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C. BP KURANG  DR INVESTASI (PP DIATAS 5 TH)\OKT\"/>
    </mc:Choice>
  </mc:AlternateContent>
  <xr:revisionPtr revIDLastSave="0" documentId="13_ncr:1_{16E39050-5965-4855-B1DF-64019C35C102}" xr6:coauthVersionLast="47" xr6:coauthVersionMax="47" xr10:uidLastSave="{00000000-0000-0000-0000-000000000000}"/>
  <bookViews>
    <workbookView xWindow="-120" yWindow="-120" windowWidth="24240" windowHeight="13140" tabRatio="859" activeTab="7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RAB!$A$1:$K$95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65" i="11"/>
  <c r="F63" i="11"/>
  <c r="F62" i="11"/>
  <c r="D61" i="11"/>
  <c r="J61" i="11" s="1"/>
  <c r="E61" i="11"/>
  <c r="G61" i="11"/>
  <c r="D62" i="11"/>
  <c r="J62" i="11" s="1"/>
  <c r="E62" i="11"/>
  <c r="D63" i="11"/>
  <c r="I63" i="11" s="1"/>
  <c r="E63" i="11"/>
  <c r="D64" i="11"/>
  <c r="I64" i="11" s="1"/>
  <c r="E64" i="11"/>
  <c r="D65" i="11"/>
  <c r="E65" i="11"/>
  <c r="D66" i="11"/>
  <c r="J66" i="11" s="1"/>
  <c r="E66" i="11"/>
  <c r="D67" i="11"/>
  <c r="H67" i="11" s="1"/>
  <c r="E67" i="11"/>
  <c r="F58" i="11"/>
  <c r="F57" i="11"/>
  <c r="F56" i="11"/>
  <c r="F55" i="11"/>
  <c r="F54" i="11"/>
  <c r="F51" i="11"/>
  <c r="F50" i="11"/>
  <c r="F49" i="11"/>
  <c r="F48" i="11"/>
  <c r="F47" i="11"/>
  <c r="F46" i="11"/>
  <c r="F45" i="11"/>
  <c r="F44" i="11"/>
  <c r="F43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2" i="11"/>
  <c r="D43" i="11"/>
  <c r="J43" i="11" s="1"/>
  <c r="E43" i="11"/>
  <c r="D44" i="11"/>
  <c r="J44" i="11" s="1"/>
  <c r="E44" i="11"/>
  <c r="D45" i="11"/>
  <c r="H45" i="11" s="1"/>
  <c r="E45" i="11"/>
  <c r="D46" i="11"/>
  <c r="J46" i="11" s="1"/>
  <c r="E46" i="11"/>
  <c r="D47" i="11"/>
  <c r="J47" i="11" s="1"/>
  <c r="E47" i="11"/>
  <c r="D48" i="11"/>
  <c r="J48" i="11" s="1"/>
  <c r="E48" i="11"/>
  <c r="D49" i="11"/>
  <c r="J49" i="11" s="1"/>
  <c r="E49" i="11"/>
  <c r="D50" i="11"/>
  <c r="H50" i="11" s="1"/>
  <c r="E50" i="11"/>
  <c r="D51" i="11"/>
  <c r="I51" i="11" s="1"/>
  <c r="E51" i="11"/>
  <c r="D52" i="11"/>
  <c r="J52" i="11" s="1"/>
  <c r="E52" i="11"/>
  <c r="G52" i="11"/>
  <c r="D53" i="11"/>
  <c r="H53" i="11" s="1"/>
  <c r="E53" i="11"/>
  <c r="G53" i="11"/>
  <c r="D54" i="11"/>
  <c r="J54" i="11" s="1"/>
  <c r="E54" i="11"/>
  <c r="D55" i="11"/>
  <c r="J55" i="11" s="1"/>
  <c r="E55" i="11"/>
  <c r="D56" i="11"/>
  <c r="J56" i="11" s="1"/>
  <c r="E56" i="11"/>
  <c r="D57" i="11"/>
  <c r="H57" i="11" s="1"/>
  <c r="E57" i="11"/>
  <c r="D58" i="11"/>
  <c r="E58" i="11"/>
  <c r="D59" i="11"/>
  <c r="H59" i="11" s="1"/>
  <c r="E59" i="11"/>
  <c r="G59" i="11"/>
  <c r="D60" i="11"/>
  <c r="H60" i="11" s="1"/>
  <c r="E60" i="11"/>
  <c r="G60" i="11"/>
  <c r="D19" i="11"/>
  <c r="J19" i="11" s="1"/>
  <c r="E19" i="11"/>
  <c r="G19" i="11"/>
  <c r="D20" i="11"/>
  <c r="J20" i="11" s="1"/>
  <c r="E20" i="11"/>
  <c r="G20" i="11"/>
  <c r="D21" i="11"/>
  <c r="H21" i="11" s="1"/>
  <c r="E21" i="11"/>
  <c r="G21" i="11"/>
  <c r="D22" i="11"/>
  <c r="E22" i="11"/>
  <c r="D23" i="11"/>
  <c r="J23" i="11" s="1"/>
  <c r="E23" i="11"/>
  <c r="G23" i="11"/>
  <c r="D24" i="11"/>
  <c r="J24" i="11" s="1"/>
  <c r="E24" i="11"/>
  <c r="D25" i="11"/>
  <c r="E25" i="11"/>
  <c r="D26" i="11"/>
  <c r="I26" i="11" s="1"/>
  <c r="E26" i="11"/>
  <c r="D27" i="11"/>
  <c r="J27" i="11" s="1"/>
  <c r="E27" i="11"/>
  <c r="D28" i="11"/>
  <c r="J28" i="11" s="1"/>
  <c r="E28" i="11"/>
  <c r="D29" i="11"/>
  <c r="H29" i="11" s="1"/>
  <c r="E29" i="11"/>
  <c r="D30" i="11"/>
  <c r="H30" i="11" s="1"/>
  <c r="E30" i="11"/>
  <c r="D31" i="11"/>
  <c r="J31" i="11" s="1"/>
  <c r="E31" i="11"/>
  <c r="D32" i="11"/>
  <c r="J32" i="11" s="1"/>
  <c r="E32" i="11"/>
  <c r="D33" i="11"/>
  <c r="H33" i="11" s="1"/>
  <c r="E33" i="11"/>
  <c r="D34" i="11"/>
  <c r="H34" i="11" s="1"/>
  <c r="E34" i="11"/>
  <c r="D35" i="11"/>
  <c r="H35" i="11" s="1"/>
  <c r="E35" i="11"/>
  <c r="D36" i="11"/>
  <c r="J36" i="11" s="1"/>
  <c r="E36" i="11"/>
  <c r="D37" i="11"/>
  <c r="J37" i="11" s="1"/>
  <c r="E37" i="11"/>
  <c r="D38" i="11"/>
  <c r="H38" i="11" s="1"/>
  <c r="E38" i="11"/>
  <c r="D39" i="11"/>
  <c r="J39" i="11" s="1"/>
  <c r="E39" i="11"/>
  <c r="D40" i="11"/>
  <c r="H40" i="11" s="1"/>
  <c r="E40" i="11"/>
  <c r="D41" i="11"/>
  <c r="J41" i="11" s="1"/>
  <c r="E41" i="11"/>
  <c r="G41" i="11"/>
  <c r="D42" i="11"/>
  <c r="J42" i="11" s="1"/>
  <c r="E42" i="11"/>
  <c r="G42" i="11"/>
  <c r="G6" i="1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J64" i="11" l="1"/>
  <c r="J63" i="11"/>
  <c r="I65" i="11"/>
  <c r="I62" i="11"/>
  <c r="I61" i="11"/>
  <c r="H61" i="11"/>
  <c r="J67" i="11"/>
  <c r="H65" i="11"/>
  <c r="H66" i="11"/>
  <c r="J45" i="11"/>
  <c r="H43" i="11"/>
  <c r="J50" i="11"/>
  <c r="J57" i="11"/>
  <c r="J53" i="11"/>
  <c r="I58" i="11"/>
  <c r="I27" i="11"/>
  <c r="J25" i="11"/>
  <c r="J60" i="11"/>
  <c r="H55" i="11"/>
  <c r="I53" i="11"/>
  <c r="H51" i="11"/>
  <c r="H58" i="11"/>
  <c r="H54" i="11"/>
  <c r="H49" i="11"/>
  <c r="H46" i="11"/>
  <c r="H47" i="11"/>
  <c r="I60" i="11"/>
  <c r="J59" i="11"/>
  <c r="I59" i="11"/>
  <c r="I52" i="11"/>
  <c r="H56" i="11"/>
  <c r="H52" i="11"/>
  <c r="H48" i="11"/>
  <c r="H44" i="11"/>
  <c r="I41" i="11"/>
  <c r="H41" i="11"/>
  <c r="J35" i="11"/>
  <c r="I19" i="11"/>
  <c r="I23" i="11"/>
  <c r="I22" i="11"/>
  <c r="J21" i="11"/>
  <c r="H37" i="11"/>
  <c r="I42" i="11"/>
  <c r="I25" i="11"/>
  <c r="H23" i="11"/>
  <c r="I21" i="11"/>
  <c r="H19" i="11"/>
  <c r="J33" i="11"/>
  <c r="H31" i="11"/>
  <c r="J29" i="11"/>
  <c r="H42" i="11"/>
  <c r="I24" i="11"/>
  <c r="I20" i="11"/>
  <c r="H39" i="11"/>
  <c r="I40" i="11"/>
  <c r="J38" i="11"/>
  <c r="H36" i="11"/>
  <c r="J34" i="11"/>
  <c r="H32" i="11"/>
  <c r="J30" i="11"/>
  <c r="H28" i="11"/>
  <c r="J26" i="11"/>
  <c r="J22" i="11"/>
  <c r="H20" i="11"/>
  <c r="K61" i="11" l="1"/>
  <c r="K53" i="11"/>
  <c r="K19" i="11"/>
  <c r="K20" i="11"/>
  <c r="K21" i="11"/>
  <c r="K59" i="11"/>
  <c r="K23" i="11"/>
  <c r="K60" i="11"/>
  <c r="K41" i="11"/>
  <c r="K42" i="11"/>
  <c r="K52" i="11"/>
  <c r="E68" i="11"/>
  <c r="D69" i="11"/>
  <c r="D68" i="11"/>
  <c r="H68" i="11" s="1"/>
  <c r="I68" i="11" l="1"/>
  <c r="T7" i="54" l="1"/>
  <c r="K6" i="60" l="1"/>
  <c r="D19" i="60"/>
  <c r="D22" i="59" l="1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l="1"/>
  <c r="K9" i="60"/>
  <c r="D6" i="60"/>
  <c r="D9" i="60" s="1"/>
  <c r="K16" i="60" l="1"/>
  <c r="K20" i="60" s="1"/>
  <c r="E18" i="11" l="1"/>
  <c r="D18" i="11"/>
  <c r="A18" i="11"/>
  <c r="H18" i="11" l="1"/>
  <c r="J18" i="11"/>
  <c r="E69" i="11" l="1"/>
  <c r="H69" i="11" l="1"/>
  <c r="I69" i="11"/>
  <c r="G17" i="11" l="1"/>
  <c r="E17" i="11"/>
  <c r="D17" i="11"/>
  <c r="H17" i="11" s="1"/>
  <c r="A17" i="11"/>
  <c r="G16" i="11"/>
  <c r="E16" i="11"/>
  <c r="D16" i="11"/>
  <c r="H16" i="11" s="1"/>
  <c r="J16" i="11" l="1"/>
  <c r="J17" i="11"/>
  <c r="I17" i="11"/>
  <c r="I16" i="11"/>
  <c r="D5" i="60"/>
  <c r="K5" i="60" s="1"/>
  <c r="K16" i="11" l="1"/>
  <c r="K17" i="11"/>
  <c r="F3" i="54" l="1"/>
  <c r="D8" i="59" l="1"/>
  <c r="C8" i="54" l="1"/>
  <c r="D9" i="59"/>
  <c r="K7" i="54" s="1"/>
  <c r="H8" i="54" l="1"/>
  <c r="I8" i="54"/>
  <c r="H7" i="54"/>
  <c r="I7" i="54"/>
  <c r="G15" i="11" l="1"/>
  <c r="E15" i="11"/>
  <c r="D15" i="11"/>
  <c r="A15" i="11"/>
  <c r="I15" i="11" l="1"/>
  <c r="H15" i="11"/>
  <c r="J15" i="11"/>
  <c r="D72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G71" i="11"/>
  <c r="E71" i="11"/>
  <c r="D71" i="11"/>
  <c r="J71" i="11" s="1"/>
  <c r="E72" i="11"/>
  <c r="D73" i="11"/>
  <c r="H73" i="11" s="1"/>
  <c r="E73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L123" i="10" s="1"/>
  <c r="N123" i="10" s="1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L29" i="10" s="1"/>
  <c r="N29" i="10" s="1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L85" i="10" s="1"/>
  <c r="N85" i="10" s="1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L112" i="10" s="1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L126" i="10" s="1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J204" i="10"/>
  <c r="K204" i="10"/>
  <c r="O204" i="10"/>
  <c r="J205" i="10"/>
  <c r="L205" i="10" s="1"/>
  <c r="K205" i="10"/>
  <c r="O205" i="10"/>
  <c r="J206" i="10"/>
  <c r="L206" i="10" s="1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M606" i="10" s="1"/>
  <c r="N606" i="10" s="1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N663" i="10" s="1"/>
  <c r="K663" i="10"/>
  <c r="M663" i="10" s="1"/>
  <c r="O663" i="10"/>
  <c r="P663" i="10" s="1"/>
  <c r="J664" i="10"/>
  <c r="L664" i="10" s="1"/>
  <c r="N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N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N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N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N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N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N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N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N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N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N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N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N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N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N785" i="10" s="1"/>
  <c r="K785" i="10"/>
  <c r="M785" i="10" s="1"/>
  <c r="O785" i="10"/>
  <c r="P785" i="10" s="1"/>
  <c r="J786" i="10"/>
  <c r="L786" i="10" s="1"/>
  <c r="K786" i="10"/>
  <c r="M786" i="10" s="1"/>
  <c r="N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N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N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N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N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N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N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N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N838" i="10" s="1"/>
  <c r="K838" i="10"/>
  <c r="M838" i="10" s="1"/>
  <c r="O838" i="10"/>
  <c r="P838" i="10"/>
  <c r="J839" i="10"/>
  <c r="L839" i="10" s="1"/>
  <c r="N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N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N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N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N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N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N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N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N883" i="10" s="1"/>
  <c r="K883" i="10"/>
  <c r="M883" i="10" s="1"/>
  <c r="O883" i="10"/>
  <c r="P883" i="10" s="1"/>
  <c r="J884" i="10"/>
  <c r="L884" i="10" s="1"/>
  <c r="K884" i="10"/>
  <c r="M884" i="10" s="1"/>
  <c r="N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N892" i="10" s="1"/>
  <c r="K892" i="10"/>
  <c r="M892" i="10" s="1"/>
  <c r="O892" i="10"/>
  <c r="P892" i="10" s="1"/>
  <c r="J893" i="10"/>
  <c r="L893" i="10" s="1"/>
  <c r="K893" i="10"/>
  <c r="M893" i="10" s="1"/>
  <c r="N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N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N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N904" i="10" s="1"/>
  <c r="K904" i="10"/>
  <c r="M904" i="10" s="1"/>
  <c r="O904" i="10"/>
  <c r="P904" i="10" s="1"/>
  <c r="J905" i="10"/>
  <c r="L905" i="10" s="1"/>
  <c r="K905" i="10"/>
  <c r="M905" i="10" s="1"/>
  <c r="N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N908" i="10" s="1"/>
  <c r="K908" i="10"/>
  <c r="M908" i="10" s="1"/>
  <c r="O908" i="10"/>
  <c r="P908" i="10"/>
  <c r="J909" i="10"/>
  <c r="L909" i="10" s="1"/>
  <c r="N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N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N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N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N944" i="10" s="1"/>
  <c r="K944" i="10"/>
  <c r="M944" i="10" s="1"/>
  <c r="O944" i="10"/>
  <c r="P944" i="10" s="1"/>
  <c r="J945" i="10"/>
  <c r="L945" i="10" s="1"/>
  <c r="K945" i="10"/>
  <c r="M945" i="10" s="1"/>
  <c r="N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N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N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N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N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N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N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N968" i="10" s="1"/>
  <c r="K968" i="10"/>
  <c r="M968" i="10" s="1"/>
  <c r="O968" i="10"/>
  <c r="P968" i="10" s="1"/>
  <c r="J969" i="10"/>
  <c r="L969" i="10" s="1"/>
  <c r="N969" i="10" s="1"/>
  <c r="K969" i="10"/>
  <c r="M969" i="10" s="1"/>
  <c r="O969" i="10"/>
  <c r="P969" i="10" s="1"/>
  <c r="J970" i="10"/>
  <c r="L970" i="10" s="1"/>
  <c r="K970" i="10"/>
  <c r="M970" i="10" s="1"/>
  <c r="N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N976" i="10" s="1"/>
  <c r="K976" i="10"/>
  <c r="M976" i="10" s="1"/>
  <c r="O976" i="10"/>
  <c r="P976" i="10" s="1"/>
  <c r="J977" i="10"/>
  <c r="L977" i="10" s="1"/>
  <c r="N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N983" i="10" s="1"/>
  <c r="O983" i="10"/>
  <c r="P983" i="10" s="1"/>
  <c r="J984" i="10"/>
  <c r="L984" i="10" s="1"/>
  <c r="K984" i="10"/>
  <c r="M984" i="10" s="1"/>
  <c r="N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N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N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N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N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N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N1034" i="10" s="1"/>
  <c r="K1034" i="10"/>
  <c r="M1034" i="10" s="1"/>
  <c r="O1034" i="10"/>
  <c r="P1034" i="10" s="1"/>
  <c r="J1035" i="10"/>
  <c r="L1035" i="10" s="1"/>
  <c r="N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N1040" i="10" s="1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N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N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N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N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N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N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N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N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N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N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N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N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 s="1"/>
  <c r="N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N1292" i="10" s="1"/>
  <c r="K1292" i="10"/>
  <c r="M1292" i="10" s="1"/>
  <c r="O1292" i="10"/>
  <c r="P1292" i="10" s="1"/>
  <c r="J1293" i="10"/>
  <c r="L1293" i="10" s="1"/>
  <c r="N1293" i="10" s="1"/>
  <c r="K1293" i="10"/>
  <c r="M1293" i="10" s="1"/>
  <c r="O1293" i="10"/>
  <c r="P1293" i="10" s="1"/>
  <c r="J1294" i="10"/>
  <c r="L1294" i="10" s="1"/>
  <c r="K1294" i="10"/>
  <c r="M1294" i="10" s="1"/>
  <c r="N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N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N1302" i="10" s="1"/>
  <c r="O1302" i="10"/>
  <c r="P1302" i="10" s="1"/>
  <c r="J1303" i="10"/>
  <c r="L1303" i="10" s="1"/>
  <c r="K1303" i="10"/>
  <c r="M1303" i="10" s="1"/>
  <c r="N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N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N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N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M1451" i="10" s="1"/>
  <c r="N1451" i="10" s="1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N1454" i="10" s="1"/>
  <c r="K1454" i="10"/>
  <c r="M1454" i="10" s="1"/>
  <c r="O1454" i="10"/>
  <c r="P1454" i="10" s="1"/>
  <c r="N1054" i="10"/>
  <c r="N739" i="10"/>
  <c r="N1073" i="10"/>
  <c r="N122" i="10"/>
  <c r="N886" i="10"/>
  <c r="N1081" i="10"/>
  <c r="N1070" i="10"/>
  <c r="N1130" i="10"/>
  <c r="N971" i="10"/>
  <c r="N897" i="10"/>
  <c r="N873" i="10"/>
  <c r="N890" i="10"/>
  <c r="N865" i="10"/>
  <c r="N699" i="10"/>
  <c r="N967" i="10"/>
  <c r="N965" i="10"/>
  <c r="N676" i="10"/>
  <c r="N824" i="10"/>
  <c r="N973" i="10"/>
  <c r="N963" i="10"/>
  <c r="N954" i="10"/>
  <c r="N669" i="10"/>
  <c r="N661" i="10"/>
  <c r="N912" i="10"/>
  <c r="N1020" i="10"/>
  <c r="N928" i="10"/>
  <c r="N863" i="10"/>
  <c r="N855" i="10"/>
  <c r="N831" i="10"/>
  <c r="N815" i="10"/>
  <c r="N798" i="10"/>
  <c r="N986" i="10"/>
  <c r="N922" i="10"/>
  <c r="N763" i="10"/>
  <c r="N645" i="10"/>
  <c r="N633" i="10"/>
  <c r="N964" i="10"/>
  <c r="N941" i="10"/>
  <c r="N1085" i="10"/>
  <c r="N1045" i="10"/>
  <c r="N989" i="10"/>
  <c r="N937" i="10"/>
  <c r="N877" i="10"/>
  <c r="N813" i="10"/>
  <c r="N925" i="10"/>
  <c r="N880" i="10"/>
  <c r="N856" i="10"/>
  <c r="N820" i="10"/>
  <c r="N712" i="10"/>
  <c r="N681" i="10"/>
  <c r="N693" i="10"/>
  <c r="N657" i="10"/>
  <c r="N649" i="10"/>
  <c r="L207" i="10"/>
  <c r="P184" i="10"/>
  <c r="O7" i="10"/>
  <c r="P188" i="10"/>
  <c r="G9" i="39"/>
  <c r="G6" i="39"/>
  <c r="C2" i="41"/>
  <c r="J7" i="10"/>
  <c r="K7" i="10"/>
  <c r="M7" i="10" s="1"/>
  <c r="L172" i="10"/>
  <c r="L201" i="10"/>
  <c r="L177" i="10"/>
  <c r="L109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G48" i="11" s="1"/>
  <c r="I48" i="11" s="1"/>
  <c r="K48" i="11" s="1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G68" i="11" s="1"/>
  <c r="J68" i="11" s="1"/>
  <c r="K68" i="11" s="1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73" i="11"/>
  <c r="I14" i="10"/>
  <c r="G62" i="11" s="1"/>
  <c r="H62" i="11" s="1"/>
  <c r="K62" i="11" s="1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G54" i="11" s="1"/>
  <c r="I54" i="11" s="1"/>
  <c r="K54" i="11" s="1"/>
  <c r="I430" i="10"/>
  <c r="G47" i="11" s="1"/>
  <c r="I47" i="11" s="1"/>
  <c r="K47" i="11" s="1"/>
  <c r="I446" i="10"/>
  <c r="I462" i="10"/>
  <c r="I478" i="10"/>
  <c r="I494" i="10"/>
  <c r="I510" i="10"/>
  <c r="I526" i="10"/>
  <c r="G39" i="11" s="1"/>
  <c r="I39" i="11" s="1"/>
  <c r="K39" i="11" s="1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G30" i="11" s="1"/>
  <c r="I30" i="11" s="1"/>
  <c r="K30" i="11" s="1"/>
  <c r="I401" i="10"/>
  <c r="I423" i="10"/>
  <c r="I444" i="10"/>
  <c r="G35" i="11" s="1"/>
  <c r="I35" i="11" s="1"/>
  <c r="K35" i="11" s="1"/>
  <c r="I465" i="10"/>
  <c r="I487" i="10"/>
  <c r="G37" i="11" s="1"/>
  <c r="I37" i="11" s="1"/>
  <c r="K37" i="11" s="1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G43" i="11" s="1"/>
  <c r="I43" i="11" s="1"/>
  <c r="K43" i="11" s="1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G66" i="11" s="1"/>
  <c r="I66" i="11" s="1"/>
  <c r="K66" i="11" s="1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G32" i="11" s="1"/>
  <c r="I32" i="11" s="1"/>
  <c r="K32" i="11" s="1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G26" i="11" s="1"/>
  <c r="H26" i="11" s="1"/>
  <c r="K26" i="11" s="1"/>
  <c r="I203" i="10"/>
  <c r="I222" i="10"/>
  <c r="I248" i="10"/>
  <c r="I273" i="10"/>
  <c r="I302" i="10"/>
  <c r="I334" i="10"/>
  <c r="I360" i="10"/>
  <c r="I393" i="10"/>
  <c r="I436" i="10"/>
  <c r="G45" i="11" s="1"/>
  <c r="I45" i="11" s="1"/>
  <c r="K45" i="11" s="1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G34" i="11" s="1"/>
  <c r="I34" i="11" s="1"/>
  <c r="K34" i="11" s="1"/>
  <c r="I437" i="10"/>
  <c r="I464" i="10"/>
  <c r="I496" i="10"/>
  <c r="I523" i="10"/>
  <c r="G38" i="11" s="1"/>
  <c r="I38" i="11" s="1"/>
  <c r="K38" i="11" s="1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G63" i="11" s="1"/>
  <c r="H63" i="11" s="1"/>
  <c r="K63" i="11" s="1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G31" i="11" s="1"/>
  <c r="I31" i="11" s="1"/>
  <c r="K31" i="11" s="1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G24" i="11" s="1"/>
  <c r="H24" i="11" s="1"/>
  <c r="K24" i="11" s="1"/>
  <c r="I242" i="10"/>
  <c r="I265" i="10"/>
  <c r="I299" i="10"/>
  <c r="I326" i="10"/>
  <c r="G67" i="11" s="1"/>
  <c r="I67" i="11" s="1"/>
  <c r="K67" i="11" s="1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G22" i="11" s="1"/>
  <c r="H22" i="11" s="1"/>
  <c r="K22" i="11" s="1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G58" i="11" s="1"/>
  <c r="J58" i="11" s="1"/>
  <c r="K58" i="11" s="1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G33" i="11" s="1"/>
  <c r="I33" i="11" s="1"/>
  <c r="K33" i="11" s="1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G46" i="11" s="1"/>
  <c r="I46" i="11" s="1"/>
  <c r="K46" i="11" s="1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G69" i="11" s="1"/>
  <c r="J69" i="11" s="1"/>
  <c r="K69" i="11" s="1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G40" i="11" s="1"/>
  <c r="J40" i="11" s="1"/>
  <c r="K40" i="11" s="1"/>
  <c r="I1137" i="10"/>
  <c r="I1258" i="10"/>
  <c r="I1442" i="10"/>
  <c r="I773" i="10"/>
  <c r="I947" i="10"/>
  <c r="I1086" i="10"/>
  <c r="I1158" i="10"/>
  <c r="I1230" i="10"/>
  <c r="I1329" i="10"/>
  <c r="I79" i="10"/>
  <c r="I277" i="10"/>
  <c r="G29" i="11" s="1"/>
  <c r="I29" i="11" s="1"/>
  <c r="K29" i="11" s="1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G44" i="11" s="1"/>
  <c r="I44" i="11" s="1"/>
  <c r="K44" i="11" s="1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G36" i="11" s="1"/>
  <c r="I36" i="11" s="1"/>
  <c r="K36" i="11" s="1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G28" i="11" s="1"/>
  <c r="I28" i="11" s="1"/>
  <c r="K28" i="11" s="1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G64" i="11" s="1"/>
  <c r="H64" i="11" s="1"/>
  <c r="K64" i="11" s="1"/>
  <c r="I291" i="10"/>
  <c r="I344" i="10"/>
  <c r="I415" i="10"/>
  <c r="I26" i="10"/>
  <c r="I115" i="10"/>
  <c r="I173" i="10"/>
  <c r="I308" i="10"/>
  <c r="I367" i="10"/>
  <c r="I421" i="10"/>
  <c r="I480" i="10"/>
  <c r="G55" i="11" s="1"/>
  <c r="I55" i="11" s="1"/>
  <c r="K55" i="11" s="1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G51" i="11" s="1"/>
  <c r="J51" i="11" s="1"/>
  <c r="K51" i="11" s="1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G27" i="11" s="1"/>
  <c r="H27" i="11" s="1"/>
  <c r="K27" i="11" s="1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G65" i="11" s="1"/>
  <c r="J65" i="11" s="1"/>
  <c r="K65" i="11" s="1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G25" i="11" s="1"/>
  <c r="H25" i="11" s="1"/>
  <c r="K25" i="11" s="1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80" i="11"/>
  <c r="I1220" i="10"/>
  <c r="I1219" i="10"/>
  <c r="I9" i="10"/>
  <c r="P191" i="10"/>
  <c r="P189" i="10"/>
  <c r="P193" i="10"/>
  <c r="P190" i="10"/>
  <c r="P7" i="10"/>
  <c r="P192" i="10"/>
  <c r="P195" i="10"/>
  <c r="P194" i="10"/>
  <c r="L31" i="10"/>
  <c r="N31" i="10" s="1"/>
  <c r="L128" i="10"/>
  <c r="L108" i="10"/>
  <c r="L111" i="10"/>
  <c r="L204" i="10"/>
  <c r="L203" i="10"/>
  <c r="L200" i="10"/>
  <c r="L176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L64" i="11"/>
  <c r="L172" i="29"/>
  <c r="B171" i="29" s="1"/>
  <c r="L42" i="39"/>
  <c r="B41" i="39" s="1"/>
  <c r="L129" i="10"/>
  <c r="L247" i="10"/>
  <c r="N1226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05" i="10"/>
  <c r="M1427" i="10"/>
  <c r="M146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051" i="10"/>
  <c r="N1043" i="10"/>
  <c r="N1096" i="10"/>
  <c r="P13" i="10"/>
  <c r="G8" i="29"/>
  <c r="K14" i="29"/>
  <c r="N1359" i="10"/>
  <c r="N1060" i="10"/>
  <c r="N1003" i="10"/>
  <c r="N1370" i="10"/>
  <c r="N1091" i="10"/>
  <c r="N1052" i="10"/>
  <c r="N1021" i="10"/>
  <c r="N961" i="10"/>
  <c r="N1177" i="10"/>
  <c r="N1175" i="10"/>
  <c r="N1108" i="10"/>
  <c r="N946" i="10"/>
  <c r="N939" i="10"/>
  <c r="N916" i="10"/>
  <c r="N887" i="10"/>
  <c r="N867" i="10"/>
  <c r="N870" i="10"/>
  <c r="N869" i="10"/>
  <c r="N819" i="10"/>
  <c r="N771" i="10"/>
  <c r="N767" i="10"/>
  <c r="N759" i="10"/>
  <c r="N747" i="10"/>
  <c r="N743" i="10"/>
  <c r="N735" i="10"/>
  <c r="N727" i="10"/>
  <c r="N719" i="10"/>
  <c r="N715" i="10"/>
  <c r="N910" i="10"/>
  <c r="N906" i="10"/>
  <c r="N902" i="10"/>
  <c r="N894" i="10"/>
  <c r="N882" i="10"/>
  <c r="N861" i="10"/>
  <c r="N849" i="10"/>
  <c r="N844" i="10"/>
  <c r="N830" i="10"/>
  <c r="N829" i="10"/>
  <c r="N826" i="10"/>
  <c r="N934" i="10"/>
  <c r="N933" i="10"/>
  <c r="N931" i="10"/>
  <c r="N930" i="10"/>
  <c r="N929" i="10"/>
  <c r="N814" i="10"/>
  <c r="N695" i="10"/>
  <c r="N687" i="10"/>
  <c r="N683" i="10"/>
  <c r="N675" i="10"/>
  <c r="N671" i="10"/>
  <c r="N667" i="10"/>
  <c r="N655" i="10"/>
  <c r="N651" i="10"/>
  <c r="N647" i="10"/>
  <c r="P202" i="10"/>
  <c r="N1262" i="10"/>
  <c r="N1252" i="10"/>
  <c r="N1238" i="10"/>
  <c r="L70" i="10"/>
  <c r="N70" i="10" s="1"/>
  <c r="N1386" i="10"/>
  <c r="N1346" i="10"/>
  <c r="N1326" i="10"/>
  <c r="N1276" i="10"/>
  <c r="N1260" i="10"/>
  <c r="N1218" i="10"/>
  <c r="N1185" i="10"/>
  <c r="N1139" i="10"/>
  <c r="N1319" i="10"/>
  <c r="L86" i="10"/>
  <c r="N86" i="10" s="1"/>
  <c r="L117" i="10"/>
  <c r="N117" i="10" s="1"/>
  <c r="L91" i="10"/>
  <c r="N91" i="10" s="1"/>
  <c r="N1211" i="10"/>
  <c r="N1164" i="10"/>
  <c r="N1145" i="10"/>
  <c r="N1144" i="10"/>
  <c r="N1041" i="10"/>
  <c r="N972" i="10"/>
  <c r="N851" i="10"/>
  <c r="N842" i="10"/>
  <c r="N1268" i="10"/>
  <c r="N1254" i="10"/>
  <c r="N1163" i="10"/>
  <c r="N1111" i="10"/>
  <c r="N1086" i="10"/>
  <c r="N1048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43" i="10"/>
  <c r="N834" i="10"/>
  <c r="N833" i="10"/>
  <c r="N802" i="10"/>
  <c r="N794" i="10"/>
  <c r="N790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1" i="10"/>
  <c r="N998" i="10"/>
  <c r="N990" i="10"/>
  <c r="N980" i="10"/>
  <c r="N975" i="10"/>
  <c r="N974" i="10"/>
  <c r="N959" i="10"/>
  <c r="N943" i="10"/>
  <c r="N936" i="10"/>
  <c r="N927" i="10"/>
  <c r="N920" i="10"/>
  <c r="N895" i="10"/>
  <c r="N872" i="10"/>
  <c r="N852" i="10"/>
  <c r="N848" i="10"/>
  <c r="N841" i="10"/>
  <c r="N836" i="10"/>
  <c r="N832" i="10"/>
  <c r="N825" i="10"/>
  <c r="N821" i="10"/>
  <c r="N816" i="10"/>
  <c r="N805" i="10"/>
  <c r="N800" i="10"/>
  <c r="N797" i="10"/>
  <c r="N792" i="10"/>
  <c r="N789" i="10"/>
  <c r="N788" i="10"/>
  <c r="N784" i="10"/>
  <c r="N781" i="10"/>
  <c r="N780" i="10"/>
  <c r="N776" i="10"/>
  <c r="N773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208" i="10"/>
  <c r="L257" i="10"/>
  <c r="L242" i="10"/>
  <c r="L246" i="10"/>
  <c r="L269" i="10"/>
  <c r="L256" i="10"/>
  <c r="L240" i="10"/>
  <c r="L137" i="10"/>
  <c r="N137" i="10" s="1"/>
  <c r="L93" i="10"/>
  <c r="N93" i="10" s="1"/>
  <c r="L217" i="10"/>
  <c r="N217" i="10" s="1"/>
  <c r="L233" i="10"/>
  <c r="L225" i="10"/>
  <c r="N225" i="10" s="1"/>
  <c r="L241" i="10"/>
  <c r="L222" i="10"/>
  <c r="N222" i="10" s="1"/>
  <c r="L235" i="10"/>
  <c r="L181" i="10"/>
  <c r="L228" i="10"/>
  <c r="N228" i="10" s="1"/>
  <c r="N1270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36" i="10"/>
  <c r="N1216" i="10"/>
  <c r="N1138" i="10"/>
  <c r="N1125" i="10"/>
  <c r="N1110" i="10"/>
  <c r="N1076" i="10"/>
  <c r="N1063" i="10"/>
  <c r="N1002" i="10"/>
  <c r="N1249" i="10"/>
  <c r="N1240" i="10"/>
  <c r="N1174" i="10"/>
  <c r="N1160" i="10"/>
  <c r="N1159" i="10"/>
  <c r="N1115" i="10"/>
  <c r="N994" i="10"/>
  <c r="P10" i="10"/>
  <c r="P203" i="10"/>
  <c r="P198" i="10"/>
  <c r="P201" i="10"/>
  <c r="M1452" i="10"/>
  <c r="N1452" i="10" s="1"/>
  <c r="M98" i="10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229" i="10" l="1"/>
  <c r="L141" i="10"/>
  <c r="N141" i="10" s="1"/>
  <c r="L120" i="10"/>
  <c r="N120" i="10" s="1"/>
  <c r="L80" i="10"/>
  <c r="N80" i="10" s="1"/>
  <c r="L232" i="10"/>
  <c r="L127" i="10"/>
  <c r="N1209" i="10"/>
  <c r="N1192" i="10"/>
  <c r="N911" i="10"/>
  <c r="G49" i="11"/>
  <c r="I49" i="11" s="1"/>
  <c r="K49" i="11" s="1"/>
  <c r="G57" i="11"/>
  <c r="I57" i="11" s="1"/>
  <c r="K57" i="11" s="1"/>
  <c r="N1234" i="10"/>
  <c r="L146" i="10"/>
  <c r="L186" i="10"/>
  <c r="N186" i="10" s="1"/>
  <c r="L237" i="10"/>
  <c r="L135" i="10"/>
  <c r="N135" i="10" s="1"/>
  <c r="L90" i="10"/>
  <c r="N90" i="10" s="1"/>
  <c r="L9" i="10"/>
  <c r="N1360" i="10"/>
  <c r="N1228" i="10"/>
  <c r="N1167" i="10"/>
  <c r="N1124" i="10"/>
  <c r="N1113" i="10"/>
  <c r="N1077" i="10"/>
  <c r="N1057" i="10"/>
  <c r="N1053" i="10"/>
  <c r="N932" i="10"/>
  <c r="N913" i="10"/>
  <c r="N840" i="10"/>
  <c r="N822" i="10"/>
  <c r="N810" i="10"/>
  <c r="G50" i="11"/>
  <c r="I50" i="11" s="1"/>
  <c r="K50" i="11" s="1"/>
  <c r="G56" i="11"/>
  <c r="I56" i="11" s="1"/>
  <c r="K56" i="11" s="1"/>
  <c r="N1356" i="10"/>
  <c r="N1308" i="10"/>
  <c r="N1279" i="10"/>
  <c r="N1261" i="10"/>
  <c r="N1242" i="10"/>
  <c r="N1235" i="10"/>
  <c r="N1119" i="10"/>
  <c r="N1083" i="10"/>
  <c r="N949" i="10"/>
  <c r="N854" i="10"/>
  <c r="N806" i="10"/>
  <c r="N704" i="10"/>
  <c r="N665" i="10"/>
  <c r="N652" i="10"/>
  <c r="N1367" i="10"/>
  <c r="N1363" i="10"/>
  <c r="N1348" i="10"/>
  <c r="N1329" i="10"/>
  <c r="N1304" i="10"/>
  <c r="N1285" i="10"/>
  <c r="N1269" i="10"/>
  <c r="N1212" i="10"/>
  <c r="N1122" i="10"/>
  <c r="N1093" i="10"/>
  <c r="N807" i="10"/>
  <c r="N791" i="10"/>
  <c r="N765" i="10"/>
  <c r="N722" i="10"/>
  <c r="N1374" i="10"/>
  <c r="N907" i="10"/>
  <c r="L7" i="10"/>
  <c r="C276" i="29" s="1"/>
  <c r="D276" i="29" s="1"/>
  <c r="F276" i="29" s="1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72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K15" i="11"/>
  <c r="N1447" i="10"/>
  <c r="N1443" i="10"/>
  <c r="N1439" i="10"/>
  <c r="N1438" i="10"/>
  <c r="N1402" i="10"/>
  <c r="N1398" i="10"/>
  <c r="N1396" i="10"/>
  <c r="N1393" i="10"/>
  <c r="N1382" i="10"/>
  <c r="N1435" i="10"/>
  <c r="C274" i="29"/>
  <c r="D274" i="29" s="1"/>
  <c r="E274" i="29" s="1"/>
  <c r="C292" i="29"/>
  <c r="D292" i="29" s="1"/>
  <c r="E292" i="29" s="1"/>
  <c r="C285" i="29"/>
  <c r="D285" i="29" s="1"/>
  <c r="F285" i="29" s="1"/>
  <c r="C300" i="29"/>
  <c r="D300" i="29" s="1"/>
  <c r="F300" i="29" s="1"/>
  <c r="C280" i="29"/>
  <c r="D280" i="29" s="1"/>
  <c r="F280" i="29" s="1"/>
  <c r="C244" i="29"/>
  <c r="D244" i="29" s="1"/>
  <c r="E244" i="29" s="1"/>
  <c r="C254" i="29"/>
  <c r="D254" i="29" s="1"/>
  <c r="E254" i="29" s="1"/>
  <c r="C279" i="29"/>
  <c r="D279" i="29" s="1"/>
  <c r="E279" i="29" s="1"/>
  <c r="C227" i="29"/>
  <c r="D227" i="29" s="1"/>
  <c r="F227" i="29" s="1"/>
  <c r="C267" i="29"/>
  <c r="D267" i="29" s="1"/>
  <c r="F267" i="29" s="1"/>
  <c r="C243" i="29"/>
  <c r="D243" i="29" s="1"/>
  <c r="F243" i="29" s="1"/>
  <c r="C277" i="29"/>
  <c r="D277" i="29" s="1"/>
  <c r="F277" i="29" s="1"/>
  <c r="C314" i="29"/>
  <c r="D314" i="29" s="1"/>
  <c r="E314" i="29" s="1"/>
  <c r="N9" i="10"/>
  <c r="C296" i="29"/>
  <c r="D296" i="29" s="1"/>
  <c r="F296" i="29" s="1"/>
  <c r="C317" i="29"/>
  <c r="D317" i="29" s="1"/>
  <c r="E317" i="29" s="1"/>
  <c r="C235" i="29"/>
  <c r="D235" i="29" s="1"/>
  <c r="E235" i="29" s="1"/>
  <c r="C236" i="29"/>
  <c r="D236" i="29" s="1"/>
  <c r="F236" i="29" s="1"/>
  <c r="C246" i="29"/>
  <c r="D246" i="29" s="1"/>
  <c r="E246" i="29" s="1"/>
  <c r="N1445" i="10"/>
  <c r="N1441" i="10"/>
  <c r="N1436" i="10"/>
  <c r="N1420" i="10"/>
  <c r="N1404" i="10"/>
  <c r="N1400" i="10"/>
  <c r="N1388" i="10"/>
  <c r="N1384" i="10"/>
  <c r="G18" i="11"/>
  <c r="I18" i="11" s="1"/>
  <c r="K18" i="11" s="1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F324" i="29" s="1"/>
  <c r="L147" i="10"/>
  <c r="N147" i="10" s="1"/>
  <c r="P204" i="10"/>
  <c r="L188" i="10"/>
  <c r="N188" i="10" s="1"/>
  <c r="L183" i="10"/>
  <c r="N183" i="10" s="1"/>
  <c r="B31" i="54"/>
  <c r="B32" i="54"/>
  <c r="D8" i="54"/>
  <c r="C9" i="54"/>
  <c r="H71" i="11"/>
  <c r="I71" i="11"/>
  <c r="J36" i="39"/>
  <c r="I36" i="39"/>
  <c r="H36" i="39"/>
  <c r="J73" i="11"/>
  <c r="I73" i="11"/>
  <c r="C275" i="29" l="1"/>
  <c r="D275" i="29" s="1"/>
  <c r="E275" i="29" s="1"/>
  <c r="C253" i="29"/>
  <c r="D253" i="29" s="1"/>
  <c r="E253" i="29" s="1"/>
  <c r="C309" i="29"/>
  <c r="D309" i="29" s="1"/>
  <c r="F309" i="29" s="1"/>
  <c r="C240" i="29"/>
  <c r="D240" i="29" s="1"/>
  <c r="E240" i="29" s="1"/>
  <c r="C249" i="29"/>
  <c r="D249" i="29" s="1"/>
  <c r="E249" i="29" s="1"/>
  <c r="C321" i="29"/>
  <c r="D321" i="29" s="1"/>
  <c r="F321" i="29" s="1"/>
  <c r="C229" i="29"/>
  <c r="D229" i="29" s="1"/>
  <c r="E229" i="29" s="1"/>
  <c r="C294" i="29"/>
  <c r="D294" i="29" s="1"/>
  <c r="E294" i="29" s="1"/>
  <c r="C263" i="29"/>
  <c r="D263" i="29" s="1"/>
  <c r="E263" i="29" s="1"/>
  <c r="C278" i="29"/>
  <c r="D278" i="29" s="1"/>
  <c r="E278" i="29" s="1"/>
  <c r="C315" i="29"/>
  <c r="D315" i="29" s="1"/>
  <c r="E315" i="29" s="1"/>
  <c r="C318" i="29"/>
  <c r="D318" i="29" s="1"/>
  <c r="E318" i="29" s="1"/>
  <c r="C281" i="29"/>
  <c r="D281" i="29" s="1"/>
  <c r="F281" i="29" s="1"/>
  <c r="C75" i="39"/>
  <c r="D75" i="39" s="1"/>
  <c r="E75" i="39" s="1"/>
  <c r="C293" i="29"/>
  <c r="D293" i="29" s="1"/>
  <c r="E293" i="29" s="1"/>
  <c r="C270" i="29"/>
  <c r="D270" i="29" s="1"/>
  <c r="E270" i="29" s="1"/>
  <c r="C261" i="29"/>
  <c r="D261" i="29" s="1"/>
  <c r="F261" i="29" s="1"/>
  <c r="C316" i="29"/>
  <c r="D316" i="29" s="1"/>
  <c r="E316" i="29" s="1"/>
  <c r="C228" i="29"/>
  <c r="D228" i="29" s="1"/>
  <c r="E228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F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C287" i="29"/>
  <c r="D287" i="29" s="1"/>
  <c r="E287" i="29" s="1"/>
  <c r="C252" i="29"/>
  <c r="D252" i="29" s="1"/>
  <c r="F252" i="29" s="1"/>
  <c r="C290" i="29"/>
  <c r="D290" i="29" s="1"/>
  <c r="E290" i="29" s="1"/>
  <c r="C283" i="29"/>
  <c r="D283" i="29" s="1"/>
  <c r="E283" i="29" s="1"/>
  <c r="C303" i="29"/>
  <c r="D303" i="29" s="1"/>
  <c r="E303" i="29" s="1"/>
  <c r="C251" i="29"/>
  <c r="D251" i="29" s="1"/>
  <c r="F251" i="29" s="1"/>
  <c r="C298" i="29"/>
  <c r="D298" i="29" s="1"/>
  <c r="E298" i="29" s="1"/>
  <c r="C264" i="29"/>
  <c r="D264" i="29" s="1"/>
  <c r="F264" i="29" s="1"/>
  <c r="C250" i="29"/>
  <c r="D250" i="29" s="1"/>
  <c r="E250" i="29" s="1"/>
  <c r="C299" i="29"/>
  <c r="D299" i="29" s="1"/>
  <c r="F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45" i="29"/>
  <c r="D245" i="29" s="1"/>
  <c r="F245" i="29" s="1"/>
  <c r="C273" i="29"/>
  <c r="D273" i="29" s="1"/>
  <c r="F273" i="29" s="1"/>
  <c r="C308" i="29"/>
  <c r="D308" i="29" s="1"/>
  <c r="E308" i="29" s="1"/>
  <c r="C271" i="29"/>
  <c r="D271" i="29" s="1"/>
  <c r="E271" i="29" s="1"/>
  <c r="C247" i="29"/>
  <c r="D247" i="29" s="1"/>
  <c r="F247" i="29" s="1"/>
  <c r="C256" i="29"/>
  <c r="D256" i="29" s="1"/>
  <c r="E256" i="29" s="1"/>
  <c r="C313" i="29"/>
  <c r="D313" i="29" s="1"/>
  <c r="E313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296" i="29"/>
  <c r="E280" i="29"/>
  <c r="E267" i="29"/>
  <c r="E243" i="29"/>
  <c r="F234" i="29"/>
  <c r="E247" i="29"/>
  <c r="E300" i="29"/>
  <c r="E311" i="29"/>
  <c r="F310" i="29"/>
  <c r="F314" i="29"/>
  <c r="E245" i="29"/>
  <c r="F274" i="29"/>
  <c r="F244" i="29"/>
  <c r="E285" i="29"/>
  <c r="E324" i="29"/>
  <c r="E268" i="29"/>
  <c r="E277" i="29"/>
  <c r="E236" i="29"/>
  <c r="F317" i="29"/>
  <c r="E227" i="29"/>
  <c r="F279" i="29"/>
  <c r="F246" i="29"/>
  <c r="E264" i="29"/>
  <c r="E261" i="29"/>
  <c r="E260" i="29"/>
  <c r="F249" i="29"/>
  <c r="F304" i="29"/>
  <c r="E276" i="29"/>
  <c r="F263" i="29"/>
  <c r="F275" i="29"/>
  <c r="F315" i="29"/>
  <c r="F283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71" i="11"/>
  <c r="K36" i="39"/>
  <c r="K73" i="11"/>
  <c r="F278" i="29" l="1"/>
  <c r="F253" i="29"/>
  <c r="F303" i="29"/>
  <c r="E321" i="29"/>
  <c r="E282" i="29"/>
  <c r="E288" i="29"/>
  <c r="E273" i="29"/>
  <c r="F250" i="29"/>
  <c r="F266" i="29"/>
  <c r="F308" i="29"/>
  <c r="E252" i="29"/>
  <c r="E309" i="29"/>
  <c r="E251" i="29"/>
  <c r="E265" i="29"/>
  <c r="F293" i="29"/>
  <c r="E299" i="29"/>
  <c r="F323" i="29"/>
  <c r="F284" i="29"/>
  <c r="F256" i="29"/>
  <c r="F298" i="29"/>
  <c r="F305" i="29"/>
  <c r="F290" i="29"/>
  <c r="E239" i="29"/>
  <c r="E306" i="29"/>
  <c r="F318" i="29"/>
  <c r="F240" i="29"/>
  <c r="F286" i="29"/>
  <c r="F271" i="29"/>
  <c r="F270" i="29"/>
  <c r="F294" i="29"/>
  <c r="F302" i="29"/>
  <c r="F57" i="39"/>
  <c r="F224" i="29"/>
  <c r="F61" i="39"/>
  <c r="A11" i="54"/>
  <c r="O10" i="54"/>
  <c r="F322" i="29"/>
  <c r="F343" i="29"/>
  <c r="F59" i="3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91" i="29"/>
  <c r="F231" i="29"/>
  <c r="E231" i="29"/>
  <c r="F241" i="29"/>
  <c r="E241" i="29"/>
  <c r="F272" i="29"/>
  <c r="E272" i="29"/>
  <c r="E320" i="29"/>
  <c r="F320" i="29"/>
  <c r="F226" i="29"/>
  <c r="E226" i="29"/>
  <c r="F257" i="29"/>
  <c r="E257" i="29"/>
  <c r="E269" i="29"/>
  <c r="F269" i="29"/>
  <c r="E297" i="29"/>
  <c r="F297" i="29"/>
  <c r="E242" i="29"/>
  <c r="F242" i="29"/>
  <c r="E230" i="29"/>
  <c r="F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75" i="11"/>
  <c r="H76" i="11" s="1"/>
  <c r="I75" i="11"/>
  <c r="I76" i="11" s="1"/>
  <c r="F337" i="29"/>
  <c r="F334" i="29"/>
  <c r="F330" i="29"/>
  <c r="F325" i="29"/>
  <c r="F714" i="41"/>
  <c r="F345" i="29"/>
  <c r="E336" i="29"/>
  <c r="F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F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50" i="29"/>
  <c r="F341" i="29"/>
  <c r="E341" i="29"/>
  <c r="E327" i="29"/>
  <c r="E338" i="29"/>
  <c r="E335" i="29"/>
  <c r="E355" i="29"/>
  <c r="F355" i="29"/>
  <c r="F340" i="29"/>
  <c r="E340" i="29"/>
  <c r="E329" i="29"/>
  <c r="E62" i="39"/>
  <c r="F65" i="39" s="1"/>
  <c r="F62" i="39"/>
  <c r="F352" i="29"/>
  <c r="E352" i="29"/>
  <c r="E9" i="54"/>
  <c r="L9" i="54" s="1"/>
  <c r="M9" i="54" s="1"/>
  <c r="I10" i="54"/>
  <c r="H10" i="54"/>
  <c r="C11" i="54"/>
  <c r="D10" i="54"/>
  <c r="F36" i="39" l="1"/>
  <c r="F292" i="29"/>
  <c r="F287" i="29"/>
  <c r="F289" i="29"/>
  <c r="F228" i="29"/>
  <c r="C16" i="29" s="1"/>
  <c r="D16" i="29" s="1"/>
  <c r="F346" i="29"/>
  <c r="F316" i="29"/>
  <c r="F313" i="29"/>
  <c r="F327" i="29"/>
  <c r="F361" i="29"/>
  <c r="A12" i="54"/>
  <c r="O11" i="54"/>
  <c r="F347" i="29"/>
  <c r="F233" i="29"/>
  <c r="F312" i="29"/>
  <c r="H77" i="11"/>
  <c r="I77" i="11"/>
  <c r="F364" i="29"/>
  <c r="F69" i="39"/>
  <c r="F72" i="39"/>
  <c r="F367" i="29"/>
  <c r="J72" i="11"/>
  <c r="K72" i="11" s="1"/>
  <c r="K75" i="11" s="1"/>
  <c r="K76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F16" i="29" l="1"/>
  <c r="F17" i="39"/>
  <c r="C16" i="39"/>
  <c r="D16" i="39" s="1"/>
  <c r="J16" i="39" s="1"/>
  <c r="F16" i="39"/>
  <c r="C17" i="39"/>
  <c r="G17" i="39" s="1"/>
  <c r="A13" i="54"/>
  <c r="O12" i="54"/>
  <c r="B16" i="29"/>
  <c r="E16" i="29" s="1"/>
  <c r="G16" i="29"/>
  <c r="H16" i="29" s="1"/>
  <c r="C17" i="29"/>
  <c r="F18" i="29"/>
  <c r="F17" i="29"/>
  <c r="C18" i="29"/>
  <c r="J75" i="11"/>
  <c r="J76" i="11" s="1"/>
  <c r="K77" i="11"/>
  <c r="B78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H16" i="39" l="1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77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F824" i="41"/>
  <c r="E902" i="41"/>
  <c r="E826" i="41"/>
  <c r="F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F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F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F841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F84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F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F786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F716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F813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K16" i="29"/>
  <c r="F782" i="41" l="1"/>
  <c r="K16" i="39"/>
  <c r="K35" i="39"/>
  <c r="H17" i="39"/>
  <c r="F777" i="41"/>
  <c r="F779" i="41"/>
  <c r="F718" i="41"/>
  <c r="F836" i="41"/>
  <c r="F817" i="41"/>
  <c r="F80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E13" i="41" l="1"/>
  <c r="I13" i="41"/>
  <c r="K13" i="41"/>
  <c r="H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<sst xmlns="http://schemas.openxmlformats.org/spreadsheetml/2006/main" count="4745" uniqueCount="1633">
  <si>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</si>
  <si>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</si>
  <si>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</si>
  <si>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</si>
  <si>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</si>
  <si>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</si>
  <si>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</si>
  <si>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</si>
  <si>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</si>
  <si>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</si>
  <si>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</si>
  <si>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</si>
  <si>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</si>
  <si>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</si>
  <si>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</si>
  <si>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</si>
  <si>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</si>
  <si>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</si>
  <si>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</si>
  <si>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</si>
  <si>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</si>
  <si>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</si>
  <si>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</si>
  <si>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</si>
  <si>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</si>
  <si>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</si>
  <si>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</si>
  <si>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</si>
  <si>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</si>
  <si>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</si>
  <si>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</si>
  <si>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</si>
  <si>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</si>
  <si>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</si>
  <si>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</si>
  <si>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</si>
  <si>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</si>
  <si>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</si>
  <si>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</si>
  <si>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</si>
  <si>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</si>
  <si>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</si>
  <si>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</si>
  <si>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</si>
  <si>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</si>
  <si>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</si>
  <si>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</si>
  <si>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</si>
  <si>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</si>
  <si>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</si>
  <si>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</si>
  <si>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</si>
  <si>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</si>
  <si>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</si>
  <si>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</si>
  <si>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</si>
  <si>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</si>
  <si>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</si>
  <si>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</si>
  <si>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</si>
  <si>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</si>
  <si>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</si>
  <si>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</si>
  <si>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</si>
  <si>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</si>
  <si>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</si>
  <si>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</si>
  <si>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</si>
  <si>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</si>
  <si>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</si>
  <si>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</si>
  <si>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</si>
  <si>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</si>
  <si>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</si>
  <si>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</si>
  <si>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</si>
  <si>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</si>
  <si>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</si>
  <si>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</si>
  <si>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</si>
  <si>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</si>
  <si>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</si>
  <si>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</si>
  <si>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</si>
  <si>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</si>
  <si>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</si>
  <si>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</si>
  <si>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</si>
  <si>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</si>
  <si>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</si>
  <si>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</si>
  <si>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</si>
  <si>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</si>
  <si>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</si>
  <si>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</si>
  <si>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</si>
  <si>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</si>
  <si>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</si>
  <si>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</si>
  <si>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</si>
  <si>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</si>
  <si>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</si>
  <si>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</si>
  <si>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</si>
  <si>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</si>
  <si>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</si>
  <si>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</si>
  <si>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</si>
  <si>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</si>
  <si>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</si>
  <si>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</si>
  <si>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</si>
  <si>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</si>
  <si>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</si>
  <si>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</si>
  <si>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</si>
  <si>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</si>
  <si>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</si>
  <si>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</si>
  <si>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</si>
  <si>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</si>
  <si>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</si>
  <si>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</si>
  <si>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</si>
  <si>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</si>
  <si>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</si>
  <si>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</si>
  <si>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</si>
  <si>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</si>
  <si>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</si>
  <si>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</si>
  <si>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</si>
  <si>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</si>
  <si>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</si>
  <si>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</si>
  <si>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</si>
  <si>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</si>
  <si>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</si>
  <si>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</si>
  <si>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</si>
  <si>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</si>
  <si>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</si>
  <si>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</si>
  <si>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</si>
  <si>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</si>
  <si>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</si>
  <si>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</si>
  <si>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</si>
  <si>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</si>
  <si>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</si>
  <si>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</si>
  <si>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</si>
  <si>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</si>
  <si>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</si>
  <si>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</si>
  <si>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</si>
  <si>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</si>
  <si>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</si>
  <si>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</si>
  <si>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</si>
  <si>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</si>
  <si>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</si>
  <si>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</si>
  <si>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</si>
  <si>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</si>
  <si>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</si>
  <si>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</si>
  <si>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</si>
  <si>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</si>
  <si>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</si>
  <si>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</si>
  <si>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</si>
  <si>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</si>
  <si>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</si>
  <si>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</si>
  <si>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</si>
  <si>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</si>
  <si>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</si>
  <si>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</si>
  <si>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</si>
  <si>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</si>
  <si>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</si>
  <si>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</si>
  <si>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</si>
  <si>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</si>
  <si>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</si>
  <si>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</si>
  <si>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</si>
  <si>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</si>
  <si>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</si>
  <si>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</si>
  <si>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</si>
  <si>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</si>
  <si>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</si>
  <si>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</si>
  <si>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</si>
  <si>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</si>
  <si>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</si>
  <si>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</si>
  <si>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</si>
  <si>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</si>
  <si>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</si>
  <si>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</si>
  <si>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</si>
  <si>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</si>
  <si>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</si>
  <si>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</si>
  <si>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</si>
  <si>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</si>
  <si>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</si>
  <si>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</si>
  <si>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</si>
  <si>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</si>
  <si>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</si>
  <si>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</si>
  <si>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</si>
  <si>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</si>
  <si>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</si>
  <si>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</si>
  <si>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</si>
  <si>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</si>
  <si>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</si>
  <si>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</si>
  <si>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</si>
  <si>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</si>
  <si>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</si>
  <si>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</si>
  <si>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</si>
  <si>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</si>
  <si>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</si>
  <si>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</si>
  <si>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</si>
  <si>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</si>
  <si>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</si>
  <si>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</si>
  <si>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</si>
  <si>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</si>
  <si>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</si>
  <si>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</si>
  <si>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</si>
  <si>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</si>
  <si>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</si>
  <si>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</si>
  <si>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</si>
  <si>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</si>
  <si>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</si>
  <si>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</si>
  <si>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</si>
  <si>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</si>
  <si>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</si>
  <si>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</si>
  <si>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</si>
  <si>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</si>
  <si>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</si>
  <si>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</si>
  <si>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</si>
  <si>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</si>
  <si>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</si>
  <si>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</si>
  <si>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</si>
  <si>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</si>
  <si>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</si>
  <si>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</si>
  <si>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</si>
  <si>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</si>
  <si>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</si>
  <si>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</si>
  <si>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</si>
  <si>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</si>
  <si>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</si>
  <si>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</si>
  <si>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</si>
  <si>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</si>
  <si>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</si>
  <si>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</si>
  <si>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</si>
  <si>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</si>
  <si>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</si>
  <si>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</si>
  <si>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</si>
  <si>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</si>
  <si>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</si>
  <si>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</si>
  <si>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</si>
  <si>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</si>
  <si>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</si>
  <si>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</si>
  <si>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</si>
  <si>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</si>
  <si>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</si>
  <si>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</si>
  <si>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</si>
  <si>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</si>
  <si>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</si>
  <si>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</si>
  <si>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</si>
  <si>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</si>
  <si>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</si>
  <si>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</si>
  <si>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</si>
  <si>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</si>
  <si>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</si>
  <si>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</si>
  <si>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</si>
  <si>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</si>
  <si>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</si>
  <si>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</si>
  <si>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</si>
  <si>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</si>
  <si>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</si>
  <si>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</si>
  <si>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</si>
  <si>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</si>
  <si>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</si>
  <si>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</si>
  <si>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</si>
  <si>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</si>
  <si>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</si>
  <si>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</si>
  <si>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</si>
  <si>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</si>
  <si>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</si>
  <si>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</si>
  <si>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</si>
  <si>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</si>
  <si>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</si>
  <si>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</si>
  <si>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</si>
  <si>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</si>
  <si>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</si>
  <si>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</si>
  <si>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</si>
  <si>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</si>
  <si>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</si>
  <si>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</si>
  <si>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</si>
  <si>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</si>
  <si>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</si>
  <si>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</si>
  <si>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</si>
  <si>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</si>
  <si>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</si>
  <si>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</si>
  <si>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</si>
  <si>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</si>
  <si>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</si>
  <si>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</si>
  <si>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</si>
  <si>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</si>
  <si>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</si>
  <si>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</si>
  <si>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</si>
  <si>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</si>
  <si>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</si>
  <si>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</si>
  <si>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</si>
  <si>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</si>
  <si>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</si>
  <si>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</si>
  <si>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</si>
  <si>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</si>
  <si>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</si>
  <si>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</si>
  <si>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</si>
  <si>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</si>
  <si>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</si>
  <si>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</si>
  <si>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</si>
  <si>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</si>
  <si>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</si>
  <si>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</si>
  <si>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</si>
  <si>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</si>
  <si>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</si>
  <si>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</si>
  <si>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</si>
  <si>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</si>
  <si>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</si>
  <si>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</si>
  <si>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</si>
  <si>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</si>
  <si>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</si>
  <si>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</si>
  <si>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</si>
  <si>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</si>
  <si>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</si>
  <si>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</si>
  <si>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</si>
  <si>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</si>
  <si>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</si>
  <si>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</si>
  <si>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</si>
  <si>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</si>
  <si>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</si>
  <si>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</si>
  <si>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</si>
  <si>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</si>
  <si>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</si>
  <si>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</si>
  <si>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</si>
  <si>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</si>
  <si>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</si>
  <si>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</si>
  <si>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</si>
  <si>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</si>
  <si>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</si>
  <si>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</si>
  <si>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</si>
  <si>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</si>
  <si>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</si>
  <si>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</si>
  <si>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</si>
  <si>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</si>
  <si>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</si>
  <si>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</si>
  <si>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</si>
  <si>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</si>
  <si>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</si>
  <si>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</si>
  <si>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</si>
  <si>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</si>
  <si>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</si>
  <si>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</si>
  <si>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</si>
  <si>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</si>
  <si>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</si>
  <si>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</si>
  <si>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</si>
  <si>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</si>
  <si>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</si>
  <si>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</si>
  <si>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</si>
  <si>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</si>
  <si>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</si>
  <si>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</si>
  <si>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</si>
  <si>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</si>
  <si>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</si>
  <si>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</si>
  <si>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</si>
  <si>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</si>
  <si>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</si>
  <si>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</si>
  <si>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</si>
  <si>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</si>
  <si>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</si>
  <si>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</si>
  <si>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</si>
  <si>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</si>
  <si>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</si>
  <si>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</si>
  <si>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</si>
  <si>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</si>
  <si>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</si>
  <si>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</si>
  <si>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</si>
  <si>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</si>
  <si>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</si>
  <si>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</si>
  <si>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</si>
  <si>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</si>
  <si>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</si>
  <si>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</si>
  <si>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</si>
  <si>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</si>
  <si>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</si>
  <si>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</si>
  <si>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</si>
  <si>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</si>
  <si>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</si>
  <si>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</si>
  <si>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</si>
  <si>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</si>
  <si>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</si>
  <si>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</si>
  <si>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</si>
  <si>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</si>
  <si>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</si>
  <si>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</si>
  <si>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</si>
  <si>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</si>
  <si>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</si>
  <si>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</si>
  <si>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</si>
  <si>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</si>
  <si>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</si>
  <si>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</si>
  <si>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</si>
  <si>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</si>
  <si>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</si>
  <si>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</si>
  <si>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</si>
  <si>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</si>
  <si>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</si>
  <si>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</si>
  <si>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</si>
  <si>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</si>
  <si>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</si>
  <si>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</si>
  <si>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</si>
  <si>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</si>
  <si>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</si>
  <si>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</si>
  <si>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</si>
  <si>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</si>
  <si>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</si>
  <si>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</si>
  <si>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</si>
  <si>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</si>
  <si>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</si>
  <si>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</si>
  <si>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</si>
  <si>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</si>
  <si>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</si>
  <si>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</si>
  <si>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</si>
  <si>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</si>
  <si>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</si>
  <si>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</si>
  <si>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</si>
  <si>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</si>
  <si>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</si>
  <si>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</si>
  <si>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</si>
  <si>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</si>
  <si>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</si>
  <si>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</si>
  <si>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</si>
  <si>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</si>
  <si>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</si>
  <si>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</si>
  <si>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</si>
  <si>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</si>
  <si>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</si>
  <si>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</si>
  <si>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</si>
  <si>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</si>
  <si>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</si>
  <si>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</si>
  <si>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</si>
  <si>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</si>
  <si>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</si>
  <si>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</si>
  <si>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</si>
  <si>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</si>
  <si>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</si>
  <si>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</si>
  <si>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</si>
  <si>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</si>
  <si>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</si>
  <si>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</si>
  <si>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</si>
  <si>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</si>
  <si>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</si>
  <si>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</si>
  <si>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</si>
  <si>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</si>
  <si>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</si>
  <si>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</si>
  <si>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</si>
  <si>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</si>
  <si>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</si>
  <si>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</si>
  <si>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</si>
  <si>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</si>
  <si>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</si>
  <si>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</si>
  <si>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</si>
  <si>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</si>
  <si>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</si>
  <si>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</si>
  <si>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</si>
  <si>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</si>
  <si>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</si>
  <si>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</si>
  <si>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</si>
  <si>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</si>
  <si>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</si>
  <si>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</si>
  <si>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</si>
  <si>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</si>
  <si>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</si>
  <si>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</si>
  <si>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</si>
  <si>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</si>
  <si>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</si>
  <si>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</si>
  <si>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</si>
  <si>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</si>
  <si>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</si>
  <si>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</si>
  <si>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</si>
  <si>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</si>
  <si>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</si>
  <si>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</si>
  <si>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</si>
  <si>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</si>
  <si>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</si>
  <si>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</si>
  <si>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</si>
  <si>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</si>
  <si>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</si>
  <si>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</si>
  <si>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</si>
  <si>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</si>
  <si>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</si>
  <si>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</si>
  <si>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</si>
  <si>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</si>
  <si>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</si>
  <si>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</si>
  <si>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</si>
  <si>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</si>
  <si>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</si>
  <si>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</si>
  <si>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</si>
  <si>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</si>
  <si>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</si>
  <si>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</si>
  <si>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</si>
  <si>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</si>
  <si>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</si>
  <si>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</si>
  <si>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</si>
  <si>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</si>
  <si>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</si>
  <si>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</si>
  <si>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</si>
  <si>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</si>
  <si>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</si>
  <si>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</si>
  <si>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</si>
  <si>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</si>
  <si>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</si>
  <si>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</si>
  <si>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</si>
  <si>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</si>
  <si>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</si>
  <si>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</si>
  <si>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</si>
  <si>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</si>
  <si>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</si>
  <si>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</si>
  <si>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</si>
  <si>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</si>
  <si>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</si>
  <si>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</si>
  <si>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</si>
  <si>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</si>
  <si>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</si>
  <si>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</si>
  <si>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</si>
  <si>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</si>
  <si>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</si>
  <si>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</si>
  <si>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</si>
  <si>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</si>
  <si>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</si>
  <si>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</si>
  <si>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</si>
  <si>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</si>
  <si>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</si>
  <si>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</si>
  <si>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</si>
  <si>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</si>
  <si>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</si>
  <si>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</si>
  <si>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</si>
  <si>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</si>
  <si>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</si>
  <si>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</si>
  <si>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</si>
  <si>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</si>
  <si>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</si>
  <si>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</si>
  <si>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</si>
  <si>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</si>
  <si>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</si>
  <si>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</si>
  <si>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</si>
  <si>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</si>
  <si>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</si>
  <si>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</si>
  <si>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</si>
  <si>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</si>
  <si>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</si>
  <si>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</si>
  <si>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</si>
  <si>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</si>
  <si>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</si>
  <si>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</si>
  <si>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</si>
  <si>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</si>
  <si>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</si>
  <si>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</si>
  <si>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</si>
  <si>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</si>
  <si>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</si>
  <si>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</si>
  <si>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</si>
  <si>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</si>
  <si>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</si>
  <si>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</si>
  <si>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</si>
  <si>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</si>
  <si>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</si>
  <si>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</si>
  <si>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</si>
  <si>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</si>
  <si>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</si>
  <si>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</si>
  <si>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</si>
  <si>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</si>
  <si>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</si>
  <si>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</si>
  <si>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</si>
  <si>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</si>
  <si>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</si>
  <si>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</si>
  <si>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</si>
  <si>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</si>
  <si>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</si>
  <si>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</si>
  <si>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</si>
  <si>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</si>
  <si>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</si>
  <si>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</si>
  <si>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</si>
  <si>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</si>
  <si>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</si>
  <si>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</si>
  <si>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</si>
  <si>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</si>
  <si>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</si>
  <si>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</si>
  <si>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</si>
  <si>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</si>
  <si>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</si>
  <si>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</si>
  <si>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</si>
  <si>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</si>
  <si>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</si>
  <si>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</si>
  <si>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</si>
  <si>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</si>
  <si>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</si>
  <si>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</si>
  <si>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</si>
  <si>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</si>
  <si>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</si>
  <si>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</si>
  <si>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</si>
  <si>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</si>
  <si>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</si>
  <si>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</si>
  <si>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</si>
  <si>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</si>
  <si>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</si>
  <si>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</si>
  <si>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</si>
  <si>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</si>
  <si>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</si>
  <si>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</si>
  <si>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</si>
  <si>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</si>
  <si>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</si>
  <si>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</si>
  <si>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</si>
  <si>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</si>
  <si>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</si>
  <si>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</si>
  <si>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</si>
  <si>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</si>
  <si>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</si>
  <si>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</si>
  <si>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</si>
  <si>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</si>
  <si>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</si>
  <si>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</si>
  <si>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</si>
  <si>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</si>
  <si>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</si>
  <si>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</si>
  <si>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</si>
  <si>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</si>
  <si>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</si>
  <si>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</si>
  <si>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</si>
  <si>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</si>
  <si>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</si>
  <si>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</si>
  <si>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</si>
  <si>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</si>
  <si>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</si>
  <si>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</si>
  <si>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</si>
  <si>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</si>
  <si>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</si>
  <si>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</si>
  <si>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</si>
  <si>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</si>
  <si>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</si>
  <si>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</si>
  <si>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</si>
  <si>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</si>
  <si>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</si>
  <si>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</si>
  <si>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</si>
  <si>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</si>
  <si>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</si>
  <si>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</si>
  <si>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</si>
  <si>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</si>
  <si>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</si>
  <si>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</si>
  <si>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</si>
  <si>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</si>
  <si>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</si>
  <si>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</si>
  <si>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</si>
  <si>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</si>
  <si>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</si>
  <si>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</si>
  <si>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</si>
  <si>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</si>
  <si>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</si>
  <si>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</si>
  <si>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</si>
  <si>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</si>
  <si>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</si>
  <si>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</si>
  <si>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</si>
  <si>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</si>
  <si>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</si>
  <si>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</si>
  <si>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</si>
  <si>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</si>
  <si>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</si>
  <si>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</si>
  <si>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</si>
  <si>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</si>
  <si>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</si>
  <si>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</si>
  <si>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</si>
  <si>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</si>
  <si>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</si>
  <si>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</si>
  <si>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</si>
  <si>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</si>
  <si>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</si>
  <si>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</si>
  <si>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</si>
  <si>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</si>
  <si>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</si>
  <si>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</si>
  <si>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</si>
  <si>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</si>
  <si>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</si>
  <si>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</si>
  <si>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</si>
  <si>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</si>
  <si>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</si>
  <si>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</si>
  <si>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</si>
  <si>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</si>
  <si>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</si>
  <si>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</si>
  <si>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</si>
  <si>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</si>
  <si>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</si>
  <si>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</si>
  <si>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</si>
  <si>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</si>
  <si>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</si>
  <si>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</si>
  <si>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</si>
  <si>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</si>
  <si>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</si>
  <si>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</si>
  <si>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</si>
  <si>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</si>
  <si>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</si>
  <si>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</si>
  <si>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</si>
  <si>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</si>
  <si>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</si>
  <si>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</si>
  <si>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</si>
  <si>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</si>
  <si>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</si>
  <si>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</si>
  <si>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</si>
  <si>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</si>
  <si>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</si>
  <si>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</si>
  <si>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</si>
  <si>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</si>
  <si>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</si>
  <si>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</si>
  <si>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</si>
  <si>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</si>
  <si>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</si>
  <si>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</si>
  <si>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</si>
  <si>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</si>
  <si>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</si>
  <si>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</si>
  <si>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</si>
  <si>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</si>
  <si>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</si>
  <si>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</si>
  <si>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</si>
  <si>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</si>
  <si>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</si>
  <si>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</si>
  <si>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</si>
  <si>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</si>
  <si>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</si>
  <si>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</si>
  <si>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</si>
  <si>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</si>
  <si>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</si>
  <si>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</si>
  <si>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</si>
  <si>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</si>
  <si>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</si>
  <si>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</si>
  <si>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</si>
  <si>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</si>
  <si>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</si>
  <si>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</si>
  <si>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</si>
  <si>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</si>
  <si>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</si>
  <si>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</si>
  <si>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</si>
  <si>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</si>
  <si>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</si>
  <si>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</si>
  <si>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</si>
  <si>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</si>
  <si>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</si>
  <si>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</si>
  <si>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</si>
  <si>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</si>
  <si>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</si>
  <si>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</si>
  <si>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</si>
  <si>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</si>
  <si>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</si>
  <si>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</si>
  <si>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</si>
  <si>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</si>
  <si>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</si>
  <si>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</si>
  <si>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</si>
  <si>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</si>
  <si>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</si>
  <si>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</si>
  <si>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</si>
  <si>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</si>
  <si>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</si>
  <si>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</si>
  <si>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</si>
  <si>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</si>
  <si>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</si>
  <si>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</si>
  <si>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</si>
  <si>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</si>
  <si>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</si>
  <si>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</si>
  <si>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</si>
  <si>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</si>
  <si>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</si>
  <si>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</si>
  <si>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</si>
  <si>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</si>
  <si>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</si>
  <si>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</si>
  <si>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</si>
  <si>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</si>
  <si>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</si>
  <si>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</si>
  <si>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</si>
  <si>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</si>
  <si>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</si>
  <si>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</si>
  <si>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</si>
  <si>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</si>
  <si>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</si>
  <si>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</si>
  <si>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</si>
  <si>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</si>
  <si>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</si>
  <si>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</si>
  <si>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</si>
  <si>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</si>
  <si>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</si>
  <si>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</si>
  <si>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</si>
  <si>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</si>
  <si>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</si>
  <si>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</si>
  <si>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</si>
  <si>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</si>
  <si>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</si>
  <si>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</si>
  <si>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</si>
  <si>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</si>
  <si>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</si>
  <si>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</si>
  <si>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</si>
  <si>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</si>
  <si>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</si>
  <si>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</si>
  <si>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</si>
  <si>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</si>
  <si>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</si>
  <si>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</si>
  <si>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</si>
  <si>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</si>
  <si>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</si>
  <si>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</si>
  <si>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</si>
  <si>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</si>
  <si>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</si>
  <si>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</si>
  <si>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</si>
  <si>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</si>
  <si>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</si>
  <si>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</si>
  <si>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</si>
  <si>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</si>
  <si>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</si>
  <si>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</si>
  <si>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</si>
  <si>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</si>
  <si>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</si>
  <si>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</si>
  <si>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</si>
  <si>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</si>
  <si>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</si>
  <si>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</si>
  <si>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</si>
  <si>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</si>
  <si>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</si>
  <si>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</si>
  <si>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</si>
  <si>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</si>
  <si>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</si>
  <si>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</si>
  <si>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</si>
  <si>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</si>
  <si>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</si>
  <si>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</si>
  <si>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</si>
  <si>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</si>
  <si>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</si>
  <si>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</si>
  <si>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</si>
  <si>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</si>
  <si>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</si>
  <si>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</si>
  <si>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</si>
  <si>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</si>
  <si>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</si>
  <si>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</si>
  <si>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</si>
  <si>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</si>
  <si>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</si>
  <si>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</si>
  <si>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</si>
  <si>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</si>
  <si>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</si>
  <si>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</si>
  <si>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</si>
  <si>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</si>
  <si>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</si>
  <si>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</si>
  <si>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</si>
  <si>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</si>
  <si>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</si>
  <si>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</si>
  <si>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</si>
  <si>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</si>
  <si>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</si>
  <si>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</si>
  <si>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</si>
  <si>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</si>
  <si>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</si>
  <si>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</si>
  <si>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</si>
  <si>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</si>
  <si>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</si>
  <si>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</si>
  <si>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</si>
  <si>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</si>
  <si>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</si>
  <si>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</si>
  <si>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</si>
  <si>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</si>
  <si>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</si>
  <si>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</si>
  <si>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</si>
  <si>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</si>
  <si>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</si>
  <si>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</si>
  <si>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</si>
  <si>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</si>
  <si>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</si>
  <si>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</si>
  <si>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</si>
  <si>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</si>
  <si>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</si>
  <si>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</si>
  <si>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</si>
  <si>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</si>
  <si>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</si>
  <si>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</si>
  <si>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</si>
  <si>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</si>
  <si>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</si>
  <si>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</si>
  <si>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</si>
  <si>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</si>
  <si>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</si>
  <si>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</si>
  <si>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</si>
  <si>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</si>
  <si>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</si>
  <si>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</si>
  <si>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</si>
  <si>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</si>
  <si>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</si>
  <si>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</si>
  <si>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</si>
  <si>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</si>
  <si>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</si>
  <si>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</si>
  <si>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</si>
  <si>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</si>
  <si>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</si>
  <si>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</si>
  <si>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</si>
  <si>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</si>
  <si>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</si>
  <si>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</si>
  <si>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</si>
  <si>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</si>
  <si>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</si>
  <si>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</si>
  <si>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</si>
  <si>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</si>
  <si>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</si>
  <si>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</si>
  <si>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</si>
  <si>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</si>
  <si>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</si>
  <si>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</si>
  <si>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</si>
  <si>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</si>
  <si>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</si>
  <si>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</si>
  <si>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</si>
  <si>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</si>
  <si>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</si>
  <si>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</si>
  <si>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</si>
  <si>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</si>
  <si>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</si>
  <si>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</si>
  <si>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</si>
  <si>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</si>
  <si>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</si>
  <si>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</si>
  <si>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</si>
  <si>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</si>
  <si>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</si>
  <si>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</si>
  <si>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</si>
  <si>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</si>
  <si>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</si>
  <si>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</si>
  <si>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</si>
  <si>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</si>
  <si>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</si>
  <si>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</si>
  <si>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</si>
  <si>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</si>
  <si>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</si>
  <si>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</si>
  <si>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</si>
  <si>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</si>
  <si>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</si>
  <si>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</si>
  <si>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</si>
  <si>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</si>
  <si>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</si>
  <si>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</si>
  <si>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</si>
  <si>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</si>
  <si>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</si>
  <si>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</si>
  <si>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</si>
  <si>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</si>
  <si>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</si>
  <si>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</si>
  <si>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</si>
  <si>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</si>
  <si>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</si>
  <si>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</si>
  <si>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</si>
  <si>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</si>
  <si>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</si>
  <si>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</si>
  <si>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</si>
  <si>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</si>
  <si>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</si>
  <si>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</si>
  <si>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</si>
  <si>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</si>
  <si>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</si>
  <si>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</si>
  <si>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</si>
  <si>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</si>
  <si>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</si>
  <si>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</si>
  <si>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</si>
  <si>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</si>
  <si>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</si>
  <si>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</si>
  <si>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</si>
  <si>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</si>
  <si>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</si>
  <si>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</si>
  <si>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</si>
  <si>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</si>
  <si>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</si>
  <si>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</si>
  <si>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</si>
  <si>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</si>
  <si>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</si>
  <si>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</si>
  <si>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</si>
  <si>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</si>
  <si>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</si>
  <si>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</si>
  <si>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</si>
  <si>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</si>
  <si>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</si>
  <si>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</si>
  <si>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</si>
  <si>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</si>
  <si>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</si>
  <si>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</si>
  <si>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</si>
  <si>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</si>
  <si>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</si>
  <si>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</si>
  <si>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</si>
  <si>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</si>
  <si>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</si>
  <si>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</si>
  <si>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</si>
  <si>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</si>
  <si>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</si>
  <si>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</si>
  <si>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</si>
  <si>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</si>
  <si>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</si>
  <si>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</si>
  <si>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</si>
  <si>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</si>
  <si>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</si>
  <si>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</si>
  <si>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</si>
  <si>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</si>
  <si>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</si>
  <si>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</si>
  <si>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</si>
  <si>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</si>
  <si>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</si>
  <si>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</si>
  <si>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</si>
  <si>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</si>
  <si>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</si>
  <si>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</si>
  <si>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</si>
  <si>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</si>
  <si>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</si>
  <si>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</si>
  <si>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</si>
  <si>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</si>
  <si>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</si>
  <si>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</si>
  <si>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</si>
  <si>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</si>
  <si>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</si>
  <si>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</si>
  <si>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</si>
  <si>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</si>
  <si>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</si>
  <si>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</si>
  <si>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</si>
  <si>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</si>
  <si>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</si>
  <si>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</si>
  <si>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</si>
  <si>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</si>
  <si>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</si>
  <si>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</si>
  <si>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</si>
  <si>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</si>
  <si>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</si>
  <si>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</si>
  <si>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</si>
  <si>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</si>
  <si>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</si>
  <si>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</si>
  <si>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</si>
  <si>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</si>
  <si>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</si>
  <si>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</si>
  <si>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</si>
  <si>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</si>
  <si>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</si>
  <si>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</si>
  <si>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</si>
  <si>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</si>
  <si>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</si>
  <si>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</si>
  <si>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</si>
  <si>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</si>
  <si>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</si>
  <si>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</si>
  <si>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</si>
  <si>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</si>
  <si>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</si>
  <si>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</si>
  <si>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</si>
  <si>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</si>
  <si>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</si>
  <si>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</si>
  <si>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</si>
  <si>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</si>
  <si>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</si>
  <si>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</si>
  <si>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</si>
  <si>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</si>
  <si>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</si>
  <si>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</si>
  <si>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</si>
  <si>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</si>
  <si>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</si>
  <si>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</si>
  <si>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</si>
  <si>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</si>
  <si>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</si>
  <si>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</si>
  <si>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</si>
  <si>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</si>
  <si>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</si>
  <si>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</si>
  <si>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</si>
  <si>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</si>
  <si>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</si>
  <si>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</si>
  <si>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</si>
  <si>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</si>
  <si>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</si>
  <si>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</si>
  <si>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</si>
  <si>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</si>
  <si>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</si>
  <si>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</si>
  <si>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</si>
  <si>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</si>
  <si>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</si>
  <si>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</si>
  <si>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</si>
  <si>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</si>
  <si>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</si>
  <si>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</si>
  <si>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</si>
  <si>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</si>
  <si>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</si>
  <si>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</si>
  <si>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</si>
  <si>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</si>
  <si>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</si>
  <si>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</si>
  <si>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</si>
  <si>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</si>
  <si>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</si>
  <si>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</si>
  <si>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</si>
  <si>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</si>
  <si>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</si>
  <si>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</si>
  <si>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</si>
  <si>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</si>
  <si>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</si>
  <si>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</si>
  <si>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</si>
  <si>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</si>
  <si>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</si>
  <si>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</si>
  <si>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</si>
  <si>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</si>
  <si>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</si>
  <si>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</si>
  <si>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</si>
  <si>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</si>
  <si>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</si>
  <si>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</si>
  <si>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</si>
  <si>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</si>
  <si>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</si>
  <si>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</si>
  <si>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</si>
  <si>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</si>
  <si>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</si>
  <si>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</si>
  <si>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</si>
  <si>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</si>
  <si>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</si>
  <si>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</si>
  <si>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</si>
  <si>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</si>
  <si>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</si>
  <si>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</si>
  <si>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</si>
  <si>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</si>
  <si>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</si>
  <si>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</si>
  <si>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</si>
  <si>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</si>
  <si>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</si>
  <si>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</si>
  <si>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</si>
  <si>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</si>
  <si>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</si>
  <si>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</si>
  <si>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CJ6-T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</si>
  <si>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</si>
  <si>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</si>
  <si>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</si>
  <si>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</si>
  <si>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</si>
  <si>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</si>
  <si>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</si>
  <si>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</si>
  <si>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</si>
  <si>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</si>
  <si>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</si>
  <si>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</si>
  <si>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PEKERJAAN PEMASANGAN TIANG</t>
  </si>
  <si>
    <t>II</t>
  </si>
  <si>
    <t>PEMBANGUNAN JARINGAN</t>
  </si>
  <si>
    <t>PEMASANGAN APP</t>
  </si>
  <si>
    <t>Vang Net</t>
  </si>
  <si>
    <t>Keterangan Tambahan :</t>
  </si>
  <si>
    <t>R1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</si>
  <si>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</si>
  <si>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</si>
  <si>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</si>
  <si>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</si>
  <si>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</si>
  <si>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</si>
  <si>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</si>
  <si>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</si>
  <si>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</si>
  <si>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</si>
  <si>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</si>
  <si>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</si>
  <si>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</si>
  <si>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</si>
  <si>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</si>
  <si>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</si>
  <si>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</si>
  <si>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</si>
  <si>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</si>
  <si>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</si>
  <si>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</si>
  <si>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</si>
  <si>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</si>
  <si>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</si>
  <si>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</si>
  <si>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</si>
  <si>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</si>
  <si>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</si>
  <si>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</si>
  <si>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</si>
  <si>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</si>
  <si>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</si>
  <si>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</si>
  <si>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</si>
  <si>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</si>
  <si>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</si>
  <si>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</si>
  <si>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</si>
  <si>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</si>
  <si>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</si>
  <si>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</si>
  <si>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</si>
  <si>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</si>
  <si>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</si>
  <si>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</si>
  <si>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</si>
  <si>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</si>
  <si>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</si>
  <si>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</si>
  <si>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</si>
  <si>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</si>
  <si>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</si>
  <si>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</si>
  <si>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</si>
  <si>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</si>
  <si>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</si>
  <si>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</si>
  <si>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</si>
  <si>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</si>
  <si>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</si>
  <si>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</si>
  <si>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</si>
  <si>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</si>
  <si>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</si>
  <si>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</si>
  <si>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</si>
  <si>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</si>
  <si>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</si>
  <si>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</si>
  <si>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</si>
  <si>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</si>
  <si>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</si>
  <si>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</si>
  <si>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</si>
  <si>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</si>
  <si>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</si>
  <si>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</si>
  <si>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</si>
  <si>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</si>
  <si>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</si>
  <si>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</si>
  <si>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</si>
  <si>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</si>
  <si>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</si>
  <si>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</si>
  <si>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</si>
  <si>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</si>
  <si>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</si>
  <si>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</si>
  <si>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CJ5-T</t>
  </si>
  <si>
    <t>MJ6-T</t>
  </si>
  <si>
    <t>III</t>
  </si>
  <si>
    <t>IV</t>
  </si>
  <si>
    <t>PEMASANGAN KONDUKTOR</t>
  </si>
  <si>
    <t>PB. PERUMAHAN INDRALOKA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</si>
  <si>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</si>
  <si>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</si>
  <si>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</si>
  <si>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</si>
  <si>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</si>
  <si>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</si>
  <si>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</si>
  <si>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</si>
  <si>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</si>
  <si>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</si>
  <si>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</si>
  <si>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</si>
  <si>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</si>
  <si>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</si>
  <si>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</si>
  <si>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</si>
  <si>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</si>
  <si>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</si>
  <si>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</si>
  <si>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</si>
  <si>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</si>
  <si>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</si>
  <si>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</si>
  <si>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</si>
  <si>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</si>
  <si>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</si>
  <si>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</si>
  <si>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</si>
  <si>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</si>
  <si>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</si>
  <si>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</si>
  <si>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</si>
  <si>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</si>
  <si>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</si>
  <si>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</si>
  <si>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</si>
  <si>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</si>
  <si>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</si>
  <si>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</si>
  <si>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</si>
  <si>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</si>
  <si>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</si>
  <si>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</si>
  <si>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</si>
  <si>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</si>
  <si>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</si>
  <si>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</si>
  <si>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</si>
  <si>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</si>
  <si>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</si>
  <si>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</si>
  <si>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</si>
  <si>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</si>
  <si>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</si>
  <si>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</si>
  <si>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</si>
  <si>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</si>
  <si>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</si>
  <si>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</si>
  <si>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</si>
  <si>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HARTONO</t>
  </si>
  <si>
    <t>KOORDINAT : -6.916327, 110.534991</t>
  </si>
  <si>
    <t>Dukuh Karangmalang, Gemulak, Kec. Sayung, Kabupaten Demak</t>
  </si>
  <si>
    <t>Trafo 3 Fasa 50 KVA 1 Tiang (G312-A)</t>
  </si>
  <si>
    <t xml:space="preserve">Jumper Wire : </t>
  </si>
  <si>
    <t>CM2-11M</t>
  </si>
  <si>
    <t>Stainless Steel Strap 20 X 0.7 mm</t>
  </si>
  <si>
    <t>DISARANKAN 41500</t>
  </si>
  <si>
    <t>Demak, 31 Juli 2023</t>
  </si>
  <si>
    <t>MANAGER ULP</t>
  </si>
  <si>
    <t>ACHMAD SUHENDRO</t>
  </si>
  <si>
    <t>STAFF TEKNIK</t>
  </si>
  <si>
    <t>TL TEKNIK</t>
  </si>
  <si>
    <t>MABAGER PERENCANAAN</t>
  </si>
  <si>
    <t>Daya 41.500 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</si>
</sst>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8"/>
      <name val="Times New Roman"/>
      <family val="1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6132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9" fillId="0" borderId="0" applyFont="0" applyFill="0" applyBorder="0" applyAlignment="0" applyProtection="0"/>
    <xf numFmtId="41" fontId="171" fillId="0" borderId="0" applyFont="0" applyFill="0" applyBorder="0" applyAlignment="0" applyProtection="0"/>
    <xf numFmtId="0" fontId="18" fillId="0" borderId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7" fontId="18" fillId="0" borderId="0" applyFont="0" applyFill="0" applyBorder="0" applyAlignment="0" applyProtection="0"/>
    <xf numFmtId="7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2" fillId="0" borderId="0"/>
    <xf numFmtId="43" fontId="18" fillId="0" borderId="0" applyFont="0" applyFill="0" applyBorder="0" applyAlignment="0" applyProtection="0"/>
    <xf numFmtId="0" fontId="2" fillId="0" borderId="0"/>
    <xf numFmtId="0" fontId="1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" fillId="0" borderId="0"/>
    <xf numFmtId="43" fontId="7" fillId="0" borderId="0" applyFont="0" applyFill="0" applyBorder="0" applyAlignment="0" applyProtection="0"/>
    <xf numFmtId="0" fontId="2" fillId="0" borderId="0"/>
    <xf numFmtId="41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5" borderId="0" applyNumberFormat="0" applyBorder="0" applyAlignment="0" applyProtection="0"/>
    <xf numFmtId="0" fontId="12" fillId="8" borderId="0" applyNumberFormat="0" applyBorder="0" applyAlignment="0" applyProtection="0"/>
    <xf numFmtId="0" fontId="12" fillId="11" borderId="0" applyNumberFormat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" fillId="0" borderId="0"/>
    <xf numFmtId="41" fontId="18" fillId="0" borderId="0" applyFont="0" applyFill="0" applyBorder="0" applyAlignment="0" applyProtection="0"/>
    <xf numFmtId="0" fontId="2" fillId="0" borderId="0"/>
    <xf numFmtId="43" fontId="18" fillId="0" borderId="0" applyFont="0" applyFill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7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08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08" fillId="0" borderId="0" applyFont="0" applyFill="0" applyBorder="0" applyAlignment="0" applyProtection="0"/>
    <xf numFmtId="0" fontId="84" fillId="0" borderId="14"/>
    <xf numFmtId="0" fontId="85" fillId="0" borderId="15"/>
    <xf numFmtId="43" fontId="18" fillId="0" borderId="0" applyFont="0" applyFill="0" applyBorder="0" applyAlignment="0" applyProtection="0"/>
    <xf numFmtId="0" fontId="33" fillId="20" borderId="13" applyNumberFormat="0" applyAlignment="0" applyProtection="0"/>
    <xf numFmtId="0" fontId="12" fillId="27" borderId="12" applyNumberFormat="0" applyFont="0" applyAlignment="0" applyProtection="0"/>
    <xf numFmtId="0" fontId="18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23" fillId="21" borderId="2" applyNumberFormat="0" applyAlignment="0" applyProtection="0"/>
    <xf numFmtId="0" fontId="29" fillId="7" borderId="1" applyNumberFormat="0" applyAlignment="0" applyProtection="0"/>
    <xf numFmtId="0" fontId="35" fillId="0" borderId="17" applyNumberFormat="0" applyFill="0" applyAlignment="0" applyProtection="0"/>
    <xf numFmtId="0" fontId="2" fillId="0" borderId="0"/>
    <xf numFmtId="0" fontId="2" fillId="0" borderId="0"/>
    <xf numFmtId="0" fontId="84" fillId="0" borderId="99"/>
    <xf numFmtId="0" fontId="18" fillId="27" borderId="12" applyNumberFormat="0" applyFont="0" applyAlignment="0" applyProtection="0"/>
    <xf numFmtId="0" fontId="33" fillId="20" borderId="13" applyNumberFormat="0" applyAlignment="0" applyProtection="0"/>
    <xf numFmtId="0" fontId="35" fillId="0" borderId="17" applyNumberFormat="0" applyFill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0" fontId="2" fillId="0" borderId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43" fontId="2" fillId="0" borderId="0" applyFont="0" applyFill="0" applyBorder="0" applyAlignment="0" applyProtection="0"/>
    <xf numFmtId="0" fontId="75" fillId="23" borderId="4"/>
    <xf numFmtId="0" fontId="75" fillId="0" borderId="4"/>
    <xf numFmtId="0" fontId="75" fillId="0" borderId="5"/>
    <xf numFmtId="0" fontId="75" fillId="0" borderId="5"/>
    <xf numFmtId="0" fontId="70" fillId="0" borderId="4"/>
    <xf numFmtId="0" fontId="70" fillId="0" borderId="4"/>
    <xf numFmtId="0" fontId="70" fillId="0" borderId="4"/>
    <xf numFmtId="0" fontId="70" fillId="0" borderId="4"/>
    <xf numFmtId="0" fontId="75" fillId="0" borderId="4"/>
    <xf numFmtId="0" fontId="75" fillId="23" borderId="4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" fillId="0" borderId="0"/>
    <xf numFmtId="0" fontId="2" fillId="0" borderId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18" fillId="27" borderId="12" applyNumberFormat="0" applyFont="0" applyAlignment="0" applyProtection="0"/>
    <xf numFmtId="0" fontId="29" fillId="7" borderId="1" applyNumberFormat="0" applyAlignment="0" applyProtection="0"/>
    <xf numFmtId="0" fontId="22" fillId="20" borderId="1" applyNumberForma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29" fillId="7" borderId="1" applyNumberFormat="0" applyAlignment="0" applyProtection="0"/>
    <xf numFmtId="0" fontId="22" fillId="20" borderId="1" applyNumberFormat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84" fillId="0" borderId="99"/>
    <xf numFmtId="0" fontId="29" fillId="7" borderId="1" applyNumberFormat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7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9" fillId="7" borderId="1" applyNumberForma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9" fillId="7" borderId="1" applyNumberForma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70" fillId="0" borderId="4"/>
    <xf numFmtId="0" fontId="70" fillId="0" borderId="4"/>
    <xf numFmtId="0" fontId="75" fillId="0" borderId="5"/>
    <xf numFmtId="0" fontId="75" fillId="0" borderId="5"/>
    <xf numFmtId="0" fontId="75" fillId="0" borderId="4"/>
    <xf numFmtId="0" fontId="75" fillId="23" borderId="4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8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9" fontId="18" fillId="0" borderId="0" applyFont="0" applyFill="0" applyBorder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84" fillId="0" borderId="99"/>
    <xf numFmtId="0" fontId="84" fillId="0" borderId="99"/>
    <xf numFmtId="0" fontId="85" fillId="0" borderId="15"/>
    <xf numFmtId="0" fontId="85" fillId="0" borderId="15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10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33" fillId="20" borderId="13" applyNumberFormat="0" applyAlignment="0" applyProtection="0"/>
    <xf numFmtId="0" fontId="18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35" fillId="0" borderId="17" applyNumberFormat="0" applyFill="0" applyAlignment="0" applyProtection="0"/>
    <xf numFmtId="0" fontId="2" fillId="0" borderId="0"/>
    <xf numFmtId="0" fontId="29" fillId="7" borderId="1" applyNumberFormat="0" applyAlignment="0" applyProtection="0"/>
    <xf numFmtId="0" fontId="22" fillId="20" borderId="1" applyNumberFormat="0" applyAlignment="0" applyProtection="0"/>
    <xf numFmtId="0" fontId="2" fillId="0" borderId="0"/>
    <xf numFmtId="0" fontId="18" fillId="27" borderId="12" applyNumberFormat="0" applyFont="0" applyAlignment="0" applyProtection="0"/>
    <xf numFmtId="0" fontId="29" fillId="7" borderId="1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43" fontId="2" fillId="0" borderId="0" applyFont="0" applyFill="0" applyBorder="0" applyAlignment="0" applyProtection="0"/>
    <xf numFmtId="0" fontId="75" fillId="23" borderId="4"/>
    <xf numFmtId="0" fontId="75" fillId="0" borderId="4"/>
    <xf numFmtId="0" fontId="75" fillId="23" borderId="4"/>
    <xf numFmtId="0" fontId="75" fillId="0" borderId="4"/>
    <xf numFmtId="0" fontId="70" fillId="0" borderId="4"/>
    <xf numFmtId="0" fontId="70" fillId="0" borderId="4"/>
    <xf numFmtId="0" fontId="70" fillId="0" borderId="4"/>
    <xf numFmtId="0" fontId="70" fillId="0" borderId="4"/>
    <xf numFmtId="0" fontId="70" fillId="0" borderId="4"/>
    <xf numFmtId="0" fontId="70" fillId="0" borderId="4"/>
    <xf numFmtId="0" fontId="75" fillId="0" borderId="4"/>
    <xf numFmtId="0" fontId="75" fillId="23" borderId="4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" fillId="0" borderId="0"/>
    <xf numFmtId="0" fontId="2" fillId="0" borderId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0" fontId="18" fillId="27" borderId="12" applyNumberFormat="0" applyFont="0" applyAlignment="0" applyProtection="0"/>
    <xf numFmtId="0" fontId="84" fillId="0" borderId="99"/>
    <xf numFmtId="0" fontId="85" fillId="0" borderId="15"/>
    <xf numFmtId="0" fontId="33" fillId="20" borderId="13" applyNumberFormat="0" applyAlignment="0" applyProtection="0"/>
    <xf numFmtId="0" fontId="18" fillId="27" borderId="12" applyNumberFormat="0" applyFon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2" fillId="20" borderId="1" applyNumberForma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0" fontId="35" fillId="0" borderId="17" applyNumberFormat="0" applyFill="0" applyAlignment="0" applyProtection="0"/>
    <xf numFmtId="0" fontId="33" fillId="20" borderId="13" applyNumberFormat="0" applyAlignment="0" applyProtection="0"/>
    <xf numFmtId="0" fontId="18" fillId="27" borderId="12" applyNumberFormat="0" applyFont="0" applyAlignment="0" applyProtection="0"/>
    <xf numFmtId="0" fontId="84" fillId="0" borderId="99"/>
    <xf numFmtId="0" fontId="29" fillId="7" borderId="1" applyNumberFormat="0" applyAlignment="0" applyProtection="0"/>
    <xf numFmtId="0" fontId="22" fillId="20" borderId="1" applyNumberFormat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5" fillId="0" borderId="17" applyNumberFormat="0" applyFill="0" applyAlignment="0" applyProtection="0"/>
    <xf numFmtId="0" fontId="33" fillId="20" borderId="13" applyNumberFormat="0" applyAlignment="0" applyProtection="0"/>
    <xf numFmtId="0" fontId="18" fillId="27" borderId="12" applyNumberFormat="0" applyFont="0" applyAlignment="0" applyProtection="0"/>
    <xf numFmtId="0" fontId="84" fillId="0" borderId="99"/>
    <xf numFmtId="0" fontId="29" fillId="7" borderId="1" applyNumberFormat="0" applyAlignment="0" applyProtection="0"/>
    <xf numFmtId="0" fontId="22" fillId="20" borderId="1" applyNumberFormat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84" fillId="0" borderId="99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9" fontId="18" fillId="0" borderId="0" applyFont="0" applyFill="0" applyBorder="0" applyAlignment="0" applyProtection="0"/>
    <xf numFmtId="0" fontId="85" fillId="0" borderId="100"/>
  </cellStyleXfs>
  <cellXfs count="725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28" xfId="1451" applyFont="1" applyBorder="1"/>
    <xf numFmtId="0" fontId="118" fillId="0" borderId="37" xfId="1451" applyFont="1" applyBorder="1"/>
    <xf numFmtId="0" fontId="113" fillId="0" borderId="37" xfId="1451" applyFont="1" applyBorder="1" applyAlignment="1">
      <alignment vertical="center"/>
    </xf>
    <xf numFmtId="0" fontId="118" fillId="0" borderId="34" xfId="1451" applyFont="1" applyBorder="1"/>
    <xf numFmtId="0" fontId="118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3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12" fillId="33" borderId="0" xfId="0" applyFont="1" applyFill="1" applyAlignment="1">
      <alignment horizontal="center"/>
    </xf>
    <xf numFmtId="0" fontId="112" fillId="33" borderId="26" xfId="0" applyFont="1" applyFill="1" applyBorder="1" applyAlignment="1">
      <alignment horizontal="center"/>
    </xf>
    <xf numFmtId="0" fontId="112" fillId="33" borderId="36" xfId="0" applyFont="1" applyFill="1" applyBorder="1" applyAlignment="1">
      <alignment horizontal="center"/>
    </xf>
    <xf numFmtId="0" fontId="112" fillId="33" borderId="28" xfId="0" applyFont="1" applyFill="1" applyBorder="1" applyAlignment="1">
      <alignment horizontal="center"/>
    </xf>
    <xf numFmtId="0" fontId="113" fillId="33" borderId="18" xfId="0" applyFont="1" applyFill="1" applyBorder="1" applyAlignment="1">
      <alignment horizontal="left"/>
    </xf>
    <xf numFmtId="0" fontId="112" fillId="33" borderId="37" xfId="0" applyFont="1" applyFill="1" applyBorder="1" applyAlignment="1">
      <alignment horizontal="center"/>
    </xf>
    <xf numFmtId="0" fontId="112" fillId="33" borderId="3" xfId="0" applyFont="1" applyFill="1" applyBorder="1" applyAlignment="1">
      <alignment horizontal="center"/>
    </xf>
    <xf numFmtId="0" fontId="134" fillId="33" borderId="0" xfId="0" applyFont="1" applyFill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4" fillId="33" borderId="0" xfId="0" applyFont="1" applyFill="1" applyAlignment="1">
      <alignment horizontal="center"/>
    </xf>
    <xf numFmtId="0" fontId="112" fillId="33" borderId="38" xfId="0" applyFont="1" applyFill="1" applyBorder="1" applyAlignment="1">
      <alignment horizontal="center"/>
    </xf>
    <xf numFmtId="0" fontId="89" fillId="33" borderId="40" xfId="0" applyFont="1" applyFill="1" applyBorder="1" applyAlignment="1">
      <alignment horizontal="center" vertical="center"/>
    </xf>
    <xf numFmtId="0" fontId="89" fillId="33" borderId="47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horizontal="center" vertical="center"/>
    </xf>
    <xf numFmtId="0" fontId="112" fillId="33" borderId="39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/>
    </xf>
    <xf numFmtId="0" fontId="89" fillId="33" borderId="68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vertical="top" wrapText="1"/>
    </xf>
    <xf numFmtId="0" fontId="112" fillId="33" borderId="39" xfId="0" applyFont="1" applyFill="1" applyBorder="1" applyAlignment="1">
      <alignment vertical="top" wrapText="1"/>
    </xf>
    <xf numFmtId="0" fontId="116" fillId="33" borderId="69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top" wrapText="1"/>
    </xf>
    <xf numFmtId="49" fontId="112" fillId="33" borderId="41" xfId="0" applyNumberFormat="1" applyFont="1" applyFill="1" applyBorder="1" applyAlignment="1">
      <alignment horizontal="center" vertical="top" wrapText="1"/>
    </xf>
    <xf numFmtId="0" fontId="116" fillId="33" borderId="70" xfId="0" applyFont="1" applyFill="1" applyBorder="1" applyAlignment="1">
      <alignment horizontal="center" vertical="center"/>
    </xf>
    <xf numFmtId="0" fontId="112" fillId="33" borderId="7" xfId="0" applyFont="1" applyFill="1" applyBorder="1" applyAlignment="1">
      <alignment horizontal="center" vertical="top" wrapText="1"/>
    </xf>
    <xf numFmtId="0" fontId="112" fillId="33" borderId="41" xfId="0" applyFont="1" applyFill="1" applyBorder="1" applyAlignment="1">
      <alignment horizontal="center" vertical="top" wrapText="1"/>
    </xf>
    <xf numFmtId="0" fontId="117" fillId="33" borderId="71" xfId="0" applyFont="1" applyFill="1" applyBorder="1" applyAlignment="1">
      <alignment horizontal="center" vertical="top" wrapText="1"/>
    </xf>
    <xf numFmtId="0" fontId="117" fillId="33" borderId="72" xfId="0" applyFont="1" applyFill="1" applyBorder="1" applyAlignment="1">
      <alignment horizontal="center" vertical="top" wrapText="1"/>
    </xf>
    <xf numFmtId="0" fontId="112" fillId="33" borderId="0" xfId="0" applyFont="1" applyFill="1" applyAlignment="1">
      <alignment vertical="top" wrapText="1"/>
    </xf>
    <xf numFmtId="0" fontId="112" fillId="33" borderId="37" xfId="0" applyFont="1" applyFill="1" applyBorder="1" applyAlignment="1">
      <alignment vertical="top" wrapText="1"/>
    </xf>
    <xf numFmtId="0" fontId="112" fillId="33" borderId="42" xfId="0" applyFont="1" applyFill="1" applyBorder="1" applyAlignment="1">
      <alignment horizontal="center"/>
    </xf>
    <xf numFmtId="0" fontId="112" fillId="33" borderId="43" xfId="0" applyFont="1" applyFill="1" applyBorder="1" applyAlignment="1">
      <alignment vertical="top" wrapText="1"/>
    </xf>
    <xf numFmtId="0" fontId="112" fillId="33" borderId="44" xfId="0" applyFont="1" applyFill="1" applyBorder="1" applyAlignment="1">
      <alignment vertical="top" wrapText="1"/>
    </xf>
    <xf numFmtId="0" fontId="112" fillId="33" borderId="45" xfId="0" applyFont="1" applyFill="1" applyBorder="1" applyAlignment="1">
      <alignment vertical="top" wrapText="1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2" fillId="33" borderId="39" xfId="0" applyFont="1" applyFill="1" applyBorder="1" applyAlignment="1">
      <alignment horizontal="center"/>
    </xf>
    <xf numFmtId="20" fontId="112" fillId="33" borderId="39" xfId="0" applyNumberFormat="1" applyFont="1" applyFill="1" applyBorder="1" applyAlignment="1">
      <alignment horizontal="center"/>
    </xf>
    <xf numFmtId="0" fontId="112" fillId="33" borderId="42" xfId="0" applyFont="1" applyFill="1" applyBorder="1" applyAlignment="1">
      <alignment horizontal="center" vertical="center" wrapText="1"/>
    </xf>
    <xf numFmtId="0" fontId="117" fillId="33" borderId="34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2" fillId="33" borderId="19" xfId="0" applyFont="1" applyFill="1" applyBorder="1" applyAlignment="1">
      <alignment horizontal="center"/>
    </xf>
    <xf numFmtId="0" fontId="112" fillId="33" borderId="46" xfId="0" applyFont="1" applyFill="1" applyBorder="1" applyAlignment="1">
      <alignment horizontal="center"/>
    </xf>
    <xf numFmtId="0" fontId="144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3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right" vertical="center"/>
    </xf>
    <xf numFmtId="9" fontId="143" fillId="36" borderId="0" xfId="2671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0" fontId="143" fillId="36" borderId="0" xfId="2671" applyNumberFormat="1" applyFont="1" applyFill="1" applyBorder="1" applyAlignment="1" applyProtection="1">
      <alignment horizontal="right" vertical="center"/>
    </xf>
    <xf numFmtId="169" fontId="142" fillId="36" borderId="0" xfId="2672" applyNumberFormat="1" applyFont="1" applyFill="1" applyBorder="1" applyAlignment="1" applyProtection="1">
      <alignment horizontal="right" vertical="center"/>
    </xf>
    <xf numFmtId="0" fontId="136" fillId="0" borderId="0" xfId="2670" applyFont="1" applyAlignment="1">
      <alignment horizontal="left" vertical="center"/>
    </xf>
    <xf numFmtId="0" fontId="139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5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7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6" fillId="0" borderId="0" xfId="1614" applyFont="1" applyAlignment="1">
      <alignment horizontal="center"/>
    </xf>
    <xf numFmtId="0" fontId="147" fillId="0" borderId="0" xfId="1614" applyFont="1" applyAlignment="1">
      <alignment horizontal="center" vertical="center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49" fillId="0" borderId="0" xfId="1614" applyFont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7" fillId="0" borderId="0" xfId="1614" applyFont="1" applyAlignment="1">
      <alignment horizontal="center"/>
    </xf>
    <xf numFmtId="3" fontId="146" fillId="0" borderId="0" xfId="1614" applyNumberFormat="1" applyFont="1" applyAlignment="1">
      <alignment horizontal="center"/>
    </xf>
    <xf numFmtId="0" fontId="151" fillId="0" borderId="0" xfId="1614" applyFont="1"/>
    <xf numFmtId="167" fontId="151" fillId="0" borderId="0" xfId="1652" applyNumberFormat="1" applyFont="1"/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left" vertical="center"/>
    </xf>
    <xf numFmtId="0" fontId="151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0" fontId="151" fillId="0" borderId="0" xfId="1614" applyFont="1" applyAlignment="1">
      <alignment horizontal="center" vertical="center" wrapText="1"/>
    </xf>
    <xf numFmtId="0" fontId="148" fillId="0" borderId="0" xfId="1614" applyFont="1" applyAlignment="1">
      <alignment horizontal="center" vertical="center" wrapText="1"/>
    </xf>
    <xf numFmtId="3" fontId="147" fillId="0" borderId="0" xfId="1614" applyNumberFormat="1" applyFont="1" applyAlignment="1">
      <alignment vertical="center"/>
    </xf>
    <xf numFmtId="0" fontId="148" fillId="0" borderId="20" xfId="1615" applyFont="1" applyBorder="1" applyAlignment="1">
      <alignment horizontal="center" vertical="center"/>
    </xf>
    <xf numFmtId="0" fontId="148" fillId="0" borderId="21" xfId="1615" applyFont="1" applyBorder="1" applyAlignment="1">
      <alignment horizontal="left" vertical="center" wrapText="1"/>
    </xf>
    <xf numFmtId="0" fontId="147" fillId="0" borderId="21" xfId="1614" applyFont="1" applyBorder="1" applyAlignment="1">
      <alignment horizontal="center" vertical="center" wrapText="1"/>
    </xf>
    <xf numFmtId="0" fontId="154" fillId="0" borderId="21" xfId="1614" applyFont="1" applyBorder="1" applyAlignment="1">
      <alignment horizontal="center" vertical="center"/>
    </xf>
    <xf numFmtId="3" fontId="154" fillId="0" borderId="21" xfId="1614" applyNumberFormat="1" applyFont="1" applyBorder="1" applyAlignment="1">
      <alignment horizontal="center" vertical="center"/>
    </xf>
    <xf numFmtId="3" fontId="147" fillId="0" borderId="21" xfId="1614" applyNumberFormat="1" applyFont="1" applyBorder="1" applyAlignment="1">
      <alignment horizontal="center" vertical="center"/>
    </xf>
    <xf numFmtId="3" fontId="147" fillId="0" borderId="22" xfId="1614" applyNumberFormat="1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/>
    </xf>
    <xf numFmtId="3" fontId="146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48" fillId="0" borderId="20" xfId="1653" applyFont="1" applyBorder="1" applyAlignment="1">
      <alignment horizontal="center" vertical="center"/>
    </xf>
    <xf numFmtId="0" fontId="148" fillId="0" borderId="21" xfId="1451" applyFont="1" applyBorder="1" applyAlignment="1">
      <alignment horizontal="left" vertical="center" wrapText="1"/>
    </xf>
    <xf numFmtId="0" fontId="149" fillId="0" borderId="21" xfId="1653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7" fillId="0" borderId="21" xfId="1451" applyFont="1" applyBorder="1" applyAlignment="1">
      <alignment horizontal="left" vertical="center" wrapText="1"/>
    </xf>
    <xf numFmtId="0" fontId="154" fillId="0" borderId="21" xfId="1615" applyFont="1" applyBorder="1" applyAlignment="1">
      <alignment horizontal="center" vertic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3" applyFont="1" applyBorder="1" applyAlignment="1">
      <alignment vertical="center" wrapText="1"/>
    </xf>
    <xf numFmtId="0" fontId="149" fillId="0" borderId="20" xfId="1653" applyFont="1" applyBorder="1" applyAlignment="1">
      <alignment horizontal="center" vertical="center"/>
    </xf>
    <xf numFmtId="0" fontId="149" fillId="0" borderId="21" xfId="1653" applyFont="1" applyBorder="1" applyAlignment="1">
      <alignment vertical="center" wrapText="1"/>
    </xf>
    <xf numFmtId="0" fontId="149" fillId="0" borderId="21" xfId="1614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49" fillId="0" borderId="21" xfId="1652" applyFont="1" applyBorder="1" applyAlignment="1">
      <alignment horizontal="left" vertical="center" wrapText="1"/>
    </xf>
    <xf numFmtId="0" fontId="147" fillId="0" borderId="20" xfId="1652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54" fillId="0" borderId="21" xfId="1652" applyFont="1" applyBorder="1" applyAlignment="1">
      <alignment horizontal="center" vertical="center"/>
    </xf>
    <xf numFmtId="0" fontId="154" fillId="0" borderId="49" xfId="1652" applyFont="1" applyBorder="1" applyAlignment="1">
      <alignment horizontal="center" vertical="center"/>
    </xf>
    <xf numFmtId="0" fontId="154" fillId="0" borderId="3" xfId="1652" applyFont="1" applyBorder="1" applyAlignment="1">
      <alignment vertical="center" wrapText="1"/>
    </xf>
    <xf numFmtId="0" fontId="147" fillId="0" borderId="3" xfId="1614" applyFont="1" applyBorder="1" applyAlignment="1">
      <alignment horizontal="center" vertical="center" wrapText="1"/>
    </xf>
    <xf numFmtId="0" fontId="154" fillId="0" borderId="3" xfId="1614" applyFont="1" applyBorder="1" applyAlignment="1">
      <alignment horizontal="center" vertical="center"/>
    </xf>
    <xf numFmtId="0" fontId="154" fillId="0" borderId="3" xfId="1652" applyFont="1" applyBorder="1" applyAlignment="1">
      <alignment horizontal="center" vertical="center"/>
    </xf>
    <xf numFmtId="207" fontId="154" fillId="0" borderId="3" xfId="1614" applyNumberFormat="1" applyFont="1" applyBorder="1" applyAlignment="1">
      <alignment horizontal="center" vertical="center"/>
    </xf>
    <xf numFmtId="3" fontId="147" fillId="0" borderId="3" xfId="1614" applyNumberFormat="1" applyFont="1" applyBorder="1" applyAlignment="1">
      <alignment horizontal="center" vertical="center"/>
    </xf>
    <xf numFmtId="3" fontId="147" fillId="0" borderId="39" xfId="1614" applyNumberFormat="1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47" fillId="0" borderId="23" xfId="1614" applyFont="1" applyBorder="1" applyAlignment="1">
      <alignment horizontal="center" vertical="center"/>
    </xf>
    <xf numFmtId="0" fontId="147" fillId="0" borderId="24" xfId="1614" applyFont="1" applyBorder="1" applyAlignment="1">
      <alignment horizontal="left" vertical="center"/>
    </xf>
    <xf numFmtId="0" fontId="147" fillId="0" borderId="24" xfId="1614" applyFont="1" applyBorder="1" applyAlignment="1">
      <alignment vertical="center"/>
    </xf>
    <xf numFmtId="0" fontId="154" fillId="0" borderId="24" xfId="1614" applyFont="1" applyBorder="1" applyAlignment="1">
      <alignment horizontal="center" vertical="center"/>
    </xf>
    <xf numFmtId="3" fontId="147" fillId="0" borderId="24" xfId="1614" applyNumberFormat="1" applyFont="1" applyBorder="1" applyAlignment="1">
      <alignment horizontal="center" vertical="center"/>
    </xf>
    <xf numFmtId="3" fontId="147" fillId="0" borderId="25" xfId="1614" applyNumberFormat="1" applyFont="1" applyBorder="1" applyAlignment="1">
      <alignment horizontal="center" vertical="center"/>
    </xf>
    <xf numFmtId="0" fontId="149" fillId="0" borderId="26" xfId="1614" applyFont="1" applyBorder="1" applyAlignment="1">
      <alignment horizontal="center" vertical="center"/>
    </xf>
    <xf numFmtId="37" fontId="151" fillId="0" borderId="27" xfId="1614" applyNumberFormat="1" applyFont="1" applyBorder="1" applyAlignment="1">
      <alignment horizontal="center"/>
    </xf>
    <xf numFmtId="37" fontId="149" fillId="0" borderId="27" xfId="1614" applyNumberFormat="1" applyFont="1" applyBorder="1" applyAlignment="1">
      <alignment horizontal="center"/>
    </xf>
    <xf numFmtId="37" fontId="147" fillId="0" borderId="0" xfId="1614" applyNumberFormat="1" applyFont="1" applyAlignment="1">
      <alignment horizontal="center"/>
    </xf>
    <xf numFmtId="37" fontId="149" fillId="0" borderId="0" xfId="1614" applyNumberFormat="1" applyFont="1" applyAlignment="1">
      <alignment horizontal="center"/>
    </xf>
    <xf numFmtId="0" fontId="149" fillId="0" borderId="28" xfId="1614" applyFont="1" applyBorder="1" applyAlignment="1">
      <alignment horizontal="center" vertical="center"/>
    </xf>
    <xf numFmtId="37" fontId="151" fillId="0" borderId="29" xfId="1614" applyNumberFormat="1" applyFont="1" applyBorder="1" applyAlignment="1">
      <alignment horizontal="center"/>
    </xf>
    <xf numFmtId="37" fontId="149" fillId="0" borderId="29" xfId="1614" applyNumberFormat="1" applyFont="1" applyBorder="1" applyAlignment="1">
      <alignment horizontal="center"/>
    </xf>
    <xf numFmtId="37" fontId="155" fillId="0" borderId="0" xfId="1614" applyNumberFormat="1" applyFont="1" applyAlignment="1">
      <alignment horizontal="center"/>
    </xf>
    <xf numFmtId="37" fontId="155" fillId="0" borderId="30" xfId="1614" applyNumberFormat="1" applyFont="1" applyBorder="1" applyAlignment="1">
      <alignment horizontal="center"/>
    </xf>
    <xf numFmtId="37" fontId="155" fillId="0" borderId="32" xfId="1614" applyNumberFormat="1" applyFont="1" applyBorder="1" applyAlignment="1">
      <alignment horizontal="center"/>
    </xf>
    <xf numFmtId="0" fontId="146" fillId="0" borderId="0" xfId="1614" applyFont="1" applyAlignment="1">
      <alignment horizontal="center" vertical="center"/>
    </xf>
    <xf numFmtId="0" fontId="155" fillId="0" borderId="34" xfId="1614" applyFont="1" applyBorder="1" applyAlignment="1">
      <alignment vertical="center"/>
    </xf>
    <xf numFmtId="0" fontId="149" fillId="0" borderId="19" xfId="1614" applyFont="1" applyBorder="1"/>
    <xf numFmtId="0" fontId="149" fillId="0" borderId="19" xfId="1614" applyFont="1" applyBorder="1" applyAlignment="1">
      <alignment horizontal="center"/>
    </xf>
    <xf numFmtId="0" fontId="149" fillId="0" borderId="19" xfId="1614" applyFont="1" applyBorder="1" applyAlignment="1">
      <alignment horizontal="right"/>
    </xf>
    <xf numFmtId="0" fontId="149" fillId="0" borderId="31" xfId="1614" applyFont="1" applyBorder="1" applyAlignment="1">
      <alignment horizontal="right"/>
    </xf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165" fontId="154" fillId="0" borderId="0" xfId="1652" applyNumberFormat="1" applyFont="1" applyAlignment="1">
      <alignment vertical="center"/>
    </xf>
    <xf numFmtId="0" fontId="149" fillId="0" borderId="0" xfId="1652" applyFont="1" applyAlignment="1">
      <alignment horizontal="right"/>
    </xf>
    <xf numFmtId="0" fontId="156" fillId="0" borderId="0" xfId="1644" applyFont="1" applyAlignment="1">
      <alignment horizontal="center" vertical="center"/>
    </xf>
    <xf numFmtId="0" fontId="154" fillId="0" borderId="0" xfId="1652" applyFont="1" applyAlignment="1">
      <alignment vertical="center"/>
    </xf>
    <xf numFmtId="0" fontId="157" fillId="39" borderId="83" xfId="2670" applyFont="1" applyFill="1" applyBorder="1" applyAlignment="1">
      <alignment horizontal="left" vertical="center"/>
    </xf>
    <xf numFmtId="0" fontId="157" fillId="39" borderId="84" xfId="2670" applyFont="1" applyFill="1" applyBorder="1" applyAlignment="1">
      <alignment horizontal="center" vertical="center"/>
    </xf>
    <xf numFmtId="0" fontId="157" fillId="39" borderId="86" xfId="2670" applyFont="1" applyFill="1" applyBorder="1" applyAlignment="1">
      <alignment horizontal="left" vertical="center"/>
    </xf>
    <xf numFmtId="0" fontId="157" fillId="39" borderId="82" xfId="2670" applyFont="1" applyFill="1" applyBorder="1" applyAlignment="1">
      <alignment horizontal="center" vertical="center"/>
    </xf>
    <xf numFmtId="0" fontId="157" fillId="39" borderId="88" xfId="2670" applyFont="1" applyFill="1" applyBorder="1" applyAlignment="1">
      <alignment horizontal="left" vertical="center"/>
    </xf>
    <xf numFmtId="0" fontId="157" fillId="39" borderId="89" xfId="2670" applyFont="1" applyFill="1" applyBorder="1" applyAlignment="1">
      <alignment horizontal="center" vertical="center"/>
    </xf>
    <xf numFmtId="167" fontId="138" fillId="40" borderId="85" xfId="2672" applyFont="1" applyFill="1" applyBorder="1" applyAlignment="1" applyProtection="1">
      <alignment horizontal="right" vertical="center" wrapText="1"/>
      <protection locked="0"/>
    </xf>
    <xf numFmtId="167" fontId="138" fillId="40" borderId="87" xfId="2672" applyFont="1" applyFill="1" applyBorder="1" applyAlignment="1" applyProtection="1">
      <alignment horizontal="right" vertical="center"/>
      <protection locked="0"/>
    </xf>
    <xf numFmtId="169" fontId="138" fillId="40" borderId="87" xfId="2672" applyNumberFormat="1" applyFont="1" applyFill="1" applyBorder="1" applyAlignment="1" applyProtection="1">
      <alignment horizontal="right" vertical="center"/>
      <protection locked="0"/>
    </xf>
    <xf numFmtId="169" fontId="138" fillId="40" borderId="90" xfId="2672" applyNumberFormat="1" applyFont="1" applyFill="1" applyBorder="1" applyAlignment="1" applyProtection="1">
      <alignment horizontal="right" vertical="center"/>
      <protection locked="0"/>
    </xf>
    <xf numFmtId="0" fontId="118" fillId="0" borderId="0" xfId="1451" applyFont="1"/>
    <xf numFmtId="0" fontId="119" fillId="0" borderId="0" xfId="1451" applyFont="1" applyAlignment="1">
      <alignment vertical="center"/>
    </xf>
    <xf numFmtId="0" fontId="145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3" fillId="0" borderId="0" xfId="1451" applyFont="1" applyAlignment="1">
      <alignment vertical="center"/>
    </xf>
    <xf numFmtId="0" fontId="113" fillId="0" borderId="0" xfId="1451" applyFont="1" applyAlignment="1">
      <alignment horizontal="center" vertical="center"/>
    </xf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120" fillId="35" borderId="0" xfId="1451" applyFont="1" applyFill="1" applyAlignment="1">
      <alignment vertical="center"/>
    </xf>
    <xf numFmtId="0" fontId="123" fillId="0" borderId="19" xfId="1451" applyFont="1" applyBorder="1" applyAlignment="1">
      <alignment horizontal="center"/>
    </xf>
    <xf numFmtId="0" fontId="123" fillId="0" borderId="19" xfId="1451" applyFont="1" applyBorder="1"/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2" xfId="2673" applyFont="1" applyBorder="1" applyAlignment="1">
      <alignment horizontal="center" vertical="center" wrapText="1"/>
    </xf>
    <xf numFmtId="0" fontId="161" fillId="0" borderId="0" xfId="2673" applyFont="1" applyAlignment="1">
      <alignment horizontal="center" vertical="center" wrapText="1"/>
    </xf>
    <xf numFmtId="0" fontId="162" fillId="0" borderId="0" xfId="2673" applyFont="1" applyAlignment="1">
      <alignment vertical="center" wrapText="1"/>
    </xf>
    <xf numFmtId="0" fontId="163" fillId="0" borderId="0" xfId="2673" applyFont="1" applyAlignment="1">
      <alignment vertical="center" wrapText="1"/>
    </xf>
    <xf numFmtId="0" fontId="144" fillId="35" borderId="94" xfId="2673" applyFont="1" applyFill="1" applyBorder="1" applyAlignment="1">
      <alignment vertical="center" wrapText="1"/>
    </xf>
    <xf numFmtId="0" fontId="144" fillId="43" borderId="94" xfId="2673" applyFont="1" applyFill="1" applyBorder="1" applyAlignment="1">
      <alignment vertical="center" wrapText="1"/>
    </xf>
    <xf numFmtId="0" fontId="160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1" fontId="167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2" fillId="35" borderId="32" xfId="2673" applyFont="1" applyFill="1" applyBorder="1" applyAlignment="1">
      <alignment vertical="center" wrapText="1"/>
    </xf>
    <xf numFmtId="0" fontId="132" fillId="43" borderId="32" xfId="2673" applyFont="1" applyFill="1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2" fontId="132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4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2" fillId="0" borderId="0" xfId="2675" applyFont="1" applyFill="1" applyBorder="1" applyAlignment="1">
      <alignment horizontal="center" vertical="center" wrapText="1"/>
    </xf>
    <xf numFmtId="1" fontId="132" fillId="0" borderId="50" xfId="2673" applyNumberFormat="1" applyFont="1" applyBorder="1" applyAlignment="1">
      <alignment vertical="center" wrapText="1"/>
    </xf>
    <xf numFmtId="0" fontId="168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2" fontId="168" fillId="0" borderId="0" xfId="2673" applyNumberFormat="1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69" fillId="0" borderId="0" xfId="2673" applyFont="1" applyAlignment="1">
      <alignment vertical="center" wrapText="1"/>
    </xf>
    <xf numFmtId="0" fontId="144" fillId="35" borderId="51" xfId="2673" applyFont="1" applyFill="1" applyBorder="1" applyAlignment="1">
      <alignment vertical="center" wrapText="1"/>
    </xf>
    <xf numFmtId="0" fontId="144" fillId="0" borderId="53" xfId="2673" applyFont="1" applyBorder="1" applyAlignment="1">
      <alignment horizontal="center" vertical="center" wrapText="1"/>
    </xf>
    <xf numFmtId="0" fontId="144" fillId="35" borderId="49" xfId="2673" applyFont="1" applyFill="1" applyBorder="1" applyAlignment="1">
      <alignment vertical="center" wrapText="1"/>
    </xf>
    <xf numFmtId="1" fontId="132" fillId="0" borderId="58" xfId="2673" applyNumberFormat="1" applyFont="1" applyBorder="1" applyAlignment="1">
      <alignment vertical="center" wrapText="1"/>
    </xf>
    <xf numFmtId="0" fontId="132" fillId="35" borderId="49" xfId="2673" applyFont="1" applyFill="1" applyBorder="1" applyAlignment="1">
      <alignment vertical="center" wrapText="1"/>
    </xf>
    <xf numFmtId="0" fontId="132" fillId="35" borderId="98" xfId="2673" applyFont="1" applyFill="1" applyBorder="1" applyAlignment="1">
      <alignment vertical="center" wrapText="1"/>
    </xf>
    <xf numFmtId="0" fontId="103" fillId="0" borderId="64" xfId="2673" applyFont="1" applyBorder="1" applyAlignment="1">
      <alignment horizontal="center" vertical="center" wrapText="1"/>
    </xf>
    <xf numFmtId="0" fontId="144" fillId="0" borderId="51" xfId="2673" applyFont="1" applyBorder="1" applyAlignment="1">
      <alignment vertical="center" wrapText="1"/>
    </xf>
    <xf numFmtId="0" fontId="144" fillId="0" borderId="49" xfId="2673" applyFont="1" applyBorder="1" applyAlignment="1">
      <alignment vertical="center" wrapText="1"/>
    </xf>
    <xf numFmtId="0" fontId="132" fillId="0" borderId="49" xfId="2673" applyFont="1" applyBorder="1" applyAlignment="1">
      <alignment vertical="center" wrapText="1"/>
    </xf>
    <xf numFmtId="0" fontId="132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7" fillId="0" borderId="21" xfId="1614" applyFont="1" applyBorder="1" applyAlignment="1">
      <alignment horizontal="center" vertical="center"/>
    </xf>
    <xf numFmtId="0" fontId="89" fillId="33" borderId="60" xfId="0" applyFont="1" applyFill="1" applyBorder="1" applyAlignment="1">
      <alignment horizontal="left" vertical="center"/>
    </xf>
    <xf numFmtId="0" fontId="89" fillId="33" borderId="61" xfId="0" applyFont="1" applyFill="1" applyBorder="1" applyAlignment="1">
      <alignment horizontal="left" vertical="center"/>
    </xf>
    <xf numFmtId="0" fontId="4" fillId="0" borderId="20" xfId="1652" applyFont="1" applyBorder="1" applyAlignment="1">
      <alignment horizontal="center" vertical="center"/>
    </xf>
    <xf numFmtId="49" fontId="89" fillId="33" borderId="60" xfId="0" applyNumberFormat="1" applyFont="1" applyFill="1" applyBorder="1" applyAlignment="1">
      <alignment horizontal="left" vertical="center" wrapText="1"/>
    </xf>
    <xf numFmtId="49" fontId="89" fillId="33" borderId="61" xfId="0" applyNumberFormat="1" applyFont="1" applyFill="1" applyBorder="1" applyAlignment="1">
      <alignment horizontal="left" vertical="center"/>
    </xf>
    <xf numFmtId="41" fontId="150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0" fontId="113" fillId="33" borderId="0" xfId="0" applyFont="1" applyFill="1" applyAlignment="1">
      <alignment horizontal="left"/>
    </xf>
    <xf numFmtId="169" fontId="142" fillId="47" borderId="0" xfId="2672" applyNumberFormat="1" applyFont="1" applyFill="1" applyBorder="1" applyAlignment="1" applyProtection="1">
      <alignment horizontal="right" vertical="center"/>
    </xf>
    <xf numFmtId="0" fontId="172" fillId="0" borderId="20" xfId="1653" applyFont="1" applyBorder="1" applyAlignment="1">
      <alignment horizontal="center" vertical="center"/>
    </xf>
    <xf numFmtId="0" fontId="172" fillId="0" borderId="21" xfId="1653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11" fillId="0" borderId="20" xfId="1652" applyFont="1" applyBorder="1" applyAlignment="1">
      <alignment horizontal="center" vertical="center"/>
    </xf>
    <xf numFmtId="0" fontId="41" fillId="0" borderId="21" xfId="0" applyFont="1" applyBorder="1" applyAlignment="1">
      <alignment horizontal="left" vertical="center" wrapText="1"/>
    </xf>
    <xf numFmtId="0" fontId="41" fillId="0" borderId="21" xfId="1450" applyFont="1" applyBorder="1" applyAlignment="1">
      <alignment vertical="center" wrapText="1"/>
    </xf>
    <xf numFmtId="0" fontId="111" fillId="0" borderId="21" xfId="1652" applyFont="1" applyBorder="1" applyAlignment="1">
      <alignment vertical="center"/>
    </xf>
    <xf numFmtId="3" fontId="7" fillId="0" borderId="21" xfId="1599" applyNumberFormat="1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" fillId="0" borderId="0" xfId="2670" applyFont="1" applyAlignment="1">
      <alignment horizontal="center" vertical="center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7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9" fillId="0" borderId="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161" fillId="42" borderId="91" xfId="2673" applyFont="1" applyFill="1" applyBorder="1" applyAlignment="1">
      <alignment horizontal="center" vertical="center" wrapText="1"/>
    </xf>
    <xf numFmtId="0" fontId="161" fillId="42" borderId="92" xfId="2673" applyFont="1" applyFill="1" applyBorder="1" applyAlignment="1">
      <alignment horizontal="center" vertical="center" wrapText="1"/>
    </xf>
    <xf numFmtId="0" fontId="161" fillId="42" borderId="93" xfId="2673" applyFont="1" applyFill="1" applyBorder="1" applyAlignment="1">
      <alignment horizontal="center" vertical="center" wrapText="1"/>
    </xf>
    <xf numFmtId="43" fontId="144" fillId="43" borderId="7" xfId="2673" applyNumberFormat="1" applyFont="1" applyFill="1" applyBorder="1" applyAlignment="1">
      <alignment horizontal="center" vertical="center" wrapText="1"/>
    </xf>
    <xf numFmtId="0" fontId="144" fillId="43" borderId="58" xfId="2673" applyFont="1" applyFill="1" applyBorder="1" applyAlignment="1">
      <alignment horizontal="center" vertical="center" wrapText="1"/>
    </xf>
    <xf numFmtId="1" fontId="132" fillId="43" borderId="7" xfId="2673" applyNumberFormat="1" applyFont="1" applyFill="1" applyBorder="1" applyAlignment="1">
      <alignment horizontal="center" vertical="center" wrapText="1"/>
    </xf>
    <xf numFmtId="1" fontId="132" fillId="43" borderId="58" xfId="2673" applyNumberFormat="1" applyFont="1" applyFill="1" applyBorder="1" applyAlignment="1">
      <alignment horizontal="center" vertical="center" wrapText="1"/>
    </xf>
    <xf numFmtId="0" fontId="132" fillId="43" borderId="7" xfId="2673" applyFont="1" applyFill="1" applyBorder="1" applyAlignment="1">
      <alignment horizontal="center" vertical="center" wrapText="1"/>
    </xf>
    <xf numFmtId="0" fontId="132" fillId="43" borderId="58" xfId="2673" applyFont="1" applyFill="1" applyBorder="1" applyAlignment="1">
      <alignment horizontal="center" vertical="center" wrapText="1"/>
    </xf>
    <xf numFmtId="1" fontId="144" fillId="44" borderId="3" xfId="2673" applyNumberFormat="1" applyFont="1" applyFill="1" applyBorder="1" applyAlignment="1">
      <alignment horizontal="center" vertical="center" wrapText="1"/>
    </xf>
    <xf numFmtId="1" fontId="144" fillId="44" borderId="39" xfId="2673" applyNumberFormat="1" applyFont="1" applyFill="1" applyBorder="1" applyAlignment="1">
      <alignment horizontal="center" vertical="center" wrapText="1"/>
    </xf>
    <xf numFmtId="2" fontId="132" fillId="43" borderId="62" xfId="2673" applyNumberFormat="1" applyFont="1" applyFill="1" applyBorder="1" applyAlignment="1">
      <alignment horizontal="center" vertical="center" wrapText="1"/>
    </xf>
    <xf numFmtId="2" fontId="132" fillId="43" borderId="95" xfId="2673" applyNumberFormat="1" applyFont="1" applyFill="1" applyBorder="1" applyAlignment="1">
      <alignment horizontal="center" vertical="center" wrapText="1"/>
    </xf>
    <xf numFmtId="0" fontId="164" fillId="0" borderId="50" xfId="2673" applyFont="1" applyBorder="1" applyAlignment="1">
      <alignment horizontal="center" vertical="center" wrapText="1"/>
    </xf>
    <xf numFmtId="0" fontId="164" fillId="0" borderId="58" xfId="2673" applyFont="1" applyBorder="1" applyAlignment="1">
      <alignment horizontal="center" vertical="center" wrapText="1"/>
    </xf>
    <xf numFmtId="0" fontId="164" fillId="44" borderId="3" xfId="2673" applyFont="1" applyFill="1" applyBorder="1" applyAlignment="1">
      <alignment horizontal="center" vertical="center" wrapText="1"/>
    </xf>
    <xf numFmtId="0" fontId="164" fillId="44" borderId="39" xfId="2673" applyFont="1" applyFill="1" applyBorder="1" applyAlignment="1">
      <alignment horizontal="center" vertical="center" wrapText="1"/>
    </xf>
    <xf numFmtId="1" fontId="132" fillId="0" borderId="3" xfId="2673" applyNumberFormat="1" applyFont="1" applyBorder="1" applyAlignment="1">
      <alignment horizontal="center" vertical="center" wrapText="1"/>
    </xf>
    <xf numFmtId="1" fontId="132" fillId="0" borderId="39" xfId="2673" applyNumberFormat="1" applyFont="1" applyBorder="1" applyAlignment="1">
      <alignment horizontal="center" vertical="center" wrapText="1"/>
    </xf>
    <xf numFmtId="2" fontId="132" fillId="0" borderId="3" xfId="2673" applyNumberFormat="1" applyFont="1" applyBorder="1" applyAlignment="1">
      <alignment horizontal="center" vertical="center" wrapText="1"/>
    </xf>
    <xf numFmtId="2" fontId="132" fillId="0" borderId="39" xfId="2673" applyNumberFormat="1" applyFont="1" applyBorder="1" applyAlignment="1">
      <alignment horizontal="center" vertical="center" wrapText="1"/>
    </xf>
    <xf numFmtId="2" fontId="132" fillId="45" borderId="3" xfId="2673" applyNumberFormat="1" applyFont="1" applyFill="1" applyBorder="1" applyAlignment="1">
      <alignment horizontal="center" vertical="center" wrapText="1"/>
    </xf>
    <xf numFmtId="2" fontId="132" fillId="45" borderId="39" xfId="2673" applyNumberFormat="1" applyFont="1" applyFill="1" applyBorder="1" applyAlignment="1">
      <alignment horizontal="center" vertical="center" wrapText="1"/>
    </xf>
    <xf numFmtId="9" fontId="132" fillId="35" borderId="64" xfId="2675" applyFont="1" applyFill="1" applyBorder="1" applyAlignment="1">
      <alignment horizontal="center" vertical="center" wrapText="1"/>
    </xf>
    <xf numFmtId="9" fontId="132" fillId="35" borderId="65" xfId="2675" applyFont="1" applyFill="1" applyBorder="1" applyAlignment="1">
      <alignment horizontal="center" vertical="center" wrapText="1"/>
    </xf>
    <xf numFmtId="2" fontId="132" fillId="35" borderId="3" xfId="2673" applyNumberFormat="1" applyFont="1" applyFill="1" applyBorder="1" applyAlignment="1">
      <alignment horizontal="center" vertical="center" wrapText="1"/>
    </xf>
    <xf numFmtId="2" fontId="132" fillId="35" borderId="39" xfId="2673" applyNumberFormat="1" applyFont="1" applyFill="1" applyBorder="1" applyAlignment="1">
      <alignment horizontal="center" vertical="center" wrapText="1"/>
    </xf>
    <xf numFmtId="0" fontId="5" fillId="0" borderId="96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97" xfId="2673" applyBorder="1" applyAlignment="1">
      <alignment horizontal="center" vertical="center" wrapText="1"/>
    </xf>
    <xf numFmtId="9" fontId="168" fillId="0" borderId="0" xfId="2675" applyFont="1" applyFill="1" applyBorder="1" applyAlignment="1">
      <alignment horizontal="center" vertical="center" wrapText="1"/>
    </xf>
    <xf numFmtId="0" fontId="165" fillId="37" borderId="0" xfId="2673" applyFont="1" applyFill="1" applyAlignment="1">
      <alignment horizontal="left" vertical="center" wrapText="1"/>
    </xf>
    <xf numFmtId="43" fontId="144" fillId="35" borderId="7" xfId="2673" applyNumberFormat="1" applyFont="1" applyFill="1" applyBorder="1" applyAlignment="1">
      <alignment horizontal="center" vertical="center" wrapText="1"/>
    </xf>
    <xf numFmtId="0" fontId="144" fillId="35" borderId="58" xfId="2673" applyFont="1" applyFill="1" applyBorder="1" applyAlignment="1">
      <alignment horizontal="center" vertical="center" wrapText="1"/>
    </xf>
    <xf numFmtId="2" fontId="132" fillId="35" borderId="62" xfId="2673" applyNumberFormat="1" applyFont="1" applyFill="1" applyBorder="1" applyAlignment="1">
      <alignment horizontal="center" vertical="center" wrapText="1"/>
    </xf>
    <xf numFmtId="2" fontId="132" fillId="35" borderId="95" xfId="2673" applyNumberFormat="1" applyFont="1" applyFill="1" applyBorder="1" applyAlignment="1">
      <alignment horizontal="center" vertical="center" wrapText="1"/>
    </xf>
    <xf numFmtId="0" fontId="161" fillId="41" borderId="91" xfId="2673" applyFont="1" applyFill="1" applyBorder="1" applyAlignment="1">
      <alignment horizontal="center" vertical="center" wrapText="1"/>
    </xf>
    <xf numFmtId="0" fontId="161" fillId="41" borderId="92" xfId="2673" applyFont="1" applyFill="1" applyBorder="1" applyAlignment="1">
      <alignment horizontal="center" vertical="center" wrapText="1"/>
    </xf>
    <xf numFmtId="0" fontId="161" fillId="41" borderId="93" xfId="2673" applyFont="1" applyFill="1" applyBorder="1" applyAlignment="1">
      <alignment horizontal="center" vertical="center" wrapText="1"/>
    </xf>
    <xf numFmtId="0" fontId="132" fillId="35" borderId="7" xfId="2673" applyFont="1" applyFill="1" applyBorder="1" applyAlignment="1">
      <alignment horizontal="center" vertical="center" wrapText="1"/>
    </xf>
    <xf numFmtId="0" fontId="132" fillId="35" borderId="58" xfId="2673" applyFont="1" applyFill="1" applyBorder="1" applyAlignment="1">
      <alignment horizontal="center" vertical="center" wrapText="1"/>
    </xf>
    <xf numFmtId="1" fontId="144" fillId="35" borderId="7" xfId="2673" applyNumberFormat="1" applyFont="1" applyFill="1" applyBorder="1" applyAlignment="1">
      <alignment horizontal="center" vertical="center" wrapText="1"/>
    </xf>
    <xf numFmtId="1" fontId="144" fillId="35" borderId="58" xfId="2673" applyNumberFormat="1" applyFont="1" applyFill="1" applyBorder="1" applyAlignment="1">
      <alignment horizontal="center" vertical="center" wrapText="1"/>
    </xf>
    <xf numFmtId="43" fontId="144" fillId="0" borderId="53" xfId="2673" applyNumberFormat="1" applyFont="1" applyBorder="1" applyAlignment="1">
      <alignment horizontal="center" vertical="center" wrapText="1"/>
    </xf>
    <xf numFmtId="0" fontId="144" fillId="0" borderId="54" xfId="2673" applyFont="1" applyBorder="1" applyAlignment="1">
      <alignment horizontal="center" vertical="center" wrapText="1"/>
    </xf>
    <xf numFmtId="43" fontId="144" fillId="44" borderId="53" xfId="2673" applyNumberFormat="1" applyFont="1" applyFill="1" applyBorder="1" applyAlignment="1">
      <alignment horizontal="center" vertical="center" wrapText="1"/>
    </xf>
    <xf numFmtId="0" fontId="144" fillId="44" borderId="54" xfId="2673" applyFont="1" applyFill="1" applyBorder="1" applyAlignment="1">
      <alignment horizontal="center" vertical="center" wrapText="1"/>
    </xf>
    <xf numFmtId="9" fontId="132" fillId="0" borderId="64" xfId="2675" applyFont="1" applyFill="1" applyBorder="1" applyAlignment="1">
      <alignment horizontal="center" vertical="center" wrapText="1"/>
    </xf>
    <xf numFmtId="9" fontId="132" fillId="0" borderId="65" xfId="2675" applyFont="1" applyFill="1" applyBorder="1" applyAlignment="1">
      <alignment horizontal="center" vertical="center" wrapText="1"/>
    </xf>
    <xf numFmtId="1" fontId="144" fillId="0" borderId="3" xfId="2673" applyNumberFormat="1" applyFont="1" applyBorder="1" applyAlignment="1">
      <alignment horizontal="center" vertical="center" wrapText="1"/>
    </xf>
    <xf numFmtId="1" fontId="144" fillId="0" borderId="39" xfId="2673" applyNumberFormat="1" applyFont="1" applyBorder="1" applyAlignment="1">
      <alignment horizontal="center" vertical="center" wrapText="1"/>
    </xf>
    <xf numFmtId="0" fontId="6" fillId="34" borderId="77" xfId="2670" applyFill="1" applyBorder="1" applyAlignment="1">
      <alignment horizontal="center" vertical="center"/>
    </xf>
    <xf numFmtId="0" fontId="136" fillId="0" borderId="78" xfId="2670" applyFont="1" applyBorder="1" applyAlignment="1">
      <alignment horizontal="left" vertical="center"/>
    </xf>
    <xf numFmtId="0" fontId="109" fillId="38" borderId="3" xfId="1538" applyFill="1" applyBorder="1" applyAlignment="1">
      <alignment horizontal="center" vertical="center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 wrapText="1"/>
    </xf>
    <xf numFmtId="0" fontId="49" fillId="0" borderId="44" xfId="1538" applyFont="1" applyBorder="1" applyAlignment="1">
      <alignment horizontal="left"/>
    </xf>
    <xf numFmtId="0" fontId="148" fillId="0" borderId="0" xfId="1644" applyFont="1" applyAlignment="1">
      <alignment horizontal="center" vertical="center"/>
    </xf>
    <xf numFmtId="37" fontId="155" fillId="0" borderId="19" xfId="1614" applyNumberFormat="1" applyFont="1" applyBorder="1" applyAlignment="1">
      <alignment horizontal="center"/>
    </xf>
    <xf numFmtId="0" fontId="151" fillId="0" borderId="0" xfId="1614" applyFont="1" applyAlignment="1">
      <alignment horizontal="left" vertical="top" wrapText="1"/>
    </xf>
    <xf numFmtId="37" fontId="149" fillId="0" borderId="0" xfId="1614" applyNumberFormat="1" applyFont="1" applyAlignment="1">
      <alignment horizontal="center"/>
    </xf>
    <xf numFmtId="0" fontId="170" fillId="0" borderId="26" xfId="1614" applyFont="1" applyBorder="1" applyAlignment="1">
      <alignment horizontal="left" vertical="center" wrapText="1"/>
    </xf>
    <xf numFmtId="0" fontId="170" fillId="0" borderId="36" xfId="1614" applyFont="1" applyBorder="1" applyAlignment="1">
      <alignment horizontal="left" vertical="center" wrapText="1"/>
    </xf>
    <xf numFmtId="0" fontId="170" fillId="0" borderId="48" xfId="1614" applyFont="1" applyBorder="1" applyAlignment="1">
      <alignment horizontal="left" vertical="center" wrapText="1"/>
    </xf>
    <xf numFmtId="0" fontId="170" fillId="0" borderId="28" xfId="1614" applyFont="1" applyBorder="1" applyAlignment="1">
      <alignment horizontal="left" vertical="center" wrapText="1"/>
    </xf>
    <xf numFmtId="0" fontId="170" fillId="0" borderId="0" xfId="1614" applyFont="1" applyAlignment="1">
      <alignment horizontal="left" vertical="center" wrapText="1"/>
    </xf>
    <xf numFmtId="0" fontId="170" fillId="0" borderId="37" xfId="1614" applyFont="1" applyBorder="1" applyAlignment="1">
      <alignment horizontal="left" vertical="center" wrapText="1"/>
    </xf>
    <xf numFmtId="0" fontId="154" fillId="0" borderId="0" xfId="1652" applyFont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0" fontId="153" fillId="35" borderId="53" xfId="1614" applyFont="1" applyFill="1" applyBorder="1" applyAlignment="1">
      <alignment horizontal="center" vertical="center"/>
    </xf>
    <xf numFmtId="0" fontId="153" fillId="35" borderId="54" xfId="1614" applyFont="1" applyFill="1" applyBorder="1" applyAlignment="1">
      <alignment horizontal="center" vertical="center"/>
    </xf>
    <xf numFmtId="0" fontId="153" fillId="35" borderId="35" xfId="1652" applyFont="1" applyFill="1" applyBorder="1" applyAlignment="1">
      <alignment horizontal="center" vertical="center" wrapText="1"/>
    </xf>
    <xf numFmtId="0" fontId="153" fillId="35" borderId="33" xfId="1652" applyFont="1" applyFill="1" applyBorder="1" applyAlignment="1">
      <alignment horizontal="center" vertical="center" wrapText="1"/>
    </xf>
    <xf numFmtId="0" fontId="153" fillId="35" borderId="3" xfId="1614" applyFont="1" applyFill="1" applyBorder="1" applyAlignment="1">
      <alignment horizontal="center" vertical="center"/>
    </xf>
    <xf numFmtId="0" fontId="153" fillId="35" borderId="39" xfId="1614" applyFont="1" applyFill="1" applyBorder="1" applyAlignment="1">
      <alignment horizontal="center" vertical="center"/>
    </xf>
    <xf numFmtId="0" fontId="151" fillId="30" borderId="3" xfId="1614" applyFont="1" applyFill="1" applyBorder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37" fontId="149" fillId="0" borderId="36" xfId="1614" applyNumberFormat="1" applyFont="1" applyBorder="1" applyAlignment="1">
      <alignment horizontal="center"/>
    </xf>
    <xf numFmtId="0" fontId="153" fillId="35" borderId="51" xfId="1614" applyFont="1" applyFill="1" applyBorder="1" applyAlignment="1">
      <alignment horizontal="center" vertical="center"/>
    </xf>
    <xf numFmtId="0" fontId="153" fillId="35" borderId="49" xfId="1614" applyFont="1" applyFill="1" applyBorder="1" applyAlignment="1">
      <alignment horizontal="center" vertical="center"/>
    </xf>
    <xf numFmtId="0" fontId="153" fillId="35" borderId="52" xfId="1614" applyFont="1" applyFill="1" applyBorder="1" applyAlignment="1">
      <alignment horizontal="center" vertical="center"/>
    </xf>
    <xf numFmtId="0" fontId="153" fillId="35" borderId="21" xfId="1614" applyFont="1" applyFill="1" applyBorder="1" applyAlignment="1">
      <alignment horizontal="center" vertical="center"/>
    </xf>
    <xf numFmtId="0" fontId="153" fillId="35" borderId="33" xfId="1614" applyFont="1" applyFill="1" applyBorder="1" applyAlignment="1">
      <alignment horizontal="center" vertical="center"/>
    </xf>
    <xf numFmtId="0" fontId="153" fillId="35" borderId="52" xfId="1614" applyFont="1" applyFill="1" applyBorder="1" applyAlignment="1">
      <alignment horizontal="center" vertical="center" wrapText="1"/>
    </xf>
    <xf numFmtId="0" fontId="153" fillId="35" borderId="21" xfId="1614" applyFont="1" applyFill="1" applyBorder="1" applyAlignment="1">
      <alignment horizontal="center" vertical="center" wrapText="1"/>
    </xf>
    <xf numFmtId="0" fontId="153" fillId="35" borderId="33" xfId="1614" applyFont="1" applyFill="1" applyBorder="1" applyAlignment="1">
      <alignment horizontal="center" vertical="center" wrapText="1"/>
    </xf>
    <xf numFmtId="0" fontId="112" fillId="33" borderId="7" xfId="0" applyFont="1" applyFill="1" applyBorder="1" applyAlignment="1">
      <alignment horizontal="center"/>
    </xf>
    <xf numFmtId="0" fontId="112" fillId="33" borderId="41" xfId="0" applyFont="1" applyFill="1" applyBorder="1" applyAlignment="1">
      <alignment horizontal="center"/>
    </xf>
    <xf numFmtId="0" fontId="112" fillId="33" borderId="64" xfId="0" applyFont="1" applyFill="1" applyBorder="1" applyAlignment="1">
      <alignment horizontal="center"/>
    </xf>
    <xf numFmtId="0" fontId="112" fillId="33" borderId="3" xfId="0" applyFont="1" applyFill="1" applyBorder="1" applyAlignment="1">
      <alignment horizontal="center"/>
    </xf>
    <xf numFmtId="0" fontId="112" fillId="33" borderId="39" xfId="0" applyFont="1" applyFill="1" applyBorder="1" applyAlignment="1">
      <alignment horizontal="center"/>
    </xf>
    <xf numFmtId="0" fontId="112" fillId="33" borderId="62" xfId="0" applyFont="1" applyFill="1" applyBorder="1" applyAlignment="1">
      <alignment horizontal="center"/>
    </xf>
    <xf numFmtId="0" fontId="112" fillId="33" borderId="63" xfId="0" applyFont="1" applyFill="1" applyBorder="1" applyAlignment="1">
      <alignment horizontal="center"/>
    </xf>
    <xf numFmtId="0" fontId="112" fillId="33" borderId="65" xfId="0" applyFont="1" applyFill="1" applyBorder="1" applyAlignment="1">
      <alignment horizontal="center"/>
    </xf>
    <xf numFmtId="0" fontId="112" fillId="33" borderId="56" xfId="0" applyFont="1" applyFill="1" applyBorder="1" applyAlignment="1">
      <alignment horizontal="center" vertical="center"/>
    </xf>
    <xf numFmtId="0" fontId="112" fillId="33" borderId="57" xfId="0" applyFont="1" applyFill="1" applyBorder="1" applyAlignment="1">
      <alignment horizontal="center" vertical="center"/>
    </xf>
    <xf numFmtId="0" fontId="112" fillId="33" borderId="0" xfId="0" applyFont="1" applyFill="1" applyAlignment="1">
      <alignment horizontal="center" vertical="center" wrapText="1"/>
    </xf>
    <xf numFmtId="0" fontId="112" fillId="33" borderId="37" xfId="0" applyFont="1" applyFill="1" applyBorder="1" applyAlignment="1">
      <alignment horizontal="center" vertical="center" wrapText="1"/>
    </xf>
    <xf numFmtId="0" fontId="112" fillId="33" borderId="44" xfId="0" applyFont="1" applyFill="1" applyBorder="1" applyAlignment="1">
      <alignment horizontal="center" vertical="center" wrapText="1"/>
    </xf>
    <xf numFmtId="0" fontId="112" fillId="33" borderId="45" xfId="0" applyFont="1" applyFill="1" applyBorder="1" applyAlignment="1">
      <alignment horizontal="center" vertical="center" wrapText="1"/>
    </xf>
    <xf numFmtId="15" fontId="112" fillId="33" borderId="3" xfId="0" applyNumberFormat="1" applyFont="1" applyFill="1" applyBorder="1" applyAlignment="1">
      <alignment horizontal="center"/>
    </xf>
    <xf numFmtId="0" fontId="89" fillId="33" borderId="59" xfId="0" applyFont="1" applyFill="1" applyBorder="1" applyAlignment="1">
      <alignment horizontal="center" vertical="center"/>
    </xf>
    <xf numFmtId="0" fontId="89" fillId="33" borderId="40" xfId="0" applyFont="1" applyFill="1" applyBorder="1" applyAlignment="1">
      <alignment horizontal="center" vertical="center"/>
    </xf>
    <xf numFmtId="0" fontId="117" fillId="33" borderId="75" xfId="0" applyFont="1" applyFill="1" applyBorder="1" applyAlignment="1">
      <alignment horizontal="center" vertical="center" wrapText="1"/>
    </xf>
    <xf numFmtId="0" fontId="117" fillId="33" borderId="76" xfId="0" applyFont="1" applyFill="1" applyBorder="1" applyAlignment="1">
      <alignment horizontal="center" vertical="center" wrapText="1"/>
    </xf>
    <xf numFmtId="0" fontId="112" fillId="33" borderId="7" xfId="0" applyFont="1" applyFill="1" applyBorder="1" applyAlignment="1">
      <alignment horizontal="center" vertical="top" wrapText="1"/>
    </xf>
    <xf numFmtId="0" fontId="112" fillId="33" borderId="41" xfId="0" applyFont="1" applyFill="1" applyBorder="1" applyAlignment="1">
      <alignment horizontal="center" vertical="top" wrapText="1"/>
    </xf>
    <xf numFmtId="0" fontId="113" fillId="33" borderId="18" xfId="0" applyFont="1" applyFill="1" applyBorder="1" applyAlignment="1">
      <alignment horizontal="left" vertical="top" wrapText="1"/>
    </xf>
    <xf numFmtId="0" fontId="113" fillId="33" borderId="0" xfId="0" applyFont="1" applyFill="1" applyAlignment="1">
      <alignment horizontal="left" vertical="top" wrapText="1"/>
    </xf>
    <xf numFmtId="0" fontId="89" fillId="33" borderId="80" xfId="0" applyFont="1" applyFill="1" applyBorder="1" applyAlignment="1">
      <alignment horizontal="center" vertical="center"/>
    </xf>
    <xf numFmtId="0" fontId="89" fillId="33" borderId="81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center"/>
    </xf>
    <xf numFmtId="49" fontId="112" fillId="33" borderId="41" xfId="0" applyNumberFormat="1" applyFont="1" applyFill="1" applyBorder="1" applyAlignment="1">
      <alignment horizontal="center" vertical="center"/>
    </xf>
    <xf numFmtId="0" fontId="116" fillId="33" borderId="73" xfId="0" applyFont="1" applyFill="1" applyBorder="1" applyAlignment="1">
      <alignment horizontal="center" vertical="center"/>
    </xf>
    <xf numFmtId="0" fontId="116" fillId="33" borderId="74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top" wrapText="1"/>
    </xf>
    <xf numFmtId="49" fontId="112" fillId="33" borderId="41" xfId="0" applyNumberFormat="1" applyFont="1" applyFill="1" applyBorder="1" applyAlignment="1">
      <alignment horizontal="center" vertical="top" wrapText="1"/>
    </xf>
    <xf numFmtId="49" fontId="112" fillId="33" borderId="50" xfId="0" applyNumberFormat="1" applyFont="1" applyFill="1" applyBorder="1" applyAlignment="1">
      <alignment horizontal="center" vertical="center"/>
    </xf>
    <xf numFmtId="0" fontId="89" fillId="33" borderId="60" xfId="0" applyFont="1" applyFill="1" applyBorder="1" applyAlignment="1">
      <alignment horizontal="left" vertical="center"/>
    </xf>
    <xf numFmtId="0" fontId="89" fillId="33" borderId="61" xfId="0" applyFont="1" applyFill="1" applyBorder="1" applyAlignment="1">
      <alignment horizontal="left" vertical="center"/>
    </xf>
    <xf numFmtId="0" fontId="89" fillId="33" borderId="79" xfId="0" applyFont="1" applyFill="1" applyBorder="1" applyAlignment="1">
      <alignment horizontal="left" vertical="center"/>
    </xf>
    <xf numFmtId="0" fontId="130" fillId="33" borderId="60" xfId="0" applyFont="1" applyFill="1" applyBorder="1" applyAlignment="1">
      <alignment horizontal="left" vertical="center"/>
    </xf>
    <xf numFmtId="0" fontId="130" fillId="33" borderId="61" xfId="0" applyFont="1" applyFill="1" applyBorder="1" applyAlignment="1">
      <alignment horizontal="left" vertical="center"/>
    </xf>
    <xf numFmtId="49" fontId="112" fillId="33" borderId="50" xfId="0" applyNumberFormat="1" applyFont="1" applyFill="1" applyBorder="1" applyAlignment="1">
      <alignment horizontal="left" vertical="center"/>
    </xf>
    <xf numFmtId="49" fontId="112" fillId="33" borderId="41" xfId="0" applyNumberFormat="1" applyFont="1" applyFill="1" applyBorder="1" applyAlignment="1">
      <alignment horizontal="left" vertical="center"/>
    </xf>
    <xf numFmtId="0" fontId="113" fillId="33" borderId="18" xfId="0" applyFont="1" applyFill="1" applyBorder="1" applyAlignment="1">
      <alignment horizontal="left"/>
    </xf>
    <xf numFmtId="0" fontId="113" fillId="33" borderId="0" xfId="0" applyFont="1" applyFill="1" applyAlignment="1">
      <alignment horizontal="left"/>
    </xf>
    <xf numFmtId="0" fontId="113" fillId="33" borderId="37" xfId="0" applyFont="1" applyFill="1" applyBorder="1" applyAlignment="1">
      <alignment horizontal="left"/>
    </xf>
    <xf numFmtId="0" fontId="129" fillId="33" borderId="50" xfId="0" applyFont="1" applyFill="1" applyBorder="1" applyAlignment="1">
      <alignment horizontal="center" vertical="center"/>
    </xf>
    <xf numFmtId="0" fontId="129" fillId="33" borderId="7" xfId="0" applyFont="1" applyFill="1" applyBorder="1" applyAlignment="1">
      <alignment horizontal="center" vertical="center"/>
    </xf>
    <xf numFmtId="0" fontId="129" fillId="33" borderId="41" xfId="0" applyFont="1" applyFill="1" applyBorder="1" applyAlignment="1">
      <alignment horizontal="center" vertical="center"/>
    </xf>
    <xf numFmtId="0" fontId="113" fillId="33" borderId="5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center"/>
    </xf>
    <xf numFmtId="0" fontId="113" fillId="33" borderId="58" xfId="0" applyFont="1" applyFill="1" applyBorder="1" applyAlignment="1">
      <alignment horizontal="center" vertical="center"/>
    </xf>
    <xf numFmtId="49" fontId="89" fillId="33" borderId="59" xfId="0" applyNumberFormat="1" applyFont="1" applyFill="1" applyBorder="1" applyAlignment="1">
      <alignment horizontal="left" vertical="center"/>
    </xf>
    <xf numFmtId="49" fontId="89" fillId="33" borderId="40" xfId="0" applyNumberFormat="1" applyFont="1" applyFill="1" applyBorder="1" applyAlignment="1">
      <alignment horizontal="left" vertical="center"/>
    </xf>
    <xf numFmtId="49" fontId="130" fillId="33" borderId="59" xfId="0" applyNumberFormat="1" applyFont="1" applyFill="1" applyBorder="1" applyAlignment="1">
      <alignment horizontal="left" vertical="center"/>
    </xf>
    <xf numFmtId="49" fontId="130" fillId="33" borderId="40" xfId="0" applyNumberFormat="1" applyFont="1" applyFill="1" applyBorder="1" applyAlignment="1">
      <alignment horizontal="left" vertical="center"/>
    </xf>
    <xf numFmtId="0" fontId="89" fillId="33" borderId="59" xfId="0" applyFont="1" applyFill="1" applyBorder="1" applyAlignment="1">
      <alignment horizontal="left" vertical="center"/>
    </xf>
    <xf numFmtId="0" fontId="89" fillId="33" borderId="40" xfId="0" applyFont="1" applyFill="1" applyBorder="1" applyAlignment="1">
      <alignment horizontal="left" vertical="center"/>
    </xf>
    <xf numFmtId="0" fontId="112" fillId="33" borderId="56" xfId="0" applyFont="1" applyFill="1" applyBorder="1" applyAlignment="1">
      <alignment horizontal="center"/>
    </xf>
    <xf numFmtId="0" fontId="112" fillId="33" borderId="57" xfId="0" applyFont="1" applyFill="1" applyBorder="1" applyAlignment="1">
      <alignment horizontal="center"/>
    </xf>
    <xf numFmtId="0" fontId="128" fillId="35" borderId="55" xfId="0" applyFont="1" applyFill="1" applyBorder="1" applyAlignment="1">
      <alignment horizontal="center" vertical="center"/>
    </xf>
    <xf numFmtId="0" fontId="128" fillId="35" borderId="36" xfId="0" applyFont="1" applyFill="1" applyBorder="1" applyAlignment="1">
      <alignment horizontal="center" vertical="center"/>
    </xf>
    <xf numFmtId="0" fontId="128" fillId="35" borderId="48" xfId="0" applyFont="1" applyFill="1" applyBorder="1" applyAlignment="1">
      <alignment horizontal="center" vertical="center"/>
    </xf>
    <xf numFmtId="0" fontId="128" fillId="35" borderId="43" xfId="0" applyFont="1" applyFill="1" applyBorder="1" applyAlignment="1">
      <alignment horizontal="center" vertical="center"/>
    </xf>
    <xf numFmtId="0" fontId="128" fillId="35" borderId="44" xfId="0" applyFont="1" applyFill="1" applyBorder="1" applyAlignment="1">
      <alignment horizontal="center" vertical="center"/>
    </xf>
    <xf numFmtId="0" fontId="128" fillId="35" borderId="45" xfId="0" applyFont="1" applyFill="1" applyBorder="1" applyAlignment="1">
      <alignment horizontal="center" vertical="center"/>
    </xf>
    <xf numFmtId="0" fontId="120" fillId="35" borderId="26" xfId="1451" applyFont="1" applyFill="1" applyBorder="1" applyAlignment="1">
      <alignment horizontal="center" vertical="center"/>
    </xf>
    <xf numFmtId="0" fontId="120" fillId="35" borderId="36" xfId="1451" applyFont="1" applyFill="1" applyBorder="1" applyAlignment="1">
      <alignment horizontal="center" vertical="center"/>
    </xf>
    <xf numFmtId="0" fontId="120" fillId="35" borderId="48" xfId="1451" applyFont="1" applyFill="1" applyBorder="1" applyAlignment="1">
      <alignment horizontal="center" vertical="center"/>
    </xf>
    <xf numFmtId="0" fontId="120" fillId="35" borderId="28" xfId="1451" applyFont="1" applyFill="1" applyBorder="1" applyAlignment="1">
      <alignment horizontal="center" vertical="center"/>
    </xf>
    <xf numFmtId="0" fontId="120" fillId="35" borderId="0" xfId="1451" applyFont="1" applyFill="1" applyAlignment="1">
      <alignment horizontal="center" vertical="center"/>
    </xf>
    <xf numFmtId="0" fontId="120" fillId="35" borderId="37" xfId="1451" applyFont="1" applyFill="1" applyBorder="1" applyAlignment="1">
      <alignment horizontal="center" vertical="center"/>
    </xf>
    <xf numFmtId="0" fontId="120" fillId="35" borderId="34" xfId="1451" applyFont="1" applyFill="1" applyBorder="1" applyAlignment="1">
      <alignment horizontal="center" vertical="center"/>
    </xf>
    <xf numFmtId="0" fontId="120" fillId="35" borderId="19" xfId="1451" applyFont="1" applyFill="1" applyBorder="1" applyAlignment="1">
      <alignment horizontal="center" vertical="center"/>
    </xf>
    <xf numFmtId="0" fontId="120" fillId="35" borderId="31" xfId="1451" applyFont="1" applyFill="1" applyBorder="1" applyAlignment="1">
      <alignment horizontal="center" vertical="center"/>
    </xf>
    <xf numFmtId="0" fontId="158" fillId="0" borderId="0" xfId="1451" applyFont="1" applyAlignment="1">
      <alignment horizontal="left"/>
    </xf>
  </cellXfs>
  <cellStyles count="6132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3698" xr:uid="{46804B2A-885B-4EAC-B2FA-6A5EA2C818FF}"/>
    <cellStyle name="20% - Accent1 10 3" xfId="2679" xr:uid="{930AA004-0C2F-4B45-BAE6-D956309C748A}"/>
    <cellStyle name="20% - Accent1 11" xfId="4" xr:uid="{00000000-0005-0000-0000-000003000000}"/>
    <cellStyle name="20% - Accent1 11 2" xfId="3699" xr:uid="{37901E65-5AED-4BE5-8555-D88C5DE65712}"/>
    <cellStyle name="20% - Accent1 11 3" xfId="2680" xr:uid="{3AC23460-63AD-46AD-952E-9C20FA6BA90D}"/>
    <cellStyle name="20% - Accent1 12" xfId="5" xr:uid="{00000000-0005-0000-0000-000004000000}"/>
    <cellStyle name="20% - Accent1 12 2" xfId="3700" xr:uid="{685FC8E7-4FE8-4FF5-BAA8-5DF34A8094EC}"/>
    <cellStyle name="20% - Accent1 12 3" xfId="2681" xr:uid="{55D29B27-FE18-4766-9869-78A1DF3E9ED9}"/>
    <cellStyle name="20% - Accent1 13" xfId="6" xr:uid="{00000000-0005-0000-0000-000005000000}"/>
    <cellStyle name="20% - Accent1 13 2" xfId="3701" xr:uid="{D173FC2F-D4E9-4B8D-8191-C29C59B9879D}"/>
    <cellStyle name="20% - Accent1 13 3" xfId="2682" xr:uid="{879E699B-F7DC-4D79-8D7B-443FEFD6BC68}"/>
    <cellStyle name="20% - Accent1 14" xfId="7" xr:uid="{00000000-0005-0000-0000-000006000000}"/>
    <cellStyle name="20% - Accent1 14 2" xfId="3702" xr:uid="{565DF1EA-FA31-4770-9B1B-C0E4C6A29F36}"/>
    <cellStyle name="20% - Accent1 14 3" xfId="2683" xr:uid="{BDD282E8-D1AC-42EF-B671-64385FE209EF}"/>
    <cellStyle name="20% - Accent1 15" xfId="8" xr:uid="{00000000-0005-0000-0000-000007000000}"/>
    <cellStyle name="20% - Accent1 15 2" xfId="3703" xr:uid="{9730E28A-D952-463D-B6D3-3F2B0B0610FA}"/>
    <cellStyle name="20% - Accent1 15 3" xfId="2684" xr:uid="{55E61F68-3ED5-4EB8-9BB1-2FC4A25B5147}"/>
    <cellStyle name="20% - Accent1 16" xfId="9" xr:uid="{00000000-0005-0000-0000-000008000000}"/>
    <cellStyle name="20% - Accent1 16 2" xfId="3704" xr:uid="{D7189390-6036-4025-A794-EBF9E8729F1F}"/>
    <cellStyle name="20% - Accent1 16 3" xfId="2685" xr:uid="{FE46391E-1BF1-4AD5-9487-221E3763003C}"/>
    <cellStyle name="20% - Accent1 17" xfId="3680" xr:uid="{AC7B17B3-714A-4B46-8AC1-FBE4BC49414F}"/>
    <cellStyle name="20% - Accent1 18" xfId="2678" xr:uid="{94CF1497-53CB-4924-90BC-D8C275FFB487}"/>
    <cellStyle name="20% - Accent1 2" xfId="10" xr:uid="{00000000-0005-0000-0000-000009000000}"/>
    <cellStyle name="20% - Accent1 2 2" xfId="11" xr:uid="{00000000-0005-0000-0000-00000A000000}"/>
    <cellStyle name="20% - Accent1 2 2 2" xfId="3706" xr:uid="{101F6B53-8BD4-4F2B-9B58-6FBE32DF57B1}"/>
    <cellStyle name="20% - Accent1 2 2 3" xfId="2687" xr:uid="{5372681D-E2C4-4475-B8A6-49F9C06B30CE}"/>
    <cellStyle name="20% - Accent1 2 3" xfId="12" xr:uid="{00000000-0005-0000-0000-00000B000000}"/>
    <cellStyle name="20% - Accent1 2 3 2" xfId="3707" xr:uid="{257FD9F6-E1C2-4150-A787-6586A78686E3}"/>
    <cellStyle name="20% - Accent1 2 3 3" xfId="2688" xr:uid="{411E87B1-F173-4A58-959F-2F9CE85DCDB9}"/>
    <cellStyle name="20% - Accent1 2 4" xfId="3705" xr:uid="{945EC062-87D1-46FA-92CF-7EEF5735B3F2}"/>
    <cellStyle name="20% - Accent1 2 5" xfId="2686" xr:uid="{A04E00E2-3E4A-4B07-90DC-998207938157}"/>
    <cellStyle name="20% - Accent1 3" xfId="13" xr:uid="{00000000-0005-0000-0000-00000C000000}"/>
    <cellStyle name="20% - Accent1 3 2" xfId="3708" xr:uid="{2A85DCA6-F173-443A-8152-94D0EDEB99CB}"/>
    <cellStyle name="20% - Accent1 3 3" xfId="2689" xr:uid="{98240FF6-632D-4D4A-9C70-460A2497B036}"/>
    <cellStyle name="20% - Accent1 4" xfId="14" xr:uid="{00000000-0005-0000-0000-00000D000000}"/>
    <cellStyle name="20% - Accent1 4 2" xfId="3709" xr:uid="{81F676B2-1D8D-4C09-B2A9-EAF1A41069AF}"/>
    <cellStyle name="20% - Accent1 4 3" xfId="2690" xr:uid="{3F7D8ACA-EAED-480B-A4B4-5CC224115A6A}"/>
    <cellStyle name="20% - Accent1 5" xfId="15" xr:uid="{00000000-0005-0000-0000-00000E000000}"/>
    <cellStyle name="20% - Accent1 5 2" xfId="3710" xr:uid="{1D73E837-CF2E-4619-8B57-919B36DC8231}"/>
    <cellStyle name="20% - Accent1 5 3" xfId="2691" xr:uid="{977471C6-AB27-4DD6-9E5B-68D0A16F1C8E}"/>
    <cellStyle name="20% - Accent1 6" xfId="16" xr:uid="{00000000-0005-0000-0000-00000F000000}"/>
    <cellStyle name="20% - Accent1 6 2" xfId="3711" xr:uid="{14E6E2FF-5C9D-4D4F-ADE9-8AE677B4693C}"/>
    <cellStyle name="20% - Accent1 6 3" xfId="2692" xr:uid="{F93528C0-C742-42CB-9EFD-0CD0914409D8}"/>
    <cellStyle name="20% - Accent1 7" xfId="17" xr:uid="{00000000-0005-0000-0000-000010000000}"/>
    <cellStyle name="20% - Accent1 7 2" xfId="3712" xr:uid="{EBE031F1-FE20-4037-9A7D-944F0AF6C6E7}"/>
    <cellStyle name="20% - Accent1 7 3" xfId="2693" xr:uid="{7CE66CB7-37FB-4D45-8400-62BE13BB551C}"/>
    <cellStyle name="20% - Accent1 8" xfId="18" xr:uid="{00000000-0005-0000-0000-000011000000}"/>
    <cellStyle name="20% - Accent1 8 2" xfId="3713" xr:uid="{1DD7FE9B-422E-4C2A-8465-16BF28928FFC}"/>
    <cellStyle name="20% - Accent1 8 3" xfId="2694" xr:uid="{D73383CC-2032-498A-B94E-EE93BC56E961}"/>
    <cellStyle name="20% - Accent1 9" xfId="19" xr:uid="{00000000-0005-0000-0000-000012000000}"/>
    <cellStyle name="20% - Accent1 9 2" xfId="3714" xr:uid="{814D8327-64CC-484F-BCA4-6C2F68CA7BB5}"/>
    <cellStyle name="20% - Accent1 9 3" xfId="2695" xr:uid="{7DE0952F-D023-45BF-ABD4-561178FED51E}"/>
    <cellStyle name="20% - Accent2" xfId="20" builtinId="34" customBuiltin="1"/>
    <cellStyle name="20% - Accent2 10" xfId="21" xr:uid="{00000000-0005-0000-0000-000014000000}"/>
    <cellStyle name="20% - Accent2 10 2" xfId="3715" xr:uid="{565163FA-D7AA-49CF-9F9D-4216DC454A4E}"/>
    <cellStyle name="20% - Accent2 10 3" xfId="2697" xr:uid="{C875F689-DA69-4030-BDB4-8A26FE59BA56}"/>
    <cellStyle name="20% - Accent2 11" xfId="22" xr:uid="{00000000-0005-0000-0000-000015000000}"/>
    <cellStyle name="20% - Accent2 11 2" xfId="3716" xr:uid="{79730964-9F42-48C1-91BA-9870C355FAC8}"/>
    <cellStyle name="20% - Accent2 11 3" xfId="2698" xr:uid="{C9FAB2CE-F8D3-4611-9A72-573F44537929}"/>
    <cellStyle name="20% - Accent2 12" xfId="23" xr:uid="{00000000-0005-0000-0000-000016000000}"/>
    <cellStyle name="20% - Accent2 12 2" xfId="3717" xr:uid="{10583F51-6B28-4BA2-9266-7D8140E796BC}"/>
    <cellStyle name="20% - Accent2 12 3" xfId="2699" xr:uid="{6F198108-742A-4FE4-9AA5-83EE90B4AD07}"/>
    <cellStyle name="20% - Accent2 13" xfId="24" xr:uid="{00000000-0005-0000-0000-000017000000}"/>
    <cellStyle name="20% - Accent2 13 2" xfId="3718" xr:uid="{70267974-23DF-49A0-B17D-6557FA5867EB}"/>
    <cellStyle name="20% - Accent2 13 3" xfId="2700" xr:uid="{5FFDA3BA-41AD-4204-92A3-CF6CFA7EE2F1}"/>
    <cellStyle name="20% - Accent2 14" xfId="25" xr:uid="{00000000-0005-0000-0000-000018000000}"/>
    <cellStyle name="20% - Accent2 14 2" xfId="3719" xr:uid="{0CC8BDBF-A760-4CC6-BD89-60993A3DAC58}"/>
    <cellStyle name="20% - Accent2 14 3" xfId="2701" xr:uid="{69574B56-C7DE-4BE6-839B-4480EE702126}"/>
    <cellStyle name="20% - Accent2 15" xfId="26" xr:uid="{00000000-0005-0000-0000-000019000000}"/>
    <cellStyle name="20% - Accent2 15 2" xfId="3720" xr:uid="{CF8A1A6E-C695-4965-A6FB-264A9C5889F7}"/>
    <cellStyle name="20% - Accent2 15 3" xfId="2702" xr:uid="{00465765-C974-47A9-B649-D40B72D8AEBD}"/>
    <cellStyle name="20% - Accent2 16" xfId="27" xr:uid="{00000000-0005-0000-0000-00001A000000}"/>
    <cellStyle name="20% - Accent2 16 2" xfId="3721" xr:uid="{A8BB3164-57D1-4ADA-BD36-853BE3F00B69}"/>
    <cellStyle name="20% - Accent2 16 3" xfId="2703" xr:uid="{677DB98F-3116-47F1-9613-BFC0D7EEEE2A}"/>
    <cellStyle name="20% - Accent2 17" xfId="3681" xr:uid="{02DE4898-CFE2-4A4C-97A8-8DA1E69E7711}"/>
    <cellStyle name="20% - Accent2 18" xfId="2696" xr:uid="{510FE24E-ED75-4B99-A4E6-7396517C9400}"/>
    <cellStyle name="20% - Accent2 2" xfId="28" xr:uid="{00000000-0005-0000-0000-00001B000000}"/>
    <cellStyle name="20% - Accent2 2 2" xfId="29" xr:uid="{00000000-0005-0000-0000-00001C000000}"/>
    <cellStyle name="20% - Accent2 2 2 2" xfId="3723" xr:uid="{8B8F2093-A7BD-4F11-965E-BB8BB6F7870A}"/>
    <cellStyle name="20% - Accent2 2 2 3" xfId="2705" xr:uid="{535DA495-74B2-4DAF-9F04-9134E77BA6D3}"/>
    <cellStyle name="20% - Accent2 2 3" xfId="30" xr:uid="{00000000-0005-0000-0000-00001D000000}"/>
    <cellStyle name="20% - Accent2 2 3 2" xfId="3724" xr:uid="{5D0F6549-2359-49A4-9B1A-2B0B9E0DF363}"/>
    <cellStyle name="20% - Accent2 2 3 3" xfId="2706" xr:uid="{8A4D71F2-0D77-4006-966F-6D858024E4B3}"/>
    <cellStyle name="20% - Accent2 2 4" xfId="3722" xr:uid="{CBE51125-592E-456B-9D3E-4DE843D8AAFB}"/>
    <cellStyle name="20% - Accent2 2 5" xfId="2704" xr:uid="{988AFB69-6FCC-4C6D-8479-FEF3CACE33A2}"/>
    <cellStyle name="20% - Accent2 3" xfId="31" xr:uid="{00000000-0005-0000-0000-00001E000000}"/>
    <cellStyle name="20% - Accent2 3 2" xfId="3725" xr:uid="{BA00E3C6-59C2-48B9-9A6E-84C7D643C1D2}"/>
    <cellStyle name="20% - Accent2 3 3" xfId="2707" xr:uid="{4D91B1D1-2A7E-4490-A214-755C75D2F4F9}"/>
    <cellStyle name="20% - Accent2 4" xfId="32" xr:uid="{00000000-0005-0000-0000-00001F000000}"/>
    <cellStyle name="20% - Accent2 4 2" xfId="3726" xr:uid="{5D0DD10F-9020-42E8-9E2D-C996CA531121}"/>
    <cellStyle name="20% - Accent2 4 3" xfId="2708" xr:uid="{7386BE41-76D6-493F-AF72-4D75645784A1}"/>
    <cellStyle name="20% - Accent2 5" xfId="33" xr:uid="{00000000-0005-0000-0000-000020000000}"/>
    <cellStyle name="20% - Accent2 5 2" xfId="3727" xr:uid="{0904BF1D-D19E-401B-A863-53C1C717DA05}"/>
    <cellStyle name="20% - Accent2 5 3" xfId="2709" xr:uid="{DDDFFFD8-36BC-4CCA-97DF-98262B43F6B0}"/>
    <cellStyle name="20% - Accent2 6" xfId="34" xr:uid="{00000000-0005-0000-0000-000021000000}"/>
    <cellStyle name="20% - Accent2 6 2" xfId="3728" xr:uid="{32FBFA3D-B4E3-413A-986E-011052E9FE90}"/>
    <cellStyle name="20% - Accent2 6 3" xfId="2710" xr:uid="{9B978BD3-6C6C-438B-8147-9956AFC604EB}"/>
    <cellStyle name="20% - Accent2 7" xfId="35" xr:uid="{00000000-0005-0000-0000-000022000000}"/>
    <cellStyle name="20% - Accent2 7 2" xfId="3729" xr:uid="{73067562-D22F-447B-A3EA-B4D5FC147469}"/>
    <cellStyle name="20% - Accent2 7 3" xfId="2711" xr:uid="{00EC745D-28E1-479A-8A82-F3EA7DB40FB6}"/>
    <cellStyle name="20% - Accent2 8" xfId="36" xr:uid="{00000000-0005-0000-0000-000023000000}"/>
    <cellStyle name="20% - Accent2 8 2" xfId="3730" xr:uid="{528CA336-EBF9-4C0F-8A14-7B1A8773A21C}"/>
    <cellStyle name="20% - Accent2 8 3" xfId="2712" xr:uid="{C22FB22B-A464-4EEF-A0F7-28024818BBED}"/>
    <cellStyle name="20% - Accent2 9" xfId="37" xr:uid="{00000000-0005-0000-0000-000024000000}"/>
    <cellStyle name="20% - Accent2 9 2" xfId="3731" xr:uid="{C97515CE-6907-4F6D-8E0D-6FB5FF2FA6B2}"/>
    <cellStyle name="20% - Accent2 9 3" xfId="2713" xr:uid="{13C9EA34-4C23-42E5-ACEB-7A185B2F0251}"/>
    <cellStyle name="20% - Accent3" xfId="38" builtinId="38" customBuiltin="1"/>
    <cellStyle name="20% - Accent3 10" xfId="39" xr:uid="{00000000-0005-0000-0000-000026000000}"/>
    <cellStyle name="20% - Accent3 10 2" xfId="3732" xr:uid="{424C3299-A8DA-499E-AFD9-11581031A9C7}"/>
    <cellStyle name="20% - Accent3 10 3" xfId="2715" xr:uid="{0E455049-58D9-41BC-AB7B-E904BE511BA9}"/>
    <cellStyle name="20% - Accent3 11" xfId="40" xr:uid="{00000000-0005-0000-0000-000027000000}"/>
    <cellStyle name="20% - Accent3 11 2" xfId="3733" xr:uid="{896392C5-3066-4957-8365-1D5B6BB2F55C}"/>
    <cellStyle name="20% - Accent3 11 3" xfId="2716" xr:uid="{BADDA18E-C12A-4955-A1F3-DFEECCBD3862}"/>
    <cellStyle name="20% - Accent3 12" xfId="41" xr:uid="{00000000-0005-0000-0000-000028000000}"/>
    <cellStyle name="20% - Accent3 12 2" xfId="3734" xr:uid="{FFD4FCB7-F12D-4ADB-87FF-665D1B18E3A6}"/>
    <cellStyle name="20% - Accent3 12 3" xfId="2717" xr:uid="{BB96C619-F217-4A6A-9B54-097CA296319D}"/>
    <cellStyle name="20% - Accent3 13" xfId="42" xr:uid="{00000000-0005-0000-0000-000029000000}"/>
    <cellStyle name="20% - Accent3 13 2" xfId="3735" xr:uid="{198A3834-1F9B-4F23-A9DD-5E88AEBB5202}"/>
    <cellStyle name="20% - Accent3 13 3" xfId="2718" xr:uid="{31B9AD46-8191-40C2-9D77-4D414C580AD3}"/>
    <cellStyle name="20% - Accent3 14" xfId="43" xr:uid="{00000000-0005-0000-0000-00002A000000}"/>
    <cellStyle name="20% - Accent3 14 2" xfId="3736" xr:uid="{B8849108-DB06-40F7-B8FC-1FA2F11EB351}"/>
    <cellStyle name="20% - Accent3 14 3" xfId="2719" xr:uid="{5B9D5D0B-C46B-466F-B497-61AFCC8BBD19}"/>
    <cellStyle name="20% - Accent3 15" xfId="44" xr:uid="{00000000-0005-0000-0000-00002B000000}"/>
    <cellStyle name="20% - Accent3 15 2" xfId="3737" xr:uid="{2C176AD4-E03A-4FC5-BB10-0FC131AA62F1}"/>
    <cellStyle name="20% - Accent3 15 3" xfId="2720" xr:uid="{B747306A-CB24-4182-90A2-6390C51307F8}"/>
    <cellStyle name="20% - Accent3 16" xfId="45" xr:uid="{00000000-0005-0000-0000-00002C000000}"/>
    <cellStyle name="20% - Accent3 16 2" xfId="3738" xr:uid="{469A2CFB-DF2F-41ED-AF2F-1102D36D974D}"/>
    <cellStyle name="20% - Accent3 16 3" xfId="2721" xr:uid="{9614F33D-CCCF-499F-88DA-3DE0FE37F29F}"/>
    <cellStyle name="20% - Accent3 17" xfId="3682" xr:uid="{5D31C266-E843-404B-B554-80852BC78028}"/>
    <cellStyle name="20% - Accent3 18" xfId="2714" xr:uid="{031426D2-6470-4642-BA77-7860CB5497EA}"/>
    <cellStyle name="20% - Accent3 2" xfId="46" xr:uid="{00000000-0005-0000-0000-00002D000000}"/>
    <cellStyle name="20% - Accent3 2 2" xfId="47" xr:uid="{00000000-0005-0000-0000-00002E000000}"/>
    <cellStyle name="20% - Accent3 2 2 2" xfId="3740" xr:uid="{9A8A3844-ED5A-49CD-A7E4-4FF2DA698221}"/>
    <cellStyle name="20% - Accent3 2 2 3" xfId="2723" xr:uid="{B87A8BD7-588A-413F-9541-FEB99479CA0B}"/>
    <cellStyle name="20% - Accent3 2 3" xfId="48" xr:uid="{00000000-0005-0000-0000-00002F000000}"/>
    <cellStyle name="20% - Accent3 2 3 2" xfId="3741" xr:uid="{4AB95BCA-4083-47D5-ABA6-B94927E7AC6C}"/>
    <cellStyle name="20% - Accent3 2 3 3" xfId="2724" xr:uid="{8F747856-DE4A-41DB-A29D-880E175A461F}"/>
    <cellStyle name="20% - Accent3 2 4" xfId="3739" xr:uid="{53E6B5C3-A359-46B9-A511-90E669C2DCD6}"/>
    <cellStyle name="20% - Accent3 2 5" xfId="2722" xr:uid="{91AE3845-AFF8-4293-A27B-3AB3B96B194B}"/>
    <cellStyle name="20% - Accent3 3" xfId="49" xr:uid="{00000000-0005-0000-0000-000030000000}"/>
    <cellStyle name="20% - Accent3 3 2" xfId="3742" xr:uid="{082FA047-D08F-4DF8-B21D-AE20F05B8D45}"/>
    <cellStyle name="20% - Accent3 3 3" xfId="2725" xr:uid="{ED5488B7-37CD-413C-B127-1544D5195F5A}"/>
    <cellStyle name="20% - Accent3 4" xfId="50" xr:uid="{00000000-0005-0000-0000-000031000000}"/>
    <cellStyle name="20% - Accent3 4 2" xfId="3743" xr:uid="{AE425298-3AC0-4A45-829A-96A610B00569}"/>
    <cellStyle name="20% - Accent3 4 3" xfId="2726" xr:uid="{8F67872B-24D3-4ABC-B60B-1A547748EC48}"/>
    <cellStyle name="20% - Accent3 5" xfId="51" xr:uid="{00000000-0005-0000-0000-000032000000}"/>
    <cellStyle name="20% - Accent3 5 2" xfId="3744" xr:uid="{003544AE-12D7-4793-9DBE-8AD87526A158}"/>
    <cellStyle name="20% - Accent3 5 3" xfId="2727" xr:uid="{05D93BD4-FA60-482C-B225-019CA1EB21E4}"/>
    <cellStyle name="20% - Accent3 6" xfId="52" xr:uid="{00000000-0005-0000-0000-000033000000}"/>
    <cellStyle name="20% - Accent3 6 2" xfId="3745" xr:uid="{61AA4272-9E17-410A-9581-5D1080839462}"/>
    <cellStyle name="20% - Accent3 6 3" xfId="2728" xr:uid="{E06A5C5B-72D6-4F97-8CDD-59CEA2438CBB}"/>
    <cellStyle name="20% - Accent3 7" xfId="53" xr:uid="{00000000-0005-0000-0000-000034000000}"/>
    <cellStyle name="20% - Accent3 7 2" xfId="3746" xr:uid="{F0ACC272-CB5C-49D1-BCDA-9156B898E36A}"/>
    <cellStyle name="20% - Accent3 7 3" xfId="2729" xr:uid="{2C26A157-A4D2-46DF-BD2F-5704E33CF0A7}"/>
    <cellStyle name="20% - Accent3 8" xfId="54" xr:uid="{00000000-0005-0000-0000-000035000000}"/>
    <cellStyle name="20% - Accent3 8 2" xfId="3747" xr:uid="{DC8C9215-4E06-4DBB-A31B-97A162157546}"/>
    <cellStyle name="20% - Accent3 8 3" xfId="2730" xr:uid="{A94BF129-CDCC-4CA4-8EF9-02F224A38938}"/>
    <cellStyle name="20% - Accent3 9" xfId="55" xr:uid="{00000000-0005-0000-0000-000036000000}"/>
    <cellStyle name="20% - Accent3 9 2" xfId="3748" xr:uid="{C6CE35BD-B92A-4338-9F9B-B832C48465DB}"/>
    <cellStyle name="20% - Accent3 9 3" xfId="2731" xr:uid="{EF1ADE59-13DF-4BED-8885-11F62187EA5D}"/>
    <cellStyle name="20% - Accent4" xfId="56" builtinId="42" customBuiltin="1"/>
    <cellStyle name="20% - Accent4 10" xfId="57" xr:uid="{00000000-0005-0000-0000-000038000000}"/>
    <cellStyle name="20% - Accent4 10 2" xfId="3749" xr:uid="{BF427334-8FB7-4A3F-9EEA-26641B7ED1C0}"/>
    <cellStyle name="20% - Accent4 10 3" xfId="2733" xr:uid="{1EE183E5-7C01-491C-9D2E-394F686A8809}"/>
    <cellStyle name="20% - Accent4 11" xfId="58" xr:uid="{00000000-0005-0000-0000-000039000000}"/>
    <cellStyle name="20% - Accent4 11 2" xfId="3750" xr:uid="{F46EAC4D-ED0E-443D-A5DF-1008F38C9B8F}"/>
    <cellStyle name="20% - Accent4 11 3" xfId="2734" xr:uid="{F2DAC44C-C236-4B8B-BBE5-8E896F5CDE05}"/>
    <cellStyle name="20% - Accent4 12" xfId="59" xr:uid="{00000000-0005-0000-0000-00003A000000}"/>
    <cellStyle name="20% - Accent4 12 2" xfId="3751" xr:uid="{12DCBF27-F974-439A-9D3A-6ED3EFD0E825}"/>
    <cellStyle name="20% - Accent4 12 3" xfId="2735" xr:uid="{981B5106-8360-45DF-9502-E427662B67BE}"/>
    <cellStyle name="20% - Accent4 13" xfId="60" xr:uid="{00000000-0005-0000-0000-00003B000000}"/>
    <cellStyle name="20% - Accent4 13 2" xfId="3752" xr:uid="{701D6BD7-2834-4E7E-9CF9-866105B7623A}"/>
    <cellStyle name="20% - Accent4 13 3" xfId="2736" xr:uid="{89979C22-E507-4FD3-B1CD-33DF10BDB959}"/>
    <cellStyle name="20% - Accent4 14" xfId="61" xr:uid="{00000000-0005-0000-0000-00003C000000}"/>
    <cellStyle name="20% - Accent4 14 2" xfId="3753" xr:uid="{D40FBBBE-FBBD-4731-8594-C869157FA83D}"/>
    <cellStyle name="20% - Accent4 14 3" xfId="2737" xr:uid="{4539AD67-2100-4FC0-8F91-B88ABA1AA6EE}"/>
    <cellStyle name="20% - Accent4 15" xfId="62" xr:uid="{00000000-0005-0000-0000-00003D000000}"/>
    <cellStyle name="20% - Accent4 15 2" xfId="3754" xr:uid="{3A7C3B75-AAA9-40A3-BCFC-7B4661A380F2}"/>
    <cellStyle name="20% - Accent4 15 3" xfId="2738" xr:uid="{3EF36F25-CE86-4546-A473-51B6BB0FF308}"/>
    <cellStyle name="20% - Accent4 16" xfId="63" xr:uid="{00000000-0005-0000-0000-00003E000000}"/>
    <cellStyle name="20% - Accent4 16 2" xfId="3755" xr:uid="{56A5EC62-7E86-48C5-BD3B-1B382FDF6661}"/>
    <cellStyle name="20% - Accent4 16 3" xfId="2739" xr:uid="{633A23EA-B83E-4869-B50D-5CB55F7A81C5}"/>
    <cellStyle name="20% - Accent4 17" xfId="3683" xr:uid="{DB2A9D3B-F711-44B2-96A8-80FD80CCFF66}"/>
    <cellStyle name="20% - Accent4 18" xfId="2732" xr:uid="{6E7E6754-9128-491F-AC78-DC953D1E08A6}"/>
    <cellStyle name="20% - Accent4 2" xfId="64" xr:uid="{00000000-0005-0000-0000-00003F000000}"/>
    <cellStyle name="20% - Accent4 2 2" xfId="65" xr:uid="{00000000-0005-0000-0000-000040000000}"/>
    <cellStyle name="20% - Accent4 2 2 2" xfId="3757" xr:uid="{C91C95ED-6791-4E49-B446-67C47F040775}"/>
    <cellStyle name="20% - Accent4 2 2 3" xfId="2741" xr:uid="{F95E0BCB-AC36-4A50-AF0B-3F42468CA47B}"/>
    <cellStyle name="20% - Accent4 2 3" xfId="66" xr:uid="{00000000-0005-0000-0000-000041000000}"/>
    <cellStyle name="20% - Accent4 2 3 2" xfId="3758" xr:uid="{8F190C56-12E9-4AEF-82C0-1E6199715BEC}"/>
    <cellStyle name="20% - Accent4 2 3 3" xfId="2742" xr:uid="{3BD31160-7103-4637-BD63-FC23639A0C83}"/>
    <cellStyle name="20% - Accent4 2 4" xfId="3756" xr:uid="{B356EC83-C4FC-438F-B820-CC48D740BE4D}"/>
    <cellStyle name="20% - Accent4 2 5" xfId="2740" xr:uid="{1B19B924-71AD-4C1C-A960-F7D4DB28BFC8}"/>
    <cellStyle name="20% - Accent4 3" xfId="67" xr:uid="{00000000-0005-0000-0000-000042000000}"/>
    <cellStyle name="20% - Accent4 3 2" xfId="3759" xr:uid="{47FD346A-9857-4D94-8DE6-4EA3A12A11B5}"/>
    <cellStyle name="20% - Accent4 3 3" xfId="2743" xr:uid="{B3AB3B0C-1B1B-4399-BD88-175FCF9D0BC2}"/>
    <cellStyle name="20% - Accent4 4" xfId="68" xr:uid="{00000000-0005-0000-0000-000043000000}"/>
    <cellStyle name="20% - Accent4 4 2" xfId="3760" xr:uid="{89F9C9FD-0FDC-475A-AF2B-A75DCB49C2A9}"/>
    <cellStyle name="20% - Accent4 4 3" xfId="2744" xr:uid="{1152C79D-A1ED-411A-9D8D-12D8EB283FBF}"/>
    <cellStyle name="20% - Accent4 5" xfId="69" xr:uid="{00000000-0005-0000-0000-000044000000}"/>
    <cellStyle name="20% - Accent4 5 2" xfId="3761" xr:uid="{5A96E0E3-E0B0-4697-879D-7326998DA187}"/>
    <cellStyle name="20% - Accent4 5 3" xfId="2745" xr:uid="{BB24A80C-6B8F-400B-95C3-07AA240B8C50}"/>
    <cellStyle name="20% - Accent4 6" xfId="70" xr:uid="{00000000-0005-0000-0000-000045000000}"/>
    <cellStyle name="20% - Accent4 6 2" xfId="3762" xr:uid="{1F1E1362-6E5D-4853-A89E-D4AB00E4C2DF}"/>
    <cellStyle name="20% - Accent4 6 3" xfId="2746" xr:uid="{114D5940-BA04-4071-904C-9A747DDF347B}"/>
    <cellStyle name="20% - Accent4 7" xfId="71" xr:uid="{00000000-0005-0000-0000-000046000000}"/>
    <cellStyle name="20% - Accent4 7 2" xfId="3763" xr:uid="{2B5D1CEB-9767-4A64-81FE-95D33DD80D48}"/>
    <cellStyle name="20% - Accent4 7 3" xfId="2747" xr:uid="{D28ACDA1-4349-49CF-BC6F-3571CDE4E43B}"/>
    <cellStyle name="20% - Accent4 8" xfId="72" xr:uid="{00000000-0005-0000-0000-000047000000}"/>
    <cellStyle name="20% - Accent4 8 2" xfId="3764" xr:uid="{678FDF98-8EA7-4BD9-8DDC-15FC2D6CFCD5}"/>
    <cellStyle name="20% - Accent4 8 3" xfId="2748" xr:uid="{04335DAF-E67D-4E71-BDBB-9C72BFB78AE3}"/>
    <cellStyle name="20% - Accent4 9" xfId="73" xr:uid="{00000000-0005-0000-0000-000048000000}"/>
    <cellStyle name="20% - Accent4 9 2" xfId="3765" xr:uid="{F6405AA1-586E-4F10-ACE9-822278C92242}"/>
    <cellStyle name="20% - Accent4 9 3" xfId="2749" xr:uid="{A9CACA13-C5F5-4AD9-A975-E7EAB7D595FC}"/>
    <cellStyle name="20% - Accent5" xfId="74" builtinId="46" customBuiltin="1"/>
    <cellStyle name="20% - Accent5 10" xfId="75" xr:uid="{00000000-0005-0000-0000-00004A000000}"/>
    <cellStyle name="20% - Accent5 10 2" xfId="3766" xr:uid="{22F3A104-7BD9-49A2-B423-A1A15170B3B6}"/>
    <cellStyle name="20% - Accent5 10 3" xfId="2751" xr:uid="{CE6B66FF-577E-48FE-89D7-7CCFB44F7EA5}"/>
    <cellStyle name="20% - Accent5 11" xfId="76" xr:uid="{00000000-0005-0000-0000-00004B000000}"/>
    <cellStyle name="20% - Accent5 11 2" xfId="3767" xr:uid="{07864F2F-35ED-4DE5-AAAD-DB2BC05BD2BE}"/>
    <cellStyle name="20% - Accent5 11 3" xfId="2752" xr:uid="{45A77D78-EA20-473D-983D-1653BF27229F}"/>
    <cellStyle name="20% - Accent5 12" xfId="77" xr:uid="{00000000-0005-0000-0000-00004C000000}"/>
    <cellStyle name="20% - Accent5 12 2" xfId="3768" xr:uid="{FAC8EE1F-D038-494A-9767-83BFB0F843C9}"/>
    <cellStyle name="20% - Accent5 12 3" xfId="2753" xr:uid="{CD719585-DD64-4690-BB90-BE522FF1BB9B}"/>
    <cellStyle name="20% - Accent5 13" xfId="78" xr:uid="{00000000-0005-0000-0000-00004D000000}"/>
    <cellStyle name="20% - Accent5 13 2" xfId="3769" xr:uid="{06772E23-BA6F-4A51-A2C3-7587CA001FED}"/>
    <cellStyle name="20% - Accent5 13 3" xfId="2754" xr:uid="{D7CCC03F-8BB0-41EB-A83E-4C14CBCEE1BA}"/>
    <cellStyle name="20% - Accent5 14" xfId="79" xr:uid="{00000000-0005-0000-0000-00004E000000}"/>
    <cellStyle name="20% - Accent5 14 2" xfId="3770" xr:uid="{D819D091-88B7-478E-81E4-EA75B0EC295B}"/>
    <cellStyle name="20% - Accent5 14 3" xfId="2755" xr:uid="{E2C93F72-A01D-4EEC-B741-CB647C5CA326}"/>
    <cellStyle name="20% - Accent5 15" xfId="80" xr:uid="{00000000-0005-0000-0000-00004F000000}"/>
    <cellStyle name="20% - Accent5 15 2" xfId="3771" xr:uid="{562320F2-7960-4018-B2E9-8DA9CA4BB8C7}"/>
    <cellStyle name="20% - Accent5 15 3" xfId="2756" xr:uid="{D0079BC9-04A5-41AC-ADD9-38E08D15322E}"/>
    <cellStyle name="20% - Accent5 16" xfId="81" xr:uid="{00000000-0005-0000-0000-000050000000}"/>
    <cellStyle name="20% - Accent5 16 2" xfId="3772" xr:uid="{11CF895E-667B-47BE-93A3-B81017C6C7E8}"/>
    <cellStyle name="20% - Accent5 16 3" xfId="2757" xr:uid="{70D64B0C-7B25-4F9D-8504-61502D6A0116}"/>
    <cellStyle name="20% - Accent5 17" xfId="3684" xr:uid="{0095A268-3C0E-4FCE-8545-E15DBCB060B5}"/>
    <cellStyle name="20% - Accent5 18" xfId="2750" xr:uid="{6BBF2700-A44C-4006-BAEC-7AE9D9CCA5BC}"/>
    <cellStyle name="20% - Accent5 2" xfId="82" xr:uid="{00000000-0005-0000-0000-000051000000}"/>
    <cellStyle name="20% - Accent5 2 2" xfId="83" xr:uid="{00000000-0005-0000-0000-000052000000}"/>
    <cellStyle name="20% - Accent5 2 2 2" xfId="3774" xr:uid="{AC06C869-4195-4095-B44F-DBC78C79BC2D}"/>
    <cellStyle name="20% - Accent5 2 2 3" xfId="2759" xr:uid="{33E4671D-4F4B-439D-B652-3110E167A61B}"/>
    <cellStyle name="20% - Accent5 2 3" xfId="84" xr:uid="{00000000-0005-0000-0000-000053000000}"/>
    <cellStyle name="20% - Accent5 2 3 2" xfId="3775" xr:uid="{77AEA211-027F-4A8F-9082-65F7F9D6D3C2}"/>
    <cellStyle name="20% - Accent5 2 3 3" xfId="2760" xr:uid="{1D9F195A-E0F7-442E-9394-8A50855B77E4}"/>
    <cellStyle name="20% - Accent5 2 4" xfId="3773" xr:uid="{F5F7282A-4B96-47FD-85D9-256751DC351A}"/>
    <cellStyle name="20% - Accent5 2 5" xfId="2758" xr:uid="{977D28C6-2F83-4323-AA0D-E4A939259D54}"/>
    <cellStyle name="20% - Accent5 3" xfId="85" xr:uid="{00000000-0005-0000-0000-000054000000}"/>
    <cellStyle name="20% - Accent5 3 2" xfId="3776" xr:uid="{EE136FBA-8C2D-47AE-8B3C-D3856570A4F6}"/>
    <cellStyle name="20% - Accent5 3 3" xfId="2761" xr:uid="{C420B8E3-1646-4051-9F6C-F75C8CD6DE25}"/>
    <cellStyle name="20% - Accent5 4" xfId="86" xr:uid="{00000000-0005-0000-0000-000055000000}"/>
    <cellStyle name="20% - Accent5 4 2" xfId="3777" xr:uid="{EAEC8BAF-6D4C-4D02-B6E2-52946BC9EB17}"/>
    <cellStyle name="20% - Accent5 4 3" xfId="2762" xr:uid="{DC7D632E-9E50-400B-845A-C49D4E7CAAC2}"/>
    <cellStyle name="20% - Accent5 5" xfId="87" xr:uid="{00000000-0005-0000-0000-000056000000}"/>
    <cellStyle name="20% - Accent5 5 2" xfId="3778" xr:uid="{4D8D09D3-6695-4F99-9E41-4264438A4587}"/>
    <cellStyle name="20% - Accent5 5 3" xfId="2763" xr:uid="{74CD4D86-9761-4691-A06D-FAF1D0CF3FB3}"/>
    <cellStyle name="20% - Accent5 6" xfId="88" xr:uid="{00000000-0005-0000-0000-000057000000}"/>
    <cellStyle name="20% - Accent5 6 2" xfId="3779" xr:uid="{1AB1A26A-E9B5-4D12-AD23-101CFA08E499}"/>
    <cellStyle name="20% - Accent5 6 3" xfId="2764" xr:uid="{A29B3740-3C67-4346-9687-684EB9768710}"/>
    <cellStyle name="20% - Accent5 7" xfId="89" xr:uid="{00000000-0005-0000-0000-000058000000}"/>
    <cellStyle name="20% - Accent5 7 2" xfId="3780" xr:uid="{3DB4C9C7-4BD1-4081-8914-D6C61B96C05C}"/>
    <cellStyle name="20% - Accent5 7 3" xfId="2765" xr:uid="{7AA57E1C-61A1-4BB6-AF39-D84381CCA2E1}"/>
    <cellStyle name="20% - Accent5 8" xfId="90" xr:uid="{00000000-0005-0000-0000-000059000000}"/>
    <cellStyle name="20% - Accent5 8 2" xfId="3781" xr:uid="{18330439-B97C-4A68-BA2E-DB96BB8FCD1F}"/>
    <cellStyle name="20% - Accent5 8 3" xfId="2766" xr:uid="{137BE8B5-BD37-4F8F-913C-BFE7AA7E5AD2}"/>
    <cellStyle name="20% - Accent5 9" xfId="91" xr:uid="{00000000-0005-0000-0000-00005A000000}"/>
    <cellStyle name="20% - Accent5 9 2" xfId="3782" xr:uid="{EABD9DA5-F742-4295-8326-2D01FD39CE1E}"/>
    <cellStyle name="20% - Accent5 9 3" xfId="2767" xr:uid="{4FC89926-19CC-4387-A4FA-44A967B6272F}"/>
    <cellStyle name="20% - Accent6" xfId="92" builtinId="50" customBuiltin="1"/>
    <cellStyle name="20% - Accent6 10" xfId="93" xr:uid="{00000000-0005-0000-0000-00005C000000}"/>
    <cellStyle name="20% - Accent6 10 2" xfId="3783" xr:uid="{084D7B49-13A1-4D11-ADF7-462184ADC4E5}"/>
    <cellStyle name="20% - Accent6 10 3" xfId="2769" xr:uid="{BEC2564C-AFD2-4BE5-8BD6-9F9737A5A154}"/>
    <cellStyle name="20% - Accent6 11" xfId="94" xr:uid="{00000000-0005-0000-0000-00005D000000}"/>
    <cellStyle name="20% - Accent6 11 2" xfId="3784" xr:uid="{5E73D3CF-AE71-47D1-8B9A-D4F6D42E24BB}"/>
    <cellStyle name="20% - Accent6 11 3" xfId="2770" xr:uid="{8A9B33CB-BA36-48E4-8012-DCCB50F3C799}"/>
    <cellStyle name="20% - Accent6 12" xfId="95" xr:uid="{00000000-0005-0000-0000-00005E000000}"/>
    <cellStyle name="20% - Accent6 12 2" xfId="3785" xr:uid="{A336A232-05E8-4C56-94A4-B23DDACD8797}"/>
    <cellStyle name="20% - Accent6 12 3" xfId="2771" xr:uid="{8DAE7093-A8C4-4843-BDB9-8AE6CFC5E727}"/>
    <cellStyle name="20% - Accent6 13" xfId="96" xr:uid="{00000000-0005-0000-0000-00005F000000}"/>
    <cellStyle name="20% - Accent6 13 2" xfId="3786" xr:uid="{9837AE21-66A0-474A-84B4-A35230B2F8FA}"/>
    <cellStyle name="20% - Accent6 13 3" xfId="2772" xr:uid="{0C7DA7D7-6B8C-4452-9280-CBF24048B67F}"/>
    <cellStyle name="20% - Accent6 14" xfId="97" xr:uid="{00000000-0005-0000-0000-000060000000}"/>
    <cellStyle name="20% - Accent6 14 2" xfId="3787" xr:uid="{8934C0AE-89FF-4D5C-9F5B-CD9E11C6764A}"/>
    <cellStyle name="20% - Accent6 14 3" xfId="2773" xr:uid="{3D11F6FC-CC7E-44FE-8C84-D0B378EFE1A3}"/>
    <cellStyle name="20% - Accent6 15" xfId="98" xr:uid="{00000000-0005-0000-0000-000061000000}"/>
    <cellStyle name="20% - Accent6 15 2" xfId="3788" xr:uid="{759885E9-07CD-4609-B2C4-B64D3500F10B}"/>
    <cellStyle name="20% - Accent6 15 3" xfId="2774" xr:uid="{5EF7EAD7-B5A4-4EDE-88A2-2BD9D3946E8A}"/>
    <cellStyle name="20% - Accent6 16" xfId="99" xr:uid="{00000000-0005-0000-0000-000062000000}"/>
    <cellStyle name="20% - Accent6 16 2" xfId="3789" xr:uid="{AC5545FA-7C04-4EED-B043-CE3AE7FCA691}"/>
    <cellStyle name="20% - Accent6 16 3" xfId="2775" xr:uid="{A80F4390-3BFF-45C9-856A-2C7CED630D08}"/>
    <cellStyle name="20% - Accent6 17" xfId="3685" xr:uid="{C3FCFAD7-99AB-4521-9406-DB9FAA132BF5}"/>
    <cellStyle name="20% - Accent6 18" xfId="2768" xr:uid="{722A9215-1399-496D-9F0C-AD27C8F77D7C}"/>
    <cellStyle name="20% - Accent6 2" xfId="100" xr:uid="{00000000-0005-0000-0000-000063000000}"/>
    <cellStyle name="20% - Accent6 2 2" xfId="101" xr:uid="{00000000-0005-0000-0000-000064000000}"/>
    <cellStyle name="20% - Accent6 2 2 2" xfId="3791" xr:uid="{9230AE3D-6EE3-41D5-8B2E-7654935F308D}"/>
    <cellStyle name="20% - Accent6 2 2 3" xfId="2777" xr:uid="{419301A5-0769-4A24-8645-C6CAA7AED1B7}"/>
    <cellStyle name="20% - Accent6 2 3" xfId="102" xr:uid="{00000000-0005-0000-0000-000065000000}"/>
    <cellStyle name="20% - Accent6 2 3 2" xfId="3792" xr:uid="{6479D31B-B900-4E1C-A410-5893E3725B75}"/>
    <cellStyle name="20% - Accent6 2 3 3" xfId="2778" xr:uid="{E889C1D0-B025-4F93-B158-C67BF846893E}"/>
    <cellStyle name="20% - Accent6 2 4" xfId="3790" xr:uid="{E8473015-295E-4E3F-A6DD-F33F3E14A170}"/>
    <cellStyle name="20% - Accent6 2 5" xfId="2776" xr:uid="{866F938F-00A4-4F10-908F-9504B7A462E7}"/>
    <cellStyle name="20% - Accent6 3" xfId="103" xr:uid="{00000000-0005-0000-0000-000066000000}"/>
    <cellStyle name="20% - Accent6 3 2" xfId="3793" xr:uid="{E6CA1E7C-3A01-46C3-8E17-BDF090F4237C}"/>
    <cellStyle name="20% - Accent6 3 3" xfId="2779" xr:uid="{BF37E801-70CD-46A5-8423-E1984092C33B}"/>
    <cellStyle name="20% - Accent6 4" xfId="104" xr:uid="{00000000-0005-0000-0000-000067000000}"/>
    <cellStyle name="20% - Accent6 4 2" xfId="3794" xr:uid="{AEE23EFD-E642-40B7-969E-BD0ACA24AE0A}"/>
    <cellStyle name="20% - Accent6 4 3" xfId="2780" xr:uid="{DF9E8BCA-C615-4C4C-8CBC-C3095A722094}"/>
    <cellStyle name="20% - Accent6 5" xfId="105" xr:uid="{00000000-0005-0000-0000-000068000000}"/>
    <cellStyle name="20% - Accent6 5 2" xfId="3795" xr:uid="{5B9DC210-B188-458A-97C2-0CFA705018F8}"/>
    <cellStyle name="20% - Accent6 5 3" xfId="2781" xr:uid="{9E89D6E1-901B-4658-96D6-75D5E3C3FFF2}"/>
    <cellStyle name="20% - Accent6 6" xfId="106" xr:uid="{00000000-0005-0000-0000-000069000000}"/>
    <cellStyle name="20% - Accent6 6 2" xfId="3796" xr:uid="{0BB638E2-85C2-418E-8079-CA573C2C9F3D}"/>
    <cellStyle name="20% - Accent6 6 3" xfId="2782" xr:uid="{0273D566-8546-4F74-B93C-D5CA7715BFCB}"/>
    <cellStyle name="20% - Accent6 7" xfId="107" xr:uid="{00000000-0005-0000-0000-00006A000000}"/>
    <cellStyle name="20% - Accent6 7 2" xfId="3797" xr:uid="{2FC7E53D-E3E6-4C64-9D7A-9DE09608D257}"/>
    <cellStyle name="20% - Accent6 7 3" xfId="2783" xr:uid="{1037DF81-B9C0-4C7C-9A83-C3DFEDE8B3E5}"/>
    <cellStyle name="20% - Accent6 8" xfId="108" xr:uid="{00000000-0005-0000-0000-00006B000000}"/>
    <cellStyle name="20% - Accent6 8 2" xfId="3798" xr:uid="{4A0C9B19-1F57-4862-88F2-0FFE2D460AD6}"/>
    <cellStyle name="20% - Accent6 8 3" xfId="2784" xr:uid="{15273B3B-67C4-4C18-9908-0777A5F37C06}"/>
    <cellStyle name="20% - Accent6 9" xfId="109" xr:uid="{00000000-0005-0000-0000-00006C000000}"/>
    <cellStyle name="20% - Accent6 9 2" xfId="3799" xr:uid="{4C730475-31BD-470B-B79D-9B594792C6D1}"/>
    <cellStyle name="20% - Accent6 9 3" xfId="2785" xr:uid="{0077A71A-AD23-45FD-8E1F-046780BB4E80}"/>
    <cellStyle name="40% - Accent1" xfId="110" builtinId="31" customBuiltin="1"/>
    <cellStyle name="40% - Accent1 10" xfId="111" xr:uid="{00000000-0005-0000-0000-00006E000000}"/>
    <cellStyle name="40% - Accent1 10 2" xfId="3800" xr:uid="{8645B85A-C72D-4507-9356-307E4D1E4755}"/>
    <cellStyle name="40% - Accent1 10 3" xfId="2787" xr:uid="{7FFEAFD2-8596-4297-8030-FEAA0FFA2F04}"/>
    <cellStyle name="40% - Accent1 11" xfId="112" xr:uid="{00000000-0005-0000-0000-00006F000000}"/>
    <cellStyle name="40% - Accent1 11 2" xfId="3801" xr:uid="{BCF2528B-7C3C-49C8-942D-DFF7CAC12FE1}"/>
    <cellStyle name="40% - Accent1 11 3" xfId="2788" xr:uid="{977C6817-079E-4417-BB48-2F9FE7D8B44D}"/>
    <cellStyle name="40% - Accent1 12" xfId="113" xr:uid="{00000000-0005-0000-0000-000070000000}"/>
    <cellStyle name="40% - Accent1 12 2" xfId="3802" xr:uid="{EFAF8681-443C-4041-8A23-AAE627CEA623}"/>
    <cellStyle name="40% - Accent1 12 3" xfId="2789" xr:uid="{7B93CFF5-66C9-4A43-8128-AC17753A4A34}"/>
    <cellStyle name="40% - Accent1 13" xfId="114" xr:uid="{00000000-0005-0000-0000-000071000000}"/>
    <cellStyle name="40% - Accent1 13 2" xfId="3803" xr:uid="{812AF201-1874-4242-BD85-AAF5062DBCA8}"/>
    <cellStyle name="40% - Accent1 13 3" xfId="2790" xr:uid="{603D3D8D-C99B-4551-81DB-28588E4D6807}"/>
    <cellStyle name="40% - Accent1 14" xfId="115" xr:uid="{00000000-0005-0000-0000-000072000000}"/>
    <cellStyle name="40% - Accent1 14 2" xfId="3804" xr:uid="{B771CDCC-8C26-4E73-ADF6-78687077EAF5}"/>
    <cellStyle name="40% - Accent1 14 3" xfId="2791" xr:uid="{C4CC04E7-4FF4-4C08-AD18-051E37235614}"/>
    <cellStyle name="40% - Accent1 15" xfId="116" xr:uid="{00000000-0005-0000-0000-000073000000}"/>
    <cellStyle name="40% - Accent1 15 2" xfId="3805" xr:uid="{5BD34EB0-11DB-42D4-9B80-0BB3C2B484EA}"/>
    <cellStyle name="40% - Accent1 15 3" xfId="2792" xr:uid="{FF41400F-CB1E-4EE5-8483-C15D7F1C7E06}"/>
    <cellStyle name="40% - Accent1 16" xfId="117" xr:uid="{00000000-0005-0000-0000-000074000000}"/>
    <cellStyle name="40% - Accent1 16 2" xfId="3806" xr:uid="{92448413-02BE-4466-8877-67290A7670CD}"/>
    <cellStyle name="40% - Accent1 16 3" xfId="2793" xr:uid="{1B64E546-F464-4C63-8518-6F4BBBAAB307}"/>
    <cellStyle name="40% - Accent1 17" xfId="3686" xr:uid="{18D10B1F-50D2-44D6-9058-CE9826FC777F}"/>
    <cellStyle name="40% - Accent1 18" xfId="2786" xr:uid="{4DFD6CFB-68C0-41DE-9DD9-2BE00396E16D}"/>
    <cellStyle name="40% - Accent1 2" xfId="118" xr:uid="{00000000-0005-0000-0000-000075000000}"/>
    <cellStyle name="40% - Accent1 2 2" xfId="119" xr:uid="{00000000-0005-0000-0000-000076000000}"/>
    <cellStyle name="40% - Accent1 2 2 2" xfId="3808" xr:uid="{F2F6B60A-257B-4B01-8A78-2E59327485B7}"/>
    <cellStyle name="40% - Accent1 2 2 3" xfId="2795" xr:uid="{7EA3D818-7718-464F-994F-E4298CE0114C}"/>
    <cellStyle name="40% - Accent1 2 3" xfId="120" xr:uid="{00000000-0005-0000-0000-000077000000}"/>
    <cellStyle name="40% - Accent1 2 3 2" xfId="3809" xr:uid="{1F05A03C-A3C2-4652-B854-BB73A3B36CEC}"/>
    <cellStyle name="40% - Accent1 2 3 3" xfId="2796" xr:uid="{D72E4EB7-1C52-4254-887C-4D7BBC79B4B9}"/>
    <cellStyle name="40% - Accent1 2 4" xfId="3807" xr:uid="{97ECCD23-DECB-424D-A0D6-2BD2E49A2D2D}"/>
    <cellStyle name="40% - Accent1 2 5" xfId="2794" xr:uid="{67B15AEF-5280-4EDC-95C7-74BFE94104F5}"/>
    <cellStyle name="40% - Accent1 3" xfId="121" xr:uid="{00000000-0005-0000-0000-000078000000}"/>
    <cellStyle name="40% - Accent1 3 2" xfId="3810" xr:uid="{F38A8B41-CFB1-4065-AE7A-9EE97718B0DA}"/>
    <cellStyle name="40% - Accent1 3 3" xfId="2797" xr:uid="{1A451506-BEC6-482F-970C-6F6ADBA1202D}"/>
    <cellStyle name="40% - Accent1 4" xfId="122" xr:uid="{00000000-0005-0000-0000-000079000000}"/>
    <cellStyle name="40% - Accent1 4 2" xfId="3811" xr:uid="{6FAAAAD9-8CAB-48FE-8291-451B5879EA89}"/>
    <cellStyle name="40% - Accent1 4 3" xfId="2798" xr:uid="{6FB80611-D14E-4AAB-805E-CD67A87F7BA3}"/>
    <cellStyle name="40% - Accent1 5" xfId="123" xr:uid="{00000000-0005-0000-0000-00007A000000}"/>
    <cellStyle name="40% - Accent1 5 2" xfId="3812" xr:uid="{59FA6288-B115-4794-868E-1B55B2783E93}"/>
    <cellStyle name="40% - Accent1 5 3" xfId="2799" xr:uid="{F229F888-D0BF-439E-BCE4-25E9B59BACD7}"/>
    <cellStyle name="40% - Accent1 6" xfId="124" xr:uid="{00000000-0005-0000-0000-00007B000000}"/>
    <cellStyle name="40% - Accent1 6 2" xfId="3813" xr:uid="{9720F8E7-C535-4E23-9014-F66B0128FAE5}"/>
    <cellStyle name="40% - Accent1 6 3" xfId="2800" xr:uid="{223B87F4-B3AA-4721-938E-30D51CB62493}"/>
    <cellStyle name="40% - Accent1 7" xfId="125" xr:uid="{00000000-0005-0000-0000-00007C000000}"/>
    <cellStyle name="40% - Accent1 7 2" xfId="3814" xr:uid="{F254CA35-EB50-4BF6-8669-5B5125C9D817}"/>
    <cellStyle name="40% - Accent1 7 3" xfId="2801" xr:uid="{572AFCC7-D403-4E7C-A35B-A4892FF13D68}"/>
    <cellStyle name="40% - Accent1 8" xfId="126" xr:uid="{00000000-0005-0000-0000-00007D000000}"/>
    <cellStyle name="40% - Accent1 8 2" xfId="3815" xr:uid="{2F37225E-8164-497F-BF06-BEC5036AFFD6}"/>
    <cellStyle name="40% - Accent1 8 3" xfId="2802" xr:uid="{294C44B5-8F55-4491-8F38-FEDC7E20E59A}"/>
    <cellStyle name="40% - Accent1 9" xfId="127" xr:uid="{00000000-0005-0000-0000-00007E000000}"/>
    <cellStyle name="40% - Accent1 9 2" xfId="3816" xr:uid="{913FF73E-6194-4D69-A624-85F388A00D8D}"/>
    <cellStyle name="40% - Accent1 9 3" xfId="2803" xr:uid="{C7FA2409-0542-423F-A98A-CBF1D761BBDB}"/>
    <cellStyle name="40% - Accent2" xfId="128" builtinId="35" customBuiltin="1"/>
    <cellStyle name="40% - Accent2 10" xfId="129" xr:uid="{00000000-0005-0000-0000-000080000000}"/>
    <cellStyle name="40% - Accent2 10 2" xfId="3817" xr:uid="{623F4568-7154-4AFE-B785-6F94D5DAE838}"/>
    <cellStyle name="40% - Accent2 10 3" xfId="2805" xr:uid="{B2440BBC-8E39-4243-A893-712D96216C49}"/>
    <cellStyle name="40% - Accent2 11" xfId="130" xr:uid="{00000000-0005-0000-0000-000081000000}"/>
    <cellStyle name="40% - Accent2 11 2" xfId="3818" xr:uid="{E8059F5F-6D17-4D65-97E8-43C64ED8F937}"/>
    <cellStyle name="40% - Accent2 11 3" xfId="2806" xr:uid="{4154864F-0892-47AE-B2B1-63D0B6BA0D10}"/>
    <cellStyle name="40% - Accent2 12" xfId="131" xr:uid="{00000000-0005-0000-0000-000082000000}"/>
    <cellStyle name="40% - Accent2 12 2" xfId="3819" xr:uid="{3CB1D7BA-D79B-4B8E-A24C-FFB33BFD40D2}"/>
    <cellStyle name="40% - Accent2 12 3" xfId="2807" xr:uid="{7FCB0495-6B54-44A3-94A6-DA754EA1F9DA}"/>
    <cellStyle name="40% - Accent2 13" xfId="132" xr:uid="{00000000-0005-0000-0000-000083000000}"/>
    <cellStyle name="40% - Accent2 13 2" xfId="3820" xr:uid="{1BCBC046-7ADA-401F-86C8-856A237E8A3D}"/>
    <cellStyle name="40% - Accent2 13 3" xfId="2808" xr:uid="{A7C83166-CE10-4AA1-AD25-29FDADDE3BE3}"/>
    <cellStyle name="40% - Accent2 14" xfId="133" xr:uid="{00000000-0005-0000-0000-000084000000}"/>
    <cellStyle name="40% - Accent2 14 2" xfId="3821" xr:uid="{3E057299-672A-4F97-8FAD-43DDC5D29685}"/>
    <cellStyle name="40% - Accent2 14 3" xfId="2809" xr:uid="{4847032D-5B81-419D-98AB-F4F9BA9DD98D}"/>
    <cellStyle name="40% - Accent2 15" xfId="134" xr:uid="{00000000-0005-0000-0000-000085000000}"/>
    <cellStyle name="40% - Accent2 15 2" xfId="3822" xr:uid="{6D9C66C5-BC28-40A7-9D2D-AFD0D469A69A}"/>
    <cellStyle name="40% - Accent2 15 3" xfId="2810" xr:uid="{5B333651-3848-40B8-9003-694CAA01A5E7}"/>
    <cellStyle name="40% - Accent2 16" xfId="135" xr:uid="{00000000-0005-0000-0000-000086000000}"/>
    <cellStyle name="40% - Accent2 16 2" xfId="3823" xr:uid="{FD2F5834-2655-48CC-BAFC-3679BE22843E}"/>
    <cellStyle name="40% - Accent2 16 3" xfId="2811" xr:uid="{49EA5C0C-4B86-4A8A-BDE3-9B36D03A3634}"/>
    <cellStyle name="40% - Accent2 17" xfId="3687" xr:uid="{CA2AFB71-12D5-4E70-B6BC-1FEAFC6BE7DE}"/>
    <cellStyle name="40% - Accent2 18" xfId="2804" xr:uid="{4AC68C9F-0A33-4AE9-97E1-BAAF351FF2D5}"/>
    <cellStyle name="40% - Accent2 2" xfId="136" xr:uid="{00000000-0005-0000-0000-000087000000}"/>
    <cellStyle name="40% - Accent2 2 2" xfId="137" xr:uid="{00000000-0005-0000-0000-000088000000}"/>
    <cellStyle name="40% - Accent2 2 2 2" xfId="3825" xr:uid="{8D08974F-A0FC-4C6E-857B-17F6EE9ACA95}"/>
    <cellStyle name="40% - Accent2 2 2 3" xfId="2813" xr:uid="{1A30EE9E-3CD8-47C5-858A-CA357F4AC8C2}"/>
    <cellStyle name="40% - Accent2 2 3" xfId="138" xr:uid="{00000000-0005-0000-0000-000089000000}"/>
    <cellStyle name="40% - Accent2 2 3 2" xfId="3826" xr:uid="{C7004C63-8626-441C-AF1A-6BCDF552CA74}"/>
    <cellStyle name="40% - Accent2 2 3 3" xfId="2814" xr:uid="{7A912B57-A778-4856-A528-141CA3DC5991}"/>
    <cellStyle name="40% - Accent2 2 4" xfId="3824" xr:uid="{2BC145D4-C751-4E55-A8A0-EA94914B7D03}"/>
    <cellStyle name="40% - Accent2 2 5" xfId="2812" xr:uid="{A03F841D-EF8D-41A6-81B0-EEA7531D60C5}"/>
    <cellStyle name="40% - Accent2 3" xfId="139" xr:uid="{00000000-0005-0000-0000-00008A000000}"/>
    <cellStyle name="40% - Accent2 3 2" xfId="3827" xr:uid="{F48C3CF4-D97D-4AE9-A07B-2FA8E28EA27E}"/>
    <cellStyle name="40% - Accent2 3 3" xfId="2815" xr:uid="{2644DBF0-153E-4CBE-84BA-5EB2BE41A8C8}"/>
    <cellStyle name="40% - Accent2 4" xfId="140" xr:uid="{00000000-0005-0000-0000-00008B000000}"/>
    <cellStyle name="40% - Accent2 4 2" xfId="3828" xr:uid="{825F09DA-C67D-4B53-BECC-08FD6AC1A0A1}"/>
    <cellStyle name="40% - Accent2 4 3" xfId="2816" xr:uid="{A0826527-9DA8-4334-968B-4BC4A2CCABB3}"/>
    <cellStyle name="40% - Accent2 5" xfId="141" xr:uid="{00000000-0005-0000-0000-00008C000000}"/>
    <cellStyle name="40% - Accent2 5 2" xfId="3829" xr:uid="{218E6A72-B823-46F9-9B3F-E9EE3E5D5E3F}"/>
    <cellStyle name="40% - Accent2 5 3" xfId="2817" xr:uid="{A037923D-5115-4004-B770-8220B019B7A0}"/>
    <cellStyle name="40% - Accent2 6" xfId="142" xr:uid="{00000000-0005-0000-0000-00008D000000}"/>
    <cellStyle name="40% - Accent2 6 2" xfId="3830" xr:uid="{F7117214-1C41-476B-B47B-A8BADBB84AA7}"/>
    <cellStyle name="40% - Accent2 6 3" xfId="2818" xr:uid="{3187145B-B94E-46B4-8810-3BF8D112CEBD}"/>
    <cellStyle name="40% - Accent2 7" xfId="143" xr:uid="{00000000-0005-0000-0000-00008E000000}"/>
    <cellStyle name="40% - Accent2 7 2" xfId="3831" xr:uid="{BC10079D-F1CE-40BF-AA54-E645ACC8F853}"/>
    <cellStyle name="40% - Accent2 7 3" xfId="2819" xr:uid="{5985E1E7-DD57-4A8F-BF68-9EC3B5C700C8}"/>
    <cellStyle name="40% - Accent2 8" xfId="144" xr:uid="{00000000-0005-0000-0000-00008F000000}"/>
    <cellStyle name="40% - Accent2 8 2" xfId="3832" xr:uid="{61899D67-D3FD-4EBD-A57E-5D073B00C44C}"/>
    <cellStyle name="40% - Accent2 8 3" xfId="2820" xr:uid="{23813202-B27A-4A24-87E4-A51289B84E1A}"/>
    <cellStyle name="40% - Accent2 9" xfId="145" xr:uid="{00000000-0005-0000-0000-000090000000}"/>
    <cellStyle name="40% - Accent2 9 2" xfId="3833" xr:uid="{FC3629F0-9E83-4EC7-88DD-B21DE1A5C4DF}"/>
    <cellStyle name="40% - Accent2 9 3" xfId="2821" xr:uid="{C5C35AD0-BF67-4C16-A422-169215FAA391}"/>
    <cellStyle name="40% - Accent3" xfId="146" builtinId="39" customBuiltin="1"/>
    <cellStyle name="40% - Accent3 10" xfId="147" xr:uid="{00000000-0005-0000-0000-000092000000}"/>
    <cellStyle name="40% - Accent3 10 2" xfId="3834" xr:uid="{309D747D-2CF0-4085-90ED-64F2A961ED4A}"/>
    <cellStyle name="40% - Accent3 10 3" xfId="2823" xr:uid="{3CB2DA7F-2A91-4415-9A05-4EF78BA3DAB1}"/>
    <cellStyle name="40% - Accent3 11" xfId="148" xr:uid="{00000000-0005-0000-0000-000093000000}"/>
    <cellStyle name="40% - Accent3 11 2" xfId="3835" xr:uid="{A4D60CC9-FD62-4D4D-91E2-5C4A66D8CEA8}"/>
    <cellStyle name="40% - Accent3 11 3" xfId="2824" xr:uid="{7345A41B-8F4D-4245-871C-19C42B5CBB82}"/>
    <cellStyle name="40% - Accent3 12" xfId="149" xr:uid="{00000000-0005-0000-0000-000094000000}"/>
    <cellStyle name="40% - Accent3 12 2" xfId="3836" xr:uid="{841CA1E2-29E3-42BE-BEA3-56BBA1D51675}"/>
    <cellStyle name="40% - Accent3 12 3" xfId="2825" xr:uid="{00A06B0C-6B7D-46EB-9815-BD6874388F32}"/>
    <cellStyle name="40% - Accent3 13" xfId="150" xr:uid="{00000000-0005-0000-0000-000095000000}"/>
    <cellStyle name="40% - Accent3 13 2" xfId="3837" xr:uid="{28ECC764-7331-464C-93B1-27078825A0DE}"/>
    <cellStyle name="40% - Accent3 13 3" xfId="2826" xr:uid="{39C1B401-4FF9-45A9-BE65-66B99BC47C17}"/>
    <cellStyle name="40% - Accent3 14" xfId="151" xr:uid="{00000000-0005-0000-0000-000096000000}"/>
    <cellStyle name="40% - Accent3 14 2" xfId="3838" xr:uid="{929FE97F-7E69-4D83-B1E2-7305B7C862FA}"/>
    <cellStyle name="40% - Accent3 14 3" xfId="2827" xr:uid="{7FB6A6D8-AA77-4F35-9BC8-209DFBA8143B}"/>
    <cellStyle name="40% - Accent3 15" xfId="152" xr:uid="{00000000-0005-0000-0000-000097000000}"/>
    <cellStyle name="40% - Accent3 15 2" xfId="3839" xr:uid="{BB0CEB49-301E-4582-814C-9029C6BA4C77}"/>
    <cellStyle name="40% - Accent3 15 3" xfId="2828" xr:uid="{02E875A0-649C-4E67-88DD-C66A2C318C71}"/>
    <cellStyle name="40% - Accent3 16" xfId="153" xr:uid="{00000000-0005-0000-0000-000098000000}"/>
    <cellStyle name="40% - Accent3 16 2" xfId="3840" xr:uid="{D7AC7B47-4A07-45BC-83D1-302274C219D5}"/>
    <cellStyle name="40% - Accent3 16 3" xfId="2829" xr:uid="{6900D83E-62F7-4605-B1DE-59DBF40D7D56}"/>
    <cellStyle name="40% - Accent3 17" xfId="3688" xr:uid="{62C951B1-1536-4E45-AF58-FB34C47F9408}"/>
    <cellStyle name="40% - Accent3 18" xfId="2822" xr:uid="{363D72AF-BBFC-482D-AAD5-087759318185}"/>
    <cellStyle name="40% - Accent3 2" xfId="154" xr:uid="{00000000-0005-0000-0000-000099000000}"/>
    <cellStyle name="40% - Accent3 2 2" xfId="155" xr:uid="{00000000-0005-0000-0000-00009A000000}"/>
    <cellStyle name="40% - Accent3 2 2 2" xfId="3842" xr:uid="{A7B1C550-760E-49CA-864E-2E29AD6697C2}"/>
    <cellStyle name="40% - Accent3 2 2 3" xfId="2831" xr:uid="{7377D208-D843-46CD-9307-3EFEA688AA50}"/>
    <cellStyle name="40% - Accent3 2 3" xfId="156" xr:uid="{00000000-0005-0000-0000-00009B000000}"/>
    <cellStyle name="40% - Accent3 2 3 2" xfId="3843" xr:uid="{28036C32-E1E9-479F-A1CA-1DC5D21BA35D}"/>
    <cellStyle name="40% - Accent3 2 3 3" xfId="2832" xr:uid="{A52DF936-2AF0-4598-AC5E-22A614D48457}"/>
    <cellStyle name="40% - Accent3 2 4" xfId="3841" xr:uid="{E7B33FF3-D2FE-4DA9-8832-E0EDE6EC2948}"/>
    <cellStyle name="40% - Accent3 2 5" xfId="2830" xr:uid="{25C6D60E-369A-465A-9E39-4A768866D8B2}"/>
    <cellStyle name="40% - Accent3 3" xfId="157" xr:uid="{00000000-0005-0000-0000-00009C000000}"/>
    <cellStyle name="40% - Accent3 3 2" xfId="3844" xr:uid="{DF9ABE1A-1379-4D02-A1AE-7CF33B7BE2E7}"/>
    <cellStyle name="40% - Accent3 3 3" xfId="2833" xr:uid="{80F4F028-4407-4750-8FB8-B88998985EBA}"/>
    <cellStyle name="40% - Accent3 4" xfId="158" xr:uid="{00000000-0005-0000-0000-00009D000000}"/>
    <cellStyle name="40% - Accent3 4 2" xfId="3845" xr:uid="{8493D72B-DCBD-48BE-9B6C-C77523D40E0A}"/>
    <cellStyle name="40% - Accent3 4 3" xfId="2834" xr:uid="{05E65A19-8D3C-4241-A552-B677809A85F4}"/>
    <cellStyle name="40% - Accent3 5" xfId="159" xr:uid="{00000000-0005-0000-0000-00009E000000}"/>
    <cellStyle name="40% - Accent3 5 2" xfId="3846" xr:uid="{40ADCD42-4F2D-40B5-AF3A-D26DD4313CEB}"/>
    <cellStyle name="40% - Accent3 5 3" xfId="2835" xr:uid="{958B7ACA-1681-450D-9091-CF5B1B025079}"/>
    <cellStyle name="40% - Accent3 6" xfId="160" xr:uid="{00000000-0005-0000-0000-00009F000000}"/>
    <cellStyle name="40% - Accent3 6 2" xfId="3847" xr:uid="{705CE97F-6532-4CA0-9100-470236CEAB8B}"/>
    <cellStyle name="40% - Accent3 6 3" xfId="2836" xr:uid="{D3EAC239-AC19-491A-916A-AE2898EE1F1C}"/>
    <cellStyle name="40% - Accent3 7" xfId="161" xr:uid="{00000000-0005-0000-0000-0000A0000000}"/>
    <cellStyle name="40% - Accent3 7 2" xfId="3848" xr:uid="{76A7FC3E-F75D-46ED-B91C-B2FA76AA19A5}"/>
    <cellStyle name="40% - Accent3 7 3" xfId="2837" xr:uid="{FBEA02A1-28C9-4EF6-882B-86A0D63F696B}"/>
    <cellStyle name="40% - Accent3 8" xfId="162" xr:uid="{00000000-0005-0000-0000-0000A1000000}"/>
    <cellStyle name="40% - Accent3 8 2" xfId="3849" xr:uid="{480FE81A-56AB-4618-B543-355A1CB89356}"/>
    <cellStyle name="40% - Accent3 8 3" xfId="2838" xr:uid="{E6DE237F-D08C-47A0-8B00-55141AB5F542}"/>
    <cellStyle name="40% - Accent3 9" xfId="163" xr:uid="{00000000-0005-0000-0000-0000A2000000}"/>
    <cellStyle name="40% - Accent3 9 2" xfId="3850" xr:uid="{0FFFBC18-66E1-4C39-9DBB-973BD36DA16D}"/>
    <cellStyle name="40% - Accent3 9 3" xfId="2839" xr:uid="{15682DE3-D919-4E3F-BD7C-A79D223D673A}"/>
    <cellStyle name="40% - Accent4" xfId="164" builtinId="43" customBuiltin="1"/>
    <cellStyle name="40% - Accent4 10" xfId="165" xr:uid="{00000000-0005-0000-0000-0000A4000000}"/>
    <cellStyle name="40% - Accent4 10 2" xfId="3851" xr:uid="{27D77CE4-2524-4C45-A5C1-20CE60845859}"/>
    <cellStyle name="40% - Accent4 10 3" xfId="2841" xr:uid="{2032C327-BD2D-4C3C-97E0-60AD45F249F4}"/>
    <cellStyle name="40% - Accent4 11" xfId="166" xr:uid="{00000000-0005-0000-0000-0000A5000000}"/>
    <cellStyle name="40% - Accent4 11 2" xfId="3852" xr:uid="{6C1F6B9A-6960-4C8C-8809-0786B7C6EDB6}"/>
    <cellStyle name="40% - Accent4 11 3" xfId="2842" xr:uid="{292087AB-3890-42E2-854D-250F8BB1A23E}"/>
    <cellStyle name="40% - Accent4 12" xfId="167" xr:uid="{00000000-0005-0000-0000-0000A6000000}"/>
    <cellStyle name="40% - Accent4 12 2" xfId="3853" xr:uid="{A8D3CB6A-36BC-49D5-8374-96D4E443CAF5}"/>
    <cellStyle name="40% - Accent4 12 3" xfId="2843" xr:uid="{F94A34F0-2ACE-4BE6-BB9F-D4931A3045B9}"/>
    <cellStyle name="40% - Accent4 13" xfId="168" xr:uid="{00000000-0005-0000-0000-0000A7000000}"/>
    <cellStyle name="40% - Accent4 13 2" xfId="3854" xr:uid="{BC2A422D-7887-45A3-B7C2-6AED0F0D927A}"/>
    <cellStyle name="40% - Accent4 13 3" xfId="2844" xr:uid="{4DAA881F-1A97-4291-9B59-A8A4E3BED8E5}"/>
    <cellStyle name="40% - Accent4 14" xfId="169" xr:uid="{00000000-0005-0000-0000-0000A8000000}"/>
    <cellStyle name="40% - Accent4 14 2" xfId="3855" xr:uid="{30D16AE9-F57D-4FA6-8D10-C5CDDED3D46A}"/>
    <cellStyle name="40% - Accent4 14 3" xfId="2845" xr:uid="{F7CEC80D-D59E-4300-97FF-3ED74C06B108}"/>
    <cellStyle name="40% - Accent4 15" xfId="170" xr:uid="{00000000-0005-0000-0000-0000A9000000}"/>
    <cellStyle name="40% - Accent4 15 2" xfId="3856" xr:uid="{CD3A7322-A719-42C3-83D2-B59BD536470B}"/>
    <cellStyle name="40% - Accent4 15 3" xfId="2846" xr:uid="{B7F0F139-4935-4176-AAEE-99E52980C706}"/>
    <cellStyle name="40% - Accent4 16" xfId="171" xr:uid="{00000000-0005-0000-0000-0000AA000000}"/>
    <cellStyle name="40% - Accent4 16 2" xfId="3857" xr:uid="{A87D67FC-A986-4154-A1C5-38B52213D52D}"/>
    <cellStyle name="40% - Accent4 16 3" xfId="2847" xr:uid="{F8EE2CF1-8818-4EAD-9779-4D86332DC68F}"/>
    <cellStyle name="40% - Accent4 17" xfId="3689" xr:uid="{9D5C1254-A0A9-4015-A7FC-9CA9B1ACB599}"/>
    <cellStyle name="40% - Accent4 18" xfId="2840" xr:uid="{D61A1D01-6C78-4AFE-BC65-1666703EA352}"/>
    <cellStyle name="40% - Accent4 2" xfId="172" xr:uid="{00000000-0005-0000-0000-0000AB000000}"/>
    <cellStyle name="40% - Accent4 2 2" xfId="173" xr:uid="{00000000-0005-0000-0000-0000AC000000}"/>
    <cellStyle name="40% - Accent4 2 2 2" xfId="3859" xr:uid="{B5660211-52DE-4B65-AC33-49DA45EB7001}"/>
    <cellStyle name="40% - Accent4 2 2 3" xfId="2849" xr:uid="{A9DE688C-59E5-4613-9077-92ABBA4C2A20}"/>
    <cellStyle name="40% - Accent4 2 3" xfId="174" xr:uid="{00000000-0005-0000-0000-0000AD000000}"/>
    <cellStyle name="40% - Accent4 2 3 2" xfId="3860" xr:uid="{1D466B14-7736-404F-B9D2-5F9FBFE2B367}"/>
    <cellStyle name="40% - Accent4 2 3 3" xfId="2850" xr:uid="{48132A8E-99AC-4CA0-B318-ED7D2A7C7D98}"/>
    <cellStyle name="40% - Accent4 2 4" xfId="3858" xr:uid="{C7947A87-A06F-4C98-8D55-4144A0E1768A}"/>
    <cellStyle name="40% - Accent4 2 5" xfId="2848" xr:uid="{F2CF1FE8-8C60-4197-BBA2-CAD3962536A5}"/>
    <cellStyle name="40% - Accent4 3" xfId="175" xr:uid="{00000000-0005-0000-0000-0000AE000000}"/>
    <cellStyle name="40% - Accent4 3 2" xfId="3861" xr:uid="{524B60D1-6584-47C0-B28D-70030214A073}"/>
    <cellStyle name="40% - Accent4 3 3" xfId="2851" xr:uid="{657EDDE9-CDC2-45CA-9E8C-B370911C84F9}"/>
    <cellStyle name="40% - Accent4 4" xfId="176" xr:uid="{00000000-0005-0000-0000-0000AF000000}"/>
    <cellStyle name="40% - Accent4 4 2" xfId="3862" xr:uid="{F3D21A3A-17FA-49E6-9FD2-135FA6F0EB06}"/>
    <cellStyle name="40% - Accent4 4 3" xfId="2852" xr:uid="{8AC3435A-E6F2-467C-8C60-83A0B68E120D}"/>
    <cellStyle name="40% - Accent4 5" xfId="177" xr:uid="{00000000-0005-0000-0000-0000B0000000}"/>
    <cellStyle name="40% - Accent4 5 2" xfId="3863" xr:uid="{CB0A08B6-AD23-41FA-8B81-65240742DAF5}"/>
    <cellStyle name="40% - Accent4 5 3" xfId="2853" xr:uid="{26FFBD9D-9F9D-4828-8384-6BDA0244778D}"/>
    <cellStyle name="40% - Accent4 6" xfId="178" xr:uid="{00000000-0005-0000-0000-0000B1000000}"/>
    <cellStyle name="40% - Accent4 6 2" xfId="3864" xr:uid="{9E218BB2-6461-4987-9DD7-86E89CC412DD}"/>
    <cellStyle name="40% - Accent4 6 3" xfId="2854" xr:uid="{FFFDBDEB-B674-427B-9ED5-F77F99A7BCA9}"/>
    <cellStyle name="40% - Accent4 7" xfId="179" xr:uid="{00000000-0005-0000-0000-0000B2000000}"/>
    <cellStyle name="40% - Accent4 7 2" xfId="3865" xr:uid="{0AB734E3-A474-4B64-937D-F4859632DB36}"/>
    <cellStyle name="40% - Accent4 7 3" xfId="2855" xr:uid="{A55870BF-625D-47B0-A500-198E898E08CA}"/>
    <cellStyle name="40% - Accent4 8" xfId="180" xr:uid="{00000000-0005-0000-0000-0000B3000000}"/>
    <cellStyle name="40% - Accent4 8 2" xfId="3866" xr:uid="{24A177A5-3A21-4BFB-BF62-1DD4DD4A5D6E}"/>
    <cellStyle name="40% - Accent4 8 3" xfId="2856" xr:uid="{A684BF89-8027-4534-83AC-44EC410234FC}"/>
    <cellStyle name="40% - Accent4 9" xfId="181" xr:uid="{00000000-0005-0000-0000-0000B4000000}"/>
    <cellStyle name="40% - Accent4 9 2" xfId="3867" xr:uid="{8FB2CCA0-1BAB-44BB-BFA2-7F26DE57949B}"/>
    <cellStyle name="40% - Accent4 9 3" xfId="2857" xr:uid="{AA3D0757-CA8D-4ADF-82EB-277BB3C60431}"/>
    <cellStyle name="40% - Accent5" xfId="182" builtinId="47" customBuiltin="1"/>
    <cellStyle name="40% - Accent5 10" xfId="183" xr:uid="{00000000-0005-0000-0000-0000B6000000}"/>
    <cellStyle name="40% - Accent5 10 2" xfId="3868" xr:uid="{D6BE88DE-D59E-44E3-BD61-DFC34EBD345E}"/>
    <cellStyle name="40% - Accent5 10 3" xfId="2859" xr:uid="{35C942B0-6AE7-4FFC-B57E-2208EBA1BBF2}"/>
    <cellStyle name="40% - Accent5 11" xfId="184" xr:uid="{00000000-0005-0000-0000-0000B7000000}"/>
    <cellStyle name="40% - Accent5 11 2" xfId="3869" xr:uid="{2BEC5DE8-5483-4DC9-ABC9-D46D5FD5CF8D}"/>
    <cellStyle name="40% - Accent5 11 3" xfId="2860" xr:uid="{84E75481-998C-44E0-87CF-6A712D420106}"/>
    <cellStyle name="40% - Accent5 12" xfId="185" xr:uid="{00000000-0005-0000-0000-0000B8000000}"/>
    <cellStyle name="40% - Accent5 12 2" xfId="3870" xr:uid="{6B8B7CA7-431C-4524-93A9-BC7B6DA8F24F}"/>
    <cellStyle name="40% - Accent5 12 3" xfId="2861" xr:uid="{9C3FF985-CAB1-4B88-9363-4264516BC5D2}"/>
    <cellStyle name="40% - Accent5 13" xfId="186" xr:uid="{00000000-0005-0000-0000-0000B9000000}"/>
    <cellStyle name="40% - Accent5 13 2" xfId="3871" xr:uid="{E0EFCA8C-05A8-40FE-8DFE-54853E219F30}"/>
    <cellStyle name="40% - Accent5 13 3" xfId="2862" xr:uid="{0ECCB0CC-F1D0-4BE1-9F4A-74994C40DFF8}"/>
    <cellStyle name="40% - Accent5 14" xfId="187" xr:uid="{00000000-0005-0000-0000-0000BA000000}"/>
    <cellStyle name="40% - Accent5 14 2" xfId="3872" xr:uid="{4D861F48-766C-46DD-A01C-BACADDCC89EF}"/>
    <cellStyle name="40% - Accent5 14 3" xfId="2863" xr:uid="{18131076-A559-4949-AE64-D81145FAED02}"/>
    <cellStyle name="40% - Accent5 15" xfId="188" xr:uid="{00000000-0005-0000-0000-0000BB000000}"/>
    <cellStyle name="40% - Accent5 15 2" xfId="3873" xr:uid="{CC9A830D-CB9E-4ABA-BBB9-FD28AA7D7CE9}"/>
    <cellStyle name="40% - Accent5 15 3" xfId="2864" xr:uid="{CA01C6E8-C0AB-4055-932E-318E3194ED6E}"/>
    <cellStyle name="40% - Accent5 16" xfId="189" xr:uid="{00000000-0005-0000-0000-0000BC000000}"/>
    <cellStyle name="40% - Accent5 16 2" xfId="3874" xr:uid="{1F8A5A32-D21B-44AF-B903-4598B7F2F367}"/>
    <cellStyle name="40% - Accent5 16 3" xfId="2865" xr:uid="{9B308B2F-BD73-447C-939E-0AB3E96232BF}"/>
    <cellStyle name="40% - Accent5 17" xfId="3690" xr:uid="{F15D2EAD-6B17-43BA-8AD8-8FFEA9312BAA}"/>
    <cellStyle name="40% - Accent5 18" xfId="2858" xr:uid="{458E1192-9CE0-4A31-8094-C841BDCC2135}"/>
    <cellStyle name="40% - Accent5 2" xfId="190" xr:uid="{00000000-0005-0000-0000-0000BD000000}"/>
    <cellStyle name="40% - Accent5 2 2" xfId="191" xr:uid="{00000000-0005-0000-0000-0000BE000000}"/>
    <cellStyle name="40% - Accent5 2 2 2" xfId="3876" xr:uid="{DAD8782E-2D3E-4AEF-AFF0-4A973B5AD13F}"/>
    <cellStyle name="40% - Accent5 2 2 3" xfId="2867" xr:uid="{A590EA10-2A49-4B51-9B95-F1F7BD7CE786}"/>
    <cellStyle name="40% - Accent5 2 3" xfId="192" xr:uid="{00000000-0005-0000-0000-0000BF000000}"/>
    <cellStyle name="40% - Accent5 2 3 2" xfId="3877" xr:uid="{F5967354-937E-4EAA-AE15-589002C30275}"/>
    <cellStyle name="40% - Accent5 2 3 3" xfId="2868" xr:uid="{35FA50CC-34A8-4D4E-BB58-F9A727E9811B}"/>
    <cellStyle name="40% - Accent5 2 4" xfId="3875" xr:uid="{3F55667D-E522-48E7-BA06-4364218006BE}"/>
    <cellStyle name="40% - Accent5 2 5" xfId="2866" xr:uid="{EDCED00F-150C-4D95-B6EA-9A46B7A986AA}"/>
    <cellStyle name="40% - Accent5 3" xfId="193" xr:uid="{00000000-0005-0000-0000-0000C0000000}"/>
    <cellStyle name="40% - Accent5 3 2" xfId="3878" xr:uid="{97EA9E6C-3AE9-437D-81F7-B1CBEBA2D301}"/>
    <cellStyle name="40% - Accent5 3 3" xfId="2869" xr:uid="{8FCFB9AF-3D98-4D5D-876A-06E273E54A95}"/>
    <cellStyle name="40% - Accent5 4" xfId="194" xr:uid="{00000000-0005-0000-0000-0000C1000000}"/>
    <cellStyle name="40% - Accent5 4 2" xfId="3879" xr:uid="{604858D8-F224-4DCD-B0FA-095C009D6498}"/>
    <cellStyle name="40% - Accent5 4 3" xfId="2870" xr:uid="{8E545B21-6404-4746-A2D0-0506D8800020}"/>
    <cellStyle name="40% - Accent5 5" xfId="195" xr:uid="{00000000-0005-0000-0000-0000C2000000}"/>
    <cellStyle name="40% - Accent5 5 2" xfId="3880" xr:uid="{15D3C52D-C4B3-4843-8457-9A80889D9232}"/>
    <cellStyle name="40% - Accent5 5 3" xfId="2871" xr:uid="{AEC25EC4-7741-4FE4-B881-DEC1E7706E1F}"/>
    <cellStyle name="40% - Accent5 6" xfId="196" xr:uid="{00000000-0005-0000-0000-0000C3000000}"/>
    <cellStyle name="40% - Accent5 6 2" xfId="3881" xr:uid="{D78CE65B-AF29-4EA3-A36C-C0FAC2D6B636}"/>
    <cellStyle name="40% - Accent5 6 3" xfId="2872" xr:uid="{ED271A0C-49CC-43B3-ABFF-C54AB5202B57}"/>
    <cellStyle name="40% - Accent5 7" xfId="197" xr:uid="{00000000-0005-0000-0000-0000C4000000}"/>
    <cellStyle name="40% - Accent5 7 2" xfId="3882" xr:uid="{448E4D19-B13E-4DE5-BB94-B3470EA4D310}"/>
    <cellStyle name="40% - Accent5 7 3" xfId="2873" xr:uid="{9BD58C27-483B-4DAA-8D2D-2CF98FB9F078}"/>
    <cellStyle name="40% - Accent5 8" xfId="198" xr:uid="{00000000-0005-0000-0000-0000C5000000}"/>
    <cellStyle name="40% - Accent5 8 2" xfId="3883" xr:uid="{87B8071E-E044-4BF5-A35C-4D967AFF1343}"/>
    <cellStyle name="40% - Accent5 8 3" xfId="2874" xr:uid="{138FD8D3-AF66-46EE-8E33-50A35E8C5F44}"/>
    <cellStyle name="40% - Accent5 9" xfId="199" xr:uid="{00000000-0005-0000-0000-0000C6000000}"/>
    <cellStyle name="40% - Accent5 9 2" xfId="3884" xr:uid="{2D47CDB8-F619-4486-9113-EFC91ED9824A}"/>
    <cellStyle name="40% - Accent5 9 3" xfId="2875" xr:uid="{727C1572-58A6-4302-8C09-8F8ECB3EDC8B}"/>
    <cellStyle name="40% - Accent6" xfId="200" builtinId="51" customBuiltin="1"/>
    <cellStyle name="40% - Accent6 10" xfId="201" xr:uid="{00000000-0005-0000-0000-0000C8000000}"/>
    <cellStyle name="40% - Accent6 10 2" xfId="3885" xr:uid="{8D8A0F28-25D6-4DB9-990D-751754825E57}"/>
    <cellStyle name="40% - Accent6 10 3" xfId="2877" xr:uid="{8BFFC39F-EC52-4352-8D45-1B3DCE01C70B}"/>
    <cellStyle name="40% - Accent6 11" xfId="202" xr:uid="{00000000-0005-0000-0000-0000C9000000}"/>
    <cellStyle name="40% - Accent6 11 2" xfId="3886" xr:uid="{D38A7ED7-6A48-40D5-BBA4-C5548303791C}"/>
    <cellStyle name="40% - Accent6 11 3" xfId="2878" xr:uid="{02B1F88C-47B7-4103-A18E-023BB63BA484}"/>
    <cellStyle name="40% - Accent6 12" xfId="203" xr:uid="{00000000-0005-0000-0000-0000CA000000}"/>
    <cellStyle name="40% - Accent6 12 2" xfId="3887" xr:uid="{1F86E635-60B8-4B58-BEA3-85AC95E2A8F1}"/>
    <cellStyle name="40% - Accent6 12 3" xfId="2879" xr:uid="{4196EFCB-62FE-4FDA-B169-E281ADD01B0B}"/>
    <cellStyle name="40% - Accent6 13" xfId="204" xr:uid="{00000000-0005-0000-0000-0000CB000000}"/>
    <cellStyle name="40% - Accent6 13 2" xfId="3888" xr:uid="{8F924520-DE67-46D4-B94A-BB8B1E68898A}"/>
    <cellStyle name="40% - Accent6 13 3" xfId="2880" xr:uid="{101B42F6-0969-4008-BC03-CCCC6BCCD9CE}"/>
    <cellStyle name="40% - Accent6 14" xfId="205" xr:uid="{00000000-0005-0000-0000-0000CC000000}"/>
    <cellStyle name="40% - Accent6 14 2" xfId="3889" xr:uid="{BEB08242-52EC-4149-B9C9-7DCF1EAC3729}"/>
    <cellStyle name="40% - Accent6 14 3" xfId="2881" xr:uid="{984C9CD3-150B-4F48-BE79-D36908ABFAF6}"/>
    <cellStyle name="40% - Accent6 15" xfId="206" xr:uid="{00000000-0005-0000-0000-0000CD000000}"/>
    <cellStyle name="40% - Accent6 15 2" xfId="3890" xr:uid="{720D1699-8B38-40E9-9F84-C99CA08FB653}"/>
    <cellStyle name="40% - Accent6 15 3" xfId="2882" xr:uid="{C15C233A-46DF-4AF0-830A-A69AF2174458}"/>
    <cellStyle name="40% - Accent6 16" xfId="207" xr:uid="{00000000-0005-0000-0000-0000CE000000}"/>
    <cellStyle name="40% - Accent6 16 2" xfId="3891" xr:uid="{A1C39CFB-FE78-4F7B-B254-5841E6DEC339}"/>
    <cellStyle name="40% - Accent6 16 3" xfId="2883" xr:uid="{D3AE5568-8814-4FA1-B363-B381780BF44E}"/>
    <cellStyle name="40% - Accent6 17" xfId="3691" xr:uid="{417675D4-F334-441D-A30C-5C4A24724FF2}"/>
    <cellStyle name="40% - Accent6 18" xfId="2876" xr:uid="{CEE02ACE-59F8-4179-931C-477BAF439800}"/>
    <cellStyle name="40% - Accent6 2" xfId="208" xr:uid="{00000000-0005-0000-0000-0000CF000000}"/>
    <cellStyle name="40% - Accent6 2 2" xfId="209" xr:uid="{00000000-0005-0000-0000-0000D0000000}"/>
    <cellStyle name="40% - Accent6 2 2 2" xfId="3893" xr:uid="{B06B4C72-283A-4FCA-8DC0-D4D645E2DE28}"/>
    <cellStyle name="40% - Accent6 2 2 3" xfId="2885" xr:uid="{D8A148E8-12FA-4EF1-8744-14C527CCFEB4}"/>
    <cellStyle name="40% - Accent6 2 3" xfId="210" xr:uid="{00000000-0005-0000-0000-0000D1000000}"/>
    <cellStyle name="40% - Accent6 2 3 2" xfId="3894" xr:uid="{8AA75A4E-009E-43CF-855E-F096974E1593}"/>
    <cellStyle name="40% - Accent6 2 3 3" xfId="2886" xr:uid="{0E92C982-5E0F-421B-9DCA-4B595944EF95}"/>
    <cellStyle name="40% - Accent6 2 4" xfId="3892" xr:uid="{DD9F3C4F-C221-4FBA-9683-1B72800F2E2B}"/>
    <cellStyle name="40% - Accent6 2 5" xfId="2884" xr:uid="{08D09ABF-8248-4A47-8905-15CA14B62F56}"/>
    <cellStyle name="40% - Accent6 3" xfId="211" xr:uid="{00000000-0005-0000-0000-0000D2000000}"/>
    <cellStyle name="40% - Accent6 3 2" xfId="3895" xr:uid="{EAF64EE8-8EFD-4C7F-BFF0-7F5C602772E4}"/>
    <cellStyle name="40% - Accent6 3 3" xfId="2887" xr:uid="{BED1AAA4-9D04-4820-A305-EAFFEB006E77}"/>
    <cellStyle name="40% - Accent6 4" xfId="212" xr:uid="{00000000-0005-0000-0000-0000D3000000}"/>
    <cellStyle name="40% - Accent6 4 2" xfId="3896" xr:uid="{69E19682-DB93-44DA-B171-39B46C3D10D8}"/>
    <cellStyle name="40% - Accent6 4 3" xfId="2888" xr:uid="{942A584B-E864-465E-A710-C3B58196D85E}"/>
    <cellStyle name="40% - Accent6 5" xfId="213" xr:uid="{00000000-0005-0000-0000-0000D4000000}"/>
    <cellStyle name="40% - Accent6 5 2" xfId="3897" xr:uid="{F676ACA9-58ED-48FD-8374-77781E8397D8}"/>
    <cellStyle name="40% - Accent6 5 3" xfId="2889" xr:uid="{D70F9B08-F2BD-4873-8A0C-0EF0494DB5BB}"/>
    <cellStyle name="40% - Accent6 6" xfId="214" xr:uid="{00000000-0005-0000-0000-0000D5000000}"/>
    <cellStyle name="40% - Accent6 6 2" xfId="3898" xr:uid="{57FCECE2-D202-4402-92E6-1E660D462688}"/>
    <cellStyle name="40% - Accent6 6 3" xfId="2890" xr:uid="{33F1548A-6C6F-40A2-8971-6C254AA66F80}"/>
    <cellStyle name="40% - Accent6 7" xfId="215" xr:uid="{00000000-0005-0000-0000-0000D6000000}"/>
    <cellStyle name="40% - Accent6 7 2" xfId="3899" xr:uid="{2145EDBE-ED66-4870-AC54-AA8E0EB232DA}"/>
    <cellStyle name="40% - Accent6 7 3" xfId="2891" xr:uid="{8A7CF65C-554A-481A-98E8-9B9C78EEC2CE}"/>
    <cellStyle name="40% - Accent6 8" xfId="216" xr:uid="{00000000-0005-0000-0000-0000D7000000}"/>
    <cellStyle name="40% - Accent6 8 2" xfId="3900" xr:uid="{AFBE07E2-85BC-4DB5-8D89-6501F998EA95}"/>
    <cellStyle name="40% - Accent6 8 3" xfId="2892" xr:uid="{5B7EC2F6-22FA-410C-BE43-85821E6CF60D}"/>
    <cellStyle name="40% - Accent6 9" xfId="217" xr:uid="{00000000-0005-0000-0000-0000D8000000}"/>
    <cellStyle name="40% - Accent6 9 2" xfId="3901" xr:uid="{FC04F506-C629-408A-AEEF-2ECB79ABDAB3}"/>
    <cellStyle name="40% - Accent6 9 3" xfId="2893" xr:uid="{16FB11A9-C527-4C6A-B4A7-D59C91684641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4901" xr:uid="{5067A939-0AE4-4597-917A-060B13CF5E4B}"/>
    <cellStyle name="Calculation 10 3" xfId="4684" xr:uid="{4A4645C5-B11B-4C9F-9371-8EF6AE4CF060}"/>
    <cellStyle name="Calculation 10 4" xfId="4593" xr:uid="{F383479B-102F-40D9-AF8C-65C65951E51E}"/>
    <cellStyle name="Calculation 10 5" xfId="5421" xr:uid="{98994A9A-9A2F-4F24-8496-5F8B7AA24325}"/>
    <cellStyle name="Calculation 10 6" xfId="5603" xr:uid="{8B7DAB58-CC58-4A85-AA7B-B968097DDD62}"/>
    <cellStyle name="Calculation 10 7" xfId="5730" xr:uid="{BE67E2D1-9E9B-407E-9570-012BA6C28692}"/>
    <cellStyle name="Calculation 11" xfId="470" xr:uid="{00000000-0005-0000-0000-0000D5010000}"/>
    <cellStyle name="Calculation 11 2" xfId="471" xr:uid="{00000000-0005-0000-0000-0000D6010000}"/>
    <cellStyle name="Calculation 11 2 2" xfId="4902" xr:uid="{1D13335E-DB0F-478C-8906-9CEDD4A98593}"/>
    <cellStyle name="Calculation 11 3" xfId="4683" xr:uid="{5E0836F9-803B-46C9-B470-1592B1FB2E1E}"/>
    <cellStyle name="Calculation 11 4" xfId="4594" xr:uid="{F22B5A6F-22DF-4D54-8F5B-6F481A98151D}"/>
    <cellStyle name="Calculation 11 5" xfId="5713" xr:uid="{0786EC19-8995-4047-90A7-2F8653ED3BBB}"/>
    <cellStyle name="Calculation 11 6" xfId="5604" xr:uid="{DB5B5594-6FDA-4216-A7BC-B141ABE19A39}"/>
    <cellStyle name="Calculation 11 7" xfId="5729" xr:uid="{1AE5A764-44A2-4F0D-A90B-CB371467A4BD}"/>
    <cellStyle name="Calculation 12" xfId="472" xr:uid="{00000000-0005-0000-0000-0000D7010000}"/>
    <cellStyle name="Calculation 12 2" xfId="473" xr:uid="{00000000-0005-0000-0000-0000D8010000}"/>
    <cellStyle name="Calculation 12 2 2" xfId="4903" xr:uid="{8416FB13-EC48-4C67-95D5-0C8E42F9030E}"/>
    <cellStyle name="Calculation 12 3" xfId="4682" xr:uid="{AF781016-5393-4615-9094-685608503607}"/>
    <cellStyle name="Calculation 12 4" xfId="4595" xr:uid="{C70FD481-D303-4B5B-92AE-BB958A3CA7E7}"/>
    <cellStyle name="Calculation 12 5" xfId="5712" xr:uid="{68D350E8-A68C-4B7C-B848-7EE0871A05E6}"/>
    <cellStyle name="Calculation 12 6" xfId="5605" xr:uid="{2BB67027-5C6D-4DB5-8513-AEB486C439DB}"/>
    <cellStyle name="Calculation 12 7" xfId="5728" xr:uid="{D24671FB-D111-4902-B3EE-DCCBB59862F5}"/>
    <cellStyle name="Calculation 13" xfId="474" xr:uid="{00000000-0005-0000-0000-0000D9010000}"/>
    <cellStyle name="Calculation 13 2" xfId="475" xr:uid="{00000000-0005-0000-0000-0000DA010000}"/>
    <cellStyle name="Calculation 13 2 2" xfId="4904" xr:uid="{A4C52B3C-A6BA-4092-9045-5040B306FB1C}"/>
    <cellStyle name="Calculation 13 3" xfId="4681" xr:uid="{C3394821-A027-476F-A30D-8811A7D02C1E}"/>
    <cellStyle name="Calculation 13 4" xfId="4596" xr:uid="{DC7A31FF-C483-4FBA-A980-974DDB723D4D}"/>
    <cellStyle name="Calculation 13 5" xfId="5425" xr:uid="{B56BF54C-991F-465B-932C-8B692A1DC251}"/>
    <cellStyle name="Calculation 13 6" xfId="5606" xr:uid="{42350810-4272-4F13-9B7F-7668CC087D84}"/>
    <cellStyle name="Calculation 13 7" xfId="5727" xr:uid="{1DDC69E4-7448-4804-9EB5-D046ABE557D4}"/>
    <cellStyle name="Calculation 14" xfId="476" xr:uid="{00000000-0005-0000-0000-0000DB010000}"/>
    <cellStyle name="Calculation 14 2" xfId="477" xr:uid="{00000000-0005-0000-0000-0000DC010000}"/>
    <cellStyle name="Calculation 14 2 2" xfId="4905" xr:uid="{8FB9DB58-9487-42B6-9E68-46F1B8E517EF}"/>
    <cellStyle name="Calculation 14 3" xfId="4680" xr:uid="{55684682-956C-4378-8B89-9D2B3C3D493E}"/>
    <cellStyle name="Calculation 14 4" xfId="4597" xr:uid="{AF1E9E83-149E-4575-885D-315B7E02B2CF}"/>
    <cellStyle name="Calculation 14 5" xfId="5420" xr:uid="{EEA1F5EF-B2DB-4BA6-80F0-81C7893185D2}"/>
    <cellStyle name="Calculation 14 6" xfId="5607" xr:uid="{90EFC5C0-1FB3-4525-B4C7-C59EE6013970}"/>
    <cellStyle name="Calculation 14 7" xfId="5726" xr:uid="{B3BBECCD-3164-4E97-84DD-EB4149C31DD2}"/>
    <cellStyle name="Calculation 15" xfId="478" xr:uid="{00000000-0005-0000-0000-0000DD010000}"/>
    <cellStyle name="Calculation 15 2" xfId="479" xr:uid="{00000000-0005-0000-0000-0000DE010000}"/>
    <cellStyle name="Calculation 15 2 2" xfId="4906" xr:uid="{8B152FBA-C853-4E53-A87E-9318422B92EB}"/>
    <cellStyle name="Calculation 15 3" xfId="4679" xr:uid="{CCF7E182-1485-4C07-9566-5AAE82B0EFC4}"/>
    <cellStyle name="Calculation 15 4" xfId="4598" xr:uid="{D8431C00-A8F8-4552-B78F-EFA2FED8DE0E}"/>
    <cellStyle name="Calculation 15 5" xfId="5419" xr:uid="{59FD5E33-FEB9-4712-AA66-2147961FFFB8}"/>
    <cellStyle name="Calculation 15 6" xfId="5608" xr:uid="{67D87ED3-6CB5-4DDA-8024-0524E16B8E63}"/>
    <cellStyle name="Calculation 15 7" xfId="5725" xr:uid="{1C954986-2C8B-4F9C-AC55-1D60B611D634}"/>
    <cellStyle name="Calculation 16" xfId="480" xr:uid="{00000000-0005-0000-0000-0000DF010000}"/>
    <cellStyle name="Calculation 16 2" xfId="481" xr:uid="{00000000-0005-0000-0000-0000E0010000}"/>
    <cellStyle name="Calculation 16 2 2" xfId="4907" xr:uid="{83D0DE01-F3F1-4DFE-A768-F52E2680354D}"/>
    <cellStyle name="Calculation 16 3" xfId="4678" xr:uid="{1D96FAE8-8862-413B-A0BE-4B7C2E22124D}"/>
    <cellStyle name="Calculation 16 4" xfId="4599" xr:uid="{98B69B74-F79F-48CE-858C-6C0CAD827FCB}"/>
    <cellStyle name="Calculation 16 5" xfId="5711" xr:uid="{83C72C74-9257-450D-936C-F4C0EEC6E2C0}"/>
    <cellStyle name="Calculation 16 6" xfId="5609" xr:uid="{52ACBE0D-3E74-4155-9C84-FE945FC29251}"/>
    <cellStyle name="Calculation 16 7" xfId="5724" xr:uid="{7D98FDCB-A33F-49F7-9814-17AAE5C57185}"/>
    <cellStyle name="Calculation 17" xfId="4719" xr:uid="{02A2653F-5918-41B7-ACEE-B36CBDD5EEE5}"/>
    <cellStyle name="Calculation 18" xfId="4725" xr:uid="{91727384-F908-4D7B-AA26-7E710AA6F491}"/>
    <cellStyle name="Calculation 19" xfId="5770" xr:uid="{415C0870-B621-4AD8-95E4-6166103C3C4D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2 2 2" xfId="4908" xr:uid="{93EBDD70-0A6D-4593-93EF-3D47EF729C6F}"/>
    <cellStyle name="Calculation 2 2 3" xfId="4676" xr:uid="{7999F080-6E61-40E9-BF60-88AF2208EBF3}"/>
    <cellStyle name="Calculation 2 2 4" xfId="4601" xr:uid="{7D0AC2A7-FEC0-4AD0-A200-035EF4FF8570}"/>
    <cellStyle name="Calculation 2 2 5" xfId="5709" xr:uid="{2490CE7E-B6B1-4853-AF95-CCA818D1EA69}"/>
    <cellStyle name="Calculation 2 2 6" xfId="5611" xr:uid="{EE5D6989-9CBB-4AF5-B816-AB79F741E125}"/>
    <cellStyle name="Calculation 2 2 7" xfId="5722" xr:uid="{EBF2B67B-9581-405E-95EE-8C4887CC9ACF}"/>
    <cellStyle name="Calculation 2 3" xfId="485" xr:uid="{00000000-0005-0000-0000-0000E4010000}"/>
    <cellStyle name="Calculation 2 3 2" xfId="486" xr:uid="{00000000-0005-0000-0000-0000E5010000}"/>
    <cellStyle name="Calculation 2 3 2 2" xfId="4909" xr:uid="{136624E9-E51C-4D21-BDF0-1C75E70EF71B}"/>
    <cellStyle name="Calculation 2 3 3" xfId="4675" xr:uid="{6B734911-49E2-42E6-910A-BE9FDA77648B}"/>
    <cellStyle name="Calculation 2 3 4" xfId="4602" xr:uid="{5017B780-19CC-49F6-AE46-986FCDC073CC}"/>
    <cellStyle name="Calculation 2 3 5" xfId="5708" xr:uid="{C845CEBD-D8A5-4603-9D7A-08310225F4DC}"/>
    <cellStyle name="Calculation 2 3 6" xfId="5612" xr:uid="{56F7BD92-51B1-4004-BBE7-51B62B174923}"/>
    <cellStyle name="Calculation 2 3 7" xfId="5721" xr:uid="{2F1C0635-9A49-4EF1-8D3A-A83D14343900}"/>
    <cellStyle name="Calculation 2 4" xfId="487" xr:uid="{00000000-0005-0000-0000-0000E6010000}"/>
    <cellStyle name="Calculation 2 4 2" xfId="4910" xr:uid="{9BD634B6-75DD-4EC9-80AD-10819478E5D8}"/>
    <cellStyle name="Calculation 2 5" xfId="4677" xr:uid="{C1C9AC9E-2856-4587-A363-36C20F288A69}"/>
    <cellStyle name="Calculation 2 6" xfId="4600" xr:uid="{2A4B9621-F98E-4210-9B40-B576C545B290}"/>
    <cellStyle name="Calculation 2 7" xfId="5710" xr:uid="{E922A0CF-2A79-4A6E-AA1B-37FFC396162C}"/>
    <cellStyle name="Calculation 2 8" xfId="5610" xr:uid="{8E79BA2E-BC1E-4705-92CD-09CD91D89CFB}"/>
    <cellStyle name="Calculation 2 9" xfId="5723" xr:uid="{6C1FD81A-4BFC-4BAD-AD5A-53FF315494B5}"/>
    <cellStyle name="Calculation 20" xfId="5791" xr:uid="{4D2C3672-364F-486D-8D52-F67948AC2412}"/>
    <cellStyle name="Calculation 21" xfId="5955" xr:uid="{6F459B32-E10A-4E71-BF12-93F73801C45D}"/>
    <cellStyle name="Calculation 3" xfId="488" xr:uid="{00000000-0005-0000-0000-0000E7010000}"/>
    <cellStyle name="Calculation 3 2" xfId="489" xr:uid="{00000000-0005-0000-0000-0000E8010000}"/>
    <cellStyle name="Calculation 3 2 2" xfId="4911" xr:uid="{BA9DC71D-8329-45F4-A083-7C8C44993CB9}"/>
    <cellStyle name="Calculation 3 3" xfId="4674" xr:uid="{354951AF-9825-483C-8C71-5A287AF92783}"/>
    <cellStyle name="Calculation 3 4" xfId="4603" xr:uid="{7762DD55-C38B-480B-91A7-13C815812322}"/>
    <cellStyle name="Calculation 3 5" xfId="5707" xr:uid="{AD53AB4B-FBF4-4F8C-9847-7EFFF8725502}"/>
    <cellStyle name="Calculation 3 6" xfId="5613" xr:uid="{966E88B6-DD7B-44FE-842A-75FEDBA0ACBC}"/>
    <cellStyle name="Calculation 3 7" xfId="5720" xr:uid="{B9F255E3-A5C7-49B8-8D1F-CDACB4B926D7}"/>
    <cellStyle name="Calculation 4" xfId="490" xr:uid="{00000000-0005-0000-0000-0000E9010000}"/>
    <cellStyle name="Calculation 4 2" xfId="491" xr:uid="{00000000-0005-0000-0000-0000EA010000}"/>
    <cellStyle name="Calculation 4 2 2" xfId="4912" xr:uid="{E968C4A1-E725-474D-BC00-158EC0F96A83}"/>
    <cellStyle name="Calculation 4 3" xfId="4673" xr:uid="{D45C0061-561A-47C5-83C4-A8B51CFE272D}"/>
    <cellStyle name="Calculation 4 4" xfId="4604" xr:uid="{3F88B30D-CFAF-44AD-B5F2-2CE3B632E99E}"/>
    <cellStyle name="Calculation 4 5" xfId="5706" xr:uid="{82B12D22-C973-4F9E-A4CC-67EEC626D8E8}"/>
    <cellStyle name="Calculation 4 6" xfId="5614" xr:uid="{6B364451-1585-4992-B91A-F84FEDC6B139}"/>
    <cellStyle name="Calculation 4 7" xfId="5719" xr:uid="{D5050C16-D350-43F8-92C5-ED0F04D49065}"/>
    <cellStyle name="Calculation 5" xfId="492" xr:uid="{00000000-0005-0000-0000-0000EB010000}"/>
    <cellStyle name="Calculation 5 2" xfId="493" xr:uid="{00000000-0005-0000-0000-0000EC010000}"/>
    <cellStyle name="Calculation 5 2 2" xfId="4913" xr:uid="{3ACDE572-5C1B-41C2-9C23-443C35B18FBB}"/>
    <cellStyle name="Calculation 5 3" xfId="4672" xr:uid="{8FD4558B-0189-4457-8D16-A66FA47682EC}"/>
    <cellStyle name="Calculation 5 4" xfId="4605" xr:uid="{D2E6EA13-108C-42DF-8F84-96AC4CD13486}"/>
    <cellStyle name="Calculation 5 5" xfId="5705" xr:uid="{DD85586C-1E17-4D05-AAED-FEB27E6438D7}"/>
    <cellStyle name="Calculation 5 6" xfId="5615" xr:uid="{05F6D4F3-6762-4C48-9A73-FEF150D5621C}"/>
    <cellStyle name="Calculation 5 7" xfId="5718" xr:uid="{304F53D5-9EBA-4CB1-A0F8-72394B4055BB}"/>
    <cellStyle name="Calculation 6" xfId="494" xr:uid="{00000000-0005-0000-0000-0000ED010000}"/>
    <cellStyle name="Calculation 6 2" xfId="495" xr:uid="{00000000-0005-0000-0000-0000EE010000}"/>
    <cellStyle name="Calculation 6 2 2" xfId="4914" xr:uid="{EB2D04C2-5BE4-4B5A-BC6F-D72DABFC91C6}"/>
    <cellStyle name="Calculation 6 3" xfId="4671" xr:uid="{BA9F3E7B-0A12-49E9-AF09-155F76A7D79B}"/>
    <cellStyle name="Calculation 6 4" xfId="4606" xr:uid="{9A8482C9-5FBB-4B30-9295-C3C637E3E450}"/>
    <cellStyle name="Calculation 6 5" xfId="5704" xr:uid="{0C08BFCC-57E2-454F-BA93-52D9E9C543D4}"/>
    <cellStyle name="Calculation 6 6" xfId="5616" xr:uid="{FE511DC9-519C-45A1-A015-D6C2F2CABA40}"/>
    <cellStyle name="Calculation 6 7" xfId="5717" xr:uid="{27FE638C-615E-4358-98BD-81E900F78F68}"/>
    <cellStyle name="Calculation 7" xfId="496" xr:uid="{00000000-0005-0000-0000-0000EF010000}"/>
    <cellStyle name="Calculation 7 2" xfId="497" xr:uid="{00000000-0005-0000-0000-0000F0010000}"/>
    <cellStyle name="Calculation 7 2 2" xfId="4915" xr:uid="{8D592FF5-F6B2-4CC6-8465-74CDC9BF4960}"/>
    <cellStyle name="Calculation 7 3" xfId="4670" xr:uid="{00AF3FCB-21C3-44FB-A9C6-370E98D034EC}"/>
    <cellStyle name="Calculation 7 4" xfId="4607" xr:uid="{D916B921-C75B-4706-980B-2CDC57D8D2C9}"/>
    <cellStyle name="Calculation 7 5" xfId="5703" xr:uid="{61A309E0-283F-4AAA-ACED-16E37DC60FC2}"/>
    <cellStyle name="Calculation 7 6" xfId="5617" xr:uid="{D80A464D-9F3F-4225-96FD-3DE82F855BF5}"/>
    <cellStyle name="Calculation 7 7" xfId="5716" xr:uid="{E80EC6B2-8308-41DF-96F0-B382BDEFBACB}"/>
    <cellStyle name="Calculation 8" xfId="498" xr:uid="{00000000-0005-0000-0000-0000F1010000}"/>
    <cellStyle name="Calculation 8 2" xfId="499" xr:uid="{00000000-0005-0000-0000-0000F2010000}"/>
    <cellStyle name="Calculation 8 2 2" xfId="4916" xr:uid="{F196089E-8213-4AE8-9BDB-37FD21460797}"/>
    <cellStyle name="Calculation 8 3" xfId="4669" xr:uid="{33CFF171-30CF-4207-B9C0-E6478A13F1F0}"/>
    <cellStyle name="Calculation 8 4" xfId="4608" xr:uid="{8DE9C6D3-5CF2-4A60-AD52-28CE2C9E0EF2}"/>
    <cellStyle name="Calculation 8 5" xfId="5702" xr:uid="{B6E8EA25-5CA5-449D-BBA2-CB533C01FBDC}"/>
    <cellStyle name="Calculation 8 6" xfId="5618" xr:uid="{04561317-5CD7-498A-A683-84E87C7210EA}"/>
    <cellStyle name="Calculation 8 7" xfId="5715" xr:uid="{0A6F22B2-AA2A-4E5A-8EAD-021B7709906A}"/>
    <cellStyle name="Calculation 9" xfId="500" xr:uid="{00000000-0005-0000-0000-0000F3010000}"/>
    <cellStyle name="Calculation 9 2" xfId="501" xr:uid="{00000000-0005-0000-0000-0000F4010000}"/>
    <cellStyle name="Calculation 9 2 2" xfId="4917" xr:uid="{EF55D7A8-770F-4FDE-807E-6D7CCDC9E8D1}"/>
    <cellStyle name="Calculation 9 3" xfId="4668" xr:uid="{978C7318-4317-411D-AF17-49EAC898B6F5}"/>
    <cellStyle name="Calculation 9 4" xfId="4609" xr:uid="{57B669BD-0212-4563-8BE4-39E02B3CFEE4}"/>
    <cellStyle name="Calculation 9 5" xfId="5701" xr:uid="{106C68CF-584B-42E3-8E42-8C445A1706CE}"/>
    <cellStyle name="Calculation 9 6" xfId="5619" xr:uid="{2ABF410A-BF9D-4C84-BA04-AD3273F824D4}"/>
    <cellStyle name="Calculation 9 7" xfId="5714" xr:uid="{DF091705-CB81-4C2D-99D7-2160708B9879}"/>
    <cellStyle name="Check Cell" xfId="502" builtinId="23" customBuiltin="1"/>
    <cellStyle name="Check Cell 10" xfId="503" xr:uid="{00000000-0005-0000-0000-0000F6010000}"/>
    <cellStyle name="Check Cell 10 2" xfId="4573" xr:uid="{6BEAA133-389C-4C6D-9BBF-9689855945D0}"/>
    <cellStyle name="Check Cell 11" xfId="504" xr:uid="{00000000-0005-0000-0000-0000F7010000}"/>
    <cellStyle name="Check Cell 11 2" xfId="4574" xr:uid="{F149BC95-943B-4BF0-9CE9-43135162E692}"/>
    <cellStyle name="Check Cell 12" xfId="505" xr:uid="{00000000-0005-0000-0000-0000F8010000}"/>
    <cellStyle name="Check Cell 12 2" xfId="4575" xr:uid="{E3B6D952-04E7-4C77-B8A3-9EBBF725BE3C}"/>
    <cellStyle name="Check Cell 13" xfId="506" xr:uid="{00000000-0005-0000-0000-0000F9010000}"/>
    <cellStyle name="Check Cell 13 2" xfId="4576" xr:uid="{D803FED6-3BCE-47FD-A83B-B84E4C3321E5}"/>
    <cellStyle name="Check Cell 14" xfId="507" xr:uid="{00000000-0005-0000-0000-0000FA010000}"/>
    <cellStyle name="Check Cell 14 2" xfId="4577" xr:uid="{543B95BC-72E3-4CC7-8C6D-6CF47DD608A0}"/>
    <cellStyle name="Check Cell 15" xfId="508" xr:uid="{00000000-0005-0000-0000-0000FB010000}"/>
    <cellStyle name="Check Cell 15 2" xfId="4578" xr:uid="{2E51775A-EE3D-4F47-ACBA-21F614620A73}"/>
    <cellStyle name="Check Cell 16" xfId="509" xr:uid="{00000000-0005-0000-0000-0000FC010000}"/>
    <cellStyle name="Check Cell 16 2" xfId="4579" xr:uid="{8DF6DCD1-C702-44F7-AE4F-F3571EBCC63C}"/>
    <cellStyle name="Check Cell 17" xfId="4404" xr:uid="{67A53086-3AD5-4B5D-9BD2-1F18158D8659}"/>
    <cellStyle name="Check Cell 2" xfId="510" xr:uid="{00000000-0005-0000-0000-0000FD010000}"/>
    <cellStyle name="Check Cell 2 2" xfId="511" xr:uid="{00000000-0005-0000-0000-0000FE010000}"/>
    <cellStyle name="Check Cell 2 2 2" xfId="4581" xr:uid="{4F9753F4-EA89-412F-8A81-AF06FF73604C}"/>
    <cellStyle name="Check Cell 2 3" xfId="512" xr:uid="{00000000-0005-0000-0000-0000FF010000}"/>
    <cellStyle name="Check Cell 2 3 2" xfId="4582" xr:uid="{5EF41190-0614-4963-A230-C19CF45FAEC6}"/>
    <cellStyle name="Check Cell 2 4" xfId="4580" xr:uid="{A778650C-2BD7-4672-8098-F34C8FD4ECA5}"/>
    <cellStyle name="Check Cell 3" xfId="513" xr:uid="{00000000-0005-0000-0000-000000020000}"/>
    <cellStyle name="Check Cell 3 2" xfId="514" xr:uid="{00000000-0005-0000-0000-000001020000}"/>
    <cellStyle name="Check Cell 3 2 2" xfId="4584" xr:uid="{6AD2DE0C-542B-42F0-8926-9D20A3B7C662}"/>
    <cellStyle name="Check Cell 3 3" xfId="4583" xr:uid="{FB4FF1F3-5026-4708-BF3C-713065AC090C}"/>
    <cellStyle name="Check Cell 4" xfId="515" xr:uid="{00000000-0005-0000-0000-000002020000}"/>
    <cellStyle name="Check Cell 4 2" xfId="516" xr:uid="{00000000-0005-0000-0000-000003020000}"/>
    <cellStyle name="Check Cell 4 2 2" xfId="4586" xr:uid="{15F3C44C-A281-48F8-A214-55FF0E6EB7B8}"/>
    <cellStyle name="Check Cell 4 3" xfId="4585" xr:uid="{00CFB42B-91E3-4FAE-B681-F1A867D2B3CA}"/>
    <cellStyle name="Check Cell 5" xfId="517" xr:uid="{00000000-0005-0000-0000-000004020000}"/>
    <cellStyle name="Check Cell 5 2" xfId="518" xr:uid="{00000000-0005-0000-0000-000005020000}"/>
    <cellStyle name="Check Cell 5 2 2" xfId="4588" xr:uid="{E3798F32-6F9A-4993-BF54-F5282D7BF2EA}"/>
    <cellStyle name="Check Cell 5 3" xfId="4587" xr:uid="{30E20AEA-B81C-4A15-AA89-3418CEF43A84}"/>
    <cellStyle name="Check Cell 6" xfId="519" xr:uid="{00000000-0005-0000-0000-000006020000}"/>
    <cellStyle name="Check Cell 6 2" xfId="4589" xr:uid="{9938266C-8DBC-4998-A9A2-C48B255C4948}"/>
    <cellStyle name="Check Cell 7" xfId="520" xr:uid="{00000000-0005-0000-0000-000007020000}"/>
    <cellStyle name="Check Cell 7 2" xfId="4590" xr:uid="{A62D8FAE-79CB-4FF2-A35E-AE3E66C3A17A}"/>
    <cellStyle name="Check Cell 8" xfId="521" xr:uid="{00000000-0005-0000-0000-000008020000}"/>
    <cellStyle name="Check Cell 8 2" xfId="4591" xr:uid="{488C9DB5-B248-4977-BD1A-12F51567FBE7}"/>
    <cellStyle name="Check Cell 9" xfId="522" xr:uid="{00000000-0005-0000-0000-000009020000}"/>
    <cellStyle name="Check Cell 9 2" xfId="4592" xr:uid="{F9A71D1C-6370-4010-BCC2-7DCF92FD2114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3677" xr:uid="{050BA8A0-1AE1-41E4-9E13-F4CCCDF673EA}"/>
    <cellStyle name="Comma [0] 10 3" xfId="530" xr:uid="{00000000-0005-0000-0000-000012020000}"/>
    <cellStyle name="Comma [0] 10 3 2" xfId="4919" xr:uid="{B9F2A72A-38BB-44E9-98AB-7EF1267FA567}"/>
    <cellStyle name="Comma [0] 10 3 3" xfId="2896" xr:uid="{6608E92C-2B81-47BF-A4B6-317E5688231F}"/>
    <cellStyle name="Comma [0] 10 4" xfId="531" xr:uid="{00000000-0005-0000-0000-000013020000}"/>
    <cellStyle name="Comma [0] 10 4 2" xfId="4920" xr:uid="{61D31F2E-B9F8-480F-9F70-A67D2EB39724}"/>
    <cellStyle name="Comma [0] 10 4 3" xfId="2897" xr:uid="{B91FEC5D-FF9B-4C84-9FD9-AC4395437BFA}"/>
    <cellStyle name="Comma [0] 10 5" xfId="3697" xr:uid="{0F1BEEE6-DEE8-481C-8AFA-84689CF08E10}"/>
    <cellStyle name="Comma [0] 10 6" xfId="2895" xr:uid="{32BABA45-8959-4E62-B188-7BA7D6D3CCEB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4921" xr:uid="{C3012422-F32F-495B-9491-E9660B06F65B}"/>
    <cellStyle name="Comma [0] 11 2 2 3" xfId="2900" xr:uid="{9F15E805-8ED7-4B86-A4FF-0D9252F57B77}"/>
    <cellStyle name="Comma [0] 11 2 3" xfId="3903" xr:uid="{03352B35-39C0-4B31-A263-07EF7964091A}"/>
    <cellStyle name="Comma [0] 11 2 4" xfId="2899" xr:uid="{77D1D62D-A376-4F68-ADAD-C136E84E7D7D}"/>
    <cellStyle name="Comma [0] 11 3" xfId="535" xr:uid="{00000000-0005-0000-0000-000017020000}"/>
    <cellStyle name="Comma [0] 11 3 2" xfId="4922" xr:uid="{23A5ED94-BA52-480A-A8EF-71E22782E8D7}"/>
    <cellStyle name="Comma [0] 11 3 3" xfId="2901" xr:uid="{F81613BE-47B1-40CF-A47B-76E74D07A531}"/>
    <cellStyle name="Comma [0] 11 4" xfId="3902" xr:uid="{27038D37-B3F5-4288-BBBA-9E3D9AB2984D}"/>
    <cellStyle name="Comma [0] 11 5" xfId="2898" xr:uid="{A7B77162-377E-444D-9097-5CF46F5E0E68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4924" xr:uid="{2CED9CAB-253D-4A05-987C-B314CFAE9D3E}"/>
    <cellStyle name="Comma [0] 12 2 2 3" xfId="2904" xr:uid="{966D7CC1-BDD8-4196-A2F6-448DA1D2902A}"/>
    <cellStyle name="Comma [0] 12 2 3" xfId="3905" xr:uid="{28E30C82-5AF2-44F3-99D1-3CB2C2C86780}"/>
    <cellStyle name="Comma [0] 12 2 4" xfId="2903" xr:uid="{EB7977CA-896C-4DDF-B885-5D7C0AC7FBCD}"/>
    <cellStyle name="Comma [0] 12 3" xfId="539" xr:uid="{00000000-0005-0000-0000-00001B020000}"/>
    <cellStyle name="Comma [0] 12 3 2" xfId="540" xr:uid="{00000000-0005-0000-0000-00001C020000}"/>
    <cellStyle name="Comma [0] 12 3 2 2" xfId="4925" xr:uid="{8491B0E9-0650-41EF-BAB8-2AE88986C2AD}"/>
    <cellStyle name="Comma [0] 12 3 2 3" xfId="2906" xr:uid="{43F2DA38-869B-427D-AB55-574D79379119}"/>
    <cellStyle name="Comma [0] 12 3 3" xfId="3906" xr:uid="{74BC8421-9ED7-4F86-8880-0EAD2F663EAA}"/>
    <cellStyle name="Comma [0] 12 3 4" xfId="2905" xr:uid="{1FD76AB8-C545-4C62-86E8-47C2A75F1DB1}"/>
    <cellStyle name="Comma [0] 12 4" xfId="3904" xr:uid="{CBEAC3D8-A6F5-408B-B782-D9B28D910FC9}"/>
    <cellStyle name="Comma [0] 12 5" xfId="4923" xr:uid="{8A9FA9E4-B76C-4537-AB1C-3783DBE7C2B3}"/>
    <cellStyle name="Comma [0] 12 6" xfId="2902" xr:uid="{11B35E4A-8A1B-4931-A90A-B954CC78EF23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4926" xr:uid="{51E987A4-3A89-46A3-99A5-AD58EF457E8E}"/>
    <cellStyle name="Comma [0] 14 2 2 3" xfId="2908" xr:uid="{819D2F3F-60B9-4E74-ABF7-A1A04A0F8173}"/>
    <cellStyle name="Comma [0] 14 2 3" xfId="3907" xr:uid="{491170E1-0E96-4ECD-B193-497C815A7B76}"/>
    <cellStyle name="Comma [0] 14 2 4" xfId="2907" xr:uid="{256821B4-C361-4D09-A364-8CF8452ACB89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4927" xr:uid="{01931637-CF23-4B12-8D24-3A0B7BB41938}"/>
    <cellStyle name="Comma [0] 15 2 2 3" xfId="2911" xr:uid="{DFA50622-A895-4495-9013-3C2E3B36AF4F}"/>
    <cellStyle name="Comma [0] 15 2 3" xfId="3909" xr:uid="{EC9169C4-440E-48BE-9EDF-1F2A34677DAB}"/>
    <cellStyle name="Comma [0] 15 2 4" xfId="2910" xr:uid="{41EE041B-81E0-4456-9DC7-83BEB5D06D60}"/>
    <cellStyle name="Comma [0] 15 3" xfId="3908" xr:uid="{27175D45-9E3D-45DF-959B-6FC8EDE39337}"/>
    <cellStyle name="Comma [0] 15 4" xfId="2909" xr:uid="{39499339-7BBB-463B-9A77-F4628F111C31}"/>
    <cellStyle name="Comma [0] 15_Book2" xfId="550" xr:uid="{00000000-0005-0000-0000-000026020000}"/>
    <cellStyle name="Comma [0] 16" xfId="551" xr:uid="{00000000-0005-0000-0000-000027020000}"/>
    <cellStyle name="Comma [0] 16 2" xfId="3910" xr:uid="{AF4A039C-0740-4C53-9EBD-A2DBA6097DCB}"/>
    <cellStyle name="Comma [0] 16 3" xfId="2912" xr:uid="{C0031F78-D673-4FD7-893B-6C402A998541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4928" xr:uid="{B9747FCA-70F5-42E8-A052-F704411D39B2}"/>
    <cellStyle name="Comma [0] 18 2 2 3" xfId="2915" xr:uid="{BB26F2D8-801D-4076-8A9E-50286B8182E5}"/>
    <cellStyle name="Comma [0] 18 2 3" xfId="3912" xr:uid="{1CE4F674-C8E1-4B96-9B9A-92C776534EC6}"/>
    <cellStyle name="Comma [0] 18 2 4" xfId="2914" xr:uid="{836388A0-2442-45E8-A5C6-730F0E392124}"/>
    <cellStyle name="Comma [0] 18 3" xfId="557" xr:uid="{00000000-0005-0000-0000-00002D020000}"/>
    <cellStyle name="Comma [0] 18 3 2" xfId="4929" xr:uid="{8F0EA8FE-4BEE-4AD7-8849-310D17E18759}"/>
    <cellStyle name="Comma [0] 18 3 3" xfId="2916" xr:uid="{04C6E50C-BC8E-4F1D-B3BB-EDB6455221C2}"/>
    <cellStyle name="Comma [0] 18 4" xfId="3911" xr:uid="{75807B11-F92E-4C75-AFDE-50E3AD97FD75}"/>
    <cellStyle name="Comma [0] 18 5" xfId="2913" xr:uid="{DF5F4244-36D3-4ABC-878A-CBF3318D3B1E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4930" xr:uid="{35A91F07-DC21-433D-A3BA-205E4E6A5349}"/>
    <cellStyle name="Comma [0] 19 2 2 3" xfId="2919" xr:uid="{FC20FD35-625F-4F29-A5FB-D36E1DB2B541}"/>
    <cellStyle name="Comma [0] 19 2 3" xfId="3914" xr:uid="{DEA1E15A-8496-4CA0-ACA5-E184A616B175}"/>
    <cellStyle name="Comma [0] 19 2 4" xfId="2918" xr:uid="{E4E70479-0F07-483D-AF6D-F5CCBBD707A7}"/>
    <cellStyle name="Comma [0] 19 3" xfId="561" xr:uid="{00000000-0005-0000-0000-000031020000}"/>
    <cellStyle name="Comma [0] 19 3 2" xfId="4931" xr:uid="{F7041255-7038-4FD3-8106-B9F4B931B78D}"/>
    <cellStyle name="Comma [0] 19 3 3" xfId="2920" xr:uid="{0D3A0BB5-F2E6-49BE-87ED-EB4B3A29F1A1}"/>
    <cellStyle name="Comma [0] 19 4" xfId="3913" xr:uid="{B04B4241-7C27-495D-B848-B6059BE0794A}"/>
    <cellStyle name="Comma [0] 19 5" xfId="2917" xr:uid="{E4A1A695-340D-44BF-ACA9-C44FB5FFA169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4932" xr:uid="{8EE86C66-57F0-4090-B4EB-D876A70C0914}"/>
    <cellStyle name="Comma [0] 2 10 2 3" xfId="2923" xr:uid="{8D3FFF49-199D-4DE0-9641-07CA769FA405}"/>
    <cellStyle name="Comma [0] 2 10 3" xfId="565" xr:uid="{00000000-0005-0000-0000-000035020000}"/>
    <cellStyle name="Comma [0] 2 10 3 2" xfId="4933" xr:uid="{CDABA581-BD6A-4A2C-8C6E-7825CF869736}"/>
    <cellStyle name="Comma [0] 2 10 3 3" xfId="2924" xr:uid="{2C40C4D0-72A3-402D-BA7E-6D8CA1AB8173}"/>
    <cellStyle name="Comma [0] 2 10 4" xfId="3915" xr:uid="{6D644CB1-8C18-4095-8C83-688C015D9366}"/>
    <cellStyle name="Comma [0] 2 10 5" xfId="2922" xr:uid="{38368A9E-0897-4415-8AA0-C25C4E127975}"/>
    <cellStyle name="Comma [0] 2 11" xfId="566" xr:uid="{00000000-0005-0000-0000-000036020000}"/>
    <cellStyle name="Comma [0] 2 11 2" xfId="3916" xr:uid="{ED46D0E5-663A-467C-B27A-514E867D4993}"/>
    <cellStyle name="Comma [0] 2 11 3" xfId="2925" xr:uid="{EC06CFDB-8194-4E3D-9A16-34C70E64EA5A}"/>
    <cellStyle name="Comma [0] 2 12" xfId="567" xr:uid="{00000000-0005-0000-0000-000037020000}"/>
    <cellStyle name="Comma [0] 2 12 2" xfId="4934" xr:uid="{B1158B92-4EF2-4387-B877-E513B6C67AFC}"/>
    <cellStyle name="Comma [0] 2 12 3" xfId="2926" xr:uid="{41CC4837-4016-4E6A-A425-4DC6BC7E8F6A}"/>
    <cellStyle name="Comma [0] 2 13" xfId="3692" xr:uid="{C0BAC896-2DC9-465C-86F3-57DB8CE46D1E}"/>
    <cellStyle name="Comma [0] 2 14" xfId="2921" xr:uid="{5D2F3AE4-F3E2-4A5A-B726-7698BCA5DB68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4937" xr:uid="{401A36C3-9C2A-4726-A535-394F54E090A4}"/>
    <cellStyle name="Comma [0] 2 2 2 2 2 2 2 2 2 3" xfId="2934" xr:uid="{B3DB6CB0-57BF-46AD-B785-DB1B6C090253}"/>
    <cellStyle name="Comma [0] 2 2 2 2 2 2 2 2 3" xfId="3923" xr:uid="{CA6BB481-3972-4BDD-9ACB-7BAEB8A6EC3A}"/>
    <cellStyle name="Comma [0] 2 2 2 2 2 2 2 2 4" xfId="2933" xr:uid="{D84E2735-E952-4A93-AA52-CD1070819964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4938" xr:uid="{4DD61C4C-EF7F-422E-B5A1-75F821C8678D}"/>
    <cellStyle name="Comma [0] 2 2 2 2 2 2 2 3 2 3" xfId="2936" xr:uid="{20B4602B-B318-435B-BE56-498A193EC341}"/>
    <cellStyle name="Comma [0] 2 2 2 2 2 2 2 3 3" xfId="3924" xr:uid="{C998074A-D2FA-4A2D-A6A7-A5F625FDF240}"/>
    <cellStyle name="Comma [0] 2 2 2 2 2 2 2 3 4" xfId="2935" xr:uid="{53E8865F-F115-49E6-A962-BF5207E9D26B}"/>
    <cellStyle name="Comma [0] 2 2 2 2 2 2 2 4" xfId="3922" xr:uid="{A0A35424-C122-40A0-A266-4045359E0C3D}"/>
    <cellStyle name="Comma [0] 2 2 2 2 2 2 2 5" xfId="4936" xr:uid="{D73B66D1-5A4F-4824-9BC2-0272A853CED8}"/>
    <cellStyle name="Comma [0] 2 2 2 2 2 2 2 6" xfId="2932" xr:uid="{095EEBA5-FFF5-448F-890A-A0E512FC6DDA}"/>
    <cellStyle name="Comma [0] 2 2 2 2 2 2 3" xfId="578" xr:uid="{00000000-0005-0000-0000-000042020000}"/>
    <cellStyle name="Comma [0] 2 2 2 2 2 2 3 2" xfId="3925" xr:uid="{C163D38F-2B94-4D76-A6CC-E8FFF4C8B4BF}"/>
    <cellStyle name="Comma [0] 2 2 2 2 2 2 3 3" xfId="4939" xr:uid="{C08991E9-5FA6-40E1-B773-AA9FD7EA70BB}"/>
    <cellStyle name="Comma [0] 2 2 2 2 2 2 3 4" xfId="2937" xr:uid="{0319199B-BE04-4191-BF23-4B755C7A1E7D}"/>
    <cellStyle name="Comma [0] 2 2 2 2 2 2 4" xfId="579" xr:uid="{00000000-0005-0000-0000-000043020000}"/>
    <cellStyle name="Comma [0] 2 2 2 2 2 2 4 2" xfId="4940" xr:uid="{574674FC-36A8-4B6D-9193-01B8ED6ABA93}"/>
    <cellStyle name="Comma [0] 2 2 2 2 2 2 4 3" xfId="2938" xr:uid="{64B9BFF6-A704-44C5-8759-57E453C72E2B}"/>
    <cellStyle name="Comma [0] 2 2 2 2 2 2 5" xfId="3921" xr:uid="{5627BE1A-60DA-41F8-BFB8-599F7ECBE083}"/>
    <cellStyle name="Comma [0] 2 2 2 2 2 2 6" xfId="2931" xr:uid="{B30F84B8-EFEC-46D4-8821-2C37899AA128}"/>
    <cellStyle name="Comma [0] 2 2 2 2 2 3" xfId="580" xr:uid="{00000000-0005-0000-0000-000044020000}"/>
    <cellStyle name="Comma [0] 2 2 2 2 2 3 2" xfId="581" xr:uid="{00000000-0005-0000-0000-000045020000}"/>
    <cellStyle name="Comma [0] 2 2 2 2 2 3 2 2" xfId="4941" xr:uid="{E6063EE2-2C1F-4FAF-BFED-51EE6329F99B}"/>
    <cellStyle name="Comma [0] 2 2 2 2 2 3 2 3" xfId="2940" xr:uid="{CB35DD52-DC37-484A-8C2B-3DFB37C186EA}"/>
    <cellStyle name="Comma [0] 2 2 2 2 2 3 3" xfId="3926" xr:uid="{9395A299-E413-42B2-990C-12A740C81E02}"/>
    <cellStyle name="Comma [0] 2 2 2 2 2 3 4" xfId="2939" xr:uid="{7836ECC7-6A27-4344-88FE-545270BB1E8C}"/>
    <cellStyle name="Comma [0] 2 2 2 2 2 4" xfId="582" xr:uid="{00000000-0005-0000-0000-000046020000}"/>
    <cellStyle name="Comma [0] 2 2 2 2 2 4 2" xfId="583" xr:uid="{00000000-0005-0000-0000-000047020000}"/>
    <cellStyle name="Comma [0] 2 2 2 2 2 4 2 2" xfId="4942" xr:uid="{A0959BC9-5670-49CF-902C-744279EBC331}"/>
    <cellStyle name="Comma [0] 2 2 2 2 2 4 2 3" xfId="2942" xr:uid="{C4DB9A38-B45C-408E-AE52-183FC60D5D91}"/>
    <cellStyle name="Comma [0] 2 2 2 2 2 4 3" xfId="3927" xr:uid="{C43F9A02-CAA9-4299-B6F5-B77D05AD375E}"/>
    <cellStyle name="Comma [0] 2 2 2 2 2 4 4" xfId="2941" xr:uid="{F01B3359-FD86-43AA-AC90-E26F93FCEC5F}"/>
    <cellStyle name="Comma [0] 2 2 2 2 2 5" xfId="3920" xr:uid="{FA18D8B0-AFB0-47B3-B10B-15E1F1A7639E}"/>
    <cellStyle name="Comma [0] 2 2 2 2 2 6" xfId="4935" xr:uid="{3F9992BC-B112-4E13-8BD5-EA73CB669489}"/>
    <cellStyle name="Comma [0] 2 2 2 2 2 7" xfId="2930" xr:uid="{9ECB58AA-A792-47D7-8519-414044AB1518}"/>
    <cellStyle name="Comma [0] 2 2 2 2 3" xfId="584" xr:uid="{00000000-0005-0000-0000-000048020000}"/>
    <cellStyle name="Comma [0] 2 2 2 2 3 2" xfId="3928" xr:uid="{E19DABB0-800E-4CF5-9D6B-18C409166301}"/>
    <cellStyle name="Comma [0] 2 2 2 2 3 3" xfId="4943" xr:uid="{8DFA941F-7638-4155-8391-AFF8557CC9E1}"/>
    <cellStyle name="Comma [0] 2 2 2 2 3 4" xfId="2943" xr:uid="{955DAC00-289C-4023-8A7E-E02A0D03BAC8}"/>
    <cellStyle name="Comma [0] 2 2 2 2 4" xfId="585" xr:uid="{00000000-0005-0000-0000-000049020000}"/>
    <cellStyle name="Comma [0] 2 2 2 2 4 2" xfId="3929" xr:uid="{C69EB0DF-508E-4709-8028-7D82FABD9C2B}"/>
    <cellStyle name="Comma [0] 2 2 2 2 4 3" xfId="4944" xr:uid="{71591680-39E1-4A2C-B038-FFBBA9E277A5}"/>
    <cellStyle name="Comma [0] 2 2 2 2 4 4" xfId="2944" xr:uid="{3AD256CD-6915-4372-82E2-FDA80E233E7E}"/>
    <cellStyle name="Comma [0] 2 2 2 2 5" xfId="586" xr:uid="{00000000-0005-0000-0000-00004A020000}"/>
    <cellStyle name="Comma [0] 2 2 2 2 5 2" xfId="4945" xr:uid="{D013B970-D7CF-432B-A781-2423D0E74706}"/>
    <cellStyle name="Comma [0] 2 2 2 2 5 3" xfId="2945" xr:uid="{213CEEEC-B055-4494-864B-9A4BE3205E9F}"/>
    <cellStyle name="Comma [0] 2 2 2 2 6" xfId="3919" xr:uid="{BD2524A8-AB27-4DA3-AFE2-6DBB60C9AAC0}"/>
    <cellStyle name="Comma [0] 2 2 2 2 7" xfId="2929" xr:uid="{E88CAAFE-2363-4524-BBBF-1B80D1AEA9E3}"/>
    <cellStyle name="Comma [0] 2 2 2 3" xfId="587" xr:uid="{00000000-0005-0000-0000-00004B020000}"/>
    <cellStyle name="Comma [0] 2 2 2 3 2" xfId="588" xr:uid="{00000000-0005-0000-0000-00004C020000}"/>
    <cellStyle name="Comma [0] 2 2 2 3 2 2" xfId="4946" xr:uid="{B8F9BFDC-DEC1-4FD1-AA66-BE3BB946F8D3}"/>
    <cellStyle name="Comma [0] 2 2 2 3 2 3" xfId="2947" xr:uid="{469A3062-C41D-4F85-BFBA-96721EB02E5F}"/>
    <cellStyle name="Comma [0] 2 2 2 3 3" xfId="3930" xr:uid="{F7AABD86-0298-4027-8132-7F4B063A7DFE}"/>
    <cellStyle name="Comma [0] 2 2 2 3 4" xfId="2946" xr:uid="{206A37C7-9BEE-4B6C-86DC-6EDE7910B14E}"/>
    <cellStyle name="Comma [0] 2 2 2 4" xfId="589" xr:uid="{00000000-0005-0000-0000-00004D020000}"/>
    <cellStyle name="Comma [0] 2 2 2 4 2" xfId="590" xr:uid="{00000000-0005-0000-0000-00004E020000}"/>
    <cellStyle name="Comma [0] 2 2 2 4 2 2" xfId="4947" xr:uid="{360502FD-4172-4908-964C-2F59DA584368}"/>
    <cellStyle name="Comma [0] 2 2 2 4 2 3" xfId="2949" xr:uid="{4D14C98E-D1C9-49A6-B699-F4D29365D70B}"/>
    <cellStyle name="Comma [0] 2 2 2 4 3" xfId="3931" xr:uid="{F15DFA30-54EF-49F9-9097-0E309570CE75}"/>
    <cellStyle name="Comma [0] 2 2 2 4 4" xfId="2948" xr:uid="{2B818562-9740-434B-A78D-CEDE75E1AB0B}"/>
    <cellStyle name="Comma [0] 2 2 2 5" xfId="591" xr:uid="{00000000-0005-0000-0000-00004F020000}"/>
    <cellStyle name="Comma [0] 2 2 2 5 2" xfId="592" xr:uid="{00000000-0005-0000-0000-000050020000}"/>
    <cellStyle name="Comma [0] 2 2 2 5 2 2" xfId="4948" xr:uid="{D5128A1E-71B3-4B07-889C-76FA870565FA}"/>
    <cellStyle name="Comma [0] 2 2 2 5 2 3" xfId="2951" xr:uid="{213587A1-B6B8-4208-A780-11F693AFD51C}"/>
    <cellStyle name="Comma [0] 2 2 2 5 3" xfId="3932" xr:uid="{905E09E9-32D4-4076-A1A6-5A6A744323C6}"/>
    <cellStyle name="Comma [0] 2 2 2 5 4" xfId="2950" xr:uid="{6FC359E5-D878-4AEB-96C4-037AE1127309}"/>
    <cellStyle name="Comma [0] 2 2 2 6" xfId="593" xr:uid="{00000000-0005-0000-0000-000051020000}"/>
    <cellStyle name="Comma [0] 2 2 2 6 2" xfId="4949" xr:uid="{6D0C3138-2EE2-46D4-A778-81EDA1DE5C10}"/>
    <cellStyle name="Comma [0] 2 2 2 6 3" xfId="2952" xr:uid="{42517949-1994-4BF8-8598-DDCC8222C7AD}"/>
    <cellStyle name="Comma [0] 2 2 2 7" xfId="3918" xr:uid="{1EB1FF93-1FCD-4749-9CE0-0C361685D7C3}"/>
    <cellStyle name="Comma [0] 2 2 2 8" xfId="2928" xr:uid="{866FDFF3-0C4B-41B7-8C22-DA72B691F19B}"/>
    <cellStyle name="Comma [0] 2 2 3" xfId="594" xr:uid="{00000000-0005-0000-0000-000052020000}"/>
    <cellStyle name="Comma [0] 2 2 3 2" xfId="3933" xr:uid="{E7825157-94F4-4C61-8F8B-F783B469E14A}"/>
    <cellStyle name="Comma [0] 2 2 3 3" xfId="4950" xr:uid="{5C50F3FC-D72E-478B-94E9-68D0C7540066}"/>
    <cellStyle name="Comma [0] 2 2 3 4" xfId="2953" xr:uid="{EDF22608-9420-43ED-8229-8FBE3C22AC8C}"/>
    <cellStyle name="Comma [0] 2 2 4" xfId="595" xr:uid="{00000000-0005-0000-0000-000053020000}"/>
    <cellStyle name="Comma [0] 2 2 4 2" xfId="3934" xr:uid="{634B2949-A82D-48C9-A5AC-A7F9C3C52A1E}"/>
    <cellStyle name="Comma [0] 2 2 4 3" xfId="4951" xr:uid="{AC7EBC59-5752-481E-9F20-484B25FFCB35}"/>
    <cellStyle name="Comma [0] 2 2 4 4" xfId="2954" xr:uid="{1439BA8C-B53A-49E4-A11B-D91450D0B024}"/>
    <cellStyle name="Comma [0] 2 2 5" xfId="596" xr:uid="{00000000-0005-0000-0000-000054020000}"/>
    <cellStyle name="Comma [0] 2 2 5 2" xfId="3935" xr:uid="{339EDCFD-2BBC-42DB-AA26-93F192523142}"/>
    <cellStyle name="Comma [0] 2 2 5 3" xfId="4952" xr:uid="{89E6FEDE-151D-4D18-856F-4212AD843F4B}"/>
    <cellStyle name="Comma [0] 2 2 5 4" xfId="2955" xr:uid="{3C381D8C-6F6F-427B-8362-326F84B4754B}"/>
    <cellStyle name="Comma [0] 2 2 6" xfId="597" xr:uid="{00000000-0005-0000-0000-000055020000}"/>
    <cellStyle name="Comma [0] 2 2 6 2" xfId="598" xr:uid="{00000000-0005-0000-0000-000056020000}"/>
    <cellStyle name="Comma [0] 2 2 6 2 2" xfId="4953" xr:uid="{12334418-FABD-424B-8EC7-CC13877A86B2}"/>
    <cellStyle name="Comma [0] 2 2 6 2 3" xfId="2957" xr:uid="{0177814C-EE69-4B24-86B5-DEA4C1F5795E}"/>
    <cellStyle name="Comma [0] 2 2 6 3" xfId="3936" xr:uid="{9D2FAE9B-9A92-4BAB-9D02-7C38B0DABA28}"/>
    <cellStyle name="Comma [0] 2 2 6 4" xfId="2956" xr:uid="{0A87421E-9847-4E5E-A6EF-C943D5B36CAF}"/>
    <cellStyle name="Comma [0] 2 2 7" xfId="3917" xr:uid="{84D6F843-978E-4182-922A-7DE35CF0E29B}"/>
    <cellStyle name="Comma [0] 2 2 8" xfId="2927" xr:uid="{2AD3F56E-740E-4241-88F1-8F724F6D5425}"/>
    <cellStyle name="Comma [0] 2 3" xfId="599" xr:uid="{00000000-0005-0000-0000-000057020000}"/>
    <cellStyle name="Comma [0] 2 3 10" xfId="2958" xr:uid="{085E9822-1AB3-4388-86E8-EC405A36FFF3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3940" xr:uid="{C1C81C0E-4B07-4D7A-AA30-4A6274CA6D83}"/>
    <cellStyle name="Comma [0] 2 3 2 2 2 3" xfId="2961" xr:uid="{5508FB47-BD46-4C2B-8DF1-2E29D2430952}"/>
    <cellStyle name="Comma [0] 2 3 2 2 3" xfId="603" xr:uid="{00000000-0005-0000-0000-00005B020000}"/>
    <cellStyle name="Comma [0] 2 3 2 2 3 2" xfId="3941" xr:uid="{3F471848-CFB0-4E8A-B0D0-61B6113E7B27}"/>
    <cellStyle name="Comma [0] 2 3 2 2 3 3" xfId="2962" xr:uid="{CF8A5AFD-0AB1-4284-926B-21C73FF1CFA5}"/>
    <cellStyle name="Comma [0] 2 3 2 2 4" xfId="604" xr:uid="{00000000-0005-0000-0000-00005C020000}"/>
    <cellStyle name="Comma [0] 2 3 2 2 4 2" xfId="3942" xr:uid="{AE8312C2-C694-42E5-BE83-7EFCD6205C32}"/>
    <cellStyle name="Comma [0] 2 3 2 2 4 3" xfId="2963" xr:uid="{BB6C955F-677E-46C7-BB06-D3E5EC083FA8}"/>
    <cellStyle name="Comma [0] 2 3 2 2 5" xfId="3939" xr:uid="{D898BF39-5E6C-4FDC-BC38-29517B4A4840}"/>
    <cellStyle name="Comma [0] 2 3 2 2 6" xfId="2960" xr:uid="{263D2271-F862-43E2-86DF-0D821AEB81EC}"/>
    <cellStyle name="Comma [0] 2 3 2 3" xfId="605" xr:uid="{00000000-0005-0000-0000-00005D020000}"/>
    <cellStyle name="Comma [0] 2 3 2 3 2" xfId="3943" xr:uid="{D83E9E7F-6E48-444E-A556-A9C0430947DE}"/>
    <cellStyle name="Comma [0] 2 3 2 3 3" xfId="2964" xr:uid="{FF87404B-B886-4EBD-BD69-0ABEEFA38E61}"/>
    <cellStyle name="Comma [0] 2 3 2 4" xfId="606" xr:uid="{00000000-0005-0000-0000-00005E020000}"/>
    <cellStyle name="Comma [0] 2 3 2 4 2" xfId="3944" xr:uid="{AA16E6BD-40AF-45BD-A9BC-EF7DB0738B7E}"/>
    <cellStyle name="Comma [0] 2 3 2 4 3" xfId="2965" xr:uid="{B2EB153D-178C-46C7-8C31-EE96975A9C0A}"/>
    <cellStyle name="Comma [0] 2 3 2 5" xfId="607" xr:uid="{00000000-0005-0000-0000-00005F020000}"/>
    <cellStyle name="Comma [0] 2 3 2 5 2" xfId="3945" xr:uid="{50965BB1-43DA-457E-857E-70BFAFE8CD48}"/>
    <cellStyle name="Comma [0] 2 3 2 5 3" xfId="2966" xr:uid="{B711CF67-F703-438C-A58D-645EED596903}"/>
    <cellStyle name="Comma [0] 2 3 2 6" xfId="608" xr:uid="{00000000-0005-0000-0000-000060020000}"/>
    <cellStyle name="Comma [0] 2 3 2 6 2" xfId="4954" xr:uid="{C746A4A3-6818-4E9B-81C4-AF6A9BDE149D}"/>
    <cellStyle name="Comma [0] 2 3 2 6 3" xfId="2967" xr:uid="{39091700-E43A-4E62-B42E-29E57A6E4FFD}"/>
    <cellStyle name="Comma [0] 2 3 2 7" xfId="3938" xr:uid="{4DBF1A17-385D-424A-AF62-3DE64A00771C}"/>
    <cellStyle name="Comma [0] 2 3 2 8" xfId="2959" xr:uid="{137C957F-C81E-4550-989E-211C223C1DEB}"/>
    <cellStyle name="Comma [0] 2 3 3" xfId="609" xr:uid="{00000000-0005-0000-0000-000061020000}"/>
    <cellStyle name="Comma [0] 2 3 3 2" xfId="3946" xr:uid="{C0D91CCA-868C-406D-9E2C-12118DC2A797}"/>
    <cellStyle name="Comma [0] 2 3 3 3" xfId="2968" xr:uid="{76082E14-6E29-4151-B645-E77EF7C929C3}"/>
    <cellStyle name="Comma [0] 2 3 4" xfId="610" xr:uid="{00000000-0005-0000-0000-000062020000}"/>
    <cellStyle name="Comma [0] 2 3 4 2" xfId="3947" xr:uid="{B4B02D78-3B4C-4053-86B6-1CCC8CF5E601}"/>
    <cellStyle name="Comma [0] 2 3 4 3" xfId="2969" xr:uid="{A0A68A1F-AF48-45FA-A129-BACE32DEA00A}"/>
    <cellStyle name="Comma [0] 2 3 5" xfId="611" xr:uid="{00000000-0005-0000-0000-000063020000}"/>
    <cellStyle name="Comma [0] 2 3 5 2" xfId="3948" xr:uid="{FAB32BF4-DF44-4DFF-A3EE-61F49B7D4939}"/>
    <cellStyle name="Comma [0] 2 3 5 3" xfId="2970" xr:uid="{4EFE7224-AC32-43B5-87A4-01353DF3B4BE}"/>
    <cellStyle name="Comma [0] 2 3 6" xfId="612" xr:uid="{00000000-0005-0000-0000-000064020000}"/>
    <cellStyle name="Comma [0] 2 3 6 2" xfId="3949" xr:uid="{41815E12-751E-4275-A009-56E4572B5B50}"/>
    <cellStyle name="Comma [0] 2 3 6 3" xfId="4955" xr:uid="{DBF4D7CD-9933-4B81-8CBF-10CB39B00259}"/>
    <cellStyle name="Comma [0] 2 3 6 4" xfId="2971" xr:uid="{4EBB95D9-5EA7-4017-BF0B-1B68A70FBC2A}"/>
    <cellStyle name="Comma [0] 2 3 7" xfId="613" xr:uid="{00000000-0005-0000-0000-000065020000}"/>
    <cellStyle name="Comma [0] 2 3 7 2" xfId="4956" xr:uid="{0B37AC12-6ECD-4757-87E0-CC8F8A12CCCD}"/>
    <cellStyle name="Comma [0] 2 3 7 3" xfId="2972" xr:uid="{50CFB76B-D57A-4F27-B523-1E12BE09D62B}"/>
    <cellStyle name="Comma [0] 2 3 8" xfId="614" xr:uid="{00000000-0005-0000-0000-000066020000}"/>
    <cellStyle name="Comma [0] 2 3 8 2" xfId="4957" xr:uid="{5FA5D120-B296-4B72-9C73-3F34A0480E3A}"/>
    <cellStyle name="Comma [0] 2 3 8 3" xfId="2973" xr:uid="{2A5F09DD-B378-4B99-9C50-20084F4055B7}"/>
    <cellStyle name="Comma [0] 2 3 9" xfId="3937" xr:uid="{9199DF76-02B7-4482-BF79-BFAB03CFB526}"/>
    <cellStyle name="Comma [0] 2 4" xfId="615" xr:uid="{00000000-0005-0000-0000-000067020000}"/>
    <cellStyle name="Comma [0] 2 4 2" xfId="616" xr:uid="{00000000-0005-0000-0000-000068020000}"/>
    <cellStyle name="Comma [0] 2 4 2 2" xfId="3950" xr:uid="{B347DC73-0C8D-42D6-8FD9-C4C032F4FA6E}"/>
    <cellStyle name="Comma [0] 2 4 2 3" xfId="2974" xr:uid="{716976B4-8855-45ED-9609-D7E5FED467CC}"/>
    <cellStyle name="Comma [0] 2 4 3" xfId="617" xr:uid="{00000000-0005-0000-0000-000069020000}"/>
    <cellStyle name="Comma [0] 2 4 3 2" xfId="3951" xr:uid="{9D367BE3-DC5A-4F09-A7BA-0D760BB234BB}"/>
    <cellStyle name="Comma [0] 2 4 3 3" xfId="2975" xr:uid="{4FDE1CBE-DCF6-4002-9782-CE203B67099C}"/>
    <cellStyle name="Comma [0] 2 4 4" xfId="618" xr:uid="{00000000-0005-0000-0000-00006A020000}"/>
    <cellStyle name="Comma [0] 2 4 4 2" xfId="3952" xr:uid="{36B43906-2A73-467E-8A1E-A58C29E39CB7}"/>
    <cellStyle name="Comma [0] 2 4 4 3" xfId="2976" xr:uid="{7149AF98-9279-40FB-88F4-30DAF68FEFD6}"/>
    <cellStyle name="Comma [0] 2 4 5" xfId="619" xr:uid="{00000000-0005-0000-0000-00006B020000}"/>
    <cellStyle name="Comma [0] 2 4 5 2" xfId="620" xr:uid="{00000000-0005-0000-0000-00006C020000}"/>
    <cellStyle name="Comma [0] 2 4 5 2 2" xfId="4958" xr:uid="{09A46F0E-F4E0-46AC-87F2-346CF545D505}"/>
    <cellStyle name="Comma [0] 2 4 5 2 3" xfId="2978" xr:uid="{4E7F498B-4E56-4630-A10F-E570AFC6CEE4}"/>
    <cellStyle name="Comma [0] 2 4 5 3" xfId="3953" xr:uid="{61F4E8E3-CCCA-4C99-AEF3-AD6BCDCE21CF}"/>
    <cellStyle name="Comma [0] 2 4 5 4" xfId="2977" xr:uid="{45782797-050F-42CD-A26A-6683FCBD7559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3955" xr:uid="{1A77C653-BEA3-4F8E-9279-8DBD646A2737}"/>
    <cellStyle name="Comma [0] 2 5 2 3" xfId="2980" xr:uid="{18A2F651-91D5-415C-B723-8B9FA6CBEA09}"/>
    <cellStyle name="Comma [0] 2 5 3" xfId="624" xr:uid="{00000000-0005-0000-0000-000070020000}"/>
    <cellStyle name="Comma [0] 2 5 3 2" xfId="3956" xr:uid="{300007D4-227C-4ABC-A303-A9454BD6AA72}"/>
    <cellStyle name="Comma [0] 2 5 3 3" xfId="2981" xr:uid="{BAD804CC-3B46-495F-A3EB-06E466314FBE}"/>
    <cellStyle name="Comma [0] 2 5 4" xfId="625" xr:uid="{00000000-0005-0000-0000-000071020000}"/>
    <cellStyle name="Comma [0] 2 5 4 2" xfId="3957" xr:uid="{DC76EE8E-F25B-41AF-B3DE-47512C08D135}"/>
    <cellStyle name="Comma [0] 2 5 4 3" xfId="2982" xr:uid="{C28F0528-B21D-4049-A2B1-BBF54FD6C18D}"/>
    <cellStyle name="Comma [0] 2 5 5" xfId="3954" xr:uid="{0E42EDED-B074-4668-8B6E-89CDA7D9881D}"/>
    <cellStyle name="Comma [0] 2 5 6" xfId="2979" xr:uid="{66005764-7652-4915-82BA-BF17F7723FA3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3963" xr:uid="{82CEA660-E47F-482C-AA69-2C781441BD4F}"/>
    <cellStyle name="Comma [0] 2 6 2 2 2 2 2 3" xfId="2988" xr:uid="{E9076892-B337-410E-8A27-B53BB52A557E}"/>
    <cellStyle name="Comma [0] 2 6 2 2 2 2 3" xfId="632" xr:uid="{00000000-0005-0000-0000-000078020000}"/>
    <cellStyle name="Comma [0] 2 6 2 2 2 2 3 2" xfId="3964" xr:uid="{D40056AD-7278-4DB8-86BB-CB4D9CC91857}"/>
    <cellStyle name="Comma [0] 2 6 2 2 2 2 3 3" xfId="2989" xr:uid="{3D87002D-1338-4426-AB2B-B1FC9647E76F}"/>
    <cellStyle name="Comma [0] 2 6 2 2 2 2 4" xfId="633" xr:uid="{00000000-0005-0000-0000-000079020000}"/>
    <cellStyle name="Comma [0] 2 6 2 2 2 2 4 2" xfId="3965" xr:uid="{52D4C86B-7D36-4507-B71E-805304F73D1A}"/>
    <cellStyle name="Comma [0] 2 6 2 2 2 2 4 3" xfId="2990" xr:uid="{0BC62E9A-870E-43EE-A8B4-8680771A09EE}"/>
    <cellStyle name="Comma [0] 2 6 2 2 2 2 5" xfId="634" xr:uid="{00000000-0005-0000-0000-00007A020000}"/>
    <cellStyle name="Comma [0] 2 6 2 2 2 2 5 2" xfId="3966" xr:uid="{4ADD6E37-644E-431B-8C04-359986D971D9}"/>
    <cellStyle name="Comma [0] 2 6 2 2 2 2 5 3" xfId="2991" xr:uid="{BF111880-A87E-4971-BF94-1A5B8BA33DAC}"/>
    <cellStyle name="Comma [0] 2 6 2 2 2 2 6" xfId="3962" xr:uid="{F9B91C7D-23E3-41E2-BCC1-11931DFA8E6B}"/>
    <cellStyle name="Comma [0] 2 6 2 2 2 2 7" xfId="2987" xr:uid="{7225C228-6FCC-4FF7-A867-FE9E3B2B953C}"/>
    <cellStyle name="Comma [0] 2 6 2 2 2 3" xfId="635" xr:uid="{00000000-0005-0000-0000-00007B020000}"/>
    <cellStyle name="Comma [0] 2 6 2 2 2 3 2" xfId="3967" xr:uid="{171926FF-249B-414D-8298-2D8C08D87877}"/>
    <cellStyle name="Comma [0] 2 6 2 2 2 3 3" xfId="2992" xr:uid="{E69E5351-46F1-480F-855C-397CF16DCFA4}"/>
    <cellStyle name="Comma [0] 2 6 2 2 2 4" xfId="636" xr:uid="{00000000-0005-0000-0000-00007C020000}"/>
    <cellStyle name="Comma [0] 2 6 2 2 2 4 2" xfId="3968" xr:uid="{810053CC-3BF7-4C20-A351-2B11A10936F9}"/>
    <cellStyle name="Comma [0] 2 6 2 2 2 4 3" xfId="2993" xr:uid="{321A1A8E-359C-4732-8476-16678CC3CD6A}"/>
    <cellStyle name="Comma [0] 2 6 2 2 2 5" xfId="637" xr:uid="{00000000-0005-0000-0000-00007D020000}"/>
    <cellStyle name="Comma [0] 2 6 2 2 2 5 2" xfId="3969" xr:uid="{4F61C92C-5122-46A8-8681-DFD186D72295}"/>
    <cellStyle name="Comma [0] 2 6 2 2 2 5 3" xfId="2994" xr:uid="{4C50C26A-D01C-4C19-BC8C-236CB4F3FA73}"/>
    <cellStyle name="Comma [0] 2 6 2 2 2 6" xfId="3961" xr:uid="{8E4A0C34-DEC6-4C81-889C-498AB255145C}"/>
    <cellStyle name="Comma [0] 2 6 2 2 2 7" xfId="2986" xr:uid="{BA0DD8CB-57E4-48EC-B558-5205BC8F9554}"/>
    <cellStyle name="Comma [0] 2 6 2 2 3" xfId="638" xr:uid="{00000000-0005-0000-0000-00007E020000}"/>
    <cellStyle name="Comma [0] 2 6 2 2 3 2" xfId="3970" xr:uid="{9ED07288-DCB5-47B4-BDCD-6DF38A901DD3}"/>
    <cellStyle name="Comma [0] 2 6 2 2 3 3" xfId="2995" xr:uid="{E5F8B938-1084-4F60-BDED-6BE83BCBA8FF}"/>
    <cellStyle name="Comma [0] 2 6 2 2 4" xfId="639" xr:uid="{00000000-0005-0000-0000-00007F020000}"/>
    <cellStyle name="Comma [0] 2 6 2 2 4 2" xfId="3971" xr:uid="{1800B4AC-39CB-4A5F-BF8F-A2910546A216}"/>
    <cellStyle name="Comma [0] 2 6 2 2 4 3" xfId="2996" xr:uid="{4FA79D28-4F7A-45D9-A1A6-82656642955E}"/>
    <cellStyle name="Comma [0] 2 6 2 2 5" xfId="640" xr:uid="{00000000-0005-0000-0000-000080020000}"/>
    <cellStyle name="Comma [0] 2 6 2 2 5 2" xfId="3972" xr:uid="{463FBA57-2EEC-4858-8E66-0A40218A98E8}"/>
    <cellStyle name="Comma [0] 2 6 2 2 5 3" xfId="2997" xr:uid="{163E8B96-1FAC-45BF-B919-F20B3D8C2584}"/>
    <cellStyle name="Comma [0] 2 6 2 2 6" xfId="3960" xr:uid="{DB12B438-C1C1-4BB2-95D8-63A9F524A665}"/>
    <cellStyle name="Comma [0] 2 6 2 2 7" xfId="2985" xr:uid="{F962256B-1715-49FA-9166-33F3FBB9A105}"/>
    <cellStyle name="Comma [0] 2 6 2 3" xfId="641" xr:uid="{00000000-0005-0000-0000-000081020000}"/>
    <cellStyle name="Comma [0] 2 6 2 3 2" xfId="3973" xr:uid="{D6EB4495-6E77-4246-B812-66FD5AEA603F}"/>
    <cellStyle name="Comma [0] 2 6 2 3 3" xfId="2998" xr:uid="{D5C54394-0274-45E6-B788-FFFDDC5BC387}"/>
    <cellStyle name="Comma [0] 2 6 2 4" xfId="642" xr:uid="{00000000-0005-0000-0000-000082020000}"/>
    <cellStyle name="Comma [0] 2 6 2 4 2" xfId="3974" xr:uid="{5BBFC9AA-B0F0-49C0-A5AF-01F9219F02B1}"/>
    <cellStyle name="Comma [0] 2 6 2 4 3" xfId="2999" xr:uid="{FB1CE8A0-3858-45AC-A37F-AEA8AB66A50F}"/>
    <cellStyle name="Comma [0] 2 6 2 5" xfId="643" xr:uid="{00000000-0005-0000-0000-000083020000}"/>
    <cellStyle name="Comma [0] 2 6 2 5 2" xfId="3975" xr:uid="{036D4373-AC15-421F-8C9D-D48AD14E1E93}"/>
    <cellStyle name="Comma [0] 2 6 2 5 3" xfId="3000" xr:uid="{69528E7D-1C6B-44F1-A2B1-5FB2D2718C0C}"/>
    <cellStyle name="Comma [0] 2 6 2 6" xfId="3959" xr:uid="{E3C618EC-CB0D-4DD0-86EC-C1E8DAC1628C}"/>
    <cellStyle name="Comma [0] 2 6 2 7" xfId="2984" xr:uid="{4BCF3030-6010-4636-A4D8-FB5A45051C3B}"/>
    <cellStyle name="Comma [0] 2 6 3" xfId="644" xr:uid="{00000000-0005-0000-0000-000084020000}"/>
    <cellStyle name="Comma [0] 2 6 3 2" xfId="3976" xr:uid="{870B3521-DFC6-4573-80B4-DF11C0F42D61}"/>
    <cellStyle name="Comma [0] 2 6 3 3" xfId="3001" xr:uid="{5718957A-9A23-4D2A-A38C-815E5F9FB696}"/>
    <cellStyle name="Comma [0] 2 6 4" xfId="645" xr:uid="{00000000-0005-0000-0000-000085020000}"/>
    <cellStyle name="Comma [0] 2 6 4 2" xfId="3977" xr:uid="{5C76A0B4-6ABC-4FFD-95A0-21F5E41210B5}"/>
    <cellStyle name="Comma [0] 2 6 4 3" xfId="3002" xr:uid="{E3C69339-6B01-4E15-8CC1-FA354B9EBBD1}"/>
    <cellStyle name="Comma [0] 2 6 5" xfId="646" xr:uid="{00000000-0005-0000-0000-000086020000}"/>
    <cellStyle name="Comma [0] 2 6 5 2" xfId="3978" xr:uid="{CEC79813-A708-47C4-8049-28AFFA766CD8}"/>
    <cellStyle name="Comma [0] 2 6 5 3" xfId="3003" xr:uid="{FE51DE7D-D8A0-48CD-9830-D676CE4BEC5B}"/>
    <cellStyle name="Comma [0] 2 6 6" xfId="3958" xr:uid="{24B312F8-CE74-4A7A-BB40-5DF6A8D373E5}"/>
    <cellStyle name="Comma [0] 2 6 7" xfId="2983" xr:uid="{9A1148ED-2A1C-4C06-9422-CB4D2F5A8117}"/>
    <cellStyle name="Comma [0] 2 7" xfId="647" xr:uid="{00000000-0005-0000-0000-000087020000}"/>
    <cellStyle name="Comma [0] 2 7 2" xfId="648" xr:uid="{00000000-0005-0000-0000-000088020000}"/>
    <cellStyle name="Comma [0] 2 7 2 2" xfId="4959" xr:uid="{0D25CF45-A004-4586-AEC9-651DA6BC3DF0}"/>
    <cellStyle name="Comma [0] 2 7 2 3" xfId="3005" xr:uid="{1B730BC3-BB0B-479C-90CF-3BFF68048561}"/>
    <cellStyle name="Comma [0] 2 7 3" xfId="3979" xr:uid="{C832F82E-B6B1-4399-AB0E-7F9DF2216714}"/>
    <cellStyle name="Comma [0] 2 7 4" xfId="3004" xr:uid="{E10171E9-9ED0-40CC-9E1F-5F6436C04BAD}"/>
    <cellStyle name="Comma [0] 2 8" xfId="649" xr:uid="{00000000-0005-0000-0000-000089020000}"/>
    <cellStyle name="Comma [0] 2 8 2" xfId="3980" xr:uid="{BC15AA57-84FE-4C68-8239-93CB486BA1E0}"/>
    <cellStyle name="Comma [0] 2 8 3" xfId="3006" xr:uid="{8521D12B-29A4-4E43-AA7C-D7E966E57F52}"/>
    <cellStyle name="Comma [0] 2 9" xfId="650" xr:uid="{00000000-0005-0000-0000-00008A020000}"/>
    <cellStyle name="Comma [0] 2 9 2" xfId="3981" xr:uid="{BD2D6B74-E946-41C4-AF89-13C6E26ACD97}"/>
    <cellStyle name="Comma [0] 2 9 3" xfId="3007" xr:uid="{CC292BF6-72DB-4AA2-87AC-D37ED96BDBD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3982" xr:uid="{D703661E-6866-45AC-8AF5-3D136AE8E508}"/>
    <cellStyle name="Comma [0] 22 3" xfId="4960" xr:uid="{B87F018E-2100-4497-A00F-AA89692FB60C}"/>
    <cellStyle name="Comma [0] 22 4" xfId="3008" xr:uid="{FBEA011E-A815-418B-9E6E-DD6654D57EFE}"/>
    <cellStyle name="Comma [0] 23" xfId="656" xr:uid="{00000000-0005-0000-0000-000090020000}"/>
    <cellStyle name="Comma [0] 23 2" xfId="3983" xr:uid="{91991410-1828-4D06-854C-A6DBB4B23978}"/>
    <cellStyle name="Comma [0] 23 3" xfId="4961" xr:uid="{2441134E-45B5-4ABA-AE95-C7C3D824E4E9}"/>
    <cellStyle name="Comma [0] 23 4" xfId="3009" xr:uid="{CC763079-2626-4740-B1F5-4A31EBE52BFA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4962" xr:uid="{4278DBD0-AD3C-45EE-8E99-E96D57286F9F}"/>
    <cellStyle name="Comma [0] 24 2 2 3" xfId="3012" xr:uid="{C636BFDC-4567-4FFB-B5D8-6F42AE6FCACD}"/>
    <cellStyle name="Comma [0] 24 2 3" xfId="3985" xr:uid="{7A1C3B29-68F2-40B2-8BAA-439FC4955627}"/>
    <cellStyle name="Comma [0] 24 2 4" xfId="3011" xr:uid="{F270C9FA-1537-4FDF-9B82-D740D0D0D18E}"/>
    <cellStyle name="Comma [0] 24 3" xfId="660" xr:uid="{00000000-0005-0000-0000-000094020000}"/>
    <cellStyle name="Comma [0] 24 3 2" xfId="4963" xr:uid="{1601B90A-A1F2-4113-9CB9-E0438EA2BDE9}"/>
    <cellStyle name="Comma [0] 24 3 3" xfId="3013" xr:uid="{656E9120-5861-4765-9DE8-D33304E07B0E}"/>
    <cellStyle name="Comma [0] 24 4" xfId="3984" xr:uid="{8ED30CAB-48E9-4DFF-968F-1378C1D6107C}"/>
    <cellStyle name="Comma [0] 24 5" xfId="3010" xr:uid="{3E5E2AFD-E856-4A3B-8319-9BF89912DE6B}"/>
    <cellStyle name="Comma [0] 25" xfId="661" xr:uid="{00000000-0005-0000-0000-000095020000}"/>
    <cellStyle name="Comma [0] 25 2" xfId="3986" xr:uid="{86FB0A35-94BD-4AF5-865C-DE5F8E3C3248}"/>
    <cellStyle name="Comma [0] 25 3" xfId="4964" xr:uid="{4A62FAA7-795D-4328-B20B-FCBED442F800}"/>
    <cellStyle name="Comma [0] 25 4" xfId="3014" xr:uid="{ECE48D65-F2CB-4049-B018-D0CF694C9042}"/>
    <cellStyle name="Comma [0] 26" xfId="662" xr:uid="{00000000-0005-0000-0000-000096020000}"/>
    <cellStyle name="Comma [0] 26 2" xfId="4965" xr:uid="{7B9C288C-61F8-4B85-9976-C88BF627FD42}"/>
    <cellStyle name="Comma [0] 26 3" xfId="3015" xr:uid="{2D394041-8B29-4642-9B11-CD935E626A41}"/>
    <cellStyle name="Comma [0] 27" xfId="663" xr:uid="{00000000-0005-0000-0000-000097020000}"/>
    <cellStyle name="Comma [0] 27 2" xfId="664" xr:uid="{00000000-0005-0000-0000-000098020000}"/>
    <cellStyle name="Comma [0] 27 2 2" xfId="4966" xr:uid="{3049F568-C155-4426-9C5B-5B2EAFA13FEB}"/>
    <cellStyle name="Comma [0] 27 2 3" xfId="3017" xr:uid="{16C2ADD8-7CF0-4646-A844-1998B7DB96EC}"/>
    <cellStyle name="Comma [0] 27 3" xfId="3987" xr:uid="{D1719988-EC42-4571-9DD9-D06C99F433DC}"/>
    <cellStyle name="Comma [0] 27 4" xfId="3016" xr:uid="{C6143E6D-64C8-40D1-9BC3-F1CE60062EF0}"/>
    <cellStyle name="Comma [0] 28" xfId="3679" xr:uid="{65FB36CD-2653-4FFE-B7BB-466278DE1CC9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3989" xr:uid="{19D00F99-0902-4C43-976E-E8ACCE625F36}"/>
    <cellStyle name="Comma [0] 3 2 2 3" xfId="3020" xr:uid="{A3321418-961B-4B22-918C-1E90142A02A6}"/>
    <cellStyle name="Comma [0] 3 2 3" xfId="668" xr:uid="{00000000-0005-0000-0000-00009C020000}"/>
    <cellStyle name="Comma [0] 3 2 3 2" xfId="4967" xr:uid="{92DBB325-8240-4BF8-B492-81B5FCB7B50D}"/>
    <cellStyle name="Comma [0] 3 2 3 3" xfId="3021" xr:uid="{06BF53FA-3A00-422A-81B4-0E876D396F66}"/>
    <cellStyle name="Comma [0] 3 2 4" xfId="3988" xr:uid="{F60144FE-D503-478D-865F-426000227F7B}"/>
    <cellStyle name="Comma [0] 3 2 5" xfId="3019" xr:uid="{EABBFF9C-339A-4A71-A61C-A32D8EBB6C95}"/>
    <cellStyle name="Comma [0] 3 3" xfId="669" xr:uid="{00000000-0005-0000-0000-00009D020000}"/>
    <cellStyle name="Comma [0] 3 3 2" xfId="4968" xr:uid="{5519EF3F-F947-4C19-AF06-3453CCD96DA4}"/>
    <cellStyle name="Comma [0] 3 3 3" xfId="3022" xr:uid="{111F82F1-5436-4930-ACD8-6EA00CD857B1}"/>
    <cellStyle name="Comma [0] 3 4" xfId="3695" xr:uid="{72266C16-4E82-4C93-8684-7C5C6FDDC9F4}"/>
    <cellStyle name="Comma [0] 3 5" xfId="3018" xr:uid="{FBA2D259-C965-4FEC-BB49-03ADF0EE12D4}"/>
    <cellStyle name="Comma [0] 32" xfId="670" xr:uid="{00000000-0005-0000-0000-00009E020000}"/>
    <cellStyle name="Comma [0] 32 2" xfId="671" xr:uid="{00000000-0005-0000-0000-00009F020000}"/>
    <cellStyle name="Comma [0] 32 2 2" xfId="4969" xr:uid="{2345DAAB-15E6-4D7C-878C-95E4E1C90686}"/>
    <cellStyle name="Comma [0] 32 2 3" xfId="3024" xr:uid="{49786D95-2AB3-46D1-A243-E3A6D17F0988}"/>
    <cellStyle name="Comma [0] 32 3" xfId="3990" xr:uid="{205BFD0F-5658-4797-8E7E-F807FE1E585C}"/>
    <cellStyle name="Comma [0] 32 4" xfId="3023" xr:uid="{88D81BFB-FBFF-42D3-9ABC-B53BDA53DBEE}"/>
    <cellStyle name="Comma [0] 35" xfId="672" xr:uid="{00000000-0005-0000-0000-0000A0020000}"/>
    <cellStyle name="Comma [0] 35 2" xfId="3991" xr:uid="{C35209AD-E185-4F4E-8C84-6DAC22B6E27D}"/>
    <cellStyle name="Comma [0] 35 3" xfId="3025" xr:uid="{0A59CBCB-024E-4668-A408-38F68A89E2A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4970" xr:uid="{E0E4909F-EA83-4661-9B26-2554B26E45C6}"/>
    <cellStyle name="Comma [0] 4 2 2 3" xfId="3028" xr:uid="{9BEF7104-614A-42F5-B046-51C3F628F4D6}"/>
    <cellStyle name="Comma [0] 4 2 3" xfId="3993" xr:uid="{A0B235B9-1D7D-4F98-B026-5663EB03662A}"/>
    <cellStyle name="Comma [0] 4 2 4" xfId="3027" xr:uid="{1B56DE79-B562-4E3B-A40F-FD703C8041F2}"/>
    <cellStyle name="Comma [0] 4 3" xfId="676" xr:uid="{00000000-0005-0000-0000-0000A4020000}"/>
    <cellStyle name="Comma [0] 4 3 2" xfId="677" xr:uid="{00000000-0005-0000-0000-0000A5020000}"/>
    <cellStyle name="Comma [0] 4 3 2 2" xfId="4971" xr:uid="{7C1D5B64-F4B1-4102-93EB-3F935C753008}"/>
    <cellStyle name="Comma [0] 4 3 2 3" xfId="3030" xr:uid="{498C30E4-A811-4D20-9CB0-497AD6C680B4}"/>
    <cellStyle name="Comma [0] 4 3 3" xfId="3994" xr:uid="{F07BBF81-7EA0-42C5-BE1B-997D4C88620E}"/>
    <cellStyle name="Comma [0] 4 3 4" xfId="3029" xr:uid="{120C6733-C8E6-4C5A-B103-09D9815AA666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4972" xr:uid="{CC9C2438-27AD-448F-A606-BA7BB7310A34}"/>
    <cellStyle name="Comma [0] 4 5 3" xfId="3031" xr:uid="{5DDF65F3-CA0E-4C59-A7FE-282B20937B4B}"/>
    <cellStyle name="Comma [0] 4 6" xfId="681" xr:uid="{00000000-0005-0000-0000-0000A9020000}"/>
    <cellStyle name="Comma [0] 4 6 2" xfId="4973" xr:uid="{24B3B5B4-A504-48B6-B91D-5C65F6D30FA3}"/>
    <cellStyle name="Comma [0] 4 6 3" xfId="3032" xr:uid="{AE144C79-9FA5-4DDE-ADDF-A7ED0AE53E68}"/>
    <cellStyle name="Comma [0] 4 7" xfId="3992" xr:uid="{5D9D3BCF-54F0-4E4E-9CCC-9BF145FAD714}"/>
    <cellStyle name="Comma [0] 4 8" xfId="3026" xr:uid="{5AEBABC7-4CED-4029-858C-812F86A48D3F}"/>
    <cellStyle name="Comma [0] 5" xfId="682" xr:uid="{00000000-0005-0000-0000-0000AA020000}"/>
    <cellStyle name="Comma [0] 5 2" xfId="683" xr:uid="{00000000-0005-0000-0000-0000AB020000}"/>
    <cellStyle name="Comma [0] 5 2 2" xfId="3996" xr:uid="{3AE3E2A0-80E3-4DC1-8BFB-238CCBB8F8BE}"/>
    <cellStyle name="Comma [0] 5 2 3" xfId="3034" xr:uid="{FE1C9688-763A-4F06-A360-7B3AE97467A6}"/>
    <cellStyle name="Comma [0] 5 3" xfId="684" xr:uid="{00000000-0005-0000-0000-0000AC020000}"/>
    <cellStyle name="Comma [0] 5 3 2" xfId="3997" xr:uid="{2F8CBBEF-CEC4-4826-A050-101ADCE249BB}"/>
    <cellStyle name="Comma [0] 5 3 3" xfId="3035" xr:uid="{714642B1-188D-4E51-B5B8-62B0E6765887}"/>
    <cellStyle name="Comma [0] 5 4" xfId="3995" xr:uid="{8279B879-81D8-4D8E-A590-BD12318A1908}"/>
    <cellStyle name="Comma [0] 5 5" xfId="3033" xr:uid="{589603FF-0CF6-4084-A7D1-68E4A6827709}"/>
    <cellStyle name="Comma [0] 6" xfId="685" xr:uid="{00000000-0005-0000-0000-0000AD020000}"/>
    <cellStyle name="Comma [0] 6 2" xfId="686" xr:uid="{00000000-0005-0000-0000-0000AE020000}"/>
    <cellStyle name="Comma [0] 6 2 2" xfId="3999" xr:uid="{446D3516-44DA-4D0F-B61A-AC12C2D0A80A}"/>
    <cellStyle name="Comma [0] 6 2 3" xfId="3037" xr:uid="{5B5B073D-8D93-41A4-AFBF-F42E8B1E79D3}"/>
    <cellStyle name="Comma [0] 6 3" xfId="687" xr:uid="{00000000-0005-0000-0000-0000AF020000}"/>
    <cellStyle name="Comma [0] 6 3 2" xfId="688" xr:uid="{00000000-0005-0000-0000-0000B0020000}"/>
    <cellStyle name="Comma [0] 6 3 2 2" xfId="4974" xr:uid="{65FB8B73-7CB0-43D1-BD4D-E3EFE986B890}"/>
    <cellStyle name="Comma [0] 6 3 2 3" xfId="3039" xr:uid="{761FC631-E033-4AC3-B21D-2C30F9A3FC63}"/>
    <cellStyle name="Comma [0] 6 3 3" xfId="4000" xr:uid="{C37E09F6-7697-413C-AEDA-D98362B7F57D}"/>
    <cellStyle name="Comma [0] 6 3 4" xfId="3038" xr:uid="{5255BD5E-6097-4F3A-9A6E-CA181A5D1A55}"/>
    <cellStyle name="Comma [0] 6 4" xfId="3998" xr:uid="{13EB4260-7967-4FC3-933E-AA7CBA65992F}"/>
    <cellStyle name="Comma [0] 6 5" xfId="3036" xr:uid="{3E92C2E3-C11E-4DC2-A59B-9F76BB261B56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4975" xr:uid="{ABFDA8A1-56A1-4CEA-B873-1E7179624446}"/>
    <cellStyle name="Comma [0] 7 2 2 3" xfId="3041" xr:uid="{19A673CA-0B58-44E8-A84D-BF70B10CB622}"/>
    <cellStyle name="Comma [0] 7 2 3" xfId="4001" xr:uid="{FEC3AB11-C57B-47A7-84BE-C5603C682755}"/>
    <cellStyle name="Comma [0] 7 2 4" xfId="3040" xr:uid="{05DE3C7C-BC51-40DB-BCDF-7ED79940A9C1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4976" xr:uid="{1FA63FD6-4CEA-46E8-BD8B-E8FC4D97528D}"/>
    <cellStyle name="Comma [0] 8 2 2 3" xfId="3044" xr:uid="{CA78D0DB-A339-40FD-A72D-7E981B2AFE74}"/>
    <cellStyle name="Comma [0] 8 2 3" xfId="4003" xr:uid="{49EE990A-761F-40A0-BDF4-5A1E79B87AF7}"/>
    <cellStyle name="Comma [0] 8 2 4" xfId="3043" xr:uid="{D88CC020-B0FC-47FA-A93A-8E401A88426E}"/>
    <cellStyle name="Comma [0] 8 3" xfId="696" xr:uid="{00000000-0005-0000-0000-0000B8020000}"/>
    <cellStyle name="Comma [0] 8 3 2" xfId="697" xr:uid="{00000000-0005-0000-0000-0000B9020000}"/>
    <cellStyle name="Comma [0] 8 3 2 2" xfId="4977" xr:uid="{4044B287-F6DF-4E4A-A34A-1AAAEFF3268B}"/>
    <cellStyle name="Comma [0] 8 3 2 3" xfId="3046" xr:uid="{7D1C070B-CEEC-4CD8-87C9-06F7382FA5E2}"/>
    <cellStyle name="Comma [0] 8 3 3" xfId="4004" xr:uid="{38978877-2698-4E54-B279-1969654323CD}"/>
    <cellStyle name="Comma [0] 8 3 4" xfId="3045" xr:uid="{8ED62835-163E-4DE2-97A6-DA178D2B7389}"/>
    <cellStyle name="Comma [0] 8 4" xfId="698" xr:uid="{00000000-0005-0000-0000-0000BA020000}"/>
    <cellStyle name="Comma [0] 8 4 2" xfId="4978" xr:uid="{3B15A103-4446-4894-8042-9133F19A8CA1}"/>
    <cellStyle name="Comma [0] 8 4 3" xfId="3047" xr:uid="{A737098F-E4A1-4451-99FA-BB8855A24A4F}"/>
    <cellStyle name="Comma [0] 8 5" xfId="4002" xr:uid="{AF41905D-C54B-4BBE-AA57-1100BC843517}"/>
    <cellStyle name="Comma [0] 8 6" xfId="3042" xr:uid="{1D9EA5FF-12C6-4A5D-863C-8BB66C29DCA7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4979" xr:uid="{E54F917A-5DFB-44B0-BFBB-57E72D3235E5}"/>
    <cellStyle name="Comma [0] 9 2 2 3" xfId="3050" xr:uid="{6BC23207-D7C1-4061-A23F-8C63F02B46B6}"/>
    <cellStyle name="Comma [0] 9 2 3" xfId="4006" xr:uid="{60461FB7-DEF6-4EFB-BFB8-012ABF970ACA}"/>
    <cellStyle name="Comma [0] 9 2 4" xfId="3049" xr:uid="{CAB1412D-976C-4B20-B8B4-273455DA2F6B}"/>
    <cellStyle name="Comma [0] 9 3" xfId="702" xr:uid="{00000000-0005-0000-0000-0000BE020000}"/>
    <cellStyle name="Comma [0] 9 3 2" xfId="703" xr:uid="{00000000-0005-0000-0000-0000BF020000}"/>
    <cellStyle name="Comma [0] 9 3 2 2" xfId="4980" xr:uid="{BCE6D7F2-FB58-4D4E-94D5-E42B79986680}"/>
    <cellStyle name="Comma [0] 9 3 2 3" xfId="3052" xr:uid="{FAA5E96F-3652-4B92-A412-C50B66860102}"/>
    <cellStyle name="Comma [0] 9 3 3" xfId="4007" xr:uid="{A1A0E9CF-9BA0-4AC0-80AE-8BE6D2F6B63B}"/>
    <cellStyle name="Comma [0] 9 3 4" xfId="3051" xr:uid="{0E189A2C-CF7C-48AC-BDFF-CB4C3E57CE96}"/>
    <cellStyle name="Comma [0] 9 4" xfId="4005" xr:uid="{2555A6E0-E9CC-448C-A2E2-AA823D3A957C}"/>
    <cellStyle name="Comma [0] 9 5" xfId="3048" xr:uid="{E9ACDD5E-F621-4B63-A6EE-41D122D85A37}"/>
    <cellStyle name="Comma [0] 90" xfId="704" xr:uid="{00000000-0005-0000-0000-0000C0020000}"/>
    <cellStyle name="Comma [0] 90 2" xfId="705" xr:uid="{00000000-0005-0000-0000-0000C1020000}"/>
    <cellStyle name="Comma [0] 90 2 2" xfId="4981" xr:uid="{5DED7B1F-AD51-409D-A9ED-8F584ADD4673}"/>
    <cellStyle name="Comma [0] 90 2 3" xfId="3054" xr:uid="{B30C5911-1782-455D-9CD8-3F4D6ED613A8}"/>
    <cellStyle name="Comma [0] 90 3" xfId="4008" xr:uid="{7AE3E0C6-679F-4706-AC1E-666C3AB3B70F}"/>
    <cellStyle name="Comma [0] 90 4" xfId="3053" xr:uid="{EE514C2F-DAAF-4142-BFBD-C83481176564}"/>
    <cellStyle name="Comma [0] 91" xfId="706" xr:uid="{00000000-0005-0000-0000-0000C2020000}"/>
    <cellStyle name="Comma [0] 91 2" xfId="707" xr:uid="{00000000-0005-0000-0000-0000C3020000}"/>
    <cellStyle name="Comma [0] 91 2 2" xfId="4982" xr:uid="{F37A60E2-4EF1-4A9F-96DD-391A36A70F9D}"/>
    <cellStyle name="Comma [0] 91 2 3" xfId="3056" xr:uid="{C714AD29-3926-472C-8E27-E7CFD282DB49}"/>
    <cellStyle name="Comma [0] 91 3" xfId="4009" xr:uid="{00CFF923-DA96-40C7-BF60-2CC67C09334D}"/>
    <cellStyle name="Comma [0] 91 4" xfId="3055" xr:uid="{F6CC7794-143E-48B9-B3D4-DEE9D0193096}"/>
    <cellStyle name="Comma [0] 93" xfId="708" xr:uid="{00000000-0005-0000-0000-0000C4020000}"/>
    <cellStyle name="Comma [0] 93 2" xfId="709" xr:uid="{00000000-0005-0000-0000-0000C5020000}"/>
    <cellStyle name="Comma [0] 93 2 2" xfId="4983" xr:uid="{8255EF8F-EF82-4954-8823-39030D529867}"/>
    <cellStyle name="Comma [0] 93 2 3" xfId="3058" xr:uid="{969E5EDE-593D-4A40-A7D1-E24FB22826DD}"/>
    <cellStyle name="Comma [0] 93 3" xfId="4010" xr:uid="{3CA21ACB-6589-4A4A-8911-C20A27E5D887}"/>
    <cellStyle name="Comma [0] 93 4" xfId="3057" xr:uid="{07716528-93E2-4258-8E87-DCE8016346D0}"/>
    <cellStyle name="Comma [0] 94" xfId="710" xr:uid="{00000000-0005-0000-0000-0000C6020000}"/>
    <cellStyle name="Comma [0] 94 2" xfId="711" xr:uid="{00000000-0005-0000-0000-0000C7020000}"/>
    <cellStyle name="Comma [0] 94 2 2" xfId="4984" xr:uid="{F750D28E-6ECA-40F4-B463-3C7ACDDA5C16}"/>
    <cellStyle name="Comma [0] 94 2 3" xfId="3060" xr:uid="{87D01A8B-404C-4ACD-961C-7FB1803007BD}"/>
    <cellStyle name="Comma [0] 94 3" xfId="4011" xr:uid="{3573F799-39C9-47B6-A699-3810A1BC4FB8}"/>
    <cellStyle name="Comma [0] 94 4" xfId="3059" xr:uid="{BFFCC1F8-DAD8-4312-A1D0-4A9827EFF7F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4390" xr:uid="{667C66FF-2571-4576-8547-E97EF57AF518}"/>
    <cellStyle name="Comma 10 2 2 2 3" xfId="3063" xr:uid="{A899EA4C-1CDF-4833-9D1E-10FE12F6863D}"/>
    <cellStyle name="Comma 10 2 2 3" xfId="4013" xr:uid="{78E341BC-DF70-46CC-9841-F90FBA921994}"/>
    <cellStyle name="Comma 10 2 2 4" xfId="3062" xr:uid="{1DE3C1C8-E440-422A-831D-E5B5E09B2613}"/>
    <cellStyle name="Comma 10 2 3" xfId="718" xr:uid="{00000000-0005-0000-0000-0000CE020000}"/>
    <cellStyle name="Comma 10 2 3 2" xfId="4985" xr:uid="{12751B06-A70E-4D75-8FE6-8C65A38BB540}"/>
    <cellStyle name="Comma 10 2 3 3" xfId="3064" xr:uid="{7C0C6367-C04F-4DEB-B0D8-F2938D6512BD}"/>
    <cellStyle name="Comma 10 2 4" xfId="4012" xr:uid="{8AADB67D-31F9-463F-87C9-FDC1E00625BD}"/>
    <cellStyle name="Comma 10 2 5" xfId="3061" xr:uid="{DCBE824F-F65D-4897-8406-35521CB49ACC}"/>
    <cellStyle name="Comma 10 3" xfId="719" xr:uid="{00000000-0005-0000-0000-0000CF020000}"/>
    <cellStyle name="Comma 10 3 2" xfId="720" xr:uid="{00000000-0005-0000-0000-0000D0020000}"/>
    <cellStyle name="Comma 10 3 2 2" xfId="4986" xr:uid="{BF415914-7F0F-4B8D-A724-C71A432F7F82}"/>
    <cellStyle name="Comma 10 3 2 3" xfId="3066" xr:uid="{14FCA7E8-9CCC-4B66-AD8A-8A6FDF826DC1}"/>
    <cellStyle name="Comma 10 3 3" xfId="4014" xr:uid="{2C43CB8E-FD37-471A-A540-517EA1E647DD}"/>
    <cellStyle name="Comma 10 3 4" xfId="3065" xr:uid="{235619CA-48CB-4140-B4E8-551CA5F44E29}"/>
    <cellStyle name="Comma 10 4" xfId="721" xr:uid="{00000000-0005-0000-0000-0000D1020000}"/>
    <cellStyle name="Comma 10 4 2" xfId="722" xr:uid="{00000000-0005-0000-0000-0000D2020000}"/>
    <cellStyle name="Comma 10 4 2 2" xfId="4987" xr:uid="{BA4021A0-0D30-4218-B411-BD964F7AB1E5}"/>
    <cellStyle name="Comma 10 4 2 3" xfId="3068" xr:uid="{AEDE5AAC-565A-48BB-B4D2-8E78E1DEB515}"/>
    <cellStyle name="Comma 10 4 3" xfId="4015" xr:uid="{1CC1A8C4-1B8B-4240-86AD-E145388175A5}"/>
    <cellStyle name="Comma 10 4 4" xfId="3067" xr:uid="{CDA7A582-3BF4-409C-8404-6C48459DF84D}"/>
    <cellStyle name="Comma 10 5" xfId="723" xr:uid="{00000000-0005-0000-0000-0000D3020000}"/>
    <cellStyle name="Comma 10 5 2" xfId="724" xr:uid="{00000000-0005-0000-0000-0000D4020000}"/>
    <cellStyle name="Comma 10 5 2 2" xfId="4988" xr:uid="{0530C512-05C7-4E49-B7AB-231E610C6DB3}"/>
    <cellStyle name="Comma 10 5 2 3" xfId="3070" xr:uid="{B3714E77-B563-47B4-A57F-E11990ED7AED}"/>
    <cellStyle name="Comma 10 5 3" xfId="4016" xr:uid="{6ABF58AC-65B0-4A7A-9F2F-E655BC99F9CB}"/>
    <cellStyle name="Comma 10 5 4" xfId="3069" xr:uid="{69D755CF-05DB-41CC-B933-26F608380966}"/>
    <cellStyle name="Comma 10 6" xfId="725" xr:uid="{00000000-0005-0000-0000-0000D5020000}"/>
    <cellStyle name="Comma 10 6 2" xfId="726" xr:uid="{00000000-0005-0000-0000-0000D6020000}"/>
    <cellStyle name="Comma 10 6 2 2" xfId="4989" xr:uid="{0601B28A-7A45-4ED9-9FB1-81ACEBABE59A}"/>
    <cellStyle name="Comma 10 6 2 3" xfId="3072" xr:uid="{D518A69F-B770-449E-B71E-9E9222558ED0}"/>
    <cellStyle name="Comma 10 6 3" xfId="4017" xr:uid="{EF90F252-3D9E-4B44-AF46-57BB1F2BC855}"/>
    <cellStyle name="Comma 10 6 4" xfId="3071" xr:uid="{1A89D98C-0137-4E49-B19B-E2EF3D96E3D8}"/>
    <cellStyle name="Comma 10 7" xfId="727" xr:uid="{00000000-0005-0000-0000-0000D7020000}"/>
    <cellStyle name="Comma 10 7 2" xfId="4990" xr:uid="{FDD2BDAD-E3C9-41F4-8907-B6A8DEF82115}"/>
    <cellStyle name="Comma 10 7 3" xfId="3073" xr:uid="{4A878A67-24F2-46F6-BA74-B884D0824967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4991" xr:uid="{90F1F6AE-857D-42C9-ADE7-B6077013B3C3}"/>
    <cellStyle name="Comma 11 2 3" xfId="3075" xr:uid="{AACD35F7-7DD1-4A0B-90DF-B20AD7D98FB4}"/>
    <cellStyle name="Comma 11 3" xfId="4018" xr:uid="{26D8C79B-1C9F-46CE-8988-3427BC713AEE}"/>
    <cellStyle name="Comma 11 4" xfId="3074" xr:uid="{46BC842B-F6F6-40B3-BAB4-79BAD0D3A5B9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4992" xr:uid="{D9CEDE49-ED92-4A52-BB03-C1575886FC97}"/>
    <cellStyle name="Comma 12 2 2 3" xfId="3078" xr:uid="{519E45BF-D166-4698-9C6E-8255110F67DA}"/>
    <cellStyle name="Comma 12 2 3" xfId="4020" xr:uid="{527936B8-15D0-48F1-BADE-3E6218E9B778}"/>
    <cellStyle name="Comma 12 2 4" xfId="3077" xr:uid="{2BC4B734-C15F-44CE-8B71-BF86E762B825}"/>
    <cellStyle name="Comma 12 3" xfId="734" xr:uid="{00000000-0005-0000-0000-0000DE020000}"/>
    <cellStyle name="Comma 12 3 2" xfId="735" xr:uid="{00000000-0005-0000-0000-0000DF020000}"/>
    <cellStyle name="Comma 12 3 2 2" xfId="4993" xr:uid="{466E35A3-609E-491B-A441-D9E49169B996}"/>
    <cellStyle name="Comma 12 3 2 3" xfId="3080" xr:uid="{EB6D6392-2418-4AA6-A14C-A436FBC7C40F}"/>
    <cellStyle name="Comma 12 3 3" xfId="4021" xr:uid="{E238152B-7B46-4A19-825D-25666B0F7B0F}"/>
    <cellStyle name="Comma 12 3 4" xfId="3079" xr:uid="{8EB7A8D7-39E3-4089-9543-78B820D80753}"/>
    <cellStyle name="Comma 12 4" xfId="736" xr:uid="{00000000-0005-0000-0000-0000E0020000}"/>
    <cellStyle name="Comma 12 4 2" xfId="737" xr:uid="{00000000-0005-0000-0000-0000E1020000}"/>
    <cellStyle name="Comma 12 4 2 2" xfId="4994" xr:uid="{D219B83E-CF0F-4AB3-BA60-717BF107F866}"/>
    <cellStyle name="Comma 12 4 2 3" xfId="3082" xr:uid="{B8D37F71-9A8A-45B2-BA76-C7C3A434144A}"/>
    <cellStyle name="Comma 12 4 3" xfId="4022" xr:uid="{3081423B-E19B-48AA-8829-6BE0941346AE}"/>
    <cellStyle name="Comma 12 4 4" xfId="3081" xr:uid="{D3C5A89C-5F09-41BE-8423-D5116B65B8A6}"/>
    <cellStyle name="Comma 12 5" xfId="738" xr:uid="{00000000-0005-0000-0000-0000E2020000}"/>
    <cellStyle name="Comma 12 5 2" xfId="739" xr:uid="{00000000-0005-0000-0000-0000E3020000}"/>
    <cellStyle name="Comma 12 5 2 2" xfId="4995" xr:uid="{792CEA75-4C03-4641-8C72-2E28D9156188}"/>
    <cellStyle name="Comma 12 5 2 3" xfId="3084" xr:uid="{B76F5FF0-32C1-406E-A352-D84E0315BBEF}"/>
    <cellStyle name="Comma 12 5 3" xfId="4023" xr:uid="{837D66B3-7D18-40B9-BB66-20A0660A43D2}"/>
    <cellStyle name="Comma 12 5 4" xfId="3083" xr:uid="{B0B2ABA8-1227-4D0D-93CF-255637C356DC}"/>
    <cellStyle name="Comma 12 6" xfId="740" xr:uid="{00000000-0005-0000-0000-0000E4020000}"/>
    <cellStyle name="Comma 12 6 2" xfId="741" xr:uid="{00000000-0005-0000-0000-0000E5020000}"/>
    <cellStyle name="Comma 12 6 2 2" xfId="4996" xr:uid="{B62F6A52-CB60-414B-8050-883BA245A18E}"/>
    <cellStyle name="Comma 12 6 2 3" xfId="3086" xr:uid="{99001161-8992-44E8-A3CD-2F96EDBAFE20}"/>
    <cellStyle name="Comma 12 6 3" xfId="4024" xr:uid="{AA10725D-AA3B-465B-92CA-3C927F8EED73}"/>
    <cellStyle name="Comma 12 6 4" xfId="3085" xr:uid="{8FF03BEE-EF55-43EF-A431-FC7CE324AB37}"/>
    <cellStyle name="Comma 12 7" xfId="742" xr:uid="{00000000-0005-0000-0000-0000E6020000}"/>
    <cellStyle name="Comma 12 7 2" xfId="4997" xr:uid="{1AC6C0D2-4A55-4574-A4D3-7148CA6A81A7}"/>
    <cellStyle name="Comma 12 7 3" xfId="3087" xr:uid="{D96A090F-0A15-497E-ACF9-B7F7AD5F0B28}"/>
    <cellStyle name="Comma 12 8" xfId="4019" xr:uid="{1E9F9BFE-60C3-4B48-8194-1B4FFA487F36}"/>
    <cellStyle name="Comma 12 9" xfId="3076" xr:uid="{119A7059-19DD-4C96-AEAF-82A983713F22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4998" xr:uid="{E801B270-6EC8-4FF6-8B6A-7CDC6610425E}"/>
    <cellStyle name="Comma 13 2 2 3" xfId="3090" xr:uid="{91DBF2AF-DC9D-438C-B664-888267F1D187}"/>
    <cellStyle name="Comma 13 2 3" xfId="4026" xr:uid="{32DBC300-81B5-4E30-B974-0DDC95CFA84B}"/>
    <cellStyle name="Comma 13 2 4" xfId="3089" xr:uid="{D4DB6C92-0523-473B-BA56-BC2AD203E860}"/>
    <cellStyle name="Comma 13 3" xfId="746" xr:uid="{00000000-0005-0000-0000-0000EA020000}"/>
    <cellStyle name="Comma 13 3 2" xfId="4999" xr:uid="{55D71C39-D103-4C22-8AB9-A6BE4FE93344}"/>
    <cellStyle name="Comma 13 3 3" xfId="3091" xr:uid="{AABB04C0-342F-4B16-BB36-5A9ABE04A562}"/>
    <cellStyle name="Comma 13 4" xfId="4025" xr:uid="{D07131DE-8F41-4789-8004-ED0EC2A1478E}"/>
    <cellStyle name="Comma 13 5" xfId="3088" xr:uid="{8F1F8E49-276E-4489-B10E-59282FD3B61C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5000" xr:uid="{B8C35A19-A7B6-48CF-AAEE-815ABA5A6E4A}"/>
    <cellStyle name="Comma 14 2 2 2 3" xfId="3095" xr:uid="{A4A62ACE-14A1-4095-9CC1-62D7E52BC5C5}"/>
    <cellStyle name="Comma 14 2 2 3" xfId="4029" xr:uid="{BDFA7890-CAF0-4685-B52A-90CADCC04663}"/>
    <cellStyle name="Comma 14 2 2 4" xfId="3094" xr:uid="{76747AFA-FDEA-417F-99AD-5A3B10BC6A97}"/>
    <cellStyle name="Comma 14 2 3" xfId="751" xr:uid="{00000000-0005-0000-0000-0000EF020000}"/>
    <cellStyle name="Comma 14 2 3 2" xfId="5001" xr:uid="{EE36AAE5-6766-4978-98FD-66AD7B1CFE58}"/>
    <cellStyle name="Comma 14 2 3 3" xfId="3096" xr:uid="{8A023996-A0C2-4829-9BBB-FC071108978F}"/>
    <cellStyle name="Comma 14 2 4" xfId="4028" xr:uid="{813CA179-2877-4CDF-B12B-4E6C3ECD1C03}"/>
    <cellStyle name="Comma 14 2 5" xfId="3093" xr:uid="{C998BAD9-40A1-4CE5-995D-1CB9C8DC2B62}"/>
    <cellStyle name="Comma 14 3" xfId="752" xr:uid="{00000000-0005-0000-0000-0000F0020000}"/>
    <cellStyle name="Comma 14 3 2" xfId="5002" xr:uid="{78030DCA-B7D7-47F5-ADA7-2F43C4225603}"/>
    <cellStyle name="Comma 14 3 3" xfId="3097" xr:uid="{B651CB34-B7E9-46DE-A61F-A54C5969EEEA}"/>
    <cellStyle name="Comma 14 4" xfId="4027" xr:uid="{9C2162B6-AE66-4934-80C9-FC5B6CA59502}"/>
    <cellStyle name="Comma 14 5" xfId="3092" xr:uid="{D6A7A20D-B26D-4989-8A8F-E2ECBB2EB4B1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5003" xr:uid="{32F60F6E-626C-4BA8-AB7C-38F3D408F80A}"/>
    <cellStyle name="Comma 15 2 2 3" xfId="3100" xr:uid="{E37C95E4-2D0F-40F8-A394-22AD665DC4E0}"/>
    <cellStyle name="Comma 15 2 3" xfId="4031" xr:uid="{2743E829-D29F-49B5-8301-66281809D67A}"/>
    <cellStyle name="Comma 15 2 4" xfId="3099" xr:uid="{751A281C-854F-4AA9-ADB6-582E919C2D15}"/>
    <cellStyle name="Comma 15 3" xfId="756" xr:uid="{00000000-0005-0000-0000-0000F4020000}"/>
    <cellStyle name="Comma 15 3 2" xfId="757" xr:uid="{00000000-0005-0000-0000-0000F5020000}"/>
    <cellStyle name="Comma 15 3 2 2" xfId="5004" xr:uid="{8528753C-B920-44CA-93EB-61BEBB17F2F3}"/>
    <cellStyle name="Comma 15 3 2 3" xfId="3102" xr:uid="{34620605-F17E-4361-A973-ED363DE1F1D4}"/>
    <cellStyle name="Comma 15 3 3" xfId="4032" xr:uid="{39557CFD-A4F4-46A3-888C-CD8280B83AB2}"/>
    <cellStyle name="Comma 15 3 4" xfId="3101" xr:uid="{D3027F0D-3381-43F6-8990-8131D7FEA248}"/>
    <cellStyle name="Comma 15 4" xfId="758" xr:uid="{00000000-0005-0000-0000-0000F6020000}"/>
    <cellStyle name="Comma 15 4 2" xfId="759" xr:uid="{00000000-0005-0000-0000-0000F7020000}"/>
    <cellStyle name="Comma 15 4 2 2" xfId="5005" xr:uid="{56EF7173-E2B8-44D6-BC0A-D3287BB8C160}"/>
    <cellStyle name="Comma 15 4 2 3" xfId="3104" xr:uid="{CE3AA46B-C5E5-4E1E-95A7-A6A86041F971}"/>
    <cellStyle name="Comma 15 4 3" xfId="4033" xr:uid="{B01E3A07-6095-45B7-8E1D-D8FB8612F7DB}"/>
    <cellStyle name="Comma 15 4 4" xfId="3103" xr:uid="{9184CFE7-D298-4642-B3F6-E8807478C407}"/>
    <cellStyle name="Comma 15 5" xfId="760" xr:uid="{00000000-0005-0000-0000-0000F8020000}"/>
    <cellStyle name="Comma 15 5 2" xfId="5006" xr:uid="{0774ED99-5308-4067-B25F-E0B34C494AAD}"/>
    <cellStyle name="Comma 15 5 3" xfId="3105" xr:uid="{28596CAB-C5A5-4130-AE68-E65329D9E0B7}"/>
    <cellStyle name="Comma 15 6" xfId="4030" xr:uid="{F326ABA1-24E3-4A8D-9E76-0B1D36534A09}"/>
    <cellStyle name="Comma 15 7" xfId="3098" xr:uid="{34125293-79BA-49CF-BDA5-CA8A4841B3C9}"/>
    <cellStyle name="Comma 16" xfId="761" xr:uid="{00000000-0005-0000-0000-0000F9020000}"/>
    <cellStyle name="Comma 16 2" xfId="762" xr:uid="{00000000-0005-0000-0000-0000FA020000}"/>
    <cellStyle name="Comma 16 2 2" xfId="5007" xr:uid="{3E5D6701-3A7D-46B0-B28B-FAD2FF7E81E5}"/>
    <cellStyle name="Comma 16 2 3" xfId="3107" xr:uid="{FC48B444-710A-4717-A1CC-4946047EDDF2}"/>
    <cellStyle name="Comma 16 3" xfId="4034" xr:uid="{BC942FD6-3A5D-45EB-A401-800817BE475F}"/>
    <cellStyle name="Comma 16 4" xfId="3106" xr:uid="{A3E843BF-BE57-40F8-AC8A-416E13DB6857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5008" xr:uid="{55174F75-D36F-4C4A-B4AC-2D83F15E446E}"/>
    <cellStyle name="Comma 17 2 2 3" xfId="3110" xr:uid="{E5C7B399-1051-4B16-9E36-6817E283A27F}"/>
    <cellStyle name="Comma 17 2 3" xfId="4036" xr:uid="{B912A5FD-19AD-4A05-A93F-E31D8603CC37}"/>
    <cellStyle name="Comma 17 2 4" xfId="3109" xr:uid="{CF51C418-F09A-4A0B-A70C-26758F35EF0B}"/>
    <cellStyle name="Comma 17 3" xfId="4035" xr:uid="{B3336335-E4B9-4783-A425-9609FB42C46C}"/>
    <cellStyle name="Comma 17 4" xfId="3108" xr:uid="{87487F37-F372-454F-8736-3858378A7E93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5009" xr:uid="{CF904B5E-E5D3-4A90-92EC-9BFF1FB086D9}"/>
    <cellStyle name="Comma 18 2 2 3" xfId="3113" xr:uid="{34BF7B62-AAFB-468E-9FC5-C64661E801A8}"/>
    <cellStyle name="Comma 18 2 3" xfId="4038" xr:uid="{1B4FED8B-4DCA-487E-B1FA-96A403E767E7}"/>
    <cellStyle name="Comma 18 2 4" xfId="3112" xr:uid="{9EDD8237-4EA4-4FA1-88A3-0030C9C3D471}"/>
    <cellStyle name="Comma 18 3" xfId="769" xr:uid="{00000000-0005-0000-0000-000001030000}"/>
    <cellStyle name="Comma 18 3 2" xfId="5010" xr:uid="{63994CBB-B2D0-4AAC-91D2-6AA5528B8262}"/>
    <cellStyle name="Comma 18 3 3" xfId="3114" xr:uid="{DEF6470B-D0C2-44AA-B778-5340BA870004}"/>
    <cellStyle name="Comma 18 4" xfId="4037" xr:uid="{B87A3ABA-84FE-4629-8208-654EF7726348}"/>
    <cellStyle name="Comma 18 5" xfId="3111" xr:uid="{44BBBE67-F4EC-4F17-8577-DBFACC48564E}"/>
    <cellStyle name="Comma 19" xfId="770" xr:uid="{00000000-0005-0000-0000-000002030000}"/>
    <cellStyle name="Comma 19 2" xfId="771" xr:uid="{00000000-0005-0000-0000-000003030000}"/>
    <cellStyle name="Comma 19 2 2" xfId="4040" xr:uid="{13EABFCE-32C2-4FC3-9519-3F6464F312CA}"/>
    <cellStyle name="Comma 19 2 3" xfId="3116" xr:uid="{C0FB5B76-3799-42C7-B439-30E1C8138E9D}"/>
    <cellStyle name="Comma 19 3" xfId="772" xr:uid="{00000000-0005-0000-0000-000004030000}"/>
    <cellStyle name="Comma 19 3 2" xfId="4041" xr:uid="{3FA681A1-8A62-4594-80B8-494493999A04}"/>
    <cellStyle name="Comma 19 3 3" xfId="3117" xr:uid="{B45CE4D6-F03C-4E7F-8A81-B309D52082E5}"/>
    <cellStyle name="Comma 19 4" xfId="773" xr:uid="{00000000-0005-0000-0000-000005030000}"/>
    <cellStyle name="Comma 19 4 2" xfId="4042" xr:uid="{87663F1E-CE48-46AC-8C9D-5DB92A00DFCB}"/>
    <cellStyle name="Comma 19 4 3" xfId="3118" xr:uid="{B65EA3BD-CD6C-48FD-8046-25A1CAE6CF55}"/>
    <cellStyle name="Comma 19 5" xfId="774" xr:uid="{00000000-0005-0000-0000-000006030000}"/>
    <cellStyle name="Comma 19 5 2" xfId="5011" xr:uid="{1FFAFEDA-8F8C-4ED1-BEB8-9C5D39AFD3E7}"/>
    <cellStyle name="Comma 19 5 3" xfId="3119" xr:uid="{7680B66A-0477-482E-9C66-AC2D5865B648}"/>
    <cellStyle name="Comma 19 6" xfId="4039" xr:uid="{F2355F76-BCB1-4264-A014-1840FB0D6264}"/>
    <cellStyle name="Comma 19 7" xfId="3115" xr:uid="{A70FB492-DCEC-4760-92B3-C740AF017F34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5012" xr:uid="{2D8EB86C-F242-4A5D-98F6-4CDD7D116814}"/>
    <cellStyle name="Comma 2 10 2 3" xfId="3122" xr:uid="{1A240A94-420E-4F34-9F89-36DD2BE80E38}"/>
    <cellStyle name="Comma 2 10 3" xfId="4043" xr:uid="{745B2F63-E697-49CC-8386-640C8D489C42}"/>
    <cellStyle name="Comma 2 10 4" xfId="3121" xr:uid="{E2DE2AC8-1D8E-4E11-992E-D031F0FFE7E1}"/>
    <cellStyle name="Comma 2 11" xfId="778" xr:uid="{00000000-0005-0000-0000-00000A030000}"/>
    <cellStyle name="Comma 2 11 2" xfId="779" xr:uid="{00000000-0005-0000-0000-00000B030000}"/>
    <cellStyle name="Comma 2 11 2 2" xfId="5013" xr:uid="{030A751D-FDFF-4135-811F-61BEB0F77F14}"/>
    <cellStyle name="Comma 2 11 2 3" xfId="3124" xr:uid="{347912B9-E850-4CD5-969C-331CF6BAFE79}"/>
    <cellStyle name="Comma 2 11 3" xfId="4044" xr:uid="{688D45D3-242F-4C9F-8727-0D9DCC77AD2E}"/>
    <cellStyle name="Comma 2 11 4" xfId="3123" xr:uid="{C74A500A-BBDD-4A15-A5E6-333F0D5BD5B4}"/>
    <cellStyle name="Comma 2 12" xfId="780" xr:uid="{00000000-0005-0000-0000-00000C030000}"/>
    <cellStyle name="Comma 2 12 2" xfId="781" xr:uid="{00000000-0005-0000-0000-00000D030000}"/>
    <cellStyle name="Comma 2 12 2 2" xfId="5014" xr:uid="{3FAA50A7-22B8-4A37-B2C7-31B40D5DE10E}"/>
    <cellStyle name="Comma 2 12 2 3" xfId="3126" xr:uid="{F18B36E5-76EC-4042-B071-16F9B4CBC667}"/>
    <cellStyle name="Comma 2 12 3" xfId="4045" xr:uid="{027A6A52-C5AA-4C48-A881-9C6CCA3267E8}"/>
    <cellStyle name="Comma 2 12 4" xfId="3125" xr:uid="{17939980-F91A-4516-8EF5-FE4E1D626D6A}"/>
    <cellStyle name="Comma 2 13" xfId="782" xr:uid="{00000000-0005-0000-0000-00000E030000}"/>
    <cellStyle name="Comma 2 13 2" xfId="783" xr:uid="{00000000-0005-0000-0000-00000F030000}"/>
    <cellStyle name="Comma 2 13 2 2" xfId="5015" xr:uid="{E4B9A789-9F62-4D0F-9DCC-34E66CF13ACD}"/>
    <cellStyle name="Comma 2 13 2 3" xfId="3128" xr:uid="{3DF84E87-FA97-4B35-87C5-FAC008C177A9}"/>
    <cellStyle name="Comma 2 13 3" xfId="4046" xr:uid="{40BA0F69-8CB0-4709-87C4-E6519551350B}"/>
    <cellStyle name="Comma 2 13 4" xfId="3127" xr:uid="{E2D1E396-C7B4-4149-B33F-DCD2755C34D0}"/>
    <cellStyle name="Comma 2 14" xfId="784" xr:uid="{00000000-0005-0000-0000-000010030000}"/>
    <cellStyle name="Comma 2 14 2" xfId="785" xr:uid="{00000000-0005-0000-0000-000011030000}"/>
    <cellStyle name="Comma 2 14 2 2" xfId="5016" xr:uid="{517963FF-D327-432D-B9D7-9BBFADD5815B}"/>
    <cellStyle name="Comma 2 14 2 3" xfId="3130" xr:uid="{98401946-AF75-4084-8815-A0ED4F18AD22}"/>
    <cellStyle name="Comma 2 14 3" xfId="4047" xr:uid="{FE584B59-1C33-46F3-B73E-48F19382E334}"/>
    <cellStyle name="Comma 2 14 4" xfId="3129" xr:uid="{270367BA-25F1-4570-B184-66EE6AB12080}"/>
    <cellStyle name="Comma 2 15" xfId="786" xr:uid="{00000000-0005-0000-0000-000012030000}"/>
    <cellStyle name="Comma 2 15 2" xfId="787" xr:uid="{00000000-0005-0000-0000-000013030000}"/>
    <cellStyle name="Comma 2 15 2 2" xfId="5017" xr:uid="{C64188E1-F956-4B53-9E33-F7F6BE5844F8}"/>
    <cellStyle name="Comma 2 15 2 3" xfId="3132" xr:uid="{34C24FB2-5B77-40DB-91CE-8AB1E242C520}"/>
    <cellStyle name="Comma 2 15 3" xfId="4048" xr:uid="{300B2679-D432-413A-88B6-C66C8A7600D4}"/>
    <cellStyle name="Comma 2 15 4" xfId="3131" xr:uid="{6C240A0A-1A20-4C6D-B880-80C835C3EAA4}"/>
    <cellStyle name="Comma 2 16" xfId="788" xr:uid="{00000000-0005-0000-0000-000014030000}"/>
    <cellStyle name="Comma 2 16 2" xfId="789" xr:uid="{00000000-0005-0000-0000-000015030000}"/>
    <cellStyle name="Comma 2 16 2 2" xfId="5018" xr:uid="{4B7FC20B-72C0-451F-A4C5-90A0F7786B14}"/>
    <cellStyle name="Comma 2 16 2 3" xfId="3134" xr:uid="{F61FF772-CFAE-4CE8-B17A-96D68BB4D117}"/>
    <cellStyle name="Comma 2 16 3" xfId="4049" xr:uid="{1A9E80A9-D694-4098-83F3-246625818D85}"/>
    <cellStyle name="Comma 2 16 4" xfId="3133" xr:uid="{6B9C5EF8-58D1-4120-8293-62E2D15DF44D}"/>
    <cellStyle name="Comma 2 17" xfId="790" xr:uid="{00000000-0005-0000-0000-000016030000}"/>
    <cellStyle name="Comma 2 17 2" xfId="791" xr:uid="{00000000-0005-0000-0000-000017030000}"/>
    <cellStyle name="Comma 2 17 2 2" xfId="5019" xr:uid="{DA1D9C6E-273C-4778-984E-747B272559EA}"/>
    <cellStyle name="Comma 2 17 2 3" xfId="3136" xr:uid="{6784DADA-1DD1-4389-ACAE-077F711A75B7}"/>
    <cellStyle name="Comma 2 17 3" xfId="4050" xr:uid="{A56B656C-4FBF-4913-AD44-5BE9D306A783}"/>
    <cellStyle name="Comma 2 17 4" xfId="3135" xr:uid="{D7657AFD-E2C6-4351-A581-0C6C245AA14C}"/>
    <cellStyle name="Comma 2 18" xfId="792" xr:uid="{00000000-0005-0000-0000-000018030000}"/>
    <cellStyle name="Comma 2 18 2" xfId="793" xr:uid="{00000000-0005-0000-0000-000019030000}"/>
    <cellStyle name="Comma 2 18 2 2" xfId="5020" xr:uid="{10284514-97A3-4E40-8A7F-37019C2AF85B}"/>
    <cellStyle name="Comma 2 18 2 3" xfId="3138" xr:uid="{DB426C62-6754-47AC-8E6A-607CABF82F14}"/>
    <cellStyle name="Comma 2 18 3" xfId="4051" xr:uid="{2174CC5E-204C-453E-9114-544267B53AAD}"/>
    <cellStyle name="Comma 2 18 4" xfId="3137" xr:uid="{B1D36188-E2D1-4FEB-89D4-98ADD4C9C45E}"/>
    <cellStyle name="Comma 2 19" xfId="794" xr:uid="{00000000-0005-0000-0000-00001A030000}"/>
    <cellStyle name="Comma 2 19 2" xfId="795" xr:uid="{00000000-0005-0000-0000-00001B030000}"/>
    <cellStyle name="Comma 2 19 2 2" xfId="5021" xr:uid="{B2DDC114-A2E8-40DC-B1B6-0DB002795716}"/>
    <cellStyle name="Comma 2 19 2 3" xfId="3140" xr:uid="{5FFBF1A0-AA4F-49C7-A9E7-399194A7F889}"/>
    <cellStyle name="Comma 2 19 3" xfId="4052" xr:uid="{860FF6D6-59C7-4E66-B9F8-39936171B28F}"/>
    <cellStyle name="Comma 2 19 4" xfId="3139" xr:uid="{85ECEFE2-CB36-462D-898C-41EED622984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5024" xr:uid="{B27A643B-8B83-4BDD-AA21-6BDE8E1B1F67}"/>
    <cellStyle name="Comma 2 2 2 2 2 2 2 2 2 3" xfId="3147" xr:uid="{BC5B9E49-3B7C-47D1-AD35-6EA0C0B15F8B}"/>
    <cellStyle name="Comma 2 2 2 2 2 2 2 2 3" xfId="4058" xr:uid="{C0E2F460-5DE4-442A-93F1-622EC6C86E16}"/>
    <cellStyle name="Comma 2 2 2 2 2 2 2 2 4" xfId="3146" xr:uid="{CE78D7F7-3A80-4BAD-AE37-64604F66D4E8}"/>
    <cellStyle name="Comma 2 2 2 2 2 2 2 3" xfId="804" xr:uid="{00000000-0005-0000-0000-000024030000}"/>
    <cellStyle name="Comma 2 2 2 2 2 2 2 3 2" xfId="805" xr:uid="{00000000-0005-0000-0000-000025030000}"/>
    <cellStyle name="Comma 2 2 2 2 2 2 2 3 2 2" xfId="5025" xr:uid="{4A7BAF81-754D-428F-9610-D53211E12E7F}"/>
    <cellStyle name="Comma 2 2 2 2 2 2 2 3 2 3" xfId="3149" xr:uid="{75CC3AE4-1E92-49F0-8B9D-44338C75B6B7}"/>
    <cellStyle name="Comma 2 2 2 2 2 2 2 3 3" xfId="4059" xr:uid="{54C0D8C5-0A83-4625-9942-7A68E6221C70}"/>
    <cellStyle name="Comma 2 2 2 2 2 2 2 3 4" xfId="3148" xr:uid="{21E38218-68AB-4CCC-B5E1-F77012C9983F}"/>
    <cellStyle name="Comma 2 2 2 2 2 2 2 4" xfId="4057" xr:uid="{FC733A5C-04D1-4F21-9487-4E3DD1969633}"/>
    <cellStyle name="Comma 2 2 2 2 2 2 2 5" xfId="5023" xr:uid="{FC0A818B-A583-49E3-BDAD-5407E35880A6}"/>
    <cellStyle name="Comma 2 2 2 2 2 2 2 6" xfId="3145" xr:uid="{C341832F-ED1F-41BF-8726-8C4F5591CE28}"/>
    <cellStyle name="Comma 2 2 2 2 2 2 3" xfId="806" xr:uid="{00000000-0005-0000-0000-000026030000}"/>
    <cellStyle name="Comma 2 2 2 2 2 2 3 2" xfId="4060" xr:uid="{5A012451-0214-4455-8DCE-6C134799E1B3}"/>
    <cellStyle name="Comma 2 2 2 2 2 2 3 3" xfId="5026" xr:uid="{6D577BE3-F5A4-4C82-9BBE-5F4034C81878}"/>
    <cellStyle name="Comma 2 2 2 2 2 2 3 4" xfId="3150" xr:uid="{C3EDD353-57EF-4176-AD16-E106A291494C}"/>
    <cellStyle name="Comma 2 2 2 2 2 2 4" xfId="807" xr:uid="{00000000-0005-0000-0000-000027030000}"/>
    <cellStyle name="Comma 2 2 2 2 2 2 4 2" xfId="5027" xr:uid="{F9BA054E-4D79-4284-807B-8C8B6B6017D7}"/>
    <cellStyle name="Comma 2 2 2 2 2 2 4 3" xfId="3151" xr:uid="{DCD14081-2F1A-4A17-8642-D74FD7749214}"/>
    <cellStyle name="Comma 2 2 2 2 2 2 5" xfId="4056" xr:uid="{AA82F3D7-806C-4B1D-AFAD-6DF3A9A86E7E}"/>
    <cellStyle name="Comma 2 2 2 2 2 2 6" xfId="3144" xr:uid="{CA8AC786-9390-4193-BA94-90FCE2B2C8E3}"/>
    <cellStyle name="Comma 2 2 2 2 2 3" xfId="808" xr:uid="{00000000-0005-0000-0000-000028030000}"/>
    <cellStyle name="Comma 2 2 2 2 2 3 2" xfId="809" xr:uid="{00000000-0005-0000-0000-000029030000}"/>
    <cellStyle name="Comma 2 2 2 2 2 3 2 2" xfId="5028" xr:uid="{E3336243-AE00-4889-B8B9-E70F3ACDDA57}"/>
    <cellStyle name="Comma 2 2 2 2 2 3 2 3" xfId="3153" xr:uid="{18CE7802-B15C-4D25-B635-F1F5F8D24282}"/>
    <cellStyle name="Comma 2 2 2 2 2 3 3" xfId="4061" xr:uid="{7A699908-D37E-4E0D-BE1C-E1584012F6C5}"/>
    <cellStyle name="Comma 2 2 2 2 2 3 4" xfId="3152" xr:uid="{07F9B8FB-A2F2-4B38-8BE4-8DA02406A5FC}"/>
    <cellStyle name="Comma 2 2 2 2 2 4" xfId="810" xr:uid="{00000000-0005-0000-0000-00002A030000}"/>
    <cellStyle name="Comma 2 2 2 2 2 4 2" xfId="811" xr:uid="{00000000-0005-0000-0000-00002B030000}"/>
    <cellStyle name="Comma 2 2 2 2 2 4 2 2" xfId="5029" xr:uid="{C56263FE-70DC-4C72-9F55-E5519874BDBD}"/>
    <cellStyle name="Comma 2 2 2 2 2 4 2 3" xfId="3155" xr:uid="{D3F5DFC1-EDFA-40D9-8CA6-3540F6B6B412}"/>
    <cellStyle name="Comma 2 2 2 2 2 4 3" xfId="4062" xr:uid="{DAC71EAC-807A-440C-B9B7-9F29AE642838}"/>
    <cellStyle name="Comma 2 2 2 2 2 4 4" xfId="3154" xr:uid="{EAB07264-8108-4AF3-9FA1-79EFCE1626E5}"/>
    <cellStyle name="Comma 2 2 2 2 2 5" xfId="4055" xr:uid="{0A42AE6B-F4EF-45FC-8BD8-D79B093DD603}"/>
    <cellStyle name="Comma 2 2 2 2 2 6" xfId="5022" xr:uid="{01EA0AB5-C098-45FA-BD40-A99A07CD802F}"/>
    <cellStyle name="Comma 2 2 2 2 2 7" xfId="3143" xr:uid="{40BC788A-EDD0-4C26-8BD5-B5577EAB41BE}"/>
    <cellStyle name="Comma 2 2 2 2 3" xfId="812" xr:uid="{00000000-0005-0000-0000-00002C030000}"/>
    <cellStyle name="Comma 2 2 2 2 3 2" xfId="4063" xr:uid="{DC4ABFFB-F7F9-4261-A7D5-FC07EDC8049E}"/>
    <cellStyle name="Comma 2 2 2 2 3 3" xfId="5030" xr:uid="{A9F46FD4-89FA-48EE-B6B3-9DEED8468BF2}"/>
    <cellStyle name="Comma 2 2 2 2 3 4" xfId="3156" xr:uid="{D032139F-6642-4671-986E-E5908B2505BF}"/>
    <cellStyle name="Comma 2 2 2 2 4" xfId="813" xr:uid="{00000000-0005-0000-0000-00002D030000}"/>
    <cellStyle name="Comma 2 2 2 2 4 2" xfId="4064" xr:uid="{63BB24B6-40AD-4B36-84D2-DA4C7EA3C716}"/>
    <cellStyle name="Comma 2 2 2 2 4 3" xfId="5031" xr:uid="{BC74BE76-34BF-4F7D-A511-B489B9B9949D}"/>
    <cellStyle name="Comma 2 2 2 2 4 4" xfId="3157" xr:uid="{59CA6C68-F7BA-44AC-A9D6-09F6D87F7907}"/>
    <cellStyle name="Comma 2 2 2 2 5" xfId="814" xr:uid="{00000000-0005-0000-0000-00002E030000}"/>
    <cellStyle name="Comma 2 2 2 2 5 2" xfId="5032" xr:uid="{8A0E264A-B88D-4709-9208-819BF9855833}"/>
    <cellStyle name="Comma 2 2 2 2 5 3" xfId="3158" xr:uid="{31C80B75-26B4-46CC-AA7E-881F7DB4F05C}"/>
    <cellStyle name="Comma 2 2 2 2 6" xfId="4054" xr:uid="{DCF2F97E-5AA5-49E5-AE39-138D260C2DAC}"/>
    <cellStyle name="Comma 2 2 2 2 7" xfId="3142" xr:uid="{633E57AE-0011-4110-9E93-4C27ADDB2C8C}"/>
    <cellStyle name="Comma 2 2 2 3" xfId="815" xr:uid="{00000000-0005-0000-0000-00002F030000}"/>
    <cellStyle name="Comma 2 2 2 3 2" xfId="816" xr:uid="{00000000-0005-0000-0000-000030030000}"/>
    <cellStyle name="Comma 2 2 2 3 2 2" xfId="5033" xr:uid="{803FAF4B-99DC-4140-A7AB-AB8E7876B8DC}"/>
    <cellStyle name="Comma 2 2 2 3 2 3" xfId="3160" xr:uid="{F34B03FC-E23B-4250-B798-5FCE44C81657}"/>
    <cellStyle name="Comma 2 2 2 3 3" xfId="4065" xr:uid="{57B948B4-6BE4-4359-BDFE-DE32D2E3F703}"/>
    <cellStyle name="Comma 2 2 2 3 4" xfId="3159" xr:uid="{72A725C5-06D8-4357-8CFF-A4160C3697FF}"/>
    <cellStyle name="Comma 2 2 2 4" xfId="817" xr:uid="{00000000-0005-0000-0000-000031030000}"/>
    <cellStyle name="Comma 2 2 2 4 2" xfId="818" xr:uid="{00000000-0005-0000-0000-000032030000}"/>
    <cellStyle name="Comma 2 2 2 4 2 2" xfId="5034" xr:uid="{41EE2A00-6793-40D4-B890-8C4BA703424D}"/>
    <cellStyle name="Comma 2 2 2 4 2 3" xfId="3162" xr:uid="{0890293D-A9C2-480A-8B80-A7E2775C6FA4}"/>
    <cellStyle name="Comma 2 2 2 4 3" xfId="4066" xr:uid="{33AF41DF-4BA3-47DD-8429-5ECABC86A475}"/>
    <cellStyle name="Comma 2 2 2 4 4" xfId="3161" xr:uid="{833934B7-393E-4301-95D5-F957D931400B}"/>
    <cellStyle name="Comma 2 2 2 5" xfId="819" xr:uid="{00000000-0005-0000-0000-000033030000}"/>
    <cellStyle name="Comma 2 2 2 5 2" xfId="820" xr:uid="{00000000-0005-0000-0000-000034030000}"/>
    <cellStyle name="Comma 2 2 2 5 2 2" xfId="5035" xr:uid="{86EF389F-5EC4-4C30-9DE8-82DC979A2D6F}"/>
    <cellStyle name="Comma 2 2 2 5 2 3" xfId="3164" xr:uid="{5D3A54BC-F132-469D-8EF7-0F5C1E6C7A3C}"/>
    <cellStyle name="Comma 2 2 2 5 3" xfId="4067" xr:uid="{DFB03CC2-24CF-498A-A7B4-55D516A02CFA}"/>
    <cellStyle name="Comma 2 2 2 5 4" xfId="3163" xr:uid="{6A9D6D8F-5B60-45C6-9E61-F139DC8FE851}"/>
    <cellStyle name="Comma 2 2 2 6" xfId="4053" xr:uid="{DA874493-94D4-4FED-9BF1-B15DD2E5E33D}"/>
    <cellStyle name="Comma 2 2 2 7" xfId="3141" xr:uid="{60B7B4B2-1710-445C-956B-378EEB8EAF18}"/>
    <cellStyle name="Comma 2 2 3" xfId="821" xr:uid="{00000000-0005-0000-0000-000035030000}"/>
    <cellStyle name="Comma 2 2 3 2" xfId="822" xr:uid="{00000000-0005-0000-0000-000036030000}"/>
    <cellStyle name="Comma 2 2 3 2 2" xfId="5036" xr:uid="{897BFADF-0C52-4B10-83B7-2837464E3624}"/>
    <cellStyle name="Comma 2 2 3 2 3" xfId="3166" xr:uid="{1094156D-09CB-4CDB-93A6-6B29A4836B0A}"/>
    <cellStyle name="Comma 2 2 3 3" xfId="4068" xr:uid="{0DC6A4FA-A60B-4E52-93E8-646E1D74B206}"/>
    <cellStyle name="Comma 2 2 3 4" xfId="3165" xr:uid="{4E0EA18D-5301-485A-8BFC-EBC17DD1E083}"/>
    <cellStyle name="Comma 2 2 4" xfId="823" xr:uid="{00000000-0005-0000-0000-000037030000}"/>
    <cellStyle name="Comma 2 2 4 2" xfId="4069" xr:uid="{EBF86202-C837-436C-A4E6-649B36B28814}"/>
    <cellStyle name="Comma 2 2 4 3" xfId="5037" xr:uid="{C567B1BB-4367-41D9-91AE-A8C54C0F7471}"/>
    <cellStyle name="Comma 2 2 4 4" xfId="3167" xr:uid="{DA736BA7-50E0-4EBC-8C29-FD3034491117}"/>
    <cellStyle name="Comma 2 2 5" xfId="824" xr:uid="{00000000-0005-0000-0000-000038030000}"/>
    <cellStyle name="Comma 2 2 5 2" xfId="4070" xr:uid="{E0C63DA9-28C8-4BDC-B2EF-1C405EA16867}"/>
    <cellStyle name="Comma 2 2 5 3" xfId="5038" xr:uid="{C9110DE1-396F-4651-B0D1-A46B29C67827}"/>
    <cellStyle name="Comma 2 2 5 4" xfId="3168" xr:uid="{FCBDE4B4-94BE-4E43-99F4-738CDC53E311}"/>
    <cellStyle name="Comma 2 2 6" xfId="825" xr:uid="{00000000-0005-0000-0000-000039030000}"/>
    <cellStyle name="Comma 2 2 6 2" xfId="4071" xr:uid="{CD3C2396-4677-4F0E-8B0D-72BFB36869CE}"/>
    <cellStyle name="Comma 2 2 6 3" xfId="3169" xr:uid="{B46E2085-BB9A-4DA2-95F5-9C6D1A4D31D1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5039" xr:uid="{AAD173C8-23CE-4C28-8A7D-55CB8F01B699}"/>
    <cellStyle name="Comma 2 20 2 3" xfId="3171" xr:uid="{10D96F1C-0116-4CF4-8350-CAEF65959CC6}"/>
    <cellStyle name="Comma 2 20 3" xfId="4072" xr:uid="{93CDB226-E118-45BC-8B6C-723664A7BB03}"/>
    <cellStyle name="Comma 2 20 4" xfId="3170" xr:uid="{AD279E14-A9DA-4E62-92CA-47459582A5CD}"/>
    <cellStyle name="Comma 2 21" xfId="829" xr:uid="{00000000-0005-0000-0000-00003D030000}"/>
    <cellStyle name="Comma 2 21 2" xfId="830" xr:uid="{00000000-0005-0000-0000-00003E030000}"/>
    <cellStyle name="Comma 2 21 2 2" xfId="5040" xr:uid="{ABF171B6-9335-458C-873D-1FB8FF36D1F4}"/>
    <cellStyle name="Comma 2 21 2 3" xfId="3173" xr:uid="{183A9D6C-4AD0-4157-A5DE-3E3007EF52F2}"/>
    <cellStyle name="Comma 2 21 3" xfId="4073" xr:uid="{F3775BAC-2DDE-4944-A709-D06BB3DE9C62}"/>
    <cellStyle name="Comma 2 21 4" xfId="3172" xr:uid="{7D3EF7A1-6FAE-469B-8ACD-6DF8C0DA00FD}"/>
    <cellStyle name="Comma 2 22" xfId="831" xr:uid="{00000000-0005-0000-0000-00003F030000}"/>
    <cellStyle name="Comma 2 22 2" xfId="832" xr:uid="{00000000-0005-0000-0000-000040030000}"/>
    <cellStyle name="Comma 2 22 2 2" xfId="5041" xr:uid="{36FEDC16-18D0-4955-B2E4-484449809AA8}"/>
    <cellStyle name="Comma 2 22 2 3" xfId="3175" xr:uid="{A3B6B445-F6EE-4D5A-8C37-C1AD11585D40}"/>
    <cellStyle name="Comma 2 22 3" xfId="4074" xr:uid="{ADC1F953-9036-4EE5-83D5-32C30E953362}"/>
    <cellStyle name="Comma 2 22 4" xfId="3174" xr:uid="{D57F52DE-3C2A-4A24-AB3E-DEFEC344940F}"/>
    <cellStyle name="Comma 2 23" xfId="833" xr:uid="{00000000-0005-0000-0000-000041030000}"/>
    <cellStyle name="Comma 2 23 2" xfId="834" xr:uid="{00000000-0005-0000-0000-000042030000}"/>
    <cellStyle name="Comma 2 23 2 2" xfId="5042" xr:uid="{CE84ADB9-5BBB-4753-986D-2597971B358F}"/>
    <cellStyle name="Comma 2 23 2 3" xfId="3177" xr:uid="{86D19FA7-8E59-4429-9E01-D04584F59D48}"/>
    <cellStyle name="Comma 2 23 3" xfId="4075" xr:uid="{8B9A85C7-5C53-4B06-819F-0469B354288B}"/>
    <cellStyle name="Comma 2 23 4" xfId="3176" xr:uid="{7C1EF6D6-DE2D-4835-81F6-E97D832ADD6E}"/>
    <cellStyle name="Comma 2 24" xfId="835" xr:uid="{00000000-0005-0000-0000-000043030000}"/>
    <cellStyle name="Comma 2 24 2" xfId="836" xr:uid="{00000000-0005-0000-0000-000044030000}"/>
    <cellStyle name="Comma 2 24 2 2" xfId="5043" xr:uid="{7D621B00-58E5-4328-B115-761A093A36B1}"/>
    <cellStyle name="Comma 2 24 2 3" xfId="3179" xr:uid="{EAE539DD-04F1-4B75-8B65-F220EC448932}"/>
    <cellStyle name="Comma 2 24 3" xfId="4076" xr:uid="{1D96AC33-5706-4C46-9BC8-C1DA9E931C4A}"/>
    <cellStyle name="Comma 2 24 4" xfId="3178" xr:uid="{B02935A9-27E2-4A9E-85AF-D4A30BD60136}"/>
    <cellStyle name="Comma 2 25" xfId="837" xr:uid="{00000000-0005-0000-0000-000045030000}"/>
    <cellStyle name="Comma 2 25 2" xfId="838" xr:uid="{00000000-0005-0000-0000-000046030000}"/>
    <cellStyle name="Comma 2 25 2 2" xfId="5044" xr:uid="{1435B4B3-A23E-4AB4-B7AC-0C966149750F}"/>
    <cellStyle name="Comma 2 25 2 3" xfId="3181" xr:uid="{71E77628-E6AD-445B-8489-54BAF2E96AF3}"/>
    <cellStyle name="Comma 2 25 3" xfId="4077" xr:uid="{A71F7D73-04AE-4D44-A8F3-3C40FD80F50D}"/>
    <cellStyle name="Comma 2 25 4" xfId="3180" xr:uid="{6DA116B5-DC3E-42EC-A63E-E6F020197C45}"/>
    <cellStyle name="Comma 2 26" xfId="839" xr:uid="{00000000-0005-0000-0000-000047030000}"/>
    <cellStyle name="Comma 2 26 2" xfId="840" xr:uid="{00000000-0005-0000-0000-000048030000}"/>
    <cellStyle name="Comma 2 26 2 2" xfId="5045" xr:uid="{DCB55D98-243C-421A-B81F-52AC2E924A42}"/>
    <cellStyle name="Comma 2 26 2 3" xfId="3183" xr:uid="{24461DF3-FF66-48CE-B277-42F57F2B1646}"/>
    <cellStyle name="Comma 2 26 3" xfId="4078" xr:uid="{1CA4C15D-2D12-43A1-9338-E69EBA50F01A}"/>
    <cellStyle name="Comma 2 26 4" xfId="3182" xr:uid="{B1FFA3CB-3807-4E06-BFD9-3C647292F01B}"/>
    <cellStyle name="Comma 2 27" xfId="841" xr:uid="{00000000-0005-0000-0000-000049030000}"/>
    <cellStyle name="Comma 2 27 2" xfId="842" xr:uid="{00000000-0005-0000-0000-00004A030000}"/>
    <cellStyle name="Comma 2 27 2 2" xfId="5046" xr:uid="{53106E60-491E-40EB-B09F-1C925905019B}"/>
    <cellStyle name="Comma 2 27 2 3" xfId="3185" xr:uid="{7EEEE3CF-61A3-4538-8FE1-F74999340437}"/>
    <cellStyle name="Comma 2 27 3" xfId="4079" xr:uid="{4ED2CAA3-5F20-434A-B34D-AA19347DE134}"/>
    <cellStyle name="Comma 2 27 4" xfId="3184" xr:uid="{9BB1F28E-A62E-4418-8460-CD2871999D74}"/>
    <cellStyle name="Comma 2 28" xfId="843" xr:uid="{00000000-0005-0000-0000-00004B030000}"/>
    <cellStyle name="Comma 2 28 2" xfId="844" xr:uid="{00000000-0005-0000-0000-00004C030000}"/>
    <cellStyle name="Comma 2 28 2 2" xfId="5047" xr:uid="{FD63773B-B709-4235-AAC7-0BDD1A0E9D4A}"/>
    <cellStyle name="Comma 2 28 2 3" xfId="3187" xr:uid="{573406D6-3BFA-43F3-BA81-FD7543AC694D}"/>
    <cellStyle name="Comma 2 28 3" xfId="4080" xr:uid="{61C19421-DE43-4A12-8AC0-8BE2EF703CEB}"/>
    <cellStyle name="Comma 2 28 4" xfId="3186" xr:uid="{4B5C1409-8D49-4E0D-B1E5-537034831B3A}"/>
    <cellStyle name="Comma 2 29" xfId="845" xr:uid="{00000000-0005-0000-0000-00004D030000}"/>
    <cellStyle name="Comma 2 29 2" xfId="846" xr:uid="{00000000-0005-0000-0000-00004E030000}"/>
    <cellStyle name="Comma 2 29 2 2" xfId="5048" xr:uid="{0FBDC0D6-2C2F-4454-938C-921527814768}"/>
    <cellStyle name="Comma 2 29 2 3" xfId="3189" xr:uid="{D6777220-1474-448A-AE4E-C79498F8E854}"/>
    <cellStyle name="Comma 2 29 3" xfId="4081" xr:uid="{C3A8B2FA-FC1A-46FE-9BEB-A1EF8CAB9471}"/>
    <cellStyle name="Comma 2 29 4" xfId="3188" xr:uid="{F705C48E-45C0-4595-BCCB-A8FC4C636752}"/>
    <cellStyle name="Comma 2 3" xfId="847" xr:uid="{00000000-0005-0000-0000-00004F030000}"/>
    <cellStyle name="Comma 2 3 2" xfId="848" xr:uid="{00000000-0005-0000-0000-000050030000}"/>
    <cellStyle name="Comma 2 3 2 2" xfId="5049" xr:uid="{EB902EA8-C808-47A3-B203-3D5EB440589E}"/>
    <cellStyle name="Comma 2 3 2 3" xfId="3191" xr:uid="{7D011EAE-A854-4AF5-B443-9496202DA66E}"/>
    <cellStyle name="Comma 2 3 3" xfId="4082" xr:uid="{666ABA62-6F02-4D2F-A810-B016D2A65AA7}"/>
    <cellStyle name="Comma 2 3 4" xfId="3190" xr:uid="{D76964F7-1A57-49D8-8CF0-752CFA11AECF}"/>
    <cellStyle name="Comma 2 30" xfId="849" xr:uid="{00000000-0005-0000-0000-000051030000}"/>
    <cellStyle name="Comma 2 30 2" xfId="850" xr:uid="{00000000-0005-0000-0000-000052030000}"/>
    <cellStyle name="Comma 2 30 2 2" xfId="5050" xr:uid="{AA82BC69-9FF1-450C-B929-CBC7649285EA}"/>
    <cellStyle name="Comma 2 30 2 3" xfId="3193" xr:uid="{D2C37E41-EAFC-403D-B174-026167A09794}"/>
    <cellStyle name="Comma 2 30 3" xfId="4083" xr:uid="{59DEF3C5-53C1-40CF-A069-F84F1637E5F7}"/>
    <cellStyle name="Comma 2 30 4" xfId="3192" xr:uid="{4FE0A347-A65E-4DE1-B287-5465390DFF9E}"/>
    <cellStyle name="Comma 2 31" xfId="851" xr:uid="{00000000-0005-0000-0000-000053030000}"/>
    <cellStyle name="Comma 2 31 2" xfId="852" xr:uid="{00000000-0005-0000-0000-000054030000}"/>
    <cellStyle name="Comma 2 31 2 2" xfId="5051" xr:uid="{3928BFA1-7BD5-420E-BF5D-6A8DAA41DB12}"/>
    <cellStyle name="Comma 2 31 2 3" xfId="3195" xr:uid="{FC009773-137E-4790-B2F8-18899899061A}"/>
    <cellStyle name="Comma 2 31 3" xfId="4084" xr:uid="{BA80D7F0-37D8-4958-9DAB-9CC8088CC53C}"/>
    <cellStyle name="Comma 2 31 4" xfId="3194" xr:uid="{9C5B3B4C-1324-4262-ADB7-C6432878EA02}"/>
    <cellStyle name="Comma 2 32" xfId="853" xr:uid="{00000000-0005-0000-0000-000055030000}"/>
    <cellStyle name="Comma 2 32 2" xfId="854" xr:uid="{00000000-0005-0000-0000-000056030000}"/>
    <cellStyle name="Comma 2 32 2 2" xfId="5052" xr:uid="{8CA9A367-6662-45D4-A6A4-5644A2F35123}"/>
    <cellStyle name="Comma 2 32 2 3" xfId="3197" xr:uid="{BE9EC305-E18E-4A82-8F7D-659394449820}"/>
    <cellStyle name="Comma 2 32 3" xfId="4085" xr:uid="{6692D1CC-209A-44AF-B6E6-806FED7414BE}"/>
    <cellStyle name="Comma 2 32 4" xfId="3196" xr:uid="{F09BE813-B6BE-44A5-920C-F8EA652A7D11}"/>
    <cellStyle name="Comma 2 33" xfId="855" xr:uid="{00000000-0005-0000-0000-000057030000}"/>
    <cellStyle name="Comma 2 33 2" xfId="856" xr:uid="{00000000-0005-0000-0000-000058030000}"/>
    <cellStyle name="Comma 2 33 2 2" xfId="5053" xr:uid="{53753EFD-890F-40F1-A60C-B88351A13309}"/>
    <cellStyle name="Comma 2 33 2 3" xfId="3199" xr:uid="{E807FC2D-B424-4F59-A1AD-319538F386D3}"/>
    <cellStyle name="Comma 2 33 3" xfId="4086" xr:uid="{FEA985BA-E493-485E-9933-B4EA209E51C3}"/>
    <cellStyle name="Comma 2 33 4" xfId="3198" xr:uid="{9702FC4D-9E61-46F6-857C-97F6AE9EB23C}"/>
    <cellStyle name="Comma 2 34" xfId="857" xr:uid="{00000000-0005-0000-0000-000059030000}"/>
    <cellStyle name="Comma 2 34 2" xfId="858" xr:uid="{00000000-0005-0000-0000-00005A030000}"/>
    <cellStyle name="Comma 2 34 2 2" xfId="5054" xr:uid="{18B4C6BD-0816-4948-8AF3-E51D07AF5F93}"/>
    <cellStyle name="Comma 2 34 2 3" xfId="3201" xr:uid="{EF7BBFFC-4773-40EB-96CB-741C1B79D27F}"/>
    <cellStyle name="Comma 2 34 3" xfId="4087" xr:uid="{0538B1A2-ED94-4AA2-B3C2-D5E90835FB52}"/>
    <cellStyle name="Comma 2 34 4" xfId="3200" xr:uid="{215CF6E3-6815-4736-816A-F3B2E33C9457}"/>
    <cellStyle name="Comma 2 35" xfId="859" xr:uid="{00000000-0005-0000-0000-00005B030000}"/>
    <cellStyle name="Comma 2 35 2" xfId="860" xr:uid="{00000000-0005-0000-0000-00005C030000}"/>
    <cellStyle name="Comma 2 35 2 2" xfId="5055" xr:uid="{1835CF34-666C-4C8B-913B-C9233A8239D6}"/>
    <cellStyle name="Comma 2 35 2 3" xfId="3203" xr:uid="{75AF129A-78DB-4253-B109-63FECD5D47ED}"/>
    <cellStyle name="Comma 2 35 3" xfId="4088" xr:uid="{A8B918E1-6753-4C9D-9CDE-E84FA254762D}"/>
    <cellStyle name="Comma 2 35 4" xfId="3202" xr:uid="{63328D6A-6C40-462A-9B41-288F70D150D0}"/>
    <cellStyle name="Comma 2 36" xfId="861" xr:uid="{00000000-0005-0000-0000-00005D030000}"/>
    <cellStyle name="Comma 2 36 2" xfId="862" xr:uid="{00000000-0005-0000-0000-00005E030000}"/>
    <cellStyle name="Comma 2 36 2 2" xfId="5056" xr:uid="{8E2EA291-0FBF-42D3-B47F-09E26F22DBF3}"/>
    <cellStyle name="Comma 2 36 2 3" xfId="3205" xr:uid="{5985A82F-1675-4D48-AEB6-E45EF7DD073D}"/>
    <cellStyle name="Comma 2 36 3" xfId="4089" xr:uid="{EA1711F9-1D0A-45C4-A12C-B4168D9F7F38}"/>
    <cellStyle name="Comma 2 36 4" xfId="3204" xr:uid="{B37817EE-57C9-42E0-89D8-5C45105F334C}"/>
    <cellStyle name="Comma 2 37" xfId="863" xr:uid="{00000000-0005-0000-0000-00005F030000}"/>
    <cellStyle name="Comma 2 37 2" xfId="864" xr:uid="{00000000-0005-0000-0000-000060030000}"/>
    <cellStyle name="Comma 2 37 2 2" xfId="5057" xr:uid="{6E1E7F25-C7BA-46D0-A856-CC3073A45509}"/>
    <cellStyle name="Comma 2 37 2 3" xfId="3207" xr:uid="{6F505EAF-47BC-43D4-8128-73FF0DEF9960}"/>
    <cellStyle name="Comma 2 37 3" xfId="4090" xr:uid="{C7154C56-0222-439C-A109-050349FA8FD6}"/>
    <cellStyle name="Comma 2 37 4" xfId="3206" xr:uid="{B5B4D6D1-3BF9-47D9-85D9-671ADCC564C2}"/>
    <cellStyle name="Comma 2 38" xfId="865" xr:uid="{00000000-0005-0000-0000-000061030000}"/>
    <cellStyle name="Comma 2 38 2" xfId="866" xr:uid="{00000000-0005-0000-0000-000062030000}"/>
    <cellStyle name="Comma 2 38 2 2" xfId="5058" xr:uid="{092BDA10-5112-4241-84A1-C853F7F62876}"/>
    <cellStyle name="Comma 2 38 2 3" xfId="3209" xr:uid="{E6853D78-96AC-4F91-A44A-96BF8ACFF4BF}"/>
    <cellStyle name="Comma 2 38 3" xfId="4091" xr:uid="{D6F8AC3A-1639-4AE3-9AB4-01120899BD82}"/>
    <cellStyle name="Comma 2 38 4" xfId="3208" xr:uid="{3EC3F477-BE09-4267-99DE-87E22CA0B832}"/>
    <cellStyle name="Comma 2 39" xfId="867" xr:uid="{00000000-0005-0000-0000-000063030000}"/>
    <cellStyle name="Comma 2 39 2" xfId="868" xr:uid="{00000000-0005-0000-0000-000064030000}"/>
    <cellStyle name="Comma 2 39 2 2" xfId="5059" xr:uid="{945068A9-10B8-4212-A23B-D3742AE1C762}"/>
    <cellStyle name="Comma 2 39 2 3" xfId="3211" xr:uid="{F9952A9A-3B27-4700-8090-56E3AF8C2736}"/>
    <cellStyle name="Comma 2 39 3" xfId="4092" xr:uid="{F20B13D0-DDBA-4036-9A0A-26FC99CEA05E}"/>
    <cellStyle name="Comma 2 39 4" xfId="3210" xr:uid="{C878586A-3969-49FD-B47D-CE2F31436B6F}"/>
    <cellStyle name="Comma 2 4" xfId="869" xr:uid="{00000000-0005-0000-0000-000065030000}"/>
    <cellStyle name="Comma 2 4 2" xfId="870" xr:uid="{00000000-0005-0000-0000-000066030000}"/>
    <cellStyle name="Comma 2 4 2 2" xfId="5060" xr:uid="{2E2B2614-4D4A-4CF6-8A88-8187D259FEB4}"/>
    <cellStyle name="Comma 2 4 2 3" xfId="3212" xr:uid="{0C5E5E88-D833-4B03-98C8-1571BEE2F8F6}"/>
    <cellStyle name="Comma 2 4 3" xfId="871" xr:uid="{00000000-0005-0000-0000-000067030000}"/>
    <cellStyle name="Comma 2 4 3 2" xfId="5061" xr:uid="{FF88EBFA-32C2-41A2-BD63-35C2EA5AA51F}"/>
    <cellStyle name="Comma 2 4 3 3" xfId="3213" xr:uid="{AC5F01E1-475E-4578-817E-ED011DA20E17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5062" xr:uid="{4BD20135-9807-427C-8651-37604E26CDC3}"/>
    <cellStyle name="Comma 2 40 2 3" xfId="3215" xr:uid="{A64FF4C6-5D35-473B-8AAF-A4C714BA6020}"/>
    <cellStyle name="Comma 2 40 3" xfId="4093" xr:uid="{46B437CB-6B74-47E2-A34E-F39CF2293DF7}"/>
    <cellStyle name="Comma 2 40 4" xfId="3214" xr:uid="{00935295-C7EE-4090-95AC-C52912C464E8}"/>
    <cellStyle name="Comma 2 41" xfId="875" xr:uid="{00000000-0005-0000-0000-00006B030000}"/>
    <cellStyle name="Comma 2 41 2" xfId="876" xr:uid="{00000000-0005-0000-0000-00006C030000}"/>
    <cellStyle name="Comma 2 41 2 2" xfId="5063" xr:uid="{51DE8369-B4E4-4A38-B5F9-D43F493BC912}"/>
    <cellStyle name="Comma 2 41 2 3" xfId="3217" xr:uid="{28D23523-E6BE-4451-8A2D-C193119A969F}"/>
    <cellStyle name="Comma 2 41 3" xfId="4094" xr:uid="{6F8210D7-E3FB-46CE-8596-5860B4C858A2}"/>
    <cellStyle name="Comma 2 41 4" xfId="3216" xr:uid="{20921FFE-64C0-46A6-B358-02696F2D882E}"/>
    <cellStyle name="Comma 2 42" xfId="877" xr:uid="{00000000-0005-0000-0000-00006D030000}"/>
    <cellStyle name="Comma 2 42 2" xfId="878" xr:uid="{00000000-0005-0000-0000-00006E030000}"/>
    <cellStyle name="Comma 2 42 2 2" xfId="5064" xr:uid="{A62DDB6C-8411-4BC0-A21F-3B759BB7F775}"/>
    <cellStyle name="Comma 2 42 2 3" xfId="3219" xr:uid="{05F54BCE-12AC-4FCF-B442-5933A8DDD96B}"/>
    <cellStyle name="Comma 2 42 3" xfId="4095" xr:uid="{ED60E26E-53B4-4556-8ADC-DF5A7238E1FD}"/>
    <cellStyle name="Comma 2 42 4" xfId="3218" xr:uid="{0DE2B165-45E9-447B-9F31-C9CCD7C507C5}"/>
    <cellStyle name="Comma 2 43" xfId="879" xr:uid="{00000000-0005-0000-0000-00006F030000}"/>
    <cellStyle name="Comma 2 43 2" xfId="880" xr:uid="{00000000-0005-0000-0000-000070030000}"/>
    <cellStyle name="Comma 2 43 2 2" xfId="5065" xr:uid="{04FA941F-C5EA-491F-AB91-AC453FC5110D}"/>
    <cellStyle name="Comma 2 43 2 3" xfId="3221" xr:uid="{0ACA44DF-49CB-4C01-8699-44AE14EFAA37}"/>
    <cellStyle name="Comma 2 43 3" xfId="4096" xr:uid="{0582CBED-0ACD-46B0-A1D8-96C7163AF6D3}"/>
    <cellStyle name="Comma 2 43 4" xfId="3220" xr:uid="{F0016144-A9EF-4D78-A53E-563BDB54E51E}"/>
    <cellStyle name="Comma 2 44" xfId="881" xr:uid="{00000000-0005-0000-0000-000071030000}"/>
    <cellStyle name="Comma 2 44 2" xfId="882" xr:uid="{00000000-0005-0000-0000-000072030000}"/>
    <cellStyle name="Comma 2 44 2 2" xfId="5066" xr:uid="{D4147875-7BB5-4499-B45C-633E9520D97B}"/>
    <cellStyle name="Comma 2 44 2 3" xfId="3223" xr:uid="{D6384873-F176-484E-8ED4-9A9981E1730E}"/>
    <cellStyle name="Comma 2 44 3" xfId="4097" xr:uid="{60446B29-EB30-448E-9631-F6C084C268EE}"/>
    <cellStyle name="Comma 2 44 4" xfId="3222" xr:uid="{C6F074E7-FCC7-4615-8E8B-D1782E02C424}"/>
    <cellStyle name="Comma 2 45" xfId="883" xr:uid="{00000000-0005-0000-0000-000073030000}"/>
    <cellStyle name="Comma 2 45 2" xfId="884" xr:uid="{00000000-0005-0000-0000-000074030000}"/>
    <cellStyle name="Comma 2 45 2 2" xfId="5067" xr:uid="{988DF560-EAA6-4670-9805-C23CE498CAAD}"/>
    <cellStyle name="Comma 2 45 2 3" xfId="3225" xr:uid="{131CBB5D-FEE9-4F86-9FF2-9F0053303B53}"/>
    <cellStyle name="Comma 2 45 3" xfId="4098" xr:uid="{E803DBD6-1645-423C-91AB-6AB86E4F1C2B}"/>
    <cellStyle name="Comma 2 45 4" xfId="3224" xr:uid="{720C1B91-8527-4235-81F0-A744C1DDD515}"/>
    <cellStyle name="Comma 2 46" xfId="885" xr:uid="{00000000-0005-0000-0000-000075030000}"/>
    <cellStyle name="Comma 2 46 2" xfId="886" xr:uid="{00000000-0005-0000-0000-000076030000}"/>
    <cellStyle name="Comma 2 46 2 2" xfId="5068" xr:uid="{1390A8A9-A705-4084-A7DF-65BEA647DFCC}"/>
    <cellStyle name="Comma 2 46 2 3" xfId="3227" xr:uid="{63C7F243-2FA3-4A2D-BC53-F0B103CCD91C}"/>
    <cellStyle name="Comma 2 46 3" xfId="4099" xr:uid="{C343794C-6414-422E-866F-FF2DDBC2CFC8}"/>
    <cellStyle name="Comma 2 46 4" xfId="3226" xr:uid="{93256FD6-06C4-4C15-8082-BCB2A6C0E52D}"/>
    <cellStyle name="Comma 2 47" xfId="887" xr:uid="{00000000-0005-0000-0000-000077030000}"/>
    <cellStyle name="Comma 2 47 2" xfId="888" xr:uid="{00000000-0005-0000-0000-000078030000}"/>
    <cellStyle name="Comma 2 47 2 2" xfId="5069" xr:uid="{5B0AC659-B440-49C7-933E-F8139C066B3F}"/>
    <cellStyle name="Comma 2 47 2 3" xfId="3229" xr:uid="{4C807ED6-4EAD-433A-B655-FE5F26C3C3F6}"/>
    <cellStyle name="Comma 2 47 3" xfId="4100" xr:uid="{00675239-00B7-44AC-B63B-A349D1DBDA14}"/>
    <cellStyle name="Comma 2 47 4" xfId="3228" xr:uid="{A8B29B9B-06D8-4059-B700-F8E14068346B}"/>
    <cellStyle name="Comma 2 48" xfId="889" xr:uid="{00000000-0005-0000-0000-000079030000}"/>
    <cellStyle name="Comma 2 48 2" xfId="890" xr:uid="{00000000-0005-0000-0000-00007A030000}"/>
    <cellStyle name="Comma 2 48 2 2" xfId="5070" xr:uid="{97F3E559-1898-4B10-89BC-91C32B8AB83F}"/>
    <cellStyle name="Comma 2 48 2 3" xfId="3231" xr:uid="{BC8E002B-B609-424B-9AAD-249C8362D226}"/>
    <cellStyle name="Comma 2 48 3" xfId="4101" xr:uid="{B4F8D342-C00A-4A51-9C71-41637B11C9FD}"/>
    <cellStyle name="Comma 2 48 4" xfId="3230" xr:uid="{70680353-E54E-458A-89E9-50642AEFA153}"/>
    <cellStyle name="Comma 2 49" xfId="891" xr:uid="{00000000-0005-0000-0000-00007B030000}"/>
    <cellStyle name="Comma 2 49 2" xfId="892" xr:uid="{00000000-0005-0000-0000-00007C030000}"/>
    <cellStyle name="Comma 2 49 2 2" xfId="5071" xr:uid="{6383F2B6-4549-4198-B3F4-CB80EA037178}"/>
    <cellStyle name="Comma 2 49 2 3" xfId="3233" xr:uid="{9FCA9B9D-6482-4299-8DDD-A70E1D3B054E}"/>
    <cellStyle name="Comma 2 49 3" xfId="4102" xr:uid="{795AD03F-5385-4DD8-B14E-B0A4EDBCC6C2}"/>
    <cellStyle name="Comma 2 49 4" xfId="3232" xr:uid="{35DCD000-4CA3-49ED-916E-7AC1DACE29F1}"/>
    <cellStyle name="Comma 2 5" xfId="893" xr:uid="{00000000-0005-0000-0000-00007D030000}"/>
    <cellStyle name="Comma 2 5 2" xfId="894" xr:uid="{00000000-0005-0000-0000-00007E030000}"/>
    <cellStyle name="Comma 2 5 2 2" xfId="5072" xr:uid="{98E99B5D-27C5-4B4B-BEAB-54C58B203F1F}"/>
    <cellStyle name="Comma 2 5 2 3" xfId="3235" xr:uid="{D9DAD63B-7CBA-4D87-8BFE-D1F2361E90F9}"/>
    <cellStyle name="Comma 2 5 3" xfId="4103" xr:uid="{BD28C98B-EBF0-402A-A37E-CCC3A6CC3F90}"/>
    <cellStyle name="Comma 2 5 4" xfId="3234" xr:uid="{88E37469-E9BF-4361-BF88-B8F1684290BE}"/>
    <cellStyle name="Comma 2 50" xfId="895" xr:uid="{00000000-0005-0000-0000-00007F030000}"/>
    <cellStyle name="Comma 2 50 2" xfId="896" xr:uid="{00000000-0005-0000-0000-000080030000}"/>
    <cellStyle name="Comma 2 50 2 2" xfId="5074" xr:uid="{1AE1F120-B4FF-46B9-B1A2-02435E498150}"/>
    <cellStyle name="Comma 2 50 2 3" xfId="3237" xr:uid="{89EFE657-D8CE-4DCA-8528-4630E0FDF840}"/>
    <cellStyle name="Comma 2 50 3" xfId="4104" xr:uid="{63948096-C5D1-46B4-B36E-048AA7A76DE6}"/>
    <cellStyle name="Comma 2 50 4" xfId="3236" xr:uid="{5ACD996F-F82C-4473-A8FF-974C8B467324}"/>
    <cellStyle name="Comma 2 51" xfId="897" xr:uid="{00000000-0005-0000-0000-000081030000}"/>
    <cellStyle name="Comma 2 51 2" xfId="898" xr:uid="{00000000-0005-0000-0000-000082030000}"/>
    <cellStyle name="Comma 2 51 2 2" xfId="5075" xr:uid="{2DB964B2-6A70-4C4D-A264-B0C5C2F6704E}"/>
    <cellStyle name="Comma 2 51 2 3" xfId="3239" xr:uid="{163007E4-5F76-481F-9226-C00F3C6F33A5}"/>
    <cellStyle name="Comma 2 51 3" xfId="4105" xr:uid="{257993BD-DB06-467E-8558-6347E2ECAEDC}"/>
    <cellStyle name="Comma 2 51 4" xfId="3238" xr:uid="{B1E6CB17-1A45-45BF-B422-56E696004309}"/>
    <cellStyle name="Comma 2 52" xfId="899" xr:uid="{00000000-0005-0000-0000-000083030000}"/>
    <cellStyle name="Comma 2 52 2" xfId="900" xr:uid="{00000000-0005-0000-0000-000084030000}"/>
    <cellStyle name="Comma 2 52 2 2" xfId="5076" xr:uid="{3D04718E-1D45-47F1-BE72-F8C660506888}"/>
    <cellStyle name="Comma 2 52 2 3" xfId="3241" xr:uid="{A17D17FC-08A1-46DC-AD0C-D46F9818D989}"/>
    <cellStyle name="Comma 2 52 3" xfId="4106" xr:uid="{2E652FDC-6A5B-4505-9F3D-AB14BD5858D3}"/>
    <cellStyle name="Comma 2 52 4" xfId="3240" xr:uid="{1603E124-C4FE-47F3-9B04-04D3B9304E68}"/>
    <cellStyle name="Comma 2 53" xfId="901" xr:uid="{00000000-0005-0000-0000-000085030000}"/>
    <cellStyle name="Comma 2 53 2" xfId="902" xr:uid="{00000000-0005-0000-0000-000086030000}"/>
    <cellStyle name="Comma 2 53 2 2" xfId="5077" xr:uid="{6FDC2AD0-BE61-4125-8ED6-C52BF2C0DB33}"/>
    <cellStyle name="Comma 2 53 2 3" xfId="3243" xr:uid="{324EC85A-555D-4F20-B473-DFF0ABB422ED}"/>
    <cellStyle name="Comma 2 53 3" xfId="4107" xr:uid="{AE75D424-12DE-4C5E-B736-158C1C8A821E}"/>
    <cellStyle name="Comma 2 53 4" xfId="3242" xr:uid="{CBCC2E6E-7587-4246-B079-C315CF6493CA}"/>
    <cellStyle name="Comma 2 54" xfId="903" xr:uid="{00000000-0005-0000-0000-000087030000}"/>
    <cellStyle name="Comma 2 54 2" xfId="904" xr:uid="{00000000-0005-0000-0000-000088030000}"/>
    <cellStyle name="Comma 2 54 2 2" xfId="5078" xr:uid="{29D87EA5-9DA1-4A7F-91B4-F797F53FA000}"/>
    <cellStyle name="Comma 2 54 2 3" xfId="3245" xr:uid="{F11D63BB-77A9-4C85-8583-E74068ADEED6}"/>
    <cellStyle name="Comma 2 54 3" xfId="4108" xr:uid="{7C9C08A3-6D0E-4417-B0BD-FE203448F0A1}"/>
    <cellStyle name="Comma 2 54 4" xfId="3244" xr:uid="{272FD4ED-F874-4DFF-9710-9328AFE5123F}"/>
    <cellStyle name="Comma 2 55" xfId="905" xr:uid="{00000000-0005-0000-0000-000089030000}"/>
    <cellStyle name="Comma 2 55 2" xfId="906" xr:uid="{00000000-0005-0000-0000-00008A030000}"/>
    <cellStyle name="Comma 2 55 2 2" xfId="5079" xr:uid="{C8343F1A-ACDD-47ED-BFDF-5E838A5E4E5E}"/>
    <cellStyle name="Comma 2 55 2 3" xfId="3247" xr:uid="{3C40B2CE-8DD9-48A0-8292-E8BA7A5CCEFE}"/>
    <cellStyle name="Comma 2 55 3" xfId="4109" xr:uid="{83E97416-AC0D-450E-BDA9-22A87284AAE9}"/>
    <cellStyle name="Comma 2 55 4" xfId="3246" xr:uid="{2D18F6A1-108F-4E2E-90DB-6557FEFBE59E}"/>
    <cellStyle name="Comma 2 56" xfId="907" xr:uid="{00000000-0005-0000-0000-00008B030000}"/>
    <cellStyle name="Comma 2 56 2" xfId="908" xr:uid="{00000000-0005-0000-0000-00008C030000}"/>
    <cellStyle name="Comma 2 56 2 2" xfId="5080" xr:uid="{1070810B-DFDD-446B-ADFA-F247A1D45B0D}"/>
    <cellStyle name="Comma 2 56 2 3" xfId="3249" xr:uid="{10163D15-3DCB-4E2C-BAD6-44E16CF5D1D1}"/>
    <cellStyle name="Comma 2 56 3" xfId="4110" xr:uid="{9B96C73B-89A6-41F3-B587-742C77DE560F}"/>
    <cellStyle name="Comma 2 56 4" xfId="3248" xr:uid="{4B9BFDDD-8564-458F-87ED-B67C3F3A8C86}"/>
    <cellStyle name="Comma 2 57" xfId="909" xr:uid="{00000000-0005-0000-0000-00008D030000}"/>
    <cellStyle name="Comma 2 57 2" xfId="910" xr:uid="{00000000-0005-0000-0000-00008E030000}"/>
    <cellStyle name="Comma 2 57 2 2" xfId="5081" xr:uid="{4EB29282-F38B-430F-B607-E8448CA7A53C}"/>
    <cellStyle name="Comma 2 57 2 3" xfId="3251" xr:uid="{433941AA-DEF1-47A3-9C5F-7EADC267D22E}"/>
    <cellStyle name="Comma 2 57 3" xfId="4111" xr:uid="{D021DF20-CD53-4EB3-83B8-976C43CAE088}"/>
    <cellStyle name="Comma 2 57 4" xfId="3250" xr:uid="{8FB64117-F7D2-49BF-8384-372A7ECD8BC8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5082" xr:uid="{F07D3368-0C3D-4BD6-B924-90A4157EC2BB}"/>
    <cellStyle name="Comma 2 58 2 2 3" xfId="3254" xr:uid="{F3A0294A-751A-4098-B61A-BB3A7E67B08B}"/>
    <cellStyle name="Comma 2 58 2 3" xfId="4113" xr:uid="{1D8D79FB-A9C1-437D-8F5C-4795086D233A}"/>
    <cellStyle name="Comma 2 58 2 4" xfId="3253" xr:uid="{A77E61A3-321F-4BA4-9DBC-DB21760228DF}"/>
    <cellStyle name="Comma 2 58 3" xfId="914" xr:uid="{00000000-0005-0000-0000-000092030000}"/>
    <cellStyle name="Comma 2 58 3 2" xfId="915" xr:uid="{00000000-0005-0000-0000-000093030000}"/>
    <cellStyle name="Comma 2 58 3 2 2" xfId="5083" xr:uid="{508952D2-3DBF-4310-A441-B4DE37F42FC3}"/>
    <cellStyle name="Comma 2 58 3 2 3" xfId="3256" xr:uid="{11AE48D8-F0AE-4E87-9267-B949EC74A786}"/>
    <cellStyle name="Comma 2 58 3 3" xfId="4114" xr:uid="{29920939-20CD-4EFE-A6FA-D9711DF9DA7C}"/>
    <cellStyle name="Comma 2 58 3 4" xfId="3255" xr:uid="{232D51CD-7BFB-47B1-BBDB-7F41239322D8}"/>
    <cellStyle name="Comma 2 58 4" xfId="916" xr:uid="{00000000-0005-0000-0000-000094030000}"/>
    <cellStyle name="Comma 2 58 4 2" xfId="917" xr:uid="{00000000-0005-0000-0000-000095030000}"/>
    <cellStyle name="Comma 2 58 4 2 2" xfId="5084" xr:uid="{98FFE617-2ABA-4C72-BC76-9D759C71ADD0}"/>
    <cellStyle name="Comma 2 58 4 2 3" xfId="3258" xr:uid="{B25C7BB8-AD0F-4024-BCC9-F39B6606717B}"/>
    <cellStyle name="Comma 2 58 4 3" xfId="4115" xr:uid="{AA935F20-E7CC-402E-B96D-3CE94679D30B}"/>
    <cellStyle name="Comma 2 58 4 4" xfId="3257" xr:uid="{EE639EF6-114D-4B2C-B13D-459B6B2B5628}"/>
    <cellStyle name="Comma 2 58 5" xfId="918" xr:uid="{00000000-0005-0000-0000-000096030000}"/>
    <cellStyle name="Comma 2 58 5 2" xfId="5085" xr:uid="{10C8B850-EABE-45EE-B68D-CDE8E79C4B90}"/>
    <cellStyle name="Comma 2 58 5 3" xfId="3259" xr:uid="{9E792FD5-01D8-4529-85B9-8D19BE96D8CF}"/>
    <cellStyle name="Comma 2 58 6" xfId="4112" xr:uid="{4ED2001E-079B-4748-9118-9931CC82039E}"/>
    <cellStyle name="Comma 2 58 7" xfId="3252" xr:uid="{0B5BE18E-653E-4A4D-AF84-996491A855E9}"/>
    <cellStyle name="Comma 2 59" xfId="919" xr:uid="{00000000-0005-0000-0000-000097030000}"/>
    <cellStyle name="Comma 2 59 2" xfId="920" xr:uid="{00000000-0005-0000-0000-000098030000}"/>
    <cellStyle name="Comma 2 59 2 2" xfId="5086" xr:uid="{370BC58E-E05C-4453-A2DC-A53F99C28997}"/>
    <cellStyle name="Comma 2 59 2 3" xfId="3261" xr:uid="{6D0E42CB-0103-4FB1-8BA4-14F7D7CD1731}"/>
    <cellStyle name="Comma 2 59 3" xfId="4116" xr:uid="{E38CAAC5-A718-427E-AD96-1A95C12C400B}"/>
    <cellStyle name="Comma 2 59 4" xfId="3260" xr:uid="{42399E27-6370-4F7A-8994-489C607E414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5087" xr:uid="{9697437E-0BC4-4FE2-834B-83CDAFCA5166}"/>
    <cellStyle name="Comma 2 60 2 3" xfId="3263" xr:uid="{454EC17C-9759-4921-BF04-E0982FD40B23}"/>
    <cellStyle name="Comma 2 60 3" xfId="4117" xr:uid="{5BEA3414-32A5-4F96-BF03-3A385D75E55F}"/>
    <cellStyle name="Comma 2 60 4" xfId="3262" xr:uid="{0F2CF09A-54F1-49A3-8273-B0DC52985AAA}"/>
    <cellStyle name="Comma 2 61" xfId="3693" xr:uid="{C7247125-DB8F-4F62-9FCB-0ABD1595B3A5}"/>
    <cellStyle name="Comma 2 62" xfId="3120" xr:uid="{57BA83B8-DA68-4B64-9243-6216610185ED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5089" xr:uid="{BC351E34-6AA5-4B47-82B6-849A4BEB0FB9}"/>
    <cellStyle name="Comma 2 8 2 3" xfId="3265" xr:uid="{789B1876-DDC5-4B28-BA95-5C54547A9C2E}"/>
    <cellStyle name="Comma 2 8 3" xfId="4118" xr:uid="{630A2465-8B28-453C-BAE3-0D7CBA399F8B}"/>
    <cellStyle name="Comma 2 8 4" xfId="3264" xr:uid="{322EE52B-4AF7-4C83-A5DA-187420F10D5C}"/>
    <cellStyle name="Comma 2 9" xfId="948" xr:uid="{00000000-0005-0000-0000-0000B4030000}"/>
    <cellStyle name="Comma 2 9 2" xfId="949" xr:uid="{00000000-0005-0000-0000-0000B5030000}"/>
    <cellStyle name="Comma 2 9 2 2" xfId="5090" xr:uid="{40E236A5-A1AA-48DA-8633-14D9F6E05B1C}"/>
    <cellStyle name="Comma 2 9 2 3" xfId="3267" xr:uid="{C8BB399D-17C0-435A-B43C-0DF46CF51C71}"/>
    <cellStyle name="Comma 2 9 3" xfId="4119" xr:uid="{00A22094-B3EE-4484-9970-08E601ECB125}"/>
    <cellStyle name="Comma 2 9 4" xfId="3266" xr:uid="{847F875A-5256-4424-8632-1BD7F1ED8BD4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5091" xr:uid="{4A360B42-0446-4B70-988F-AFD1F768B58F}"/>
    <cellStyle name="Comma 20 2 2 3" xfId="3270" xr:uid="{B47F375D-5A45-4703-9EFF-13F3AD4C285D}"/>
    <cellStyle name="Comma 20 2 3" xfId="4121" xr:uid="{71661029-49C7-4AF7-87E0-242AC8E70A70}"/>
    <cellStyle name="Comma 20 2 4" xfId="3269" xr:uid="{5CAD0285-8EFF-4FE7-8568-E89CD5E8F3C8}"/>
    <cellStyle name="Comma 20 3" xfId="953" xr:uid="{00000000-0005-0000-0000-0000B9030000}"/>
    <cellStyle name="Comma 20 3 2" xfId="5092" xr:uid="{34D6175F-DC2A-4DE0-BBD3-E8FDCB47F699}"/>
    <cellStyle name="Comma 20 3 3" xfId="3271" xr:uid="{737C12DE-B6E3-4FEA-B7B5-5827DB1D118E}"/>
    <cellStyle name="Comma 20 4" xfId="4120" xr:uid="{18193B58-37AC-4B44-BA9F-564A5778055D}"/>
    <cellStyle name="Comma 20 5" xfId="3268" xr:uid="{C9F7A140-B984-4DD1-A14A-765685BA91BE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5093" xr:uid="{A80C4174-3AD4-441E-943F-A21D368260F0}"/>
    <cellStyle name="Comma 21 2 2 3" xfId="3274" xr:uid="{DDEE9914-D00B-412B-A892-94A36833603A}"/>
    <cellStyle name="Comma 21 2 3" xfId="4123" xr:uid="{72131C49-193D-4818-9AA8-B0B76DD7202C}"/>
    <cellStyle name="Comma 21 2 4" xfId="3273" xr:uid="{86ADE99B-2EB4-4249-8A4F-FE84BA2E0D4D}"/>
    <cellStyle name="Comma 21 3" xfId="957" xr:uid="{00000000-0005-0000-0000-0000BD030000}"/>
    <cellStyle name="Comma 21 3 2" xfId="5094" xr:uid="{675FC630-6D2D-40A9-9AAE-A50132F93DF6}"/>
    <cellStyle name="Comma 21 3 3" xfId="3275" xr:uid="{379E1952-5D4A-4654-AA38-668CA3E4277C}"/>
    <cellStyle name="Comma 21 4" xfId="4122" xr:uid="{F8919936-D645-4E53-9D27-5A06351743BB}"/>
    <cellStyle name="Comma 21 5" xfId="3272" xr:uid="{E8D3CEA7-AF5D-47A5-9CD1-FFD62FC3FE59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5095" xr:uid="{E2794B0C-3FA3-40AA-9D86-9CCDE4B7AA02}"/>
    <cellStyle name="Comma 22 2 2 3" xfId="3278" xr:uid="{B81DEF51-2731-493E-A6D5-1AA2C98E06A9}"/>
    <cellStyle name="Comma 22 2 3" xfId="4125" xr:uid="{1CCDC570-E7E3-4022-9C80-D94AC2D4EA86}"/>
    <cellStyle name="Comma 22 2 4" xfId="3277" xr:uid="{563EE27E-6894-464C-9E35-4BC23E2F6589}"/>
    <cellStyle name="Comma 22 3" xfId="961" xr:uid="{00000000-0005-0000-0000-0000C1030000}"/>
    <cellStyle name="Comma 22 3 2" xfId="5096" xr:uid="{62A8DA71-D12C-4D62-86FD-BD340656ED2C}"/>
    <cellStyle name="Comma 22 3 3" xfId="3279" xr:uid="{4402C738-342E-45C6-B588-411798884469}"/>
    <cellStyle name="Comma 22 4" xfId="4124" xr:uid="{5D6478B5-FEFA-4D34-B561-19B531039923}"/>
    <cellStyle name="Comma 22 5" xfId="3276" xr:uid="{170728D4-2E63-430F-BB3B-FAAF696E25BE}"/>
    <cellStyle name="Comma 23" xfId="962" xr:uid="{00000000-0005-0000-0000-0000C2030000}"/>
    <cellStyle name="Comma 23 2" xfId="963" xr:uid="{00000000-0005-0000-0000-0000C3030000}"/>
    <cellStyle name="Comma 23 2 2" xfId="5097" xr:uid="{D10328C6-02BC-4A1A-A5D0-1DB88D5E211F}"/>
    <cellStyle name="Comma 23 2 3" xfId="3281" xr:uid="{237BB933-3A2E-4B9F-AC60-919BC27196F2}"/>
    <cellStyle name="Comma 23 3" xfId="4126" xr:uid="{BD50DFED-DFE3-49C6-90C5-A52DC99A3E1A}"/>
    <cellStyle name="Comma 23 4" xfId="3280" xr:uid="{2889C868-91E7-4A14-91AA-859B3AAE32EB}"/>
    <cellStyle name="Comma 24" xfId="964" xr:uid="{00000000-0005-0000-0000-0000C4030000}"/>
    <cellStyle name="Comma 24 2" xfId="965" xr:uid="{00000000-0005-0000-0000-0000C5030000}"/>
    <cellStyle name="Comma 24 2 2" xfId="5098" xr:uid="{058A1567-F951-4911-8083-C623E9BB91D2}"/>
    <cellStyle name="Comma 24 2 3" xfId="3283" xr:uid="{222D075C-7D6E-4A55-8226-87D80210C6E5}"/>
    <cellStyle name="Comma 24 3" xfId="4127" xr:uid="{C2864B86-E589-4800-8666-EE6E6B871B6F}"/>
    <cellStyle name="Comma 24 4" xfId="3282" xr:uid="{D3403222-BA87-4EF1-B620-D67132085780}"/>
    <cellStyle name="Comma 25" xfId="966" xr:uid="{00000000-0005-0000-0000-0000C6030000}"/>
    <cellStyle name="Comma 25 2" xfId="967" xr:uid="{00000000-0005-0000-0000-0000C7030000}"/>
    <cellStyle name="Comma 25 2 2" xfId="5099" xr:uid="{61D76B25-8694-48E5-8496-85358F54A042}"/>
    <cellStyle name="Comma 25 2 3" xfId="3285" xr:uid="{7305A6ED-EE04-4C9B-A799-856FD44A5EF1}"/>
    <cellStyle name="Comma 25 3" xfId="4128" xr:uid="{6A48B463-38BD-431E-977C-CD24CE630941}"/>
    <cellStyle name="Comma 25 4" xfId="3284" xr:uid="{28D9CE62-4AF8-4FE3-91E6-DA11A1B52ABC}"/>
    <cellStyle name="Comma 26" xfId="968" xr:uid="{00000000-0005-0000-0000-0000C8030000}"/>
    <cellStyle name="Comma 26 2" xfId="969" xr:uid="{00000000-0005-0000-0000-0000C9030000}"/>
    <cellStyle name="Comma 26 2 2" xfId="5100" xr:uid="{2DD59E19-400A-45B5-A232-41C5979AC4D5}"/>
    <cellStyle name="Comma 26 2 3" xfId="3287" xr:uid="{2D2ACD03-DA40-4FF6-979E-80D7B3CC32D7}"/>
    <cellStyle name="Comma 26 3" xfId="4129" xr:uid="{5F7DB452-08B9-40DA-BA74-1458A0F909E6}"/>
    <cellStyle name="Comma 26 4" xfId="3286" xr:uid="{28EB6E68-15BB-4870-AC60-3A190EF72DEC}"/>
    <cellStyle name="Comma 27" xfId="970" xr:uid="{00000000-0005-0000-0000-0000CA030000}"/>
    <cellStyle name="Comma 27 2" xfId="4130" xr:uid="{13F552E3-30CF-43B3-B6B2-381F792D74B6}"/>
    <cellStyle name="Comma 27 3" xfId="5101" xr:uid="{1C0510A6-D5F8-4E94-80E5-BD248727CA4E}"/>
    <cellStyle name="Comma 27 4" xfId="3288" xr:uid="{BADA6870-84EA-4E6E-A61E-E6B46ECF0A05}"/>
    <cellStyle name="Comma 28" xfId="971" xr:uid="{00000000-0005-0000-0000-0000CB030000}"/>
    <cellStyle name="Comma 28 2" xfId="972" xr:uid="{00000000-0005-0000-0000-0000CC030000}"/>
    <cellStyle name="Comma 28 2 2" xfId="5102" xr:uid="{D7544676-8845-4429-AD48-22421D6E7E52}"/>
    <cellStyle name="Comma 28 2 3" xfId="3290" xr:uid="{E537F884-71E3-494A-8F62-BACED9CF656C}"/>
    <cellStyle name="Comma 28 3" xfId="4131" xr:uid="{13C598D9-6378-4123-B2C9-AAE7D3574BF8}"/>
    <cellStyle name="Comma 28 4" xfId="3289" xr:uid="{C2E2FB42-7AAE-457F-860F-713621FF1435}"/>
    <cellStyle name="Comma 29" xfId="973" xr:uid="{00000000-0005-0000-0000-0000CD030000}"/>
    <cellStyle name="Comma 29 2" xfId="974" xr:uid="{00000000-0005-0000-0000-0000CE030000}"/>
    <cellStyle name="Comma 29 2 2" xfId="5103" xr:uid="{2121C177-7D21-4786-9F88-E330444BDFCB}"/>
    <cellStyle name="Comma 29 2 3" xfId="3292" xr:uid="{F83E2DBC-1230-44B4-9785-978D46720C87}"/>
    <cellStyle name="Comma 29 3" xfId="4132" xr:uid="{848241D4-5CBD-46B8-A64D-89A6DBE9950A}"/>
    <cellStyle name="Comma 29 4" xfId="3291" xr:uid="{3CE160D1-BA48-4A9C-8907-34BE015124B3}"/>
    <cellStyle name="Comma 3" xfId="975" xr:uid="{00000000-0005-0000-0000-0000CF030000}"/>
    <cellStyle name="Comma 3 10" xfId="976" xr:uid="{00000000-0005-0000-0000-0000D0030000}"/>
    <cellStyle name="Comma 3 10 2" xfId="5104" xr:uid="{1293D87C-E992-44AB-A43D-E3A193278DB3}"/>
    <cellStyle name="Comma 3 10 3" xfId="3294" xr:uid="{F9BDB87C-5329-435F-B3D2-EF64476A5A2D}"/>
    <cellStyle name="Comma 3 11" xfId="4133" xr:uid="{31CF337C-B502-4010-8B5B-9618F5561F79}"/>
    <cellStyle name="Comma 3 12" xfId="3293" xr:uid="{B592D8F3-CC22-4221-82A7-BE8EC52E0D25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4137" xr:uid="{D39CE38D-78D7-4294-B2D4-A5A7A845DCA2}"/>
    <cellStyle name="Comma 3 2 2 2 2 3" xfId="3298" xr:uid="{FFD290BA-6755-471E-8DB4-27A25A699076}"/>
    <cellStyle name="Comma 3 2 2 2 3" xfId="981" xr:uid="{00000000-0005-0000-0000-0000D5030000}"/>
    <cellStyle name="Comma 3 2 2 2 3 2" xfId="4138" xr:uid="{C93C10B9-F9BC-4AA7-BDBF-7B677F1914CB}"/>
    <cellStyle name="Comma 3 2 2 2 3 3" xfId="3299" xr:uid="{672361E8-E45F-4546-951A-D81B362E5772}"/>
    <cellStyle name="Comma 3 2 2 2 4" xfId="982" xr:uid="{00000000-0005-0000-0000-0000D6030000}"/>
    <cellStyle name="Comma 3 2 2 2 4 2" xfId="4139" xr:uid="{AF293693-0462-45E2-8125-D87068B90D2D}"/>
    <cellStyle name="Comma 3 2 2 2 4 3" xfId="3300" xr:uid="{CFD62C51-3469-475D-8BBE-27201AE9A587}"/>
    <cellStyle name="Comma 3 2 2 2 5" xfId="4136" xr:uid="{533618F2-C2A9-4082-9797-E36553B56326}"/>
    <cellStyle name="Comma 3 2 2 2 6" xfId="3297" xr:uid="{39F1B920-9990-4032-A4D1-FF982E7E94CD}"/>
    <cellStyle name="Comma 3 2 2 3" xfId="983" xr:uid="{00000000-0005-0000-0000-0000D7030000}"/>
    <cellStyle name="Comma 3 2 2 3 2" xfId="4140" xr:uid="{4ED45622-5A51-40E5-8A4D-25EE04C97517}"/>
    <cellStyle name="Comma 3 2 2 3 3" xfId="3301" xr:uid="{5C45C0C4-0E82-43A0-8906-62BC68F8B1B7}"/>
    <cellStyle name="Comma 3 2 2 4" xfId="984" xr:uid="{00000000-0005-0000-0000-0000D8030000}"/>
    <cellStyle name="Comma 3 2 2 4 2" xfId="4141" xr:uid="{E1F54401-1648-4E71-9C12-827C962ACDC5}"/>
    <cellStyle name="Comma 3 2 2 4 3" xfId="3302" xr:uid="{AEBEB755-6C10-43E8-A013-9DF44E7FA360}"/>
    <cellStyle name="Comma 3 2 2 5" xfId="985" xr:uid="{00000000-0005-0000-0000-0000D9030000}"/>
    <cellStyle name="Comma 3 2 2 5 2" xfId="4142" xr:uid="{E6270AD1-2167-43B2-A5CE-902EFD25BEA4}"/>
    <cellStyle name="Comma 3 2 2 5 3" xfId="3303" xr:uid="{763E8A2B-C70C-463C-B679-11490C43065C}"/>
    <cellStyle name="Comma 3 2 2 6" xfId="4135" xr:uid="{EDE15198-178D-4A6E-BBAB-39A8A376CB70}"/>
    <cellStyle name="Comma 3 2 2 7" xfId="3296" xr:uid="{7405F864-0B4D-46D8-9429-C445F839A82D}"/>
    <cellStyle name="Comma 3 2 3" xfId="986" xr:uid="{00000000-0005-0000-0000-0000DA030000}"/>
    <cellStyle name="Comma 3 2 3 2" xfId="4143" xr:uid="{A96EF730-D52F-4CC6-8858-C32FE8A457B4}"/>
    <cellStyle name="Comma 3 2 3 3" xfId="3304" xr:uid="{7E05EDBB-485C-4769-A02F-0E6E37D3F0EC}"/>
    <cellStyle name="Comma 3 2 4" xfId="987" xr:uid="{00000000-0005-0000-0000-0000DB030000}"/>
    <cellStyle name="Comma 3 2 4 2" xfId="4144" xr:uid="{67004F91-570B-4A88-BCFF-668F549DB73F}"/>
    <cellStyle name="Comma 3 2 4 3" xfId="3305" xr:uid="{A4C8F3DA-51BA-43DC-8984-F6AABECA4E06}"/>
    <cellStyle name="Comma 3 2 5" xfId="988" xr:uid="{00000000-0005-0000-0000-0000DC030000}"/>
    <cellStyle name="Comma 3 2 5 2" xfId="4145" xr:uid="{E33EA4D3-A8E6-417E-B0A6-C95A1496A277}"/>
    <cellStyle name="Comma 3 2 5 3" xfId="3306" xr:uid="{B8351F7B-2D80-4B1F-8E91-61AD2EB2E981}"/>
    <cellStyle name="Comma 3 2 6" xfId="989" xr:uid="{00000000-0005-0000-0000-0000DD030000}"/>
    <cellStyle name="Comma 3 2 6 2" xfId="5105" xr:uid="{DF89E336-D2A4-4C96-A279-11705A1292B4}"/>
    <cellStyle name="Comma 3 2 6 3" xfId="3307" xr:uid="{B88E3A0E-B3C5-43F5-84AA-F1E421281738}"/>
    <cellStyle name="Comma 3 2 7" xfId="4134" xr:uid="{1F2EBC66-C6D8-474C-9ED1-EB5CC1110B8C}"/>
    <cellStyle name="Comma 3 2 8" xfId="3295" xr:uid="{EED09BA9-C85A-4A42-BECB-A551DE53987E}"/>
    <cellStyle name="Comma 3 3" xfId="990" xr:uid="{00000000-0005-0000-0000-0000DE030000}"/>
    <cellStyle name="Comma 3 3 2" xfId="991" xr:uid="{00000000-0005-0000-0000-0000DF030000}"/>
    <cellStyle name="Comma 3 3 2 2" xfId="4147" xr:uid="{171BF8F6-09C8-4F1D-8560-9E094425E88E}"/>
    <cellStyle name="Comma 3 3 2 3" xfId="3309" xr:uid="{C216BFCF-CC5A-4D32-9CD5-61F7AD51D24C}"/>
    <cellStyle name="Comma 3 3 3" xfId="992" xr:uid="{00000000-0005-0000-0000-0000E0030000}"/>
    <cellStyle name="Comma 3 3 3 2" xfId="4148" xr:uid="{2A349626-B3F0-4ABD-8EEC-B3FD7C610BEC}"/>
    <cellStyle name="Comma 3 3 3 3" xfId="3310" xr:uid="{6284C77D-8F6A-47DE-8FF8-287715980DBC}"/>
    <cellStyle name="Comma 3 3 4" xfId="993" xr:uid="{00000000-0005-0000-0000-0000E1030000}"/>
    <cellStyle name="Comma 3 3 4 2" xfId="4149" xr:uid="{F5B65BD9-470D-498C-82A7-A12C91C84E49}"/>
    <cellStyle name="Comma 3 3 4 3" xfId="3311" xr:uid="{073FDA91-79A5-4C19-9881-65B48EA8AE64}"/>
    <cellStyle name="Comma 3 3 5" xfId="4146" xr:uid="{7799A75E-8166-44C6-8B22-D58857C69D9F}"/>
    <cellStyle name="Comma 3 3 6" xfId="3308" xr:uid="{93F46282-F7B7-4336-AB5C-A73E92A99382}"/>
    <cellStyle name="Comma 3 4" xfId="994" xr:uid="{00000000-0005-0000-0000-0000E2030000}"/>
    <cellStyle name="Comma 3 4 2" xfId="995" xr:uid="{00000000-0005-0000-0000-0000E3030000}"/>
    <cellStyle name="Comma 3 4 2 2" xfId="4151" xr:uid="{88CA20DF-6224-4468-B271-359962F29E93}"/>
    <cellStyle name="Comma 3 4 2 3" xfId="3313" xr:uid="{38C2086A-56EA-4117-BFEF-BC58A61DF631}"/>
    <cellStyle name="Comma 3 4 3" xfId="996" xr:uid="{00000000-0005-0000-0000-0000E4030000}"/>
    <cellStyle name="Comma 3 4 3 2" xfId="4152" xr:uid="{885DBD60-BC3E-4D00-97C2-FB8C6FD2F82B}"/>
    <cellStyle name="Comma 3 4 3 3" xfId="3314" xr:uid="{38AC2A51-73ED-42AC-810C-3958BC4AAEC0}"/>
    <cellStyle name="Comma 3 4 4" xfId="997" xr:uid="{00000000-0005-0000-0000-0000E5030000}"/>
    <cellStyle name="Comma 3 4 4 2" xfId="4153" xr:uid="{E907974D-A527-4E93-A5D4-A84B4454EA78}"/>
    <cellStyle name="Comma 3 4 4 3" xfId="3315" xr:uid="{59BFB00D-660D-4968-BA00-AF2E71B2A015}"/>
    <cellStyle name="Comma 3 4 5" xfId="4150" xr:uid="{EA047ECF-F66B-4189-B4FB-2D20A5DA9E5F}"/>
    <cellStyle name="Comma 3 4 6" xfId="3312" xr:uid="{114545B1-A159-4E85-A526-AA1598879085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4159" xr:uid="{02326D9C-9E06-4665-9B65-06124CF0D936}"/>
    <cellStyle name="Comma 3 5 2 2 2 2 2 3" xfId="3321" xr:uid="{52100DE2-3B94-492A-A13B-900D93D2F726}"/>
    <cellStyle name="Comma 3 5 2 2 2 2 3" xfId="1004" xr:uid="{00000000-0005-0000-0000-0000EC030000}"/>
    <cellStyle name="Comma 3 5 2 2 2 2 3 2" xfId="4160" xr:uid="{DDB3DD08-BAC9-4068-ACBD-AB89DEDC58F3}"/>
    <cellStyle name="Comma 3 5 2 2 2 2 3 3" xfId="3322" xr:uid="{F2744B62-C57E-4C66-AE3D-8E1E18DEE761}"/>
    <cellStyle name="Comma 3 5 2 2 2 2 4" xfId="1005" xr:uid="{00000000-0005-0000-0000-0000ED030000}"/>
    <cellStyle name="Comma 3 5 2 2 2 2 4 2" xfId="4161" xr:uid="{F158D671-99FF-4868-A8E6-7A2D5D9703DA}"/>
    <cellStyle name="Comma 3 5 2 2 2 2 4 3" xfId="3323" xr:uid="{EA190A01-54D7-4646-A423-B8548ABD16E1}"/>
    <cellStyle name="Comma 3 5 2 2 2 2 5" xfId="1006" xr:uid="{00000000-0005-0000-0000-0000EE030000}"/>
    <cellStyle name="Comma 3 5 2 2 2 2 5 2" xfId="4162" xr:uid="{D082D5A0-AEE9-4C6F-A1F2-380659CB7640}"/>
    <cellStyle name="Comma 3 5 2 2 2 2 5 3" xfId="3324" xr:uid="{3F99E6F0-5E7F-4392-A50F-6187C92DD477}"/>
    <cellStyle name="Comma 3 5 2 2 2 2 6" xfId="4158" xr:uid="{308D9DED-9DCE-4249-837D-C75349776FD7}"/>
    <cellStyle name="Comma 3 5 2 2 2 2 7" xfId="3320" xr:uid="{06CA5961-C1CC-4F70-AF11-25CFE070A8F7}"/>
    <cellStyle name="Comma 3 5 2 2 2 3" xfId="1007" xr:uid="{00000000-0005-0000-0000-0000EF030000}"/>
    <cellStyle name="Comma 3 5 2 2 2 3 2" xfId="4163" xr:uid="{8824386F-838E-459E-9954-54A0BD8B9F53}"/>
    <cellStyle name="Comma 3 5 2 2 2 3 3" xfId="3325" xr:uid="{598FAD6C-D835-4BCE-95C9-C70AE6C51F7E}"/>
    <cellStyle name="Comma 3 5 2 2 2 4" xfId="1008" xr:uid="{00000000-0005-0000-0000-0000F0030000}"/>
    <cellStyle name="Comma 3 5 2 2 2 4 2" xfId="4164" xr:uid="{B5026B44-C296-4AA5-94B2-DEDE795D5099}"/>
    <cellStyle name="Comma 3 5 2 2 2 4 3" xfId="3326" xr:uid="{954B6031-6BB9-4936-96A4-C34B2FFA9638}"/>
    <cellStyle name="Comma 3 5 2 2 2 5" xfId="1009" xr:uid="{00000000-0005-0000-0000-0000F1030000}"/>
    <cellStyle name="Comma 3 5 2 2 2 5 2" xfId="4165" xr:uid="{D6382A21-5DF3-499E-BD54-8E0189074B3C}"/>
    <cellStyle name="Comma 3 5 2 2 2 5 3" xfId="3327" xr:uid="{2C086BE9-1A2D-4DD3-B27B-E60ED1F4A4A9}"/>
    <cellStyle name="Comma 3 5 2 2 2 6" xfId="4157" xr:uid="{22CE8F27-FAB1-4772-AA60-0BB891C1F31F}"/>
    <cellStyle name="Comma 3 5 2 2 2 7" xfId="3319" xr:uid="{AAFAB6CB-23FE-4DB7-A778-3B968A6575E8}"/>
    <cellStyle name="Comma 3 5 2 2 3" xfId="1010" xr:uid="{00000000-0005-0000-0000-0000F2030000}"/>
    <cellStyle name="Comma 3 5 2 2 3 2" xfId="4166" xr:uid="{E4682BF5-819D-4400-B6E0-64CBF0BF8587}"/>
    <cellStyle name="Comma 3 5 2 2 3 3" xfId="3328" xr:uid="{67F6D178-C5FB-4A23-8D9E-47258BBFE23D}"/>
    <cellStyle name="Comma 3 5 2 2 4" xfId="1011" xr:uid="{00000000-0005-0000-0000-0000F3030000}"/>
    <cellStyle name="Comma 3 5 2 2 4 2" xfId="4167" xr:uid="{7793D4A2-B22D-4727-BEEB-F6AC6E149D9C}"/>
    <cellStyle name="Comma 3 5 2 2 4 3" xfId="3329" xr:uid="{3CE21349-BEC4-4BC9-A20B-63C620F8F812}"/>
    <cellStyle name="Comma 3 5 2 2 5" xfId="1012" xr:uid="{00000000-0005-0000-0000-0000F4030000}"/>
    <cellStyle name="Comma 3 5 2 2 5 2" xfId="4168" xr:uid="{BC8E7367-3303-45B0-883B-12C2EE15E842}"/>
    <cellStyle name="Comma 3 5 2 2 5 3" xfId="3330" xr:uid="{2910B77B-084F-48EC-A1EC-7A203338CB73}"/>
    <cellStyle name="Comma 3 5 2 2 6" xfId="4156" xr:uid="{EF572769-AB48-407C-84D8-FF9DEC1ED66E}"/>
    <cellStyle name="Comma 3 5 2 2 7" xfId="3318" xr:uid="{788C87BC-E391-4DEA-9A26-56EA51CF3FE3}"/>
    <cellStyle name="Comma 3 5 2 3" xfId="1013" xr:uid="{00000000-0005-0000-0000-0000F5030000}"/>
    <cellStyle name="Comma 3 5 2 3 2" xfId="4169" xr:uid="{822207D5-477E-46D0-BE11-91D5A5937263}"/>
    <cellStyle name="Comma 3 5 2 3 3" xfId="3331" xr:uid="{9288F642-3DB1-467B-A91B-3B2209A2B24F}"/>
    <cellStyle name="Comma 3 5 2 4" xfId="1014" xr:uid="{00000000-0005-0000-0000-0000F6030000}"/>
    <cellStyle name="Comma 3 5 2 4 2" xfId="4170" xr:uid="{EF659D3A-5C00-4980-AD13-0A01F91B1F1D}"/>
    <cellStyle name="Comma 3 5 2 4 3" xfId="3332" xr:uid="{D640B8FF-C1AE-47D2-B236-592D6FF3463A}"/>
    <cellStyle name="Comma 3 5 2 5" xfId="1015" xr:uid="{00000000-0005-0000-0000-0000F7030000}"/>
    <cellStyle name="Comma 3 5 2 5 2" xfId="4171" xr:uid="{C31B3F8F-B2AE-4A87-A0D5-6A07B7FAE44C}"/>
    <cellStyle name="Comma 3 5 2 5 3" xfId="3333" xr:uid="{00D38662-E8EF-472D-A0BF-17B050C8BB4E}"/>
    <cellStyle name="Comma 3 5 2 6" xfId="4155" xr:uid="{4B80AF69-D31D-49A4-927F-F49F669A0D3C}"/>
    <cellStyle name="Comma 3 5 2 7" xfId="3317" xr:uid="{28ED9DDF-7A69-40E0-80D6-D1CACFBDC329}"/>
    <cellStyle name="Comma 3 5 3" xfId="1016" xr:uid="{00000000-0005-0000-0000-0000F8030000}"/>
    <cellStyle name="Comma 3 5 3 2" xfId="1017" xr:uid="{00000000-0005-0000-0000-0000F9030000}"/>
    <cellStyle name="Comma 3 5 3 2 2" xfId="4173" xr:uid="{DFEEA39B-B903-4CDD-ABD0-525AEE481E42}"/>
    <cellStyle name="Comma 3 5 3 2 3" xfId="3335" xr:uid="{3D7D3B98-E2DF-4E31-A638-62F080AD7189}"/>
    <cellStyle name="Comma 3 5 3 3" xfId="1018" xr:uid="{00000000-0005-0000-0000-0000FA030000}"/>
    <cellStyle name="Comma 3 5 3 3 2" xfId="4174" xr:uid="{3A742AAE-0D7D-46DD-B02F-48029BE8A79C}"/>
    <cellStyle name="Comma 3 5 3 3 3" xfId="3336" xr:uid="{64E60458-EABB-45B9-BCFB-5F7DE4D6C0B5}"/>
    <cellStyle name="Comma 3 5 3 4" xfId="1019" xr:uid="{00000000-0005-0000-0000-0000FB030000}"/>
    <cellStyle name="Comma 3 5 3 4 2" xfId="4175" xr:uid="{C18F4793-23E4-4C62-A555-64A9AB8D68F5}"/>
    <cellStyle name="Comma 3 5 3 4 3" xfId="3337" xr:uid="{B80CB57C-3598-4587-BAF8-449250B44E8F}"/>
    <cellStyle name="Comma 3 5 3 5" xfId="4172" xr:uid="{EEA37DF7-9B5C-4562-9F14-D356EEDD45F7}"/>
    <cellStyle name="Comma 3 5 3 6" xfId="3334" xr:uid="{244CA1AF-F753-4C47-8E17-91A26894145C}"/>
    <cellStyle name="Comma 3 5 4" xfId="1020" xr:uid="{00000000-0005-0000-0000-0000FC030000}"/>
    <cellStyle name="Comma 3 5 4 2" xfId="4176" xr:uid="{2588F6D8-6A13-40B5-9EDE-C0929109C954}"/>
    <cellStyle name="Comma 3 5 4 3" xfId="3338" xr:uid="{E934942C-DEFB-455B-AE1E-26F122301410}"/>
    <cellStyle name="Comma 3 5 5" xfId="1021" xr:uid="{00000000-0005-0000-0000-0000FD030000}"/>
    <cellStyle name="Comma 3 5 5 2" xfId="4177" xr:uid="{EC6EBC6E-B211-4E5B-A2F0-CD76B271C572}"/>
    <cellStyle name="Comma 3 5 5 3" xfId="3339" xr:uid="{B6FB615A-7AB4-4233-AA85-864D22AACCA3}"/>
    <cellStyle name="Comma 3 5 6" xfId="1022" xr:uid="{00000000-0005-0000-0000-0000FE030000}"/>
    <cellStyle name="Comma 3 5 6 2" xfId="4178" xr:uid="{35FB2FAE-0536-43E3-AB45-90DFBA6470AA}"/>
    <cellStyle name="Comma 3 5 6 3" xfId="3340" xr:uid="{9C1A4161-5D60-41C6-A2DE-FA1FE8D40665}"/>
    <cellStyle name="Comma 3 5 7" xfId="4154" xr:uid="{70485900-5305-4681-A86D-AA6E23456B91}"/>
    <cellStyle name="Comma 3 5 8" xfId="3316" xr:uid="{BEE80AD1-2EE7-46E1-9F29-30FD07AD05D1}"/>
    <cellStyle name="Comma 3 6" xfId="1023" xr:uid="{00000000-0005-0000-0000-0000FF030000}"/>
    <cellStyle name="Comma 3 6 2" xfId="4179" xr:uid="{7D2B5CA6-BB04-4613-A7F1-568FD4A237A1}"/>
    <cellStyle name="Comma 3 6 3" xfId="3341" xr:uid="{0E0CB89F-CB55-433F-9AD8-72E116AA33D9}"/>
    <cellStyle name="Comma 3 7" xfId="1024" xr:uid="{00000000-0005-0000-0000-000000040000}"/>
    <cellStyle name="Comma 3 7 2" xfId="4180" xr:uid="{DFC6C723-DADC-4AAB-AACE-589297AF2372}"/>
    <cellStyle name="Comma 3 7 3" xfId="3342" xr:uid="{DE22FAA7-CB90-4157-8B89-99B2173D8128}"/>
    <cellStyle name="Comma 3 8" xfId="1025" xr:uid="{00000000-0005-0000-0000-000001040000}"/>
    <cellStyle name="Comma 3 8 2" xfId="4181" xr:uid="{402E5820-344E-4297-8C4D-FC2F105705EC}"/>
    <cellStyle name="Comma 3 8 3" xfId="3343" xr:uid="{B5C6C540-8B4F-4B41-AF0F-BF27FC2815E3}"/>
    <cellStyle name="Comma 3 9" xfId="1026" xr:uid="{00000000-0005-0000-0000-000002040000}"/>
    <cellStyle name="Comma 3 9 2" xfId="2672" xr:uid="{A762D8F6-0846-4D2D-8159-B2CFDFB2A653}"/>
    <cellStyle name="Comma 3 9 2 2" xfId="3675" xr:uid="{47AF0215-845B-439B-BA62-5B75DE9ACE83}"/>
    <cellStyle name="Comma 3 9 3" xfId="5106" xr:uid="{00AF5A60-78B8-42AE-BAB5-2E56A77EA5DE}"/>
    <cellStyle name="Comma 3 9 4" xfId="3344" xr:uid="{5750D5F9-00B2-4087-9C00-002F76F6A7E6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5107" xr:uid="{F6D9101D-6FDA-4E11-A721-FD3753FADFA2}"/>
    <cellStyle name="Comma 30 2 3" xfId="3346" xr:uid="{7441E8A4-2A63-4382-8F0C-7F96A64DC606}"/>
    <cellStyle name="Comma 30 3" xfId="4182" xr:uid="{A99223B1-1708-4E47-BBE3-BA68C7EF7AC4}"/>
    <cellStyle name="Comma 30 4" xfId="3345" xr:uid="{52AC77C7-9FA4-4986-9148-EBB8CF16E83F}"/>
    <cellStyle name="Comma 31" xfId="1030" xr:uid="{00000000-0005-0000-0000-000006040000}"/>
    <cellStyle name="Comma 31 2" xfId="1031" xr:uid="{00000000-0005-0000-0000-000007040000}"/>
    <cellStyle name="Comma 31 2 2" xfId="5108" xr:uid="{10B22BA3-5BAF-47EF-885F-AA88B779CC84}"/>
    <cellStyle name="Comma 31 2 3" xfId="3348" xr:uid="{2220BD4A-4570-4ED6-8536-DF4AA6F22C6A}"/>
    <cellStyle name="Comma 31 3" xfId="4183" xr:uid="{89AFB603-0C61-4398-9900-09CE618604A4}"/>
    <cellStyle name="Comma 31 4" xfId="3347" xr:uid="{BE1921DC-EAE2-4511-B2AF-7D8F93574D9D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5111" xr:uid="{63364FDB-0F4C-4137-BD8E-7164CE57A3B4}"/>
    <cellStyle name="Comma 33 2 2 3" xfId="3351" xr:uid="{FF693761-2C72-42AD-B603-E6E8B3E13085}"/>
    <cellStyle name="Comma 33 2 3" xfId="5110" xr:uid="{C41EC915-382E-400D-99F6-07E81DA6AF6C}"/>
    <cellStyle name="Comma 33 2 4" xfId="3350" xr:uid="{338273D9-9A78-4A6C-A013-8BAC4A4D132C}"/>
    <cellStyle name="Comma 33 3" xfId="1037" xr:uid="{00000000-0005-0000-0000-00000D040000}"/>
    <cellStyle name="Comma 33 3 2" xfId="5112" xr:uid="{81E9FEB6-F3E0-4F87-A189-9A49E6FA4D50}"/>
    <cellStyle name="Comma 33 3 3" xfId="3352" xr:uid="{46A20D4A-8F91-4408-A375-E50E24F77D39}"/>
    <cellStyle name="Comma 33 4" xfId="4184" xr:uid="{1DC49AC0-EDE3-4153-B796-11A2B4A04642}"/>
    <cellStyle name="Comma 33 5" xfId="4634" xr:uid="{8C26044A-65E3-44BB-85E7-9A9F9C964F8F}"/>
    <cellStyle name="Comma 33 6" xfId="5109" xr:uid="{1F946768-46FB-4F7F-8582-61941663B345}"/>
    <cellStyle name="Comma 33 7" xfId="5667" xr:uid="{BE901501-33E8-4C19-B321-DE3B96098DF8}"/>
    <cellStyle name="Comma 33 8" xfId="3349" xr:uid="{8BC58FC3-3C02-4E9C-9DC5-2F86562922E6}"/>
    <cellStyle name="Comma 34" xfId="1038" xr:uid="{00000000-0005-0000-0000-00000E040000}"/>
    <cellStyle name="Comma 34 2" xfId="1039" xr:uid="{00000000-0005-0000-0000-00000F040000}"/>
    <cellStyle name="Comma 34 2 2" xfId="5113" xr:uid="{3B811187-4ACA-4AC4-9C6A-4C53AED9BA7F}"/>
    <cellStyle name="Comma 34 2 3" xfId="3354" xr:uid="{364D35EF-6E2B-492D-BDF4-FAA53B4BE8F7}"/>
    <cellStyle name="Comma 34 3" xfId="4185" xr:uid="{65C82D0B-2282-42EB-9856-CD6E580DAF52}"/>
    <cellStyle name="Comma 34 4" xfId="3353" xr:uid="{6AF571B9-C799-41F9-8E22-791448E0B777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5114" xr:uid="{C8E73E14-4625-407C-BAD2-664F5A5F3E8A}"/>
    <cellStyle name="Comma 37 2 3" xfId="3356" xr:uid="{D886BDCF-E7EF-4A57-8B7B-F8ACBD0D3767}"/>
    <cellStyle name="Comma 37 3" xfId="4186" xr:uid="{0A776B23-B335-41F9-A625-8C15EFBE1182}"/>
    <cellStyle name="Comma 37 4" xfId="3355" xr:uid="{CB2FB063-46A4-4BD3-B3DF-F0C4FD988967}"/>
    <cellStyle name="Comma 38" xfId="1044" xr:uid="{00000000-0005-0000-0000-000014040000}"/>
    <cellStyle name="Comma 38 2" xfId="1045" xr:uid="{00000000-0005-0000-0000-000015040000}"/>
    <cellStyle name="Comma 38 2 2" xfId="5116" xr:uid="{D7730127-938E-48B4-A8A8-0291BE896B24}"/>
    <cellStyle name="Comma 38 2 3" xfId="3358" xr:uid="{0638C893-0D0C-463B-A65B-56BFFD92E9EE}"/>
    <cellStyle name="Comma 38 3" xfId="5115" xr:uid="{A07DFC2B-766A-48DB-9EE5-9838FA572110}"/>
    <cellStyle name="Comma 38 4" xfId="3357" xr:uid="{C95AF23E-6BC5-4009-BB1D-7CCFFF0890C5}"/>
    <cellStyle name="Comma 39" xfId="1046" xr:uid="{00000000-0005-0000-0000-000016040000}"/>
    <cellStyle name="Comma 39 2" xfId="5117" xr:uid="{61E51F18-5082-404C-86F1-FEBE1AA004CC}"/>
    <cellStyle name="Comma 39 3" xfId="3359" xr:uid="{4E7E2391-DE48-4521-96D9-0D3F77FE618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5118" xr:uid="{3291EB53-ECA2-404F-A98D-971DB4074C93}"/>
    <cellStyle name="Comma 4 2 2 3" xfId="3362" xr:uid="{BE0E160D-64E6-46A8-A560-2A3252B4F6BF}"/>
    <cellStyle name="Comma 4 2 3" xfId="4188" xr:uid="{82D48E6E-782F-4EA2-8B50-DC5F8F5B6101}"/>
    <cellStyle name="Comma 4 2 4" xfId="3361" xr:uid="{CE6549A5-1160-4EE0-B4BA-F19853771732}"/>
    <cellStyle name="Comma 4 3" xfId="1050" xr:uid="{00000000-0005-0000-0000-00001A040000}"/>
    <cellStyle name="Comma 4 3 2" xfId="5119" xr:uid="{7C14A34C-7650-4C60-98BC-7FB623E87D66}"/>
    <cellStyle name="Comma 4 3 3" xfId="3363" xr:uid="{B30AED50-21EB-4AF6-BBDA-60E94FC11FEE}"/>
    <cellStyle name="Comma 4 4" xfId="1051" xr:uid="{00000000-0005-0000-0000-00001B040000}"/>
    <cellStyle name="Comma 4 4 2" xfId="5120" xr:uid="{8851E907-A029-470A-9945-C11B0659E668}"/>
    <cellStyle name="Comma 4 4 3" xfId="3364" xr:uid="{7324E2FD-5DB4-4EEE-BE7E-B4B429149F0C}"/>
    <cellStyle name="Comma 4 5" xfId="1052" xr:uid="{00000000-0005-0000-0000-00001C040000}"/>
    <cellStyle name="Comma 4 5 2" xfId="5121" xr:uid="{5F55FEFB-A4D3-4699-BB26-CFABA9D5E8E5}"/>
    <cellStyle name="Comma 4 5 3" xfId="3365" xr:uid="{F541DECD-19C3-4588-B5A7-136341B27884}"/>
    <cellStyle name="Comma 4 6" xfId="4187" xr:uid="{A9ED2003-F6CA-4BB0-9A67-A9458F01F11B}"/>
    <cellStyle name="Comma 4 7" xfId="3360" xr:uid="{AC338C44-FF2A-4FB6-AF21-B847EBAF6A02}"/>
    <cellStyle name="Comma 40" xfId="1053" xr:uid="{00000000-0005-0000-0000-00001D040000}"/>
    <cellStyle name="Comma 40 2" xfId="5122" xr:uid="{944A7546-C9F1-4CE6-A39F-7AA70B82C918}"/>
    <cellStyle name="Comma 40 3" xfId="3366" xr:uid="{61ABF9E9-8B37-4514-A7EF-54B650A05A81}"/>
    <cellStyle name="Comma 41" xfId="4918" xr:uid="{49C471EB-E0E6-49E8-A742-50BB0005B1D5}"/>
    <cellStyle name="Comma 42" xfId="1054" xr:uid="{00000000-0005-0000-0000-00001E040000}"/>
    <cellStyle name="Comma 42 2" xfId="1055" xr:uid="{00000000-0005-0000-0000-00001F040000}"/>
    <cellStyle name="Comma 42 2 2" xfId="5123" xr:uid="{2CD7FF65-0A64-4586-B6D2-D7623765C6B6}"/>
    <cellStyle name="Comma 42 2 3" xfId="3368" xr:uid="{AA527C93-9806-480D-9E6B-6B49F830CCDA}"/>
    <cellStyle name="Comma 42 3" xfId="4189" xr:uid="{CDA7BE04-6F3E-4A7E-9D33-DC21B768C8A6}"/>
    <cellStyle name="Comma 42 4" xfId="3367" xr:uid="{4ADFA2D2-D55D-4E3D-9F09-1A7D9BBFFA7F}"/>
    <cellStyle name="Comma 43" xfId="5196" xr:uid="{10EA8540-F22B-47FD-BD31-D73BDAD4C3A9}"/>
    <cellStyle name="Comma 44" xfId="5400" xr:uid="{9ADBC4F3-BAA8-452A-971A-C08AED368C62}"/>
    <cellStyle name="Comma 45" xfId="1056" xr:uid="{00000000-0005-0000-0000-000020040000}"/>
    <cellStyle name="Comma 45 2" xfId="1057" xr:uid="{00000000-0005-0000-0000-000021040000}"/>
    <cellStyle name="Comma 45 2 2" xfId="5124" xr:uid="{A30810A3-BF78-4C3A-9ACE-89F3ACA9932E}"/>
    <cellStyle name="Comma 45 2 3" xfId="3370" xr:uid="{BBE99284-BD1E-47C7-8247-4D4004112FF1}"/>
    <cellStyle name="Comma 45 3" xfId="4190" xr:uid="{A35FC148-98CE-4E50-AFBA-5DF45A112451}"/>
    <cellStyle name="Comma 45 4" xfId="3369" xr:uid="{1DB8212E-0030-4E60-A9E4-7EE6D7616A79}"/>
    <cellStyle name="Comma 46" xfId="1058" xr:uid="{00000000-0005-0000-0000-000022040000}"/>
    <cellStyle name="Comma 46 2" xfId="1059" xr:uid="{00000000-0005-0000-0000-000023040000}"/>
    <cellStyle name="Comma 46 2 2" xfId="5125" xr:uid="{2A1BAC89-DF50-4FB2-9167-31843E32F9C8}"/>
    <cellStyle name="Comma 46 2 3" xfId="3372" xr:uid="{AAFB4C1D-0F18-4A45-B44D-40A0326FFC0A}"/>
    <cellStyle name="Comma 46 3" xfId="4191" xr:uid="{23620422-FE69-450B-AD15-A6857937C1BB}"/>
    <cellStyle name="Comma 46 4" xfId="3371" xr:uid="{C3C16CF0-2792-42C3-85C6-99DAF48AB60A}"/>
    <cellStyle name="Comma 47" xfId="1060" xr:uid="{00000000-0005-0000-0000-000024040000}"/>
    <cellStyle name="Comma 47 2" xfId="1061" xr:uid="{00000000-0005-0000-0000-000025040000}"/>
    <cellStyle name="Comma 47 2 2" xfId="5126" xr:uid="{279CCA98-1983-4166-8EFA-33E372C3803A}"/>
    <cellStyle name="Comma 47 2 3" xfId="3374" xr:uid="{4EA45188-2BCC-489A-9CA9-358A10302BA5}"/>
    <cellStyle name="Comma 47 3" xfId="4192" xr:uid="{D8F80E0B-82A1-4E69-B92E-DEB96AA08915}"/>
    <cellStyle name="Comma 47 4" xfId="3373" xr:uid="{491F04D0-8BB2-4712-B0C8-6AB6BDAA0543}"/>
    <cellStyle name="Comma 48" xfId="1062" xr:uid="{00000000-0005-0000-0000-000026040000}"/>
    <cellStyle name="Comma 48 2" xfId="1063" xr:uid="{00000000-0005-0000-0000-000027040000}"/>
    <cellStyle name="Comma 48 2 2" xfId="5127" xr:uid="{5FD0A36C-A813-4349-8AF2-36E959E9AA5D}"/>
    <cellStyle name="Comma 48 2 3" xfId="3376" xr:uid="{4FFB3FD8-57F5-42F6-A6EC-5F59FFF6F863}"/>
    <cellStyle name="Comma 48 3" xfId="4193" xr:uid="{360B7BE0-04FD-4E92-B349-8D7218917A32}"/>
    <cellStyle name="Comma 48 4" xfId="3375" xr:uid="{35D4F69A-3F03-469E-AFCB-CB2990923968}"/>
    <cellStyle name="Comma 49" xfId="1064" xr:uid="{00000000-0005-0000-0000-000028040000}"/>
    <cellStyle name="Comma 49 2" xfId="1065" xr:uid="{00000000-0005-0000-0000-000029040000}"/>
    <cellStyle name="Comma 49 2 2" xfId="5128" xr:uid="{BC6453E9-E2E6-464B-B875-34753D985D55}"/>
    <cellStyle name="Comma 49 2 3" xfId="3378" xr:uid="{15EE04F9-281C-442E-BB18-9F0A4FFC6444}"/>
    <cellStyle name="Comma 49 3" xfId="4194" xr:uid="{65FE661C-3AE1-43B3-9B27-9B5C29EEBC7F}"/>
    <cellStyle name="Comma 49 4" xfId="3377" xr:uid="{27FE5971-4A48-475B-BC3A-E54E389B7E73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5129" xr:uid="{6A681B9B-DC4C-427A-B5DA-8181AA023620}"/>
    <cellStyle name="Comma 5 2 2 3" xfId="3380" xr:uid="{F717AC99-BA42-4A10-AB6E-7A099A2CAA5F}"/>
    <cellStyle name="Comma 5 2 3" xfId="4195" xr:uid="{3E5C2B72-8D14-4872-82DA-2154B7C421A3}"/>
    <cellStyle name="Comma 5 2 4" xfId="3379" xr:uid="{A134C3F0-F6CC-4772-A4CF-E9EE1044A401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5130" xr:uid="{AA071FEC-EF44-48C9-9C5A-57A2267C036F}"/>
    <cellStyle name="Comma 50 2 3" xfId="3382" xr:uid="{097AA001-F66C-411B-A2A9-5BCA9F674B5B}"/>
    <cellStyle name="Comma 50 3" xfId="4196" xr:uid="{E68BD530-9CDB-40BB-9371-53F438BEA5CC}"/>
    <cellStyle name="Comma 50 4" xfId="3381" xr:uid="{BB0F0AE4-6212-46BF-9949-094A0DF38698}"/>
    <cellStyle name="Comma 51" xfId="1072" xr:uid="{00000000-0005-0000-0000-000030040000}"/>
    <cellStyle name="Comma 51 2" xfId="1073" xr:uid="{00000000-0005-0000-0000-000031040000}"/>
    <cellStyle name="Comma 51 2 2" xfId="5131" xr:uid="{334990A5-DF69-4658-A350-ABBDFF05756B}"/>
    <cellStyle name="Comma 51 2 3" xfId="3384" xr:uid="{2E436A5A-E162-4A26-88C6-7CC765F9B935}"/>
    <cellStyle name="Comma 51 3" xfId="4197" xr:uid="{7CF3DA52-D727-4AA9-8554-DEBF9F2D12E2}"/>
    <cellStyle name="Comma 51 4" xfId="3383" xr:uid="{45778939-EE8D-4B5E-8FE7-ED596E3AAD47}"/>
    <cellStyle name="Comma 52" xfId="1074" xr:uid="{00000000-0005-0000-0000-000032040000}"/>
    <cellStyle name="Comma 52 2" xfId="1075" xr:uid="{00000000-0005-0000-0000-000033040000}"/>
    <cellStyle name="Comma 52 2 2" xfId="5132" xr:uid="{867DDB14-A798-42EA-AB2E-2A856A2F7BA1}"/>
    <cellStyle name="Comma 52 2 3" xfId="3386" xr:uid="{5FCBB362-0A9B-476D-84C3-53A250015304}"/>
    <cellStyle name="Comma 52 3" xfId="4198" xr:uid="{F32C5A54-0844-4352-8E89-8824C2297C82}"/>
    <cellStyle name="Comma 52 4" xfId="3385" xr:uid="{6B3E5E59-2C59-45C8-9122-160889657AAB}"/>
    <cellStyle name="Comma 53" xfId="2894" xr:uid="{4549A026-9FA0-44D8-907D-2E71A401A516}"/>
    <cellStyle name="Comma 54" xfId="3482" xr:uid="{87C099AF-552C-43BD-85A0-1B3A52FDA34A}"/>
    <cellStyle name="Comma 58" xfId="1076" xr:uid="{00000000-0005-0000-0000-000034040000}"/>
    <cellStyle name="Comma 58 2" xfId="1077" xr:uid="{00000000-0005-0000-0000-000035040000}"/>
    <cellStyle name="Comma 58 2 2" xfId="5133" xr:uid="{57C5B336-30FD-440B-BFBF-456EA87070BA}"/>
    <cellStyle name="Comma 58 2 3" xfId="3388" xr:uid="{A5A07E37-046A-414F-83BF-966860BE58C8}"/>
    <cellStyle name="Comma 58 3" xfId="4199" xr:uid="{0BDE45BB-9541-4231-8011-119A941861EF}"/>
    <cellStyle name="Comma 58 4" xfId="3387" xr:uid="{3E38A0CC-9E3C-4CB1-A73F-B69957D0C1F6}"/>
    <cellStyle name="Comma 59" xfId="1078" xr:uid="{00000000-0005-0000-0000-000036040000}"/>
    <cellStyle name="Comma 59 2" xfId="1079" xr:uid="{00000000-0005-0000-0000-000037040000}"/>
    <cellStyle name="Comma 59 2 2" xfId="5134" xr:uid="{241830DC-8EC9-4AC0-B74B-8831F95859A6}"/>
    <cellStyle name="Comma 59 2 3" xfId="3390" xr:uid="{0A99D147-312F-44DD-BB92-889B8F64E651}"/>
    <cellStyle name="Comma 59 3" xfId="4200" xr:uid="{5EAF5B5E-60B4-459E-8194-12EF0ECD6C8A}"/>
    <cellStyle name="Comma 59 4" xfId="3389" xr:uid="{5F967378-27E8-437A-9CEF-B74CFBE5E822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5135" xr:uid="{2D6A5AA3-7EDA-4831-BA18-395A3591A847}"/>
    <cellStyle name="Comma 6 2 2 3" xfId="3393" xr:uid="{59A3B238-8898-42C4-8895-9270E183A993}"/>
    <cellStyle name="Comma 6 2 3" xfId="4202" xr:uid="{4AA8D57C-B348-45D0-9DB9-05F14DD4604C}"/>
    <cellStyle name="Comma 6 2 4" xfId="3392" xr:uid="{CE80E0E3-A440-477F-9BB7-1DBDE48AD2B9}"/>
    <cellStyle name="Comma 6 3" xfId="4201" xr:uid="{40BB8308-BCB4-4B92-97E8-D0E69B901799}"/>
    <cellStyle name="Comma 6 4" xfId="3391" xr:uid="{39C97B83-A3CB-42C3-89F8-F73794E5869A}"/>
    <cellStyle name="Comma 62" xfId="1083" xr:uid="{00000000-0005-0000-0000-00003B040000}"/>
    <cellStyle name="Comma 62 2" xfId="1084" xr:uid="{00000000-0005-0000-0000-00003C040000}"/>
    <cellStyle name="Comma 62 2 2" xfId="5136" xr:uid="{7E0A562B-6F0C-4661-AF00-674E49B65D47}"/>
    <cellStyle name="Comma 62 2 3" xfId="3395" xr:uid="{34A05572-2CF5-4600-ABDE-61445E4B1FAF}"/>
    <cellStyle name="Comma 62 3" xfId="4203" xr:uid="{726436C7-3C56-47E9-A576-7EC038249BD3}"/>
    <cellStyle name="Comma 62 4" xfId="3394" xr:uid="{37AD5BF9-69FA-47E0-8F03-74EDE5AE03AD}"/>
    <cellStyle name="Comma 63" xfId="1085" xr:uid="{00000000-0005-0000-0000-00003D040000}"/>
    <cellStyle name="Comma 63 2" xfId="1086" xr:uid="{00000000-0005-0000-0000-00003E040000}"/>
    <cellStyle name="Comma 63 2 2" xfId="5137" xr:uid="{119C00A5-88E5-49DF-B3EE-059B968ECBB5}"/>
    <cellStyle name="Comma 63 2 3" xfId="3397" xr:uid="{96B01564-791D-475E-9E61-283589E5EC8D}"/>
    <cellStyle name="Comma 63 3" xfId="4204" xr:uid="{82D7E021-C1F5-4486-908C-EEDCF2C2CEBC}"/>
    <cellStyle name="Comma 63 4" xfId="3396" xr:uid="{82D581C8-4703-4470-A2C2-ED758EC0ADDA}"/>
    <cellStyle name="Comma 66" xfId="1087" xr:uid="{00000000-0005-0000-0000-00003F040000}"/>
    <cellStyle name="Comma 66 2" xfId="4205" xr:uid="{F8B0F07B-CA6F-4C15-AE42-F388D618DCA2}"/>
    <cellStyle name="Comma 66 3" xfId="3398" xr:uid="{2D8A81B1-4980-42D7-868D-57B72EC74B0B}"/>
    <cellStyle name="Comma 67" xfId="1088" xr:uid="{00000000-0005-0000-0000-000040040000}"/>
    <cellStyle name="Comma 67 2" xfId="1089" xr:uid="{00000000-0005-0000-0000-000041040000}"/>
    <cellStyle name="Comma 67 2 2" xfId="5138" xr:uid="{C3E1C418-BEA9-4519-A00F-510F727AF417}"/>
    <cellStyle name="Comma 67 2 3" xfId="3400" xr:uid="{DC3BB769-5BD9-4D1E-9DA5-697D3276FC47}"/>
    <cellStyle name="Comma 67 3" xfId="4206" xr:uid="{0AD4E611-E89F-47EB-BE53-5B9C7F281DE3}"/>
    <cellStyle name="Comma 67 4" xfId="3399" xr:uid="{B5CBFD47-B882-41D7-93BD-3C0217A2D351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5140" xr:uid="{F9442973-A43D-492E-B044-908E1A5F4061}"/>
    <cellStyle name="Comma 7 2 2 3" xfId="3403" xr:uid="{31BE2EDE-8248-438E-BD95-CB313063FFDF}"/>
    <cellStyle name="Comma 7 2 3" xfId="4208" xr:uid="{2D198988-996E-438A-86A4-FD69DA56089A}"/>
    <cellStyle name="Comma 7 2 4" xfId="3402" xr:uid="{35336A29-FFF1-40D3-B7F1-411F743EB747}"/>
    <cellStyle name="Comma 7 3" xfId="1093" xr:uid="{00000000-0005-0000-0000-000045040000}"/>
    <cellStyle name="Comma 7 3 2" xfId="1094" xr:uid="{00000000-0005-0000-0000-000046040000}"/>
    <cellStyle name="Comma 7 3 2 2" xfId="5141" xr:uid="{187E66F8-9A4D-4028-91A0-822FAD39E369}"/>
    <cellStyle name="Comma 7 3 2 3" xfId="3405" xr:uid="{F981236A-925A-4850-A4A2-98E7DB13CC4C}"/>
    <cellStyle name="Comma 7 3 3" xfId="4209" xr:uid="{13FBBF7D-49F1-47CE-977B-4A28E69629E2}"/>
    <cellStyle name="Comma 7 3 4" xfId="3404" xr:uid="{5AC850F1-38ED-48AA-8894-144E11BC14EB}"/>
    <cellStyle name="Comma 7 4" xfId="4207" xr:uid="{4192496F-4B26-4F28-AC7A-7B0E6A57BB8B}"/>
    <cellStyle name="Comma 7 5" xfId="5139" xr:uid="{C693B760-AA7D-4795-8FDC-7C10A0367566}"/>
    <cellStyle name="Comma 7 6" xfId="3401" xr:uid="{98CAF35E-0684-42FE-9F5A-C838BC0E2532}"/>
    <cellStyle name="Comma 72" xfId="1095" xr:uid="{00000000-0005-0000-0000-000047040000}"/>
    <cellStyle name="Comma 72 2" xfId="4210" xr:uid="{93EFA4F8-BCDD-457A-BCE9-AF5DEA4C7813}"/>
    <cellStyle name="Comma 72 3" xfId="3406" xr:uid="{1634C5D5-29D9-4787-A7E9-D3843C0DC238}"/>
    <cellStyle name="Comma 74" xfId="1096" xr:uid="{00000000-0005-0000-0000-000048040000}"/>
    <cellStyle name="Comma 74 2" xfId="1097" xr:uid="{00000000-0005-0000-0000-000049040000}"/>
    <cellStyle name="Comma 74 2 2" xfId="5142" xr:uid="{84273390-5A11-4295-AE5B-3CDB1EB1DF83}"/>
    <cellStyle name="Comma 74 2 3" xfId="3408" xr:uid="{F663EF1F-A633-43E3-813C-9D6E5455CEBD}"/>
    <cellStyle name="Comma 74 3" xfId="4211" xr:uid="{5E889614-DD7E-4CF2-9347-32A76EDD6A46}"/>
    <cellStyle name="Comma 74 4" xfId="3407" xr:uid="{F3AE4752-91A1-4DB1-B1F7-099E3A2F1001}"/>
    <cellStyle name="Comma 75" xfId="1098" xr:uid="{00000000-0005-0000-0000-00004A040000}"/>
    <cellStyle name="Comma 75 2" xfId="1099" xr:uid="{00000000-0005-0000-0000-00004B040000}"/>
    <cellStyle name="Comma 75 2 2" xfId="5143" xr:uid="{0831C8C4-A1D1-44B3-97C0-40490CC037D5}"/>
    <cellStyle name="Comma 75 2 3" xfId="3410" xr:uid="{7D93EF50-6A99-485B-8110-30F14DC7E67B}"/>
    <cellStyle name="Comma 75 3" xfId="4212" xr:uid="{F91D3CBD-2A4B-49E6-B085-623D55130656}"/>
    <cellStyle name="Comma 75 4" xfId="3409" xr:uid="{78ADB808-6EE6-4AE1-9434-21B8D5D95717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5144" xr:uid="{1FA2DA6C-A5EA-47FE-BA7D-C5402D1B30B6}"/>
    <cellStyle name="Comma 8 2 2 2 3" xfId="3414" xr:uid="{6978EDE0-2A2D-423C-ACAA-7DA37170A4C1}"/>
    <cellStyle name="Comma 8 2 2 3" xfId="4215" xr:uid="{278C656C-E6AF-4961-96E2-4CADFC32D33E}"/>
    <cellStyle name="Comma 8 2 2 4" xfId="3413" xr:uid="{B3D6E744-7AFC-4AE9-A33D-09E9234BFDAF}"/>
    <cellStyle name="Comma 8 2 3" xfId="1104" xr:uid="{00000000-0005-0000-0000-000050040000}"/>
    <cellStyle name="Comma 8 2 3 2" xfId="5145" xr:uid="{EEB4383F-5895-4F8E-9D27-09354004BAF7}"/>
    <cellStyle name="Comma 8 2 3 3" xfId="3415" xr:uid="{26886B45-0664-4F96-91E5-9B2751EAA400}"/>
    <cellStyle name="Comma 8 2 4" xfId="4214" xr:uid="{190ECD23-4C18-48B5-87DC-79A61369B4AD}"/>
    <cellStyle name="Comma 8 2 5" xfId="3412" xr:uid="{8FF5186A-2334-4ABC-8535-2BCEF2FD0453}"/>
    <cellStyle name="Comma 8 3" xfId="1105" xr:uid="{00000000-0005-0000-0000-000051040000}"/>
    <cellStyle name="Comma 8 3 2" xfId="5146" xr:uid="{44E09F50-A801-4AFE-9676-829B4899CA33}"/>
    <cellStyle name="Comma 8 3 3" xfId="3416" xr:uid="{CE712E40-1B1A-494E-B92F-792524A53A14}"/>
    <cellStyle name="Comma 8 4" xfId="4213" xr:uid="{252BD40F-3694-4476-AAB1-81FAA98CF63D}"/>
    <cellStyle name="Comma 8 5" xfId="3411" xr:uid="{4225F29B-7347-4D44-B9FA-C8BCCBAD90B2}"/>
    <cellStyle name="Comma 82" xfId="1106" xr:uid="{00000000-0005-0000-0000-000052040000}"/>
    <cellStyle name="Comma 82 2" xfId="1107" xr:uid="{00000000-0005-0000-0000-000053040000}"/>
    <cellStyle name="Comma 82 2 2" xfId="5147" xr:uid="{8C48B30A-BD32-4F6A-BDE9-CF3B58E77875}"/>
    <cellStyle name="Comma 82 2 3" xfId="3418" xr:uid="{E723E022-54FF-4136-B30B-ECB3C812D121}"/>
    <cellStyle name="Comma 82 3" xfId="4216" xr:uid="{6894BEAE-029B-4E70-B899-351E11FC985D}"/>
    <cellStyle name="Comma 82 4" xfId="3417" xr:uid="{4DFBD05D-6708-4C89-AE98-FAB61172E7A7}"/>
    <cellStyle name="Comma 83" xfId="1108" xr:uid="{00000000-0005-0000-0000-000054040000}"/>
    <cellStyle name="Comma 83 2" xfId="1109" xr:uid="{00000000-0005-0000-0000-000055040000}"/>
    <cellStyle name="Comma 83 2 2" xfId="5148" xr:uid="{0F8BDBFE-2B28-4475-90C8-6CE0D65CD444}"/>
    <cellStyle name="Comma 83 2 3" xfId="3420" xr:uid="{9B2CD049-6761-4874-B746-FE13161A7AAE}"/>
    <cellStyle name="Comma 83 3" xfId="4217" xr:uid="{ED05E348-05BC-490E-9F4F-69B3BCFFDC77}"/>
    <cellStyle name="Comma 83 4" xfId="3419" xr:uid="{AF85350C-14B0-4514-8182-767BDEBE2198}"/>
    <cellStyle name="Comma 85" xfId="1110" xr:uid="{00000000-0005-0000-0000-000056040000}"/>
    <cellStyle name="Comma 85 2" xfId="1111" xr:uid="{00000000-0005-0000-0000-000057040000}"/>
    <cellStyle name="Comma 85 2 2" xfId="5149" xr:uid="{0DDEFAC5-BD14-46E0-AAAE-E6B5DD4427F9}"/>
    <cellStyle name="Comma 85 2 3" xfId="3422" xr:uid="{1F90F56D-5336-414A-BCDD-314597D7DB68}"/>
    <cellStyle name="Comma 85 3" xfId="4218" xr:uid="{061E2C5A-8A7D-4030-90C8-C701AA2F87F8}"/>
    <cellStyle name="Comma 85 4" xfId="3421" xr:uid="{E3DD3007-145C-47FE-BFAB-E86EC717E5DD}"/>
    <cellStyle name="Comma 86" xfId="1112" xr:uid="{00000000-0005-0000-0000-000058040000}"/>
    <cellStyle name="Comma 86 2" xfId="1113" xr:uid="{00000000-0005-0000-0000-000059040000}"/>
    <cellStyle name="Comma 86 2 2" xfId="5150" xr:uid="{89B07DEA-9F92-4B4C-8818-C35A503D2196}"/>
    <cellStyle name="Comma 86 2 3" xfId="3424" xr:uid="{69994923-2F7F-4D50-A24B-20F98E255A4A}"/>
    <cellStyle name="Comma 86 3" xfId="4219" xr:uid="{DEDB1FC4-9D79-453D-B41F-D84AAB248688}"/>
    <cellStyle name="Comma 86 4" xfId="3423" xr:uid="{91F0916A-01CA-4853-83D6-3D8053F1A4C7}"/>
    <cellStyle name="Comma 89" xfId="1114" xr:uid="{00000000-0005-0000-0000-00005A040000}"/>
    <cellStyle name="Comma 89 2" xfId="4220" xr:uid="{F0762679-4B41-4B1C-93A0-3CC5A26341FB}"/>
    <cellStyle name="Comma 89 3" xfId="3425" xr:uid="{181D77CA-6750-4F49-83B0-B752D45C2988}"/>
    <cellStyle name="Comma 9" xfId="1115" xr:uid="{00000000-0005-0000-0000-00005B040000}"/>
    <cellStyle name="Comma 9 2" xfId="1116" xr:uid="{00000000-0005-0000-0000-00005C040000}"/>
    <cellStyle name="Comma 9 2 2" xfId="4222" xr:uid="{4F4C6FAD-A4E3-4DDC-AB01-B29FD3053825}"/>
    <cellStyle name="Comma 9 2 3" xfId="3427" xr:uid="{8E00328A-A396-4513-A2C7-ACC5F46E46FA}"/>
    <cellStyle name="Comma 9 3" xfId="1117" xr:uid="{00000000-0005-0000-0000-00005D040000}"/>
    <cellStyle name="Comma 9 3 2" xfId="4223" xr:uid="{19C7DACE-14DA-427D-87DF-80122CAC925C}"/>
    <cellStyle name="Comma 9 3 3" xfId="3428" xr:uid="{5C8D578D-F1FE-4FD6-858D-D3858A8DC749}"/>
    <cellStyle name="Comma 9 4" xfId="1118" xr:uid="{00000000-0005-0000-0000-00005E040000}"/>
    <cellStyle name="Comma 9 4 2" xfId="5151" xr:uid="{E3933E59-B3D1-4B89-9E39-CB3D58BC601E}"/>
    <cellStyle name="Comma 9 4 3" xfId="3429" xr:uid="{11D8AF4F-660D-4BB2-8444-749363491B00}"/>
    <cellStyle name="Comma 9 5" xfId="4221" xr:uid="{923D5292-57D9-42D5-9CC3-15AAC4D34C13}"/>
    <cellStyle name="Comma 9 6" xfId="3426" xr:uid="{D4A41FA7-6553-4D7E-A5C0-F0E6858F4DBC}"/>
    <cellStyle name="Comma 98" xfId="1119" xr:uid="{00000000-0005-0000-0000-00005F040000}"/>
    <cellStyle name="Comma 98 2" xfId="4224" xr:uid="{96E71ECF-491A-44E1-8FBC-94401B050248}"/>
    <cellStyle name="Comma 98 3" xfId="3430" xr:uid="{A3632F6C-4D29-41AC-987D-AE489D763FB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4225" xr:uid="{FDAB1631-82C1-49C0-A8EC-F145C6B47CDA}"/>
    <cellStyle name="Currency [0] 2 3" xfId="3431" xr:uid="{DFDC6A2E-9697-49FA-950D-4EB9CBB41E4B}"/>
    <cellStyle name="Currency [0] 3" xfId="1127" xr:uid="{00000000-0005-0000-0000-000067040000}"/>
    <cellStyle name="Currency [0] 3 2" xfId="4226" xr:uid="{6AE07A01-3AAC-4031-954C-EE8253DAF4D6}"/>
    <cellStyle name="Currency [0] 3 3" xfId="5152" xr:uid="{F01CF0C7-F31F-40DB-BE27-E957F4AE92D2}"/>
    <cellStyle name="Currency [0] 3 4" xfId="3432" xr:uid="{212C65BD-CE5F-4B71-A439-5BBBDF0BE9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5153" xr:uid="{E4A02A60-9FE0-4724-B47E-562082B5FD4E}"/>
    <cellStyle name="Draw lines around data in range 3" xfId="4640" xr:uid="{5D57C11C-A504-496F-A648-DD1152F849B0}"/>
    <cellStyle name="Draw lines around data in range 4" xfId="4641" xr:uid="{0386D827-685A-4D31-BA59-08AEC2F72B7C}"/>
    <cellStyle name="Draw lines around data in range 5" xfId="5673" xr:uid="{6060BC28-1BAD-46E2-9663-0C83520E75BD}"/>
    <cellStyle name="Draw lines around data in range 6" xfId="5676" xr:uid="{998DF884-6530-4B8A-BD30-7D40C6B1B83D}"/>
    <cellStyle name="Draw lines around data in range 7" xfId="5675" xr:uid="{44FF2CE2-9A57-412F-8464-6D5CCD808864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5154" xr:uid="{B929B0BB-59AF-4DB5-A08C-CA6D4D69C0F4}"/>
    <cellStyle name="Draw shadow and lines within range 3" xfId="4639" xr:uid="{8C083198-F19B-46C3-A939-ECBD787DA28E}"/>
    <cellStyle name="Draw shadow and lines within range 4" xfId="4642" xr:uid="{FE00187F-E59B-4C37-8966-4AB6E3380BCE}"/>
    <cellStyle name="Draw shadow and lines within range 5" xfId="5672" xr:uid="{8C8D7549-359C-4C57-AA3F-804DC93B5D8B}"/>
    <cellStyle name="Draw shadow and lines within range 6" xfId="5677" xr:uid="{FC1A9358-A166-451B-8BA3-C8BA5BBFE00B}"/>
    <cellStyle name="Draw shadow and lines within range 7" xfId="5674" xr:uid="{91B40C71-4B0A-41E5-9EDC-D9FAD21E3A2C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5155" xr:uid="{450370A7-31B1-4128-9B52-E5AF0E14E9AE}"/>
    <cellStyle name="Format a column of totals 2 3" xfId="4638" xr:uid="{4AEB1457-6708-47DB-8264-1475AE5AB1EB}"/>
    <cellStyle name="Format a column of totals 3" xfId="1206" xr:uid="{00000000-0005-0000-0000-0000B6040000}"/>
    <cellStyle name="Format a column of totals 3 2" xfId="5156" xr:uid="{FD909413-99AC-40C5-97A3-7E3CD8D3586B}"/>
    <cellStyle name="Format a column of totals 4" xfId="4637" xr:uid="{A16C4717-2CF8-4D71-B22B-4E06828C4EC4}"/>
    <cellStyle name="Format a row of totals" xfId="1207" xr:uid="{00000000-0005-0000-0000-0000B7040000}"/>
    <cellStyle name="Format a row of totals 2" xfId="1208" xr:uid="{00000000-0005-0000-0000-0000B8040000}"/>
    <cellStyle name="Format a row of totals 2 2" xfId="5157" xr:uid="{DE2D7A90-9DAD-4F32-A569-AE7111EC91AB}"/>
    <cellStyle name="Format a row of totals 3" xfId="4636" xr:uid="{8D7DD9D8-49A1-42E2-AB42-2935E746D94A}"/>
    <cellStyle name="Format a row of totals 4" xfId="4643" xr:uid="{A9D71FCC-8AB2-4267-BB70-B33352934432}"/>
    <cellStyle name="Format a row of totals 5" xfId="5669" xr:uid="{C966A0C2-50CF-4F12-A9C3-4CC1D55B71D2}"/>
    <cellStyle name="Format a row of totals 6" xfId="5678" xr:uid="{96C2E00D-0FB5-4F64-921F-9804FB288C1E}"/>
    <cellStyle name="Format a row of totals 7" xfId="5671" xr:uid="{4936D49D-C2F3-4BED-A295-157C6BA0ECDA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5158" xr:uid="{12407DC9-F89D-4A89-A9D9-5196E954339F}"/>
    <cellStyle name="Format text as bold, black on yellow 3" xfId="4635" xr:uid="{EDDAE09A-8330-4E1A-9CF6-37CE367B0837}"/>
    <cellStyle name="Format text as bold, black on yellow 4" xfId="4644" xr:uid="{D7827FD3-2CA5-448B-8E43-EA8A5CF6888A}"/>
    <cellStyle name="Format text as bold, black on yellow 5" xfId="5668" xr:uid="{CE4509D1-55CD-4766-A890-622323F6A955}"/>
    <cellStyle name="Format text as bold, black on yellow 6" xfId="5679" xr:uid="{8EB84CBA-6D84-4D23-8D5F-25F95904E0BB}"/>
    <cellStyle name="Format text as bold, black on yellow 7" xfId="5670" xr:uid="{F2D8AE03-D28F-4E26-B6E9-5041979A1C0B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5160" xr:uid="{8DAC2AEA-AEB9-4D4D-A07F-337919BD21EC}"/>
    <cellStyle name="Input 10 3" xfId="4633" xr:uid="{1F4D1012-18C0-4206-BE82-84EA3B4C8A68}"/>
    <cellStyle name="Input 10 4" xfId="4645" xr:uid="{24A1DA60-86DA-4EB2-BC12-0A9372A3CFD2}"/>
    <cellStyle name="Input 10 5" xfId="5655" xr:uid="{A8E6B898-8620-4043-833F-B868EC09016B}"/>
    <cellStyle name="Input 10 6" xfId="5680" xr:uid="{D484CA6A-61F2-496A-80A9-A6C005A282BE}"/>
    <cellStyle name="Input 10 7" xfId="5666" xr:uid="{0FFF5AA6-F4A3-4324-AB3F-04165B78B435}"/>
    <cellStyle name="Input 11" xfId="1350" xr:uid="{00000000-0005-0000-0000-000046050000}"/>
    <cellStyle name="Input 11 2" xfId="1351" xr:uid="{00000000-0005-0000-0000-000047050000}"/>
    <cellStyle name="Input 11 2 2" xfId="5161" xr:uid="{2A16433A-EB0E-4C6D-89B4-E33708258545}"/>
    <cellStyle name="Input 11 3" xfId="4632" xr:uid="{B6ED950C-3C5A-42BD-A811-03E689D82F26}"/>
    <cellStyle name="Input 11 4" xfId="4646" xr:uid="{21168FB3-CC37-4785-B332-81B9FCA29163}"/>
    <cellStyle name="Input 11 5" xfId="5654" xr:uid="{912B6C5F-F39D-4A40-B276-11B150DB16F2}"/>
    <cellStyle name="Input 11 6" xfId="5681" xr:uid="{CC91025A-10CF-4C9B-9825-BAEC7FE237CA}"/>
    <cellStyle name="Input 11 7" xfId="5665" xr:uid="{80E2E7F2-E79D-4763-AFA5-B1C4B33C2747}"/>
    <cellStyle name="Input 12" xfId="1352" xr:uid="{00000000-0005-0000-0000-000048050000}"/>
    <cellStyle name="Input 12 2" xfId="1353" xr:uid="{00000000-0005-0000-0000-000049050000}"/>
    <cellStyle name="Input 12 2 2" xfId="5162" xr:uid="{3E6A0019-6AFA-41E2-9DA4-BD3F7897869F}"/>
    <cellStyle name="Input 12 3" xfId="4631" xr:uid="{A0637F13-A7CE-4BCA-B9C4-A7916A225AF1}"/>
    <cellStyle name="Input 12 4" xfId="4405" xr:uid="{DA28C7EC-B24E-44B4-AA04-C058FAE9DD84}"/>
    <cellStyle name="Input 12 5" xfId="5653" xr:uid="{F00F5AD2-9962-45F8-8941-3098AF1BA819}"/>
    <cellStyle name="Input 12 6" xfId="5682" xr:uid="{5392FC31-1931-4FA5-87EF-7ED93FAB3540}"/>
    <cellStyle name="Input 12 7" xfId="5664" xr:uid="{8424D6FD-00E7-4DE1-BD0E-7911005256B7}"/>
    <cellStyle name="Input 13" xfId="1354" xr:uid="{00000000-0005-0000-0000-00004A050000}"/>
    <cellStyle name="Input 13 2" xfId="1355" xr:uid="{00000000-0005-0000-0000-00004B050000}"/>
    <cellStyle name="Input 13 2 2" xfId="5163" xr:uid="{288195C1-9E9C-4890-9915-85AAC47C4026}"/>
    <cellStyle name="Input 13 3" xfId="4630" xr:uid="{DBC94A29-6583-4E0A-8C09-94DC7BC20E41}"/>
    <cellStyle name="Input 13 4" xfId="4647" xr:uid="{F67749D3-951C-403C-8B2A-C2FBD22BF01D}"/>
    <cellStyle name="Input 13 5" xfId="5652" xr:uid="{ED270929-BC0E-4523-B448-C05DEDC700D0}"/>
    <cellStyle name="Input 13 6" xfId="5428" xr:uid="{E5B5D8B7-7B1D-480D-9591-1DFC523D6226}"/>
    <cellStyle name="Input 13 7" xfId="5663" xr:uid="{7EDE2619-45C5-42BC-B3E2-08DF724AB2E7}"/>
    <cellStyle name="Input 14" xfId="1356" xr:uid="{00000000-0005-0000-0000-00004C050000}"/>
    <cellStyle name="Input 14 2" xfId="1357" xr:uid="{00000000-0005-0000-0000-00004D050000}"/>
    <cellStyle name="Input 14 2 2" xfId="5164" xr:uid="{18CAA283-8E50-445B-AF03-1D918E11C202}"/>
    <cellStyle name="Input 14 3" xfId="4629" xr:uid="{16099BF8-F6D7-4482-A245-D6C35106A926}"/>
    <cellStyle name="Input 14 4" xfId="4648" xr:uid="{A6E8377C-6414-44A2-AEAA-1E2C2BE98540}"/>
    <cellStyle name="Input 14 5" xfId="5651" xr:uid="{90167F2F-6EDE-4A2D-A09C-38E80C840E86}"/>
    <cellStyle name="Input 14 6" xfId="5683" xr:uid="{B76FD7C3-D43A-441E-9EEC-156458FBE99F}"/>
    <cellStyle name="Input 14 7" xfId="5662" xr:uid="{793E10E7-3464-44FD-85D1-3A4292264EBD}"/>
    <cellStyle name="Input 15" xfId="1358" xr:uid="{00000000-0005-0000-0000-00004E050000}"/>
    <cellStyle name="Input 15 2" xfId="1359" xr:uid="{00000000-0005-0000-0000-00004F050000}"/>
    <cellStyle name="Input 15 2 2" xfId="5165" xr:uid="{D29B7E08-8934-4955-A77E-CD8DE6F5CE18}"/>
    <cellStyle name="Input 15 3" xfId="4628" xr:uid="{360A1D52-6FE5-4DFA-8389-BCC9F0F8E7BD}"/>
    <cellStyle name="Input 15 4" xfId="4649" xr:uid="{E03A71CC-A213-4224-ABC7-FA54BDEEED9C}"/>
    <cellStyle name="Input 15 5" xfId="5650" xr:uid="{50823428-4A44-491D-B9D8-D031876F8E4B}"/>
    <cellStyle name="Input 15 6" xfId="5684" xr:uid="{A975AB40-B027-446F-8C58-46A93DE0D6F6}"/>
    <cellStyle name="Input 15 7" xfId="5661" xr:uid="{9BE17AF6-4247-4226-9E67-FB483FA592CA}"/>
    <cellStyle name="Input 16" xfId="1360" xr:uid="{00000000-0005-0000-0000-000050050000}"/>
    <cellStyle name="Input 16 2" xfId="1361" xr:uid="{00000000-0005-0000-0000-000051050000}"/>
    <cellStyle name="Input 16 2 2" xfId="5166" xr:uid="{E6E5ABBC-FA88-42CC-A100-01671B4F0AAB}"/>
    <cellStyle name="Input 16 3" xfId="4627" xr:uid="{356443D9-7686-4226-A465-74C5D6B14129}"/>
    <cellStyle name="Input 16 4" xfId="4650" xr:uid="{22F125C9-A619-4444-9ACC-666CBED9D880}"/>
    <cellStyle name="Input 16 5" xfId="5649" xr:uid="{1762AF9F-4AD6-4314-AF42-13D35BCFAD5D}"/>
    <cellStyle name="Input 16 6" xfId="5685" xr:uid="{39E6074A-9CF1-4FD6-A0A0-4FA6073E13E3}"/>
    <cellStyle name="Input 16 7" xfId="5660" xr:uid="{2ECC088F-41ED-4BC0-97DE-9A096FC0A3A9}"/>
    <cellStyle name="Input 17" xfId="1362" xr:uid="{00000000-0005-0000-0000-000052050000}"/>
    <cellStyle name="Input 17 2" xfId="1363" xr:uid="{00000000-0005-0000-0000-000053050000}"/>
    <cellStyle name="Input 17 2 2" xfId="5167" xr:uid="{DF5846D8-42B2-4DE2-9320-8C8D3F66B058}"/>
    <cellStyle name="Input 17 3" xfId="4626" xr:uid="{389331F3-C237-4A06-ABD7-33267246FE5A}"/>
    <cellStyle name="Input 17 4" xfId="4651" xr:uid="{29573509-B183-4C52-B3DD-5CFEBC4DFDF8}"/>
    <cellStyle name="Input 17 5" xfId="5648" xr:uid="{1FBD27BD-8914-4199-BE81-8CB0A47326FE}"/>
    <cellStyle name="Input 17 6" xfId="5686" xr:uid="{69B64E0E-E932-45E5-B8F1-419FB48B5BE6}"/>
    <cellStyle name="Input 17 7" xfId="5659" xr:uid="{A091A03C-00AD-4F1C-BEEF-8F49AC0CD20F}"/>
    <cellStyle name="Input 18" xfId="1364" xr:uid="{00000000-0005-0000-0000-000054050000}"/>
    <cellStyle name="Input 18 2" xfId="1365" xr:uid="{00000000-0005-0000-0000-000055050000}"/>
    <cellStyle name="Input 18 2 2" xfId="5168" xr:uid="{F335B39F-289E-4C21-A489-63F440BCEB26}"/>
    <cellStyle name="Input 18 3" xfId="4625" xr:uid="{0CFD198E-8D84-4D85-A4FE-91E1F96F0E8D}"/>
    <cellStyle name="Input 18 4" xfId="4652" xr:uid="{43447B47-B8E1-4B92-B456-66E12698B3E1}"/>
    <cellStyle name="Input 18 5" xfId="5647" xr:uid="{2993E437-63D7-4B04-9D16-55C056F81329}"/>
    <cellStyle name="Input 18 6" xfId="5687" xr:uid="{63C1E2BF-A901-474C-8E0C-270B12DCF8FA}"/>
    <cellStyle name="Input 18 7" xfId="5658" xr:uid="{76EC39E9-0C7A-4CA0-9CCF-72A0F348126F}"/>
    <cellStyle name="Input 19" xfId="1366" xr:uid="{00000000-0005-0000-0000-000056050000}"/>
    <cellStyle name="Input 19 2" xfId="1367" xr:uid="{00000000-0005-0000-0000-000057050000}"/>
    <cellStyle name="Input 19 2 2" xfId="5169" xr:uid="{5CE1CF2E-22DF-490F-8FA5-8161CD73F6FA}"/>
    <cellStyle name="Input 19 3" xfId="4624" xr:uid="{A1D37BCB-B0EA-4CAB-BF07-3ABD52E6E843}"/>
    <cellStyle name="Input 19 4" xfId="4653" xr:uid="{21D1497C-D686-4C5C-B97C-782DFFE5F4B8}"/>
    <cellStyle name="Input 19 5" xfId="5646" xr:uid="{00869051-99A0-4990-B70A-D88D4BF1167F}"/>
    <cellStyle name="Input 19 6" xfId="5688" xr:uid="{18BDF763-3FC4-4C15-BCDA-1BA5F5B9199E}"/>
    <cellStyle name="Input 19 7" xfId="5657" xr:uid="{A6C84D85-174B-4AF0-8FCE-E5566FC44B89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2 2 2" xfId="5170" xr:uid="{794A6B44-8B47-41CD-B34C-A87A11705E7A}"/>
    <cellStyle name="Input 2 2 3" xfId="4622" xr:uid="{A955861C-06D1-4865-B8E7-89C7DCBCF214}"/>
    <cellStyle name="Input 2 2 4" xfId="4655" xr:uid="{5A4928A4-EA69-46A7-8794-EBF955200C7D}"/>
    <cellStyle name="Input 2 2 5" xfId="5644" xr:uid="{8BB731C2-D360-47C8-9E19-A3F4EB0095E4}"/>
    <cellStyle name="Input 2 2 6" xfId="5418" xr:uid="{B0D12697-5D31-4EAC-B309-291B7DD26C32}"/>
    <cellStyle name="Input 2 2 7" xfId="5631" xr:uid="{7D9715AB-4642-46A3-9AA1-BEC6014F2633}"/>
    <cellStyle name="Input 2 3" xfId="1371" xr:uid="{00000000-0005-0000-0000-00005B050000}"/>
    <cellStyle name="Input 2 3 2" xfId="1372" xr:uid="{00000000-0005-0000-0000-00005C050000}"/>
    <cellStyle name="Input 2 3 2 2" xfId="5171" xr:uid="{C77F554C-5E13-48CF-8A29-60E1989AA93F}"/>
    <cellStyle name="Input 2 3 3" xfId="4621" xr:uid="{5A4D55C9-8C77-49C6-85A2-C0F01DA76E82}"/>
    <cellStyle name="Input 2 3 4" xfId="4656" xr:uid="{B3B779C8-CC65-48BE-8AE6-03473D3B25DE}"/>
    <cellStyle name="Input 2 3 5" xfId="5643" xr:uid="{58A3708B-B3F5-4DCC-A104-DF26459A56F4}"/>
    <cellStyle name="Input 2 3 6" xfId="5690" xr:uid="{EFB96631-D863-458D-8D00-D81D843FD8EB}"/>
    <cellStyle name="Input 2 3 7" xfId="5630" xr:uid="{CAF33A68-F089-4D8E-94F9-F3C3B179C39B}"/>
    <cellStyle name="Input 2 4" xfId="1373" xr:uid="{00000000-0005-0000-0000-00005D050000}"/>
    <cellStyle name="Input 2 4 2" xfId="5172" xr:uid="{6B0A80AC-A5B9-436B-8653-11117B3266DE}"/>
    <cellStyle name="Input 2 5" xfId="4623" xr:uid="{A3D8476D-650E-41FF-A2A3-C4C02FF72256}"/>
    <cellStyle name="Input 2 6" xfId="4654" xr:uid="{F6201791-241D-42A4-B1D2-D73C9D236B47}"/>
    <cellStyle name="Input 2 7" xfId="5645" xr:uid="{03A82AC0-9441-419E-AA88-7F2693EC1236}"/>
    <cellStyle name="Input 2 8" xfId="5689" xr:uid="{E2ADD770-5506-4405-9DEC-CC73086E3B8A}"/>
    <cellStyle name="Input 2 9" xfId="5656" xr:uid="{7B6287FC-8754-4A5B-BE54-D9F384376CDE}"/>
    <cellStyle name="Input 20" xfId="1374" xr:uid="{00000000-0005-0000-0000-00005E050000}"/>
    <cellStyle name="Input 20 2" xfId="1375" xr:uid="{00000000-0005-0000-0000-00005F050000}"/>
    <cellStyle name="Input 20 2 2" xfId="5173" xr:uid="{C3B29CEA-2BBB-400A-98AF-6BA36C3C6EC0}"/>
    <cellStyle name="Input 20 3" xfId="4620" xr:uid="{79D20B6D-EE71-4DE2-BF18-46FE6CC5E3A4}"/>
    <cellStyle name="Input 20 4" xfId="4657" xr:uid="{EB1FEB37-630F-413F-947B-33A76F55D6F8}"/>
    <cellStyle name="Input 20 5" xfId="5642" xr:uid="{019E9148-6423-46E6-8583-EC58F54FDE5A}"/>
    <cellStyle name="Input 20 6" xfId="5691" xr:uid="{41E1B422-3C85-4690-89FB-2F280FD63435}"/>
    <cellStyle name="Input 20 7" xfId="5629" xr:uid="{B9875439-FBD9-4DB4-9571-A455E745FBA2}"/>
    <cellStyle name="Input 21" xfId="1376" xr:uid="{00000000-0005-0000-0000-000060050000}"/>
    <cellStyle name="Input 21 2" xfId="1377" xr:uid="{00000000-0005-0000-0000-000061050000}"/>
    <cellStyle name="Input 21 2 2" xfId="5174" xr:uid="{AB6DF5D5-9518-42BF-98B2-E05F91E8F02B}"/>
    <cellStyle name="Input 21 3" xfId="4619" xr:uid="{F8DD5118-BF09-4F50-9ACB-07ADC2F10933}"/>
    <cellStyle name="Input 21 4" xfId="4658" xr:uid="{17636790-95AA-47FF-92BB-E036D0F30D3E}"/>
    <cellStyle name="Input 21 5" xfId="5641" xr:uid="{64B2F719-F3E5-4E7E-BF26-C8C52B5A9725}"/>
    <cellStyle name="Input 21 6" xfId="5692" xr:uid="{2E28A5C9-D2C7-40D3-870A-EFD0010FA765}"/>
    <cellStyle name="Input 21 7" xfId="5628" xr:uid="{1F66028C-0EE3-4111-9C21-74B8F6A95C60}"/>
    <cellStyle name="Input 22" xfId="4718" xr:uid="{5C62486E-E72C-4045-BC4D-C7F3FAF44653}"/>
    <cellStyle name="Input 23" xfId="4724" xr:uid="{89787DE7-1273-4B42-ABB9-A450981D501B}"/>
    <cellStyle name="Input 24" xfId="4883" xr:uid="{E458C7DC-8E5D-47B4-8F17-FF6CC5E88ED5}"/>
    <cellStyle name="Input 25" xfId="5159" xr:uid="{AE081DD5-484B-40A7-81BC-529B04CD0086}"/>
    <cellStyle name="Input 26" xfId="5073" xr:uid="{9A533AFA-DE0F-48D6-90AD-0F2D907829D4}"/>
    <cellStyle name="Input 27" xfId="5088" xr:uid="{BAC51DA7-ABC9-49E9-9652-E786FA421637}"/>
    <cellStyle name="Input 28" xfId="5417" xr:uid="{92389DCE-D097-4882-914C-9CA92EF54975}"/>
    <cellStyle name="Input 29" xfId="5769" xr:uid="{D25CA7C5-65C0-440E-AB70-F3074966A024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5175" xr:uid="{0EB1CB35-DBD3-4E77-89AB-592E4C4DA77D}"/>
    <cellStyle name="Input 3 2 3" xfId="4617" xr:uid="{86A0238A-0017-4532-8AAC-8BE948E164C6}"/>
    <cellStyle name="Input 3 2 4" xfId="4660" xr:uid="{9AFB5CE0-BA0A-4DDF-909F-FA69BAC6FFA4}"/>
    <cellStyle name="Input 3 2 5" xfId="5639" xr:uid="{555DDFB5-2C78-4460-B742-310245368403}"/>
    <cellStyle name="Input 3 2 6" xfId="5694" xr:uid="{02965F80-1407-4DB9-9EC9-50C8CDA3849D}"/>
    <cellStyle name="Input 3 2 7" xfId="5768" xr:uid="{95212C05-C8B5-4109-9A6C-321035EAE2A0}"/>
    <cellStyle name="Input 3 3" xfId="1381" xr:uid="{00000000-0005-0000-0000-000065050000}"/>
    <cellStyle name="Input 3 3 2" xfId="5176" xr:uid="{AD35091B-7E65-475C-B79A-88A54CA529D2}"/>
    <cellStyle name="Input 3 4" xfId="4618" xr:uid="{9F340071-8388-4A76-AE81-D173E04F8672}"/>
    <cellStyle name="Input 3 5" xfId="4659" xr:uid="{EC9D916A-3232-44BA-93F6-A9ACCB756E13}"/>
    <cellStyle name="Input 3 6" xfId="5640" xr:uid="{DDAAB948-46D8-42E3-AC88-661571D06D60}"/>
    <cellStyle name="Input 3 7" xfId="5693" xr:uid="{059B2C0B-A735-4B50-B5C5-D9B113153B54}"/>
    <cellStyle name="Input 3 8" xfId="5627" xr:uid="{9A766D6E-8BBA-42F0-BDC7-7EAC7684B72A}"/>
    <cellStyle name="Input 30" xfId="5790" xr:uid="{A5997AB2-D022-471C-B67C-B3EF9517F554}"/>
    <cellStyle name="Input 31" xfId="5954" xr:uid="{9E4696E0-77A5-4881-8869-8F7168614798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5177" xr:uid="{EC3FDC00-6D33-453D-B09F-1EDF9CD0C4C0}"/>
    <cellStyle name="Input 4 2 3" xfId="4615" xr:uid="{6407D94D-4119-4868-9330-91D6D0DBFCCD}"/>
    <cellStyle name="Input 4 2 4" xfId="4662" xr:uid="{B17B9CF2-8883-4639-9380-DB6C50183069}"/>
    <cellStyle name="Input 4 2 5" xfId="5637" xr:uid="{A6A9373A-7E0D-4CA1-9FFE-121E223EB683}"/>
    <cellStyle name="Input 4 2 6" xfId="5695" xr:uid="{DBD0EDD0-B377-47D9-9A02-43896709CC8D}"/>
    <cellStyle name="Input 4 2 7" xfId="5625" xr:uid="{11DEF1B9-7F81-4033-8166-9AA2FD212798}"/>
    <cellStyle name="Input 4 3" xfId="1385" xr:uid="{00000000-0005-0000-0000-000069050000}"/>
    <cellStyle name="Input 4 3 2" xfId="5178" xr:uid="{956F0501-04AD-450D-8DEA-67F178845CA5}"/>
    <cellStyle name="Input 4 4" xfId="4616" xr:uid="{05E7333A-131F-487E-BC2B-EA07A0616EDD}"/>
    <cellStyle name="Input 4 5" xfId="4661" xr:uid="{0B8C7B82-3665-4070-98B1-81E9E3184DB6}"/>
    <cellStyle name="Input 4 6" xfId="5638" xr:uid="{F09182FD-BEC3-4E31-A911-367E28460F7A}"/>
    <cellStyle name="Input 4 7" xfId="5424" xr:uid="{ED155C60-DD42-4668-8F2F-9623366B234E}"/>
    <cellStyle name="Input 4 8" xfId="5626" xr:uid="{C46C490F-6534-41B9-8D63-4000D70C1B09}"/>
    <cellStyle name="Input 5" xfId="1386" xr:uid="{00000000-0005-0000-0000-00006A050000}"/>
    <cellStyle name="Input 5 2" xfId="1387" xr:uid="{00000000-0005-0000-0000-00006B050000}"/>
    <cellStyle name="Input 5 2 2" xfId="5179" xr:uid="{D57CFC7E-3000-4667-A0CB-5832467572FC}"/>
    <cellStyle name="Input 5 3" xfId="4614" xr:uid="{17C6D761-BC60-4C66-B993-AD8B7A22D476}"/>
    <cellStyle name="Input 5 4" xfId="4663" xr:uid="{374A8FE9-9B34-40BC-A0E3-D76969182418}"/>
    <cellStyle name="Input 5 5" xfId="5636" xr:uid="{3CAEECA6-1C9B-4B42-9738-D9D605E701D0}"/>
    <cellStyle name="Input 5 6" xfId="5696" xr:uid="{5794D1F7-6B83-41A0-B104-A85BA6C4B9AD}"/>
    <cellStyle name="Input 5 7" xfId="5624" xr:uid="{644619B3-62F3-4BFE-8EF1-27D87E2B1615}"/>
    <cellStyle name="Input 6" xfId="1388" xr:uid="{00000000-0005-0000-0000-00006C050000}"/>
    <cellStyle name="Input 6 2" xfId="1389" xr:uid="{00000000-0005-0000-0000-00006D050000}"/>
    <cellStyle name="Input 6 2 2" xfId="5180" xr:uid="{35E7EB04-0B62-433E-8147-42B2A86F3872}"/>
    <cellStyle name="Input 6 3" xfId="4613" xr:uid="{533831DB-14E8-4E9D-A8C4-B052D7196479}"/>
    <cellStyle name="Input 6 4" xfId="4664" xr:uid="{CFC67B05-E807-4C96-9826-BE908639969E}"/>
    <cellStyle name="Input 6 5" xfId="5635" xr:uid="{F7E28A6A-83BB-4067-9C30-F5A849A2EA2F}"/>
    <cellStyle name="Input 6 6" xfId="5697" xr:uid="{C5151CD6-83D9-400B-8118-6055530917D7}"/>
    <cellStyle name="Input 6 7" xfId="5623" xr:uid="{80FB97C5-E89F-4103-AED4-793BE95A0B66}"/>
    <cellStyle name="Input 7" xfId="1390" xr:uid="{00000000-0005-0000-0000-00006E050000}"/>
    <cellStyle name="Input 7 2" xfId="1391" xr:uid="{00000000-0005-0000-0000-00006F050000}"/>
    <cellStyle name="Input 7 2 2" xfId="5181" xr:uid="{7629A4CD-0973-4C6F-8F9C-97B2841474E0}"/>
    <cellStyle name="Input 7 3" xfId="4612" xr:uid="{6B9ADBFF-147F-413B-B4F6-8AC2F99A92AC}"/>
    <cellStyle name="Input 7 4" xfId="4665" xr:uid="{BF0C70F3-FECB-4DFC-9A06-E1B1A30CE12E}"/>
    <cellStyle name="Input 7 5" xfId="5634" xr:uid="{6029E0C4-D3CC-4A0D-BBA6-FDF4D672AA62}"/>
    <cellStyle name="Input 7 6" xfId="5698" xr:uid="{5529D19F-8C7A-4872-A882-D066AC420B58}"/>
    <cellStyle name="Input 7 7" xfId="5622" xr:uid="{67DA3212-BBC0-47C2-82A6-56CCDB7427CE}"/>
    <cellStyle name="Input 8" xfId="1392" xr:uid="{00000000-0005-0000-0000-000070050000}"/>
    <cellStyle name="Input 8 2" xfId="1393" xr:uid="{00000000-0005-0000-0000-000071050000}"/>
    <cellStyle name="Input 8 2 2" xfId="5182" xr:uid="{6DA4215B-BE4C-41B8-8473-E9679C4AEE3C}"/>
    <cellStyle name="Input 8 3" xfId="4611" xr:uid="{88655BC5-5F06-4F54-A863-830D2EB4D4C3}"/>
    <cellStyle name="Input 8 4" xfId="4666" xr:uid="{7B8524EF-726F-47EB-95C1-D7D3A73BC9BA}"/>
    <cellStyle name="Input 8 5" xfId="5633" xr:uid="{9B002449-B31A-4536-AAC9-3CBBB1D11EF1}"/>
    <cellStyle name="Input 8 6" xfId="5699" xr:uid="{1C38CCAA-9978-4730-81BC-D6513540A22E}"/>
    <cellStyle name="Input 8 7" xfId="5621" xr:uid="{C28D3911-A3BA-471F-8A49-1E60440ACF2F}"/>
    <cellStyle name="Input 9" xfId="1394" xr:uid="{00000000-0005-0000-0000-000072050000}"/>
    <cellStyle name="Input 9 2" xfId="1395" xr:uid="{00000000-0005-0000-0000-000073050000}"/>
    <cellStyle name="Input 9 2 2" xfId="5183" xr:uid="{DABE706C-D564-400B-97B7-1DC83468A3CF}"/>
    <cellStyle name="Input 9 3" xfId="4610" xr:uid="{D41B9B95-A429-4000-A024-E7BC523C320C}"/>
    <cellStyle name="Input 9 4" xfId="4667" xr:uid="{CA019AC1-2996-4A94-B350-A6F7A0F6C905}"/>
    <cellStyle name="Input 9 5" xfId="5632" xr:uid="{8DD66F14-BBC6-4F7A-A01A-758ACA25272B}"/>
    <cellStyle name="Input 9 6" xfId="5700" xr:uid="{CB6A8B92-FE1C-4CC5-AAB2-68DEBA54E36E}"/>
    <cellStyle name="Input 9 7" xfId="5620" xr:uid="{58EC79E6-063A-4777-B8D9-76D4D7FE451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5185" xr:uid="{EC910FB7-AFF6-4FB0-9AAA-B36151FC4924}"/>
    <cellStyle name="Normal 126 2 3" xfId="3434" xr:uid="{7E944A16-DA1D-42C3-8B84-12548D3AEF7E}"/>
    <cellStyle name="Normal 126 3" xfId="5184" xr:uid="{1D99D154-BE70-4EDA-BF85-B345F0D1C96B}"/>
    <cellStyle name="Normal 126 4" xfId="3433" xr:uid="{733F84A7-A299-4CF7-974A-9DC301876C16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5187" xr:uid="{699C2672-50F8-4711-B338-2B1DC4D578CF}"/>
    <cellStyle name="Normal 134 2 3" xfId="3436" xr:uid="{A02CB520-07E9-4DF4-8E40-BC4336EE03B7}"/>
    <cellStyle name="Normal 134 3" xfId="5186" xr:uid="{80DC7CDA-6EB1-469D-931C-136E09111E7C}"/>
    <cellStyle name="Normal 134 4" xfId="3435" xr:uid="{0F252038-B67A-4F96-AC50-1D9075F47ABA}"/>
    <cellStyle name="Normal 135" xfId="1536" xr:uid="{00000000-0005-0000-0000-000001060000}"/>
    <cellStyle name="Normal 135 2" xfId="5188" xr:uid="{771841AE-572C-49B7-AFEC-A75DBE653DB8}"/>
    <cellStyle name="Normal 135 3" xfId="3437" xr:uid="{CEA140AF-0204-46D6-90DC-02932F859DDC}"/>
    <cellStyle name="Normal 136" xfId="1537" xr:uid="{00000000-0005-0000-0000-000002060000}"/>
    <cellStyle name="Normal 136 2" xfId="5189" xr:uid="{2A594ADB-0248-4199-858A-FBB576795FD8}"/>
    <cellStyle name="Normal 136 3" xfId="3438" xr:uid="{9B8BB860-EB3B-4525-AA68-E6EC755CC5DF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3676" xr:uid="{C3CBB594-B345-4211-84E7-826304D4140B}"/>
    <cellStyle name="Normal 137 2 3" xfId="5191" xr:uid="{7672905B-22A8-4377-83BD-37AF2C6EE626}"/>
    <cellStyle name="Normal 137 2 4" xfId="3440" xr:uid="{E3A85C73-6E2D-4CA8-9B42-70782D0E38E3}"/>
    <cellStyle name="Normal 137 3" xfId="2670" xr:uid="{DE2FAB10-EC26-4C42-9A25-5D9F87A07F8A}"/>
    <cellStyle name="Normal 137 3 2" xfId="3674" xr:uid="{98A2246D-5798-4BA8-9537-E28EC0B99CEE}"/>
    <cellStyle name="Normal 137 4" xfId="5190" xr:uid="{21409762-1FE0-46B5-8AE0-276CF47F680A}"/>
    <cellStyle name="Normal 137 5" xfId="3439" xr:uid="{53C2819C-3286-4A4C-B9B3-F1C16A97D091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4227" xr:uid="{DF1F05CF-634B-49F3-8B79-75B25657B660}"/>
    <cellStyle name="Normal 16 2 3" xfId="3441" xr:uid="{726443B8-D475-4A2A-BDB0-5FB59AB74235}"/>
    <cellStyle name="Normal 16 3" xfId="1573" xr:uid="{00000000-0005-0000-0000-000026060000}"/>
    <cellStyle name="Normal 16 3 2" xfId="1574" xr:uid="{00000000-0005-0000-0000-000027060000}"/>
    <cellStyle name="Normal 16 3 2 2" xfId="4229" xr:uid="{0E1C17B7-E8D4-43DC-8125-73638150BF6D}"/>
    <cellStyle name="Normal 16 3 2 3" xfId="3443" xr:uid="{0E818266-F3F4-46E6-A957-096354D387B0}"/>
    <cellStyle name="Normal 16 3 3" xfId="4228" xr:uid="{F19ED427-E597-4748-A36A-A5DF2DDAB1C4}"/>
    <cellStyle name="Normal 16 3 4" xfId="3442" xr:uid="{685B051F-5A02-4D2D-8D6A-11861F90D44F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4230" xr:uid="{04DCCCEC-A90D-4FD9-AE8B-EB2860D69230}"/>
    <cellStyle name="Normal 18 6" xfId="3444" xr:uid="{00ABBD6B-0C33-4723-ACB9-E47E9126D83E}"/>
    <cellStyle name="Normal 18_4_Pembangunan JTM Baru Penyulang CPU 5" xfId="1596" xr:uid="{00000000-0005-0000-0000-00003D060000}"/>
    <cellStyle name="Normal 19" xfId="1597" xr:uid="{00000000-0005-0000-0000-00003E060000}"/>
    <cellStyle name="Normal 19 2" xfId="4231" xr:uid="{00F09056-7B3A-4D28-A433-F3CEEA3852CD}"/>
    <cellStyle name="Normal 19 3" xfId="3445" xr:uid="{7D2B9070-D4D7-4E90-B3CE-A4ACCBD9BE9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5399" xr:uid="{75F647C9-8847-4DC9-820D-C9B42119255B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4232" xr:uid="{E3F36A0C-67AE-4D15-BF62-086B89225BAF}"/>
    <cellStyle name="Normal 2 106 3" xfId="3446" xr:uid="{791FA743-B8A3-475D-95D5-EEFD4806624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4234" xr:uid="{68BEF865-E8F9-42FD-A28E-3839F67ADBC6}"/>
    <cellStyle name="Normal 2 11 2 3" xfId="3448" xr:uid="{2AFA16BC-0925-410B-ADB0-A7233B094E58}"/>
    <cellStyle name="Normal 2 11 3" xfId="1618" xr:uid="{00000000-0005-0000-0000-000053060000}"/>
    <cellStyle name="Normal 2 11 3 2" xfId="4235" xr:uid="{7FE21814-6F7A-4D15-8C0C-3584D45190E3}"/>
    <cellStyle name="Normal 2 11 3 3" xfId="3449" xr:uid="{9D9AEBF9-D2D5-4C42-B78E-81DB61D8FEEE}"/>
    <cellStyle name="Normal 2 11 4" xfId="1619" xr:uid="{00000000-0005-0000-0000-000054060000}"/>
    <cellStyle name="Normal 2 11 4 2" xfId="4236" xr:uid="{A3C56016-2240-47D5-BFA6-030BAA7E30EA}"/>
    <cellStyle name="Normal 2 11 4 3" xfId="3450" xr:uid="{2667D9CA-EEDA-4D59-AB8D-E827D6AE83DC}"/>
    <cellStyle name="Normal 2 11 5" xfId="4233" xr:uid="{FB840A2B-C92B-4E02-BDDA-0F10D44A6EB1}"/>
    <cellStyle name="Normal 2 11 6" xfId="3447" xr:uid="{647BB7C8-71ED-4F1C-A1E4-3329D6AEAC1B}"/>
    <cellStyle name="Normal 2 12" xfId="1620" xr:uid="{00000000-0005-0000-0000-000055060000}"/>
    <cellStyle name="Normal 2 12 2" xfId="1621" xr:uid="{00000000-0005-0000-0000-000056060000}"/>
    <cellStyle name="Normal 2 12 2 2" xfId="4238" xr:uid="{052C1529-F32F-4CC2-A67E-E94FF6A3E4DC}"/>
    <cellStyle name="Normal 2 12 2 3" xfId="3452" xr:uid="{D5282EC9-6E7D-4BFB-8AC3-E9F20A11BF74}"/>
    <cellStyle name="Normal 2 12 3" xfId="4237" xr:uid="{AEB32963-B3FC-47E3-A1AF-1CF762698DF4}"/>
    <cellStyle name="Normal 2 12 4" xfId="3451" xr:uid="{7122337E-08EF-4772-834C-663788AA9B43}"/>
    <cellStyle name="Normal 2 12_SR DERET_ASLI" xfId="1622" xr:uid="{00000000-0005-0000-0000-000057060000}"/>
    <cellStyle name="Normal 2 13" xfId="1623" xr:uid="{00000000-0005-0000-0000-000058060000}"/>
    <cellStyle name="Normal 2 13 2" xfId="4239" xr:uid="{8F0923D6-947B-4C4C-972E-875D55A7D2A1}"/>
    <cellStyle name="Normal 2 13 3" xfId="3453" xr:uid="{44923E45-D10A-4F07-89DB-369099E77F14}"/>
    <cellStyle name="Normal 2 14" xfId="1624" xr:uid="{00000000-0005-0000-0000-000059060000}"/>
    <cellStyle name="Normal 2 15" xfId="1625" xr:uid="{00000000-0005-0000-0000-00005A060000}"/>
    <cellStyle name="Normal 2 15 2" xfId="4240" xr:uid="{97EBC8FE-07B1-44C1-9320-199556947647}"/>
    <cellStyle name="Normal 2 15 3" xfId="3454" xr:uid="{4DD3C7A5-8F78-475E-8B22-B769FEA731D2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4241" xr:uid="{D8C845CE-7062-45D9-8307-681C1956ABB7}"/>
    <cellStyle name="Normal 2 2 10 3" xfId="3455" xr:uid="{FA9285DF-FECE-4A53-983A-7FD66CE6657C}"/>
    <cellStyle name="Normal 2 2 11" xfId="1636" xr:uid="{00000000-0005-0000-0000-000065060000}"/>
    <cellStyle name="Normal 2 2 11 2" xfId="4242" xr:uid="{520CE4E6-48AE-4540-8570-0A8D2EF06A0B}"/>
    <cellStyle name="Normal 2 2 11 3" xfId="3456" xr:uid="{8329D6EB-B372-44C3-AF21-CD8CFD62E9F2}"/>
    <cellStyle name="Normal 2 2 12" xfId="1637" xr:uid="{00000000-0005-0000-0000-000066060000}"/>
    <cellStyle name="Normal 2 2 12 2" xfId="4243" xr:uid="{6D225B14-169D-4A1C-A2E8-18A604230D4C}"/>
    <cellStyle name="Normal 2 2 12 3" xfId="3457" xr:uid="{4461DFD3-768B-4BA6-A6A4-CA8B31099F2C}"/>
    <cellStyle name="Normal 2 2 13" xfId="1638" xr:uid="{00000000-0005-0000-0000-000067060000}"/>
    <cellStyle name="Normal 2 2 13 2" xfId="4244" xr:uid="{EFBDFC90-66FD-4A4C-8C46-F06A0A4DBEA9}"/>
    <cellStyle name="Normal 2 2 13 3" xfId="3458" xr:uid="{90B71F6B-4CAD-4225-81EF-31A8CDBC2827}"/>
    <cellStyle name="Normal 2 2 14" xfId="1639" xr:uid="{00000000-0005-0000-0000-000068060000}"/>
    <cellStyle name="Normal 2 2 14 2" xfId="4245" xr:uid="{2C2109CF-8545-408E-AE52-CC5672F20D2B}"/>
    <cellStyle name="Normal 2 2 14 3" xfId="3459" xr:uid="{E2C6599C-B690-43C4-9C4D-A441D1CF2675}"/>
    <cellStyle name="Normal 2 2 15" xfId="1640" xr:uid="{00000000-0005-0000-0000-000069060000}"/>
    <cellStyle name="Normal 2 2 15 2" xfId="4246" xr:uid="{965DDC41-036A-482D-9196-FAA453D74405}"/>
    <cellStyle name="Normal 2 2 15 3" xfId="3460" xr:uid="{BFCB6E76-70A4-4375-AFB8-77F1CA209FC7}"/>
    <cellStyle name="Normal 2 2 16" xfId="1641" xr:uid="{00000000-0005-0000-0000-00006A060000}"/>
    <cellStyle name="Normal 2 2 16 2" xfId="4247" xr:uid="{499D4706-5381-4D47-9582-A367AF5CA4E6}"/>
    <cellStyle name="Normal 2 2 16 3" xfId="3461" xr:uid="{A8E145E9-5510-419B-82E8-BF90DFF09DFE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4248" xr:uid="{98256AB8-D41D-4276-B8D9-9408E5CCDD7A}"/>
    <cellStyle name="Normal 2 2 4 3" xfId="3462" xr:uid="{CC60F704-4C48-4A76-9464-F8171E1F0CBC}"/>
    <cellStyle name="Normal 2 2 5" xfId="1674" xr:uid="{00000000-0005-0000-0000-00008B060000}"/>
    <cellStyle name="Normal 2 2 5 2" xfId="4249" xr:uid="{E26E151C-9D43-4CE1-A162-B12A85C757EF}"/>
    <cellStyle name="Normal 2 2 5 3" xfId="3463" xr:uid="{D541E5F4-F643-44AB-B9E2-75FF45ECB958}"/>
    <cellStyle name="Normal 2 2 6" xfId="1675" xr:uid="{00000000-0005-0000-0000-00008C060000}"/>
    <cellStyle name="Normal 2 2 6 2" xfId="4250" xr:uid="{3B87C90E-7EA7-453A-B876-E5BBA33DC683}"/>
    <cellStyle name="Normal 2 2 6 3" xfId="3464" xr:uid="{49299EA0-8209-4A26-A5C4-A09189620902}"/>
    <cellStyle name="Normal 2 2 7" xfId="1676" xr:uid="{00000000-0005-0000-0000-00008D060000}"/>
    <cellStyle name="Normal 2 2 7 2" xfId="4251" xr:uid="{16FF641D-6DCD-46F5-AE22-50A326B8F50A}"/>
    <cellStyle name="Normal 2 2 7 3" xfId="3465" xr:uid="{46B766FF-FF31-435E-893E-7708A146062F}"/>
    <cellStyle name="Normal 2 2 8" xfId="1677" xr:uid="{00000000-0005-0000-0000-00008E060000}"/>
    <cellStyle name="Normal 2 2 8 2" xfId="4252" xr:uid="{D2B39A39-1A5E-4302-A82B-02A3C5C9912E}"/>
    <cellStyle name="Normal 2 2 8 3" xfId="3466" xr:uid="{BA7B334D-8D6B-4770-BF5E-5C6913A0AF85}"/>
    <cellStyle name="Normal 2 2 9" xfId="1678" xr:uid="{00000000-0005-0000-0000-00008F060000}"/>
    <cellStyle name="Normal 2 2 9 2" xfId="4253" xr:uid="{5C9AE4E2-7F02-42DE-B9BE-54F91AC946F0}"/>
    <cellStyle name="Normal 2 2 9 3" xfId="3467" xr:uid="{D53C306C-B02E-4E6B-815D-3315CC896136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5194" xr:uid="{6FC9E90E-4EC3-4057-8A94-08A66CFBECDE}"/>
    <cellStyle name="Normal 2 5 2 2 3" xfId="3470" xr:uid="{38E8AA1C-E684-4605-9246-4CCCBFCCBE73}"/>
    <cellStyle name="Normal 2 5 2 3" xfId="5193" xr:uid="{7B649F07-8259-4110-A38F-0B0B8B9C6493}"/>
    <cellStyle name="Normal 2 5 2 4" xfId="3469" xr:uid="{40D6C402-DA60-486D-B940-19DAB2E59C9A}"/>
    <cellStyle name="Normal 2 5 3" xfId="1754" xr:uid="{00000000-0005-0000-0000-0000DB060000}"/>
    <cellStyle name="Normal 2 5 3 2" xfId="5195" xr:uid="{85580F05-78E8-49E6-AF52-5B6BFA3A37AE}"/>
    <cellStyle name="Normal 2 5 3 3" xfId="3471" xr:uid="{7641C2BF-E34E-44E2-B4DE-2825D688A6BF}"/>
    <cellStyle name="Normal 2 5 4" xfId="3696" xr:uid="{8DE9AD7C-277C-4070-8588-223597A32690}"/>
    <cellStyle name="Normal 2 5 5" xfId="4408" xr:uid="{A79ACC1B-97FC-4406-829C-DCB1153D6518}"/>
    <cellStyle name="Normal 2 5 6" xfId="5192" xr:uid="{5799BC35-7B34-4E00-A4E6-DB58BD948D49}"/>
    <cellStyle name="Normal 2 5 7" xfId="5426" xr:uid="{5247D93B-24FB-46E2-BF45-9C4276828831}"/>
    <cellStyle name="Normal 2 5 8" xfId="3468" xr:uid="{6EA70B6C-148F-4CF6-A955-CDB48DE01B9B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4254" xr:uid="{773B68D3-72DE-4B70-8E85-39E81EE82BDD}"/>
    <cellStyle name="Normal 2 6 4" xfId="3472" xr:uid="{B3C8EBF1-4A0C-4042-9348-130A3CB62AB8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4255" xr:uid="{5EA7B6D0-10F0-420D-98CB-4A73E860FD0B}"/>
    <cellStyle name="Normal 2 7 3" xfId="3473" xr:uid="{B3E5F81E-558C-4BFB-9A80-D9B850AE5309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4256" xr:uid="{90DE1A2B-2CBA-4FC7-9A98-8E5599800199}"/>
    <cellStyle name="Normal 2 8 11" xfId="3474" xr:uid="{A5B47AF3-2317-416E-BA9B-C4FA4F089217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4257" xr:uid="{1427CFEC-4D3F-47A9-B916-7952B8CBB481}"/>
    <cellStyle name="Normal 2 9 3" xfId="3475" xr:uid="{D292EA88-596E-47C2-95FF-861B39EAE89E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4258" xr:uid="{EC2839C3-FBF0-46A8-B6AB-F7BACCF024A0}"/>
    <cellStyle name="Normal 20 8" xfId="3476" xr:uid="{0067D9A1-D518-4905-B27C-E6637851F1C7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4259" xr:uid="{452B8FEB-316B-49B3-8DDA-740AAE21817C}"/>
    <cellStyle name="Normal 21 4" xfId="3477" xr:uid="{8D4F3E07-6FED-4592-BE9F-1F90F5226F44}"/>
    <cellStyle name="Normal 21_DATA DINGO &amp; IMG _OK" xfId="1884" xr:uid="{00000000-0005-0000-0000-00005D070000}"/>
    <cellStyle name="Normal 22" xfId="1885" xr:uid="{00000000-0005-0000-0000-00005E070000}"/>
    <cellStyle name="Normal 22 2" xfId="4260" xr:uid="{AF051705-1B2E-41DB-ADB0-36D16B4CD913}"/>
    <cellStyle name="Normal 22 3" xfId="3478" xr:uid="{5F3031D5-6290-4713-ACFA-B3D23C274C48}"/>
    <cellStyle name="Normal 23" xfId="1886" xr:uid="{00000000-0005-0000-0000-00005F070000}"/>
    <cellStyle name="Normal 23 2" xfId="4261" xr:uid="{2FBA5CCE-7F72-4CAD-A195-3C1AAB91AC2B}"/>
    <cellStyle name="Normal 23 3" xfId="3479" xr:uid="{45F431CD-DEC4-49C5-9D9C-D5F983234FB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5198" xr:uid="{85D1EBEF-7BC0-49A1-8984-92CDE5119827}"/>
    <cellStyle name="Normal 4 4 3" xfId="3481" xr:uid="{333E2961-4833-47DB-9429-502388CA8ADD}"/>
    <cellStyle name="Normal 4 5" xfId="3694" xr:uid="{2FBCB5F4-F9AA-4AF7-9503-2226C59AA6AF}"/>
    <cellStyle name="Normal 4 6" xfId="4407" xr:uid="{BD31558D-0300-45DB-BC40-91756E6E8A4F}"/>
    <cellStyle name="Normal 4 7" xfId="5197" xr:uid="{E61DFD03-DE79-4BD2-B368-21AEBEF4C09C}"/>
    <cellStyle name="Normal 4 8" xfId="5423" xr:uid="{232DCB47-1D14-4D73-8274-D56E0F48FD5B}"/>
    <cellStyle name="Normal 4 9" xfId="3480" xr:uid="{589AA9E7-2B9C-42BD-9E55-85746D77569F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4263" xr:uid="{D0D84E95-53AD-4802-AD79-D67F88518B96}"/>
    <cellStyle name="Normal 8 2 3" xfId="3484" xr:uid="{5B8A966E-8389-45BF-8D7D-5293C202DB47}"/>
    <cellStyle name="Normal 8 3" xfId="2024" xr:uid="{00000000-0005-0000-0000-0000E9070000}"/>
    <cellStyle name="Normal 8 3 2" xfId="5200" xr:uid="{00F3D0FD-B3CC-445D-8329-BA7AAEB60D48}"/>
    <cellStyle name="Normal 8 3 3" xfId="3485" xr:uid="{9E7C00FB-E4F9-41F6-8958-D952F5AA4244}"/>
    <cellStyle name="Normal 8 4" xfId="4262" xr:uid="{14A5B871-8D0C-4DEC-A3EF-5CE0AACFEFC9}"/>
    <cellStyle name="Normal 8 5" xfId="4685" xr:uid="{706564FD-2AFC-4EFF-9D08-D33362F77C94}"/>
    <cellStyle name="Normal 8 6" xfId="5199" xr:uid="{28DA3370-8205-4443-900F-D1929CF3355F}"/>
    <cellStyle name="Normal 8 7" xfId="5731" xr:uid="{ABDE0B2B-0CDF-4CE7-95F0-5731C92BDCE6}"/>
    <cellStyle name="Normal 8 8" xfId="3483" xr:uid="{45DDE62E-A4E6-4A50-90C1-9382237A3C36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4572" xr:uid="{36D18276-DAA0-4782-A4C9-9309CDCE3ABD}"/>
    <cellStyle name="Normal 9 11" xfId="5201" xr:uid="{823E29FF-18D3-4B3A-B52C-4790A8AB97A3}"/>
    <cellStyle name="Normal 9 12" xfId="5732" xr:uid="{CACF793C-5896-404B-BF17-2CC4D5642B11}"/>
    <cellStyle name="Normal 9 13" xfId="3486" xr:uid="{46577D7E-5AEC-42B0-93A7-28AE2FD02B46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4267" xr:uid="{BC46FDA3-518A-4A9C-B74D-233E20E2D1EC}"/>
    <cellStyle name="Normal 9 2 2 2 3" xfId="3489" xr:uid="{6B906BEF-DD78-4E74-A557-89AA630D7BA4}"/>
    <cellStyle name="Normal 9 2 2 3" xfId="2046" xr:uid="{00000000-0005-0000-0000-0000FF070000}"/>
    <cellStyle name="Normal 9 2 2 3 2" xfId="4268" xr:uid="{75BC6163-C1AB-4D76-9ADA-6BABF37E1D99}"/>
    <cellStyle name="Normal 9 2 2 3 3" xfId="3490" xr:uid="{AACB9E01-9676-479C-B31F-31FBA265E75B}"/>
    <cellStyle name="Normal 9 2 2 4" xfId="2047" xr:uid="{00000000-0005-0000-0000-000000080000}"/>
    <cellStyle name="Normal 9 2 2 4 2" xfId="4269" xr:uid="{AEE99071-867A-4103-88BF-78C0B923B340}"/>
    <cellStyle name="Normal 9 2 2 4 3" xfId="3491" xr:uid="{6ED7C4DF-15E9-4871-B3D2-2BFE1FF2DE13}"/>
    <cellStyle name="Normal 9 2 2 5" xfId="4266" xr:uid="{D49074C0-3B18-4A58-BC2C-D47108F58E00}"/>
    <cellStyle name="Normal 9 2 2 6" xfId="3488" xr:uid="{FC1AE1D2-1D10-4A60-8610-707B57DAB749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4273" xr:uid="{1DDCDD8C-6AC1-4A02-8D20-35B399272722}"/>
    <cellStyle name="Normal 9 2 3 2 2 2 3" xfId="3495" xr:uid="{DB766DB2-2E67-4938-9EA4-0C1BFF20AF08}"/>
    <cellStyle name="Normal 9 2 3 2 2 3" xfId="2052" xr:uid="{00000000-0005-0000-0000-000005080000}"/>
    <cellStyle name="Normal 9 2 3 2 2 3 2" xfId="4274" xr:uid="{05282ED6-45E8-49DF-AF3A-7588C153DBAA}"/>
    <cellStyle name="Normal 9 2 3 2 2 3 3" xfId="3496" xr:uid="{9EE34261-A47D-4F19-8DFF-FAE3BACC1A31}"/>
    <cellStyle name="Normal 9 2 3 2 2 4" xfId="2053" xr:uid="{00000000-0005-0000-0000-000006080000}"/>
    <cellStyle name="Normal 9 2 3 2 2 4 2" xfId="4275" xr:uid="{C6C12EC0-7C99-4018-B7DF-B2A1778C65FE}"/>
    <cellStyle name="Normal 9 2 3 2 2 4 3" xfId="3497" xr:uid="{B0CB7551-944C-417E-B3C2-10A037EF7F94}"/>
    <cellStyle name="Normal 9 2 3 2 2 5" xfId="2054" xr:uid="{00000000-0005-0000-0000-000007080000}"/>
    <cellStyle name="Normal 9 2 3 2 2 5 2" xfId="4276" xr:uid="{E824B822-2CF4-475F-A05C-708539BAB9AD}"/>
    <cellStyle name="Normal 9 2 3 2 2 5 3" xfId="3498" xr:uid="{F2698E32-5B60-4F12-9431-C6E8A0C2E939}"/>
    <cellStyle name="Normal 9 2 3 2 2 6" xfId="4272" xr:uid="{4D87EF4A-1592-462B-A8A2-14DB74AB521E}"/>
    <cellStyle name="Normal 9 2 3 2 2 7" xfId="3494" xr:uid="{49112106-2F2E-4359-BDC1-18DAE1A80219}"/>
    <cellStyle name="Normal 9 2 3 2 3" xfId="2055" xr:uid="{00000000-0005-0000-0000-000008080000}"/>
    <cellStyle name="Normal 9 2 3 2 3 2" xfId="2056" xr:uid="{00000000-0005-0000-0000-000009080000}"/>
    <cellStyle name="Normal 9 2 3 2 3 2 2" xfId="4278" xr:uid="{0C7EBE10-CEA7-4773-BD3B-DAA2A6B25FD2}"/>
    <cellStyle name="Normal 9 2 3 2 3 2 3" xfId="3500" xr:uid="{DABAEA9D-3B0F-4177-A49F-53AE39774369}"/>
    <cellStyle name="Normal 9 2 3 2 3 3" xfId="2057" xr:uid="{00000000-0005-0000-0000-00000A080000}"/>
    <cellStyle name="Normal 9 2 3 2 3 3 2" xfId="4279" xr:uid="{D8C92A0E-F7F3-407D-A430-F768D40A1D5E}"/>
    <cellStyle name="Normal 9 2 3 2 3 3 3" xfId="3501" xr:uid="{EBBAD94E-8EFB-43C4-8517-2F846FB40672}"/>
    <cellStyle name="Normal 9 2 3 2 3 4" xfId="2058" xr:uid="{00000000-0005-0000-0000-00000B080000}"/>
    <cellStyle name="Normal 9 2 3 2 3 4 2" xfId="4280" xr:uid="{96B12798-13A7-4374-A055-220B20B343DC}"/>
    <cellStyle name="Normal 9 2 3 2 3 4 3" xfId="3502" xr:uid="{9431FFE1-A27E-45CF-A46F-C86F07372686}"/>
    <cellStyle name="Normal 9 2 3 2 3 5" xfId="4277" xr:uid="{B3494D21-F80C-4899-BD63-88B7C47DCB2D}"/>
    <cellStyle name="Normal 9 2 3 2 3 6" xfId="3499" xr:uid="{6C95C7BE-2066-4E4A-94DF-E1F135BA8A69}"/>
    <cellStyle name="Normal 9 2 3 2 4" xfId="2059" xr:uid="{00000000-0005-0000-0000-00000C080000}"/>
    <cellStyle name="Normal 9 2 3 2 4 2" xfId="4281" xr:uid="{93AE0098-69B0-4454-9CE2-6513B5972AE4}"/>
    <cellStyle name="Normal 9 2 3 2 4 3" xfId="3503" xr:uid="{066351BC-E17E-4AF1-AB8C-4E7B9B06A1BA}"/>
    <cellStyle name="Normal 9 2 3 2 5" xfId="2060" xr:uid="{00000000-0005-0000-0000-00000D080000}"/>
    <cellStyle name="Normal 9 2 3 2 5 2" xfId="4282" xr:uid="{56E5394D-4F2A-408D-93F4-4CEA496C35E5}"/>
    <cellStyle name="Normal 9 2 3 2 5 3" xfId="3504" xr:uid="{A04EE9E2-C1B4-4E9A-A44E-E2AD01D57293}"/>
    <cellStyle name="Normal 9 2 3 2 6" xfId="2061" xr:uid="{00000000-0005-0000-0000-00000E080000}"/>
    <cellStyle name="Normal 9 2 3 2 6 2" xfId="4283" xr:uid="{8612D156-66AD-4F28-A465-28D922E221D3}"/>
    <cellStyle name="Normal 9 2 3 2 6 3" xfId="3505" xr:uid="{42F92814-1E84-4E8F-8285-3926CFBD3280}"/>
    <cellStyle name="Normal 9 2 3 2 7" xfId="4271" xr:uid="{79622BF9-2D60-4A6D-A35B-E890E318B289}"/>
    <cellStyle name="Normal 9 2 3 2 8" xfId="3493" xr:uid="{6A3F7C74-89BD-43CD-B714-91D1471E4D95}"/>
    <cellStyle name="Normal 9 2 3 2_PETA POHON LITA TRW I 2010" xfId="2062" xr:uid="{00000000-0005-0000-0000-00000F080000}"/>
    <cellStyle name="Normal 9 2 3 3" xfId="2063" xr:uid="{00000000-0005-0000-0000-000010080000}"/>
    <cellStyle name="Normal 9 2 3 3 2" xfId="4284" xr:uid="{4DCA2C16-251A-46E4-9647-086EDCF6E82A}"/>
    <cellStyle name="Normal 9 2 3 3 3" xfId="3506" xr:uid="{41267441-A841-4C93-BAB0-DEEE2BC158FF}"/>
    <cellStyle name="Normal 9 2 3 4" xfId="2064" xr:uid="{00000000-0005-0000-0000-000011080000}"/>
    <cellStyle name="Normal 9 2 3 4 2" xfId="4285" xr:uid="{8794AF78-4502-4C22-8136-C61913344628}"/>
    <cellStyle name="Normal 9 2 3 4 3" xfId="3507" xr:uid="{D075EFB2-B75B-43F0-825B-CC47CFD4E30F}"/>
    <cellStyle name="Normal 9 2 3 5" xfId="2065" xr:uid="{00000000-0005-0000-0000-000012080000}"/>
    <cellStyle name="Normal 9 2 3 5 2" xfId="4286" xr:uid="{54F364A0-3AD2-425A-9791-ECBAA8B9CD8C}"/>
    <cellStyle name="Normal 9 2 3 5 3" xfId="3508" xr:uid="{4E791313-8530-4CCE-860F-F2E6BEAA8B77}"/>
    <cellStyle name="Normal 9 2 3 6" xfId="4270" xr:uid="{EC8578E8-73CB-46C1-AC63-D9C59657F509}"/>
    <cellStyle name="Normal 9 2 3 7" xfId="3492" xr:uid="{1DE08202-5FD8-42DC-9E9F-4531B4103972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4287" xr:uid="{79D5A662-DA19-4AA1-99C0-08C7C1D96C40}"/>
    <cellStyle name="Normal 9 2 4 3" xfId="3509" xr:uid="{7A027B50-A945-4CD7-9408-FFF946CC86F7}"/>
    <cellStyle name="Normal 9 2 5" xfId="2068" xr:uid="{00000000-0005-0000-0000-000015080000}"/>
    <cellStyle name="Normal 9 2 5 2" xfId="4288" xr:uid="{0ED59E95-87E7-4424-A39C-928F73B2DA66}"/>
    <cellStyle name="Normal 9 2 5 3" xfId="3510" xr:uid="{C03F5120-7AF1-49C3-8CD9-413B7F97D6EB}"/>
    <cellStyle name="Normal 9 2 6" xfId="2069" xr:uid="{00000000-0005-0000-0000-000016080000}"/>
    <cellStyle name="Normal 9 2 6 2" xfId="4289" xr:uid="{F6031B72-9376-4971-A186-DDF3051B976D}"/>
    <cellStyle name="Normal 9 2 6 3" xfId="3511" xr:uid="{CCFBA4AD-F1F5-47C4-85E5-6351C3A1D5AE}"/>
    <cellStyle name="Normal 9 2 7" xfId="4265" xr:uid="{D663C825-E8DD-4947-AD40-0CF5F5BB71F4}"/>
    <cellStyle name="Normal 9 2 8" xfId="3487" xr:uid="{4789BD7D-AD73-40E8-A908-95062DF5F043}"/>
    <cellStyle name="Normal 9 2_ENTRI RABAS-RABAS TRW IV_LT_qq" xfId="2070" xr:uid="{00000000-0005-0000-0000-000017080000}"/>
    <cellStyle name="Normal 9 3" xfId="2071" xr:uid="{00000000-0005-0000-0000-000018080000}"/>
    <cellStyle name="Normal 9 3 2" xfId="4290" xr:uid="{9CCCEFAD-437C-441E-A0CC-1EE4B9EEA9B8}"/>
    <cellStyle name="Normal 9 3 3" xfId="3512" xr:uid="{4345B390-D272-47A2-9533-6FBD07BA43C8}"/>
    <cellStyle name="Normal 9 4" xfId="2072" xr:uid="{00000000-0005-0000-0000-000019080000}"/>
    <cellStyle name="Normal 9 4 2" xfId="4291" xr:uid="{BAF03D15-C426-4588-9D9C-9DF07A508B5D}"/>
    <cellStyle name="Normal 9 4 3" xfId="3513" xr:uid="{2730D031-1EBA-4FF6-9EB4-E583C174E4E1}"/>
    <cellStyle name="Normal 9 5" xfId="2073" xr:uid="{00000000-0005-0000-0000-00001A080000}"/>
    <cellStyle name="Normal 9 5 2" xfId="4292" xr:uid="{2ED96583-1485-4381-B2DF-7708A9B6789B}"/>
    <cellStyle name="Normal 9 5 3" xfId="3514" xr:uid="{4611407B-D2F9-4AD1-A276-53F8B1D670E8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5202" xr:uid="{FCAEF175-7ED8-459E-B947-47A6ED04F9C9}"/>
    <cellStyle name="Normal 9 7 3" xfId="3515" xr:uid="{AF7E518B-D374-4BEF-92C9-20014E212DFA}"/>
    <cellStyle name="Normal 9 8" xfId="4264" xr:uid="{5EE82A04-4853-454B-B27C-116B153BA043}"/>
    <cellStyle name="Normal 9 9" xfId="4686" xr:uid="{7A67E2C5-8E59-4537-8B45-E5ADAC4FBB35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5203" xr:uid="{8745C889-7348-444E-8510-952AD551069F}"/>
    <cellStyle name="Note 10 2 3" xfId="4570" xr:uid="{B41F628D-1563-46AD-A78F-535718F2C368}"/>
    <cellStyle name="Note 10 2 4" xfId="4688" xr:uid="{EDA84A0C-152C-4462-9A53-11A81126C928}"/>
    <cellStyle name="Note 10 2 5" xfId="5585" xr:uid="{7364CA56-C681-4F2D-8068-C29804FAB1F9}"/>
    <cellStyle name="Note 10 2 6" xfId="5734" xr:uid="{D985D65C-9B46-451C-A8C5-EFDC9BEB984A}"/>
    <cellStyle name="Note 10 2 7" xfId="5416" xr:uid="{72A0CF4E-DF4D-4D1B-ADDF-A58917661384}"/>
    <cellStyle name="Note 10 3" xfId="2095" xr:uid="{00000000-0005-0000-0000-000030080000}"/>
    <cellStyle name="Note 10 3 2" xfId="5204" xr:uid="{632E79A2-E595-41C0-9B05-9C39B0805CB4}"/>
    <cellStyle name="Note 10 4" xfId="4571" xr:uid="{6D2313CE-4D26-43A4-9B32-93160794705D}"/>
    <cellStyle name="Note 10 5" xfId="4687" xr:uid="{B2B4EB72-16F7-46E7-839B-0393EDE7E12A}"/>
    <cellStyle name="Note 10 6" xfId="5586" xr:uid="{881CF48D-4D11-45A7-BB95-302BC7D1A436}"/>
    <cellStyle name="Note 10 7" xfId="5733" xr:uid="{69937A42-24F8-4D27-B618-412CEA61306B}"/>
    <cellStyle name="Note 10 8" xfId="5602" xr:uid="{01F85ACC-1FB1-4BA3-B980-99A02E415423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5205" xr:uid="{A9915092-EFF3-474E-A341-24288F6E46C9}"/>
    <cellStyle name="Note 11 2 3" xfId="4568" xr:uid="{BBA48013-78AB-406D-99B0-DBE9D9011DA5}"/>
    <cellStyle name="Note 11 2 4" xfId="4690" xr:uid="{593F446A-62B5-46FE-8C0A-822326412441}"/>
    <cellStyle name="Note 11 2 5" xfId="5583" xr:uid="{478AE8E9-5C99-4EF9-B465-81754BEB7289}"/>
    <cellStyle name="Note 11 2 6" xfId="5736" xr:uid="{D0B4C1C1-3388-46C0-A9CB-A7C84182C1EC}"/>
    <cellStyle name="Note 11 2 7" xfId="5600" xr:uid="{55D27AC4-3761-47EE-B696-597567BC96DB}"/>
    <cellStyle name="Note 11 3" xfId="2100" xr:uid="{00000000-0005-0000-0000-000035080000}"/>
    <cellStyle name="Note 11 3 2" xfId="5206" xr:uid="{86EB87B9-DF5A-4A12-A7FE-4E4069D209CE}"/>
    <cellStyle name="Note 11 4" xfId="4569" xr:uid="{54C985C7-19F0-43C7-ADF8-B51034A62120}"/>
    <cellStyle name="Note 11 5" xfId="4689" xr:uid="{4A9D5D9C-6F4B-4E6B-9928-67C3A8B10794}"/>
    <cellStyle name="Note 11 6" xfId="5584" xr:uid="{BEED6DFA-323F-4A76-83DF-4611EC1434AC}"/>
    <cellStyle name="Note 11 7" xfId="5735" xr:uid="{A66F15FC-A649-4E5E-BA53-E161B606D59E}"/>
    <cellStyle name="Note 11 8" xfId="5601" xr:uid="{1F5C8399-B124-45ED-9859-B49BAEF5CEA4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5207" xr:uid="{2EAFDBAF-9F4B-4D5F-AB79-4139B16E2BB9}"/>
    <cellStyle name="Note 12 2 3" xfId="4566" xr:uid="{3BBA35F3-890F-44D9-A745-28B51EDB7DFA}"/>
    <cellStyle name="Note 12 2 4" xfId="4692" xr:uid="{FF021030-B5EE-452E-85C0-663A108C3813}"/>
    <cellStyle name="Note 12 2 5" xfId="5581" xr:uid="{7E4B3C3D-F269-42A3-A04E-A43AA9FBD6D7}"/>
    <cellStyle name="Note 12 2 6" xfId="5738" xr:uid="{8F9D8A33-61E7-4F7C-B932-8B4DFCB23F0C}"/>
    <cellStyle name="Note 12 2 7" xfId="5598" xr:uid="{923E66D4-3998-4657-A47E-3F930F0BBC39}"/>
    <cellStyle name="Note 12 3" xfId="2105" xr:uid="{00000000-0005-0000-0000-00003A080000}"/>
    <cellStyle name="Note 12 3 2" xfId="5208" xr:uid="{B7EAD412-7ACF-4904-BC9F-C65A3959151A}"/>
    <cellStyle name="Note 12 4" xfId="4567" xr:uid="{F4B04B9C-F9B0-428F-A899-F26F62E57C97}"/>
    <cellStyle name="Note 12 5" xfId="4691" xr:uid="{B552A044-0C61-437C-8F36-7B09AA56990B}"/>
    <cellStyle name="Note 12 6" xfId="5582" xr:uid="{87F60F9D-69AF-4585-B8B4-2870FDD1ADCF}"/>
    <cellStyle name="Note 12 7" xfId="5737" xr:uid="{A7858787-442B-4189-9702-B252126ACBEE}"/>
    <cellStyle name="Note 12 8" xfId="5599" xr:uid="{C9772E66-1B88-494F-A70B-632CD3967424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5209" xr:uid="{C2FB1896-D91B-4109-B5C8-BD4077120CDB}"/>
    <cellStyle name="Note 13 2 3" xfId="4564" xr:uid="{1D10671E-01BC-4D07-B324-5E80D4D3FC28}"/>
    <cellStyle name="Note 13 2 4" xfId="4720" xr:uid="{73BCC482-9C85-4578-8C88-73F18E3CAF9C}"/>
    <cellStyle name="Note 13 2 5" xfId="5579" xr:uid="{44310FCD-96CF-4AF7-8958-35B85C16AE79}"/>
    <cellStyle name="Note 13 2 6" xfId="5740" xr:uid="{3C653010-20E8-428E-BECA-23EA56CDAE03}"/>
    <cellStyle name="Note 13 2 7" xfId="5596" xr:uid="{346D2DA4-5B66-479D-84CC-FA7F26E80459}"/>
    <cellStyle name="Note 13 3" xfId="2110" xr:uid="{00000000-0005-0000-0000-00003F080000}"/>
    <cellStyle name="Note 13 3 2" xfId="5210" xr:uid="{FF938E79-84E5-4C85-A5B8-99DADD99F4F3}"/>
    <cellStyle name="Note 13 4" xfId="4565" xr:uid="{F43B226B-36AF-4959-8F7C-ECEF0B0A591E}"/>
    <cellStyle name="Note 13 5" xfId="4693" xr:uid="{BE20D361-082D-4DC5-83EF-794FA506DE12}"/>
    <cellStyle name="Note 13 6" xfId="5580" xr:uid="{E6495949-7A95-44BE-A00E-EB07DA91A2A1}"/>
    <cellStyle name="Note 13 7" xfId="5739" xr:uid="{CDB83B7C-9405-4D1E-A5C6-5FC7597A6422}"/>
    <cellStyle name="Note 13 8" xfId="5597" xr:uid="{2797B34A-15AD-4669-8C29-945BD1480114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5211" xr:uid="{0E09652D-A89B-4ED0-8EB7-0EBAEC5B9108}"/>
    <cellStyle name="Note 14 2 3" xfId="4562" xr:uid="{06AACC37-25CC-4757-9637-8D6EBCC0DA82}"/>
    <cellStyle name="Note 14 2 4" xfId="4695" xr:uid="{CC570C45-0AA7-4E2B-997F-0B1379472380}"/>
    <cellStyle name="Note 14 2 5" xfId="5415" xr:uid="{BE2A6188-88F4-4BB8-8F4B-483606B116CB}"/>
    <cellStyle name="Note 14 2 6" xfId="5741" xr:uid="{D46CA3D3-9D2E-44DF-89C4-6675EB1FDDD8}"/>
    <cellStyle name="Note 14 2 7" xfId="5594" xr:uid="{34639EF8-E626-45B3-B71C-6200946B4896}"/>
    <cellStyle name="Note 14 3" xfId="2115" xr:uid="{00000000-0005-0000-0000-000044080000}"/>
    <cellStyle name="Note 14 3 2" xfId="5212" xr:uid="{8DA160A1-EFFF-4C8F-8661-6CB9128F9CA6}"/>
    <cellStyle name="Note 14 4" xfId="4563" xr:uid="{25E4B814-AEF4-44E0-8FE8-A9BCFC4776FD}"/>
    <cellStyle name="Note 14 5" xfId="4694" xr:uid="{88B54F82-D09A-43A3-8A12-D2273F55FAEA}"/>
    <cellStyle name="Note 14 6" xfId="5578" xr:uid="{68E27A29-0248-47DA-900F-D7CB9D5ACB8E}"/>
    <cellStyle name="Note 14 7" xfId="5427" xr:uid="{07141EB6-F717-42A2-A901-F5AF6C942241}"/>
    <cellStyle name="Note 14 8" xfId="5595" xr:uid="{5C3E2A20-C069-488F-ACD8-6E2802760D3E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5213" xr:uid="{8882C7B7-71CA-4D12-AA6B-8CF85FE3018A}"/>
    <cellStyle name="Note 15 2 3" xfId="4403" xr:uid="{AA3DA934-AA36-470C-8C78-102182887AF5}"/>
    <cellStyle name="Note 15 2 4" xfId="4697" xr:uid="{0DBCA783-71FD-4D93-9F73-2BC48638DB30}"/>
    <cellStyle name="Note 15 2 5" xfId="5576" xr:uid="{80D95457-E146-41D6-A991-9CF1FC6C7FF8}"/>
    <cellStyle name="Note 15 2 6" xfId="5743" xr:uid="{14407D30-FEEB-4124-BC69-F0A84B16D749}"/>
    <cellStyle name="Note 15 2 7" xfId="5592" xr:uid="{628E8A3C-8461-4F43-9B94-48EEFC5DD6AC}"/>
    <cellStyle name="Note 15 3" xfId="2120" xr:uid="{00000000-0005-0000-0000-000049080000}"/>
    <cellStyle name="Note 15 3 2" xfId="5214" xr:uid="{5E924996-2955-4109-B295-2033E535CED4}"/>
    <cellStyle name="Note 15 4" xfId="4561" xr:uid="{697F98BE-559A-4B07-B91D-2401F0A40A42}"/>
    <cellStyle name="Note 15 5" xfId="4696" xr:uid="{A8CAD41C-726C-44D7-928E-C148F3807C48}"/>
    <cellStyle name="Note 15 6" xfId="5577" xr:uid="{9CDF1EE9-7DB2-4716-84DC-A9C9A2F22075}"/>
    <cellStyle name="Note 15 7" xfId="5742" xr:uid="{640EE81E-5F5F-4CE8-9254-FDFB376B70EA}"/>
    <cellStyle name="Note 15 8" xfId="5593" xr:uid="{C5ECBB3B-5655-4829-8C26-16AE9815DF51}"/>
    <cellStyle name="Note 15_TRAFO" xfId="2121" xr:uid="{00000000-0005-0000-0000-00004A080000}"/>
    <cellStyle name="Note 16" xfId="2122" xr:uid="{00000000-0005-0000-0000-00004B080000}"/>
    <cellStyle name="Note 16 10" xfId="3516" xr:uid="{DAC90066-0168-4C04-8CDF-A5A58B27AA9F}"/>
    <cellStyle name="Note 16 2" xfId="2123" xr:uid="{00000000-0005-0000-0000-00004C080000}"/>
    <cellStyle name="Note 16 2 2" xfId="2124" xr:uid="{00000000-0005-0000-0000-00004D080000}"/>
    <cellStyle name="Note 16 2 2 2" xfId="5215" xr:uid="{039FCD3C-5FC0-4E89-8883-E923E25CF39E}"/>
    <cellStyle name="Note 16 2 3" xfId="4559" xr:uid="{10CD6E32-A3FF-4216-B7FA-36AA4DD62F83}"/>
    <cellStyle name="Note 16 2 4" xfId="4699" xr:uid="{758261E7-8C26-4AD2-9FC3-FDB3C3B7371B}"/>
    <cellStyle name="Note 16 2 5" xfId="5574" xr:uid="{08E8F657-AE01-4736-8A0D-282A2FBA9EFF}"/>
    <cellStyle name="Note 16 2 6" xfId="5745" xr:uid="{88D70868-F87F-461B-AD8D-9CC7BD4038A6}"/>
    <cellStyle name="Note 16 2 7" xfId="5590" xr:uid="{9BE9A35D-18E9-42A1-A118-95B2E00C5CBA}"/>
    <cellStyle name="Note 16 3" xfId="2125" xr:uid="{00000000-0005-0000-0000-00004E080000}"/>
    <cellStyle name="Note 16 3 2" xfId="5216" xr:uid="{61752779-C879-4D50-A24C-C7CCA60FDC0F}"/>
    <cellStyle name="Note 16 3 3" xfId="3517" xr:uid="{228E8EEA-394C-4E67-BA9F-122F4D537245}"/>
    <cellStyle name="Note 16 4" xfId="4293" xr:uid="{0889E872-FB1C-4039-8B6A-6791E28584B0}"/>
    <cellStyle name="Note 16 5" xfId="4560" xr:uid="{1DF7592E-820C-478E-92CF-420CCA8DAD8B}"/>
    <cellStyle name="Note 16 6" xfId="4698" xr:uid="{21754925-C160-418B-915E-CEFE7999721F}"/>
    <cellStyle name="Note 16 7" xfId="5575" xr:uid="{1EE1F6AC-458E-4AD2-A454-265556B4BDA7}"/>
    <cellStyle name="Note 16 8" xfId="5744" xr:uid="{58FDEE92-1B86-4379-B510-5F648AE3DF55}"/>
    <cellStyle name="Note 16 9" xfId="5591" xr:uid="{BAFA1F26-9F52-47D0-B01A-27F9564D8530}"/>
    <cellStyle name="Note 16_TRAFO" xfId="2126" xr:uid="{00000000-0005-0000-0000-00004F080000}"/>
    <cellStyle name="Note 17" xfId="2127" xr:uid="{00000000-0005-0000-0000-000050080000}"/>
    <cellStyle name="Note 17 10" xfId="3518" xr:uid="{A98A05E2-2253-4572-B92F-6E781BFDAAA8}"/>
    <cellStyle name="Note 17 2" xfId="2128" xr:uid="{00000000-0005-0000-0000-000051080000}"/>
    <cellStyle name="Note 17 2 2" xfId="2129" xr:uid="{00000000-0005-0000-0000-000052080000}"/>
    <cellStyle name="Note 17 2 2 2" xfId="5217" xr:uid="{8BE61044-AFF7-4D1D-87E6-5B539CAB0631}"/>
    <cellStyle name="Note 17 2 3" xfId="4557" xr:uid="{D24D118C-83B6-452E-8913-14402A9D1BE1}"/>
    <cellStyle name="Note 17 2 4" xfId="4701" xr:uid="{4514EBCB-3A22-417C-B9F8-40984F29FC37}"/>
    <cellStyle name="Note 17 2 5" xfId="5572" xr:uid="{8292972C-649E-43FF-AAF3-0352B2D33679}"/>
    <cellStyle name="Note 17 2 6" xfId="5747" xr:uid="{A2F62CD5-E9EB-4DD6-AABC-F863B65DE922}"/>
    <cellStyle name="Note 17 2 7" xfId="5588" xr:uid="{F3B7D304-8CA2-401C-A8CA-0748768C30D5}"/>
    <cellStyle name="Note 17 3" xfId="2130" xr:uid="{00000000-0005-0000-0000-000053080000}"/>
    <cellStyle name="Note 17 3 2" xfId="5218" xr:uid="{D4555132-DC55-4B54-8B60-EED3EC4035B3}"/>
    <cellStyle name="Note 17 3 3" xfId="3519" xr:uid="{2D1F466D-FAB8-41F6-9460-A4B5ECD8C5D9}"/>
    <cellStyle name="Note 17 4" xfId="4294" xr:uid="{EF5806CD-0A82-4F6B-88DF-24C57A93335B}"/>
    <cellStyle name="Note 17 5" xfId="4558" xr:uid="{5E6BD055-04A1-4B50-A2B0-B4C3C5C88DF1}"/>
    <cellStyle name="Note 17 6" xfId="4700" xr:uid="{8F6F20AA-5D3F-45D3-A5D7-CBF8BCCDE029}"/>
    <cellStyle name="Note 17 7" xfId="5573" xr:uid="{63D66066-87C2-4D79-BD24-083810C5C55A}"/>
    <cellStyle name="Note 17 8" xfId="5746" xr:uid="{5D37DA9E-D23E-42C7-B9EC-9BF3AF36E748}"/>
    <cellStyle name="Note 17 9" xfId="5589" xr:uid="{E85F10FB-078B-49A7-93B4-FB878F21DE06}"/>
    <cellStyle name="Note 17_TRAFO" xfId="2131" xr:uid="{00000000-0005-0000-0000-000054080000}"/>
    <cellStyle name="Note 18" xfId="2132" xr:uid="{00000000-0005-0000-0000-000055080000}"/>
    <cellStyle name="Note 18 10" xfId="3520" xr:uid="{A1883B67-28BB-4223-B0FD-A88186C0A215}"/>
    <cellStyle name="Note 18 2" xfId="2133" xr:uid="{00000000-0005-0000-0000-000056080000}"/>
    <cellStyle name="Note 18 2 2" xfId="2134" xr:uid="{00000000-0005-0000-0000-000057080000}"/>
    <cellStyle name="Note 18 2 2 2" xfId="5219" xr:uid="{25B69974-E20C-4CEF-B005-54DED57E6B34}"/>
    <cellStyle name="Note 18 2 3" xfId="4555" xr:uid="{E866036B-621D-4C74-A0E4-384E009424BE}"/>
    <cellStyle name="Note 18 2 4" xfId="4703" xr:uid="{A90FF152-23F9-46F8-8871-0A182FC666B2}"/>
    <cellStyle name="Note 18 2 5" xfId="5570" xr:uid="{62D5E309-D8ED-4DB2-9AF8-D054B2101E57}"/>
    <cellStyle name="Note 18 2 6" xfId="5749" xr:uid="{F87F75C4-F684-45A7-B913-5DFFA949B9BC}"/>
    <cellStyle name="Note 18 2 7" xfId="5810" xr:uid="{F63FEB41-1257-4CF0-B271-55C25767ACF9}"/>
    <cellStyle name="Note 18 3" xfId="2135" xr:uid="{00000000-0005-0000-0000-000058080000}"/>
    <cellStyle name="Note 18 3 2" xfId="5220" xr:uid="{4C893F98-852D-4266-9721-C059AE817307}"/>
    <cellStyle name="Note 18 3 3" xfId="3521" xr:uid="{079FC467-428A-48BC-848C-862E3FA8EE25}"/>
    <cellStyle name="Note 18 4" xfId="4295" xr:uid="{03DA1148-8B60-406F-ADA3-FFB9319961A8}"/>
    <cellStyle name="Note 18 5" xfId="4556" xr:uid="{9F52AEB2-090A-40BD-9B1A-0FF943BE46C1}"/>
    <cellStyle name="Note 18 6" xfId="4702" xr:uid="{4E4D69E2-753E-43D1-8A18-F8482BE921DE}"/>
    <cellStyle name="Note 18 7" xfId="5571" xr:uid="{51A2BBAE-01FE-472E-BF7A-C133164172E3}"/>
    <cellStyle name="Note 18 8" xfId="5748" xr:uid="{AFA11DEC-3A48-4BC9-AA50-9958E79A83E4}"/>
    <cellStyle name="Note 18 9" xfId="5587" xr:uid="{F759EB79-E094-41D6-8429-683D2CC26AE5}"/>
    <cellStyle name="Note 18_TRAFO" xfId="2136" xr:uid="{00000000-0005-0000-0000-000059080000}"/>
    <cellStyle name="Note 19" xfId="2137" xr:uid="{00000000-0005-0000-0000-00005A080000}"/>
    <cellStyle name="Note 19 10" xfId="3522" xr:uid="{4A2D875C-3F1B-4782-B14E-D772A2A1393C}"/>
    <cellStyle name="Note 19 2" xfId="2138" xr:uid="{00000000-0005-0000-0000-00005B080000}"/>
    <cellStyle name="Note 19 2 2" xfId="2139" xr:uid="{00000000-0005-0000-0000-00005C080000}"/>
    <cellStyle name="Note 19 2 2 2" xfId="5221" xr:uid="{AB00B8B0-9360-4784-BEED-81E793690947}"/>
    <cellStyle name="Note 19 2 3" xfId="4553" xr:uid="{8CEC6505-53F4-440F-8FAA-D391F46B0630}"/>
    <cellStyle name="Note 19 2 4" xfId="4721" xr:uid="{CEDC3A72-A138-47F3-B796-E2FF46A5C77A}"/>
    <cellStyle name="Note 19 2 5" xfId="5568" xr:uid="{6DABCD46-474A-41AD-87E6-F6AB708FBFA4}"/>
    <cellStyle name="Note 19 2 6" xfId="5751" xr:uid="{617F3790-E46E-47D6-BB98-CF726153FA44}"/>
    <cellStyle name="Note 19 2 7" xfId="5774" xr:uid="{0CE8F244-1EE9-4503-8F1E-177BC4CA2DED}"/>
    <cellStyle name="Note 19 3" xfId="2140" xr:uid="{00000000-0005-0000-0000-00005D080000}"/>
    <cellStyle name="Note 19 3 2" xfId="5222" xr:uid="{57893CF4-FB9E-4439-8C38-1FE65DF9BC7F}"/>
    <cellStyle name="Note 19 3 3" xfId="3523" xr:uid="{B31BC4B3-3B32-4914-AE46-72505C6F340B}"/>
    <cellStyle name="Note 19 4" xfId="4296" xr:uid="{9AA9D720-E367-44BB-ACE1-6B1927C4F043}"/>
    <cellStyle name="Note 19 5" xfId="4554" xr:uid="{FF08D9FC-4D22-4721-9B0A-93E95188583D}"/>
    <cellStyle name="Note 19 6" xfId="4704" xr:uid="{8C97B862-F5D3-4B42-ACA2-9CBF5A1D165D}"/>
    <cellStyle name="Note 19 7" xfId="5569" xr:uid="{F89C2D31-862B-42CA-900D-57B7D517E337}"/>
    <cellStyle name="Note 19 8" xfId="5750" xr:uid="{2A79D76B-44E7-4256-B842-775B284131CF}"/>
    <cellStyle name="Note 19 9" xfId="5773" xr:uid="{E02959A3-0F26-447D-B959-3D26857320AB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2 2 2" xfId="5223" xr:uid="{F641F7DC-56A3-4769-BDAD-0644454D22BB}"/>
    <cellStyle name="Note 2 2 3" xfId="4551" xr:uid="{3ED7647F-3578-460E-BD36-FABC588992EF}"/>
    <cellStyle name="Note 2 2 4" xfId="4706" xr:uid="{389C7865-1AFE-4BE8-830D-92AD553DA59F}"/>
    <cellStyle name="Note 2 2 5" xfId="5414" xr:uid="{DB031D7D-884F-4F13-B32D-EE25DB0BBEA8}"/>
    <cellStyle name="Note 2 2 6" xfId="5753" xr:uid="{DDB86C59-AB08-4627-A471-407901D1CF7E}"/>
    <cellStyle name="Note 2 2 7" xfId="5775" xr:uid="{1B38B9D1-6698-4AEF-AEBC-B3A479B6C318}"/>
    <cellStyle name="Note 2 3" xfId="2145" xr:uid="{00000000-0005-0000-0000-000062080000}"/>
    <cellStyle name="Note 2 3 2" xfId="2146" xr:uid="{00000000-0005-0000-0000-000063080000}"/>
    <cellStyle name="Note 2 3 2 2" xfId="5224" xr:uid="{F16CCE32-5C8B-4282-858C-F97DF6ED0393}"/>
    <cellStyle name="Note 2 3 3" xfId="4550" xr:uid="{7A48E768-ECFA-4786-9BF3-27DEE3AD0546}"/>
    <cellStyle name="Note 2 3 4" xfId="4707" xr:uid="{42F36C0C-B02A-411F-8E8E-9477D7A32364}"/>
    <cellStyle name="Note 2 3 5" xfId="5566" xr:uid="{33B8F602-0C51-4B34-B1BF-627DEA589A93}"/>
    <cellStyle name="Note 2 3 6" xfId="5754" xr:uid="{0E98ABFA-8FFD-4114-8BDF-310C721DAA08}"/>
    <cellStyle name="Note 2 3 7" xfId="5776" xr:uid="{FA40FC3A-D96C-4728-A27D-806805B56E72}"/>
    <cellStyle name="Note 2 4" xfId="2147" xr:uid="{00000000-0005-0000-0000-000064080000}"/>
    <cellStyle name="Note 2 4 2" xfId="5225" xr:uid="{50AC1815-637A-4AB6-BDBD-C2E7D5941178}"/>
    <cellStyle name="Note 2 5" xfId="4552" xr:uid="{8893D67B-878F-47B4-A317-427B8EEDFE75}"/>
    <cellStyle name="Note 2 6" xfId="4705" xr:uid="{D523C403-9D39-43D3-BC16-BF7EB7488DE6}"/>
    <cellStyle name="Note 2 7" xfId="5567" xr:uid="{072743F2-E67D-4068-9A74-07E98E0F191F}"/>
    <cellStyle name="Note 2 8" xfId="5752" xr:uid="{8791B35B-2000-48CD-A6C8-8D6819924B8C}"/>
    <cellStyle name="Note 2 9" xfId="5763" xr:uid="{4E6240C9-6B9C-4E20-95E1-71731CB730B3}"/>
    <cellStyle name="Note 2_TRAFO" xfId="2148" xr:uid="{00000000-0005-0000-0000-000065080000}"/>
    <cellStyle name="Note 20" xfId="2149" xr:uid="{00000000-0005-0000-0000-000066080000}"/>
    <cellStyle name="Note 20 10" xfId="3524" xr:uid="{2717CA7F-EBE7-42EB-AF46-618FD30BA9B1}"/>
    <cellStyle name="Note 20 2" xfId="2150" xr:uid="{00000000-0005-0000-0000-000067080000}"/>
    <cellStyle name="Note 20 2 2" xfId="2151" xr:uid="{00000000-0005-0000-0000-000068080000}"/>
    <cellStyle name="Note 20 2 2 2" xfId="5226" xr:uid="{04C5C10C-9B70-4D4E-BC79-575275788F56}"/>
    <cellStyle name="Note 20 2 3" xfId="4549" xr:uid="{F35EA853-E3A4-46C4-83B3-666FD4885F05}"/>
    <cellStyle name="Note 20 2 4" xfId="4723" xr:uid="{57152BD5-ACCC-4BAD-B649-7DBEC026D022}"/>
    <cellStyle name="Note 20 2 5" xfId="5564" xr:uid="{901915DC-F78D-4262-A788-DD226D0F7E27}"/>
    <cellStyle name="Note 20 2 6" xfId="5756" xr:uid="{AF193D1B-8487-4F3D-A668-A888FFE9638B}"/>
    <cellStyle name="Note 20 2 7" xfId="5778" xr:uid="{1B6AD361-4E51-43BA-997D-C808BE35DF7E}"/>
    <cellStyle name="Note 20 3" xfId="2152" xr:uid="{00000000-0005-0000-0000-000069080000}"/>
    <cellStyle name="Note 20 3 2" xfId="5227" xr:uid="{3E58CD32-6009-49F4-8F70-A76BF473DC83}"/>
    <cellStyle name="Note 20 3 3" xfId="3525" xr:uid="{678581DF-E1B4-4D50-A093-2BFC9529BABB}"/>
    <cellStyle name="Note 20 4" xfId="4297" xr:uid="{6B644064-C98A-4865-B581-4B5A4BDFBA0D}"/>
    <cellStyle name="Note 20 5" xfId="4402" xr:uid="{93F0ED80-B030-4946-9E84-4F1A11425376}"/>
    <cellStyle name="Note 20 6" xfId="4708" xr:uid="{3D670E1A-4305-4707-AA17-C4927CEE6D5E}"/>
    <cellStyle name="Note 20 7" xfId="5565" xr:uid="{BB137261-7C47-495A-9153-D35BCFBF857B}"/>
    <cellStyle name="Note 20 8" xfId="5755" xr:uid="{76483D84-9913-4B0D-ACAD-CA556F2E4FAD}"/>
    <cellStyle name="Note 20 9" xfId="5777" xr:uid="{35ADC52E-9FF6-4249-9EBD-433CAA768EAE}"/>
    <cellStyle name="Note 20_TRAFO" xfId="2153" xr:uid="{00000000-0005-0000-0000-00006A080000}"/>
    <cellStyle name="Note 21" xfId="2154" xr:uid="{00000000-0005-0000-0000-00006B080000}"/>
    <cellStyle name="Note 21 10" xfId="3526" xr:uid="{E7CFB66C-8D97-44C2-BCF6-10BE0CF02A2C}"/>
    <cellStyle name="Note 21 2" xfId="2155" xr:uid="{00000000-0005-0000-0000-00006C080000}"/>
    <cellStyle name="Note 21 2 2" xfId="2156" xr:uid="{00000000-0005-0000-0000-00006D080000}"/>
    <cellStyle name="Note 21 2 2 2" xfId="5228" xr:uid="{718191FB-E098-42F4-B07A-CC198A975213}"/>
    <cellStyle name="Note 21 2 3" xfId="4547" xr:uid="{928A23FA-4C0D-4B99-BF07-6E263E6A796D}"/>
    <cellStyle name="Note 21 2 4" xfId="4710" xr:uid="{8960BE5C-D8B9-4A31-82EC-BD0A445B61B9}"/>
    <cellStyle name="Note 21 2 5" xfId="5562" xr:uid="{4D4EFE28-F1A7-4ADF-A6AC-8864B2F94979}"/>
    <cellStyle name="Note 21 2 6" xfId="5772" xr:uid="{371F02F7-CE26-40D3-B360-5F3EFB8DA9B8}"/>
    <cellStyle name="Note 21 2 7" xfId="5780" xr:uid="{F4F3FCCE-6785-453D-AEDA-B0D7BFC4DA26}"/>
    <cellStyle name="Note 21 3" xfId="2157" xr:uid="{00000000-0005-0000-0000-00006E080000}"/>
    <cellStyle name="Note 21 3 2" xfId="5229" xr:uid="{106DFE51-7C55-4234-92F6-EA0FFF3FBD81}"/>
    <cellStyle name="Note 21 3 3" xfId="3527" xr:uid="{8BEB9560-AF99-4C81-86E9-A8DC1E5425D0}"/>
    <cellStyle name="Note 21 4" xfId="4298" xr:uid="{5B801E17-FC72-4F56-9B5C-24E9FA546209}"/>
    <cellStyle name="Note 21 5" xfId="4548" xr:uid="{46ED5714-E25D-48DC-BCD6-15A5C43BB1F1}"/>
    <cellStyle name="Note 21 6" xfId="4709" xr:uid="{A8F0259A-2F84-42EB-A996-FCCB39B6C235}"/>
    <cellStyle name="Note 21 7" xfId="5563" xr:uid="{65B8C26F-3284-400D-94F9-793BAB7E324A}"/>
    <cellStyle name="Note 21 8" xfId="5757" xr:uid="{F5558EDC-9B4C-451E-ABBF-211818B8B8B7}"/>
    <cellStyle name="Note 21 9" xfId="5779" xr:uid="{E4AF326A-2BAD-4FEB-B354-DA0C56CA026B}"/>
    <cellStyle name="Note 21_TRAFO" xfId="2158" xr:uid="{00000000-0005-0000-0000-00006F080000}"/>
    <cellStyle name="Note 22" xfId="2159" xr:uid="{00000000-0005-0000-0000-000070080000}"/>
    <cellStyle name="Note 22 10" xfId="3528" xr:uid="{D1F14F93-874E-482B-9A62-5AA45763717E}"/>
    <cellStyle name="Note 22 2" xfId="2160" xr:uid="{00000000-0005-0000-0000-000071080000}"/>
    <cellStyle name="Note 22 2 2" xfId="2161" xr:uid="{00000000-0005-0000-0000-000072080000}"/>
    <cellStyle name="Note 22 2 2 2" xfId="5230" xr:uid="{24DB2615-0337-412D-BC72-4512B831A4F0}"/>
    <cellStyle name="Note 22 2 3" xfId="4545" xr:uid="{61154013-C2C6-48D7-99CC-440D682DC1E6}"/>
    <cellStyle name="Note 22 2 4" xfId="4712" xr:uid="{AB897C76-02A8-40E2-AF8E-15C6673D9A38}"/>
    <cellStyle name="Note 22 2 5" xfId="5560" xr:uid="{88DE4DF8-EEBA-47AA-8B32-0AE47AFF6432}"/>
    <cellStyle name="Note 22 2 6" xfId="5759" xr:uid="{CACCB665-E425-48F1-93DA-B58B998AA3C3}"/>
    <cellStyle name="Note 22 2 7" xfId="5782" xr:uid="{BCC5B9E7-0965-4117-AB3C-8297C01EFF30}"/>
    <cellStyle name="Note 22 3" xfId="2162" xr:uid="{00000000-0005-0000-0000-000073080000}"/>
    <cellStyle name="Note 22 3 2" xfId="5231" xr:uid="{4D5CDE72-62FA-4FB2-9AB5-11BEC8E81109}"/>
    <cellStyle name="Note 22 3 3" xfId="3529" xr:uid="{80C15B88-6E3B-4420-97AB-1A60D507AA42}"/>
    <cellStyle name="Note 22 4" xfId="4299" xr:uid="{08F5B166-2CE0-491A-B08B-41663CFA70E4}"/>
    <cellStyle name="Note 22 5" xfId="4546" xr:uid="{E927D13C-EF57-426F-98D7-B5BEBEE0EBD5}"/>
    <cellStyle name="Note 22 6" xfId="4711" xr:uid="{BCCF47CB-7EDA-43C4-A5B7-69DEBB48BCD3}"/>
    <cellStyle name="Note 22 7" xfId="5561" xr:uid="{C9079A0F-617D-4179-8055-C77B8D55CAB4}"/>
    <cellStyle name="Note 22 8" xfId="5758" xr:uid="{AAAA063E-1253-455A-832B-BCAE61BCB22B}"/>
    <cellStyle name="Note 22 9" xfId="5781" xr:uid="{4BD5B895-DAFE-49B2-B7AB-A5094B1EF3D3}"/>
    <cellStyle name="Note 22_TRAFO" xfId="2163" xr:uid="{00000000-0005-0000-0000-000074080000}"/>
    <cellStyle name="Note 23" xfId="2164" xr:uid="{00000000-0005-0000-0000-000075080000}"/>
    <cellStyle name="Note 23 10" xfId="3530" xr:uid="{BED2E10A-D55F-4523-8189-C6372398B7D4}"/>
    <cellStyle name="Note 23 2" xfId="2165" xr:uid="{00000000-0005-0000-0000-000076080000}"/>
    <cellStyle name="Note 23 2 2" xfId="2166" xr:uid="{00000000-0005-0000-0000-000077080000}"/>
    <cellStyle name="Note 23 2 2 2" xfId="5232" xr:uid="{90561493-B8A9-4817-8672-55CD927238EA}"/>
    <cellStyle name="Note 23 2 3" xfId="4543" xr:uid="{1006A33F-4A03-4185-ABF1-7A6E189705E3}"/>
    <cellStyle name="Note 23 2 4" xfId="4714" xr:uid="{FE014107-1DCE-4661-AA88-3B060EE62A69}"/>
    <cellStyle name="Note 23 2 5" xfId="5558" xr:uid="{E8241B1D-7E38-4B32-B0B5-81F62FF42B96}"/>
    <cellStyle name="Note 23 2 6" xfId="5761" xr:uid="{2481FCCC-6BA7-4CC4-B9CA-3AD21E590A58}"/>
    <cellStyle name="Note 23 2 7" xfId="5784" xr:uid="{04F0A9E9-516D-4522-BC42-AB3D74FE8E84}"/>
    <cellStyle name="Note 23 3" xfId="2167" xr:uid="{00000000-0005-0000-0000-000078080000}"/>
    <cellStyle name="Note 23 3 2" xfId="5233" xr:uid="{286B7D84-8030-422A-9744-BFBADF05C8EA}"/>
    <cellStyle name="Note 23 3 3" xfId="3531" xr:uid="{77844345-AE79-4D9A-835F-1AC7FE919EB9}"/>
    <cellStyle name="Note 23 4" xfId="4300" xr:uid="{162FA76C-B53B-4D06-998C-1EC0BFD80E6B}"/>
    <cellStyle name="Note 23 5" xfId="4544" xr:uid="{486C206B-4799-4666-B48D-9A55C78D3FA3}"/>
    <cellStyle name="Note 23 6" xfId="4713" xr:uid="{679282EF-E2A4-4740-AA33-C89010964913}"/>
    <cellStyle name="Note 23 7" xfId="5559" xr:uid="{2E890B31-5C0E-460F-886A-A1CF16D314EF}"/>
    <cellStyle name="Note 23 8" xfId="5760" xr:uid="{79EDFD1B-CB5A-4904-A842-2E22B9C67B5F}"/>
    <cellStyle name="Note 23 9" xfId="5783" xr:uid="{38F209B5-4152-4774-A8AF-8185168B75F4}"/>
    <cellStyle name="Note 23_TRAFO" xfId="2168" xr:uid="{00000000-0005-0000-0000-000079080000}"/>
    <cellStyle name="Note 24" xfId="2169" xr:uid="{00000000-0005-0000-0000-00007A080000}"/>
    <cellStyle name="Note 24 10" xfId="3532" xr:uid="{F49382CB-C40C-44E5-B630-BE60AB4ADA6F}"/>
    <cellStyle name="Note 24 2" xfId="2170" xr:uid="{00000000-0005-0000-0000-00007B080000}"/>
    <cellStyle name="Note 24 2 2" xfId="2171" xr:uid="{00000000-0005-0000-0000-00007C080000}"/>
    <cellStyle name="Note 24 2 2 2" xfId="5234" xr:uid="{B8E206D3-7FEF-4BEC-9AA4-4439EEA70BA3}"/>
    <cellStyle name="Note 24 2 3" xfId="4541" xr:uid="{9E9C5F89-20FA-4977-BB4F-17D5BD3A3375}"/>
    <cellStyle name="Note 24 2 4" xfId="4715" xr:uid="{E8897813-642A-4B64-8FFC-46D75D694675}"/>
    <cellStyle name="Note 24 2 5" xfId="5556" xr:uid="{7827E66C-291E-4211-A158-8F769884499B}"/>
    <cellStyle name="Note 24 2 6" xfId="5771" xr:uid="{2A2FCB9D-A7A5-4E2F-957E-A7F18B3A0FB6}"/>
    <cellStyle name="Note 24 2 7" xfId="5809" xr:uid="{515C9156-47FA-4455-989E-F7D1BB2FCE9F}"/>
    <cellStyle name="Note 24 3" xfId="2172" xr:uid="{00000000-0005-0000-0000-00007D080000}"/>
    <cellStyle name="Note 24 3 2" xfId="5235" xr:uid="{4B52EB7A-7751-4397-A46B-00410270AD05}"/>
    <cellStyle name="Note 24 3 3" xfId="3533" xr:uid="{DCE24DAD-F920-4AE1-935B-F859BE6F5E6E}"/>
    <cellStyle name="Note 24 4" xfId="4301" xr:uid="{D436A4F4-B938-47A5-B2A5-7AA5BC949445}"/>
    <cellStyle name="Note 24 5" xfId="4542" xr:uid="{4CA91C2D-6671-48F6-8B67-E9D063F3CEB0}"/>
    <cellStyle name="Note 24 6" xfId="4722" xr:uid="{428D8A81-2CAF-465B-A888-3A44CF3622B7}"/>
    <cellStyle name="Note 24 7" xfId="5557" xr:uid="{65ED2B68-F6F9-4087-93DF-2EE6C3080DB9}"/>
    <cellStyle name="Note 24 8" xfId="5762" xr:uid="{ED036A75-0587-4C5C-B731-2D54B29D6987}"/>
    <cellStyle name="Note 24 9" xfId="5785" xr:uid="{7FA6ADFC-F313-47D0-8A53-2DBBB0D6B857}"/>
    <cellStyle name="Note 24_TRAFO" xfId="2173" xr:uid="{00000000-0005-0000-0000-00007E080000}"/>
    <cellStyle name="Note 25" xfId="2174" xr:uid="{00000000-0005-0000-0000-00007F080000}"/>
    <cellStyle name="Note 25 10" xfId="3534" xr:uid="{042B8FE6-9E5F-4BD6-B67B-18B72B0D3D3A}"/>
    <cellStyle name="Note 25 2" xfId="2175" xr:uid="{00000000-0005-0000-0000-000080080000}"/>
    <cellStyle name="Note 25 2 2" xfId="2176" xr:uid="{00000000-0005-0000-0000-000081080000}"/>
    <cellStyle name="Note 25 2 2 2" xfId="5236" xr:uid="{3EB95B21-85FD-43A8-961B-A330FB1B2EDC}"/>
    <cellStyle name="Note 25 2 3" xfId="4539" xr:uid="{C5F42A08-AEF0-4A08-9477-F2BB0460A8E5}"/>
    <cellStyle name="Note 25 2 4" xfId="4744" xr:uid="{3B6E8C25-D7AB-4313-9ECA-CBB36C03DF15}"/>
    <cellStyle name="Note 25 2 5" xfId="5555" xr:uid="{08F322EF-2E4F-45FB-AFA9-B21B425158EC}"/>
    <cellStyle name="Note 25 2 6" xfId="5812" xr:uid="{2F99B22B-A874-42ED-A3FD-C441615ED0EC}"/>
    <cellStyle name="Note 25 2 7" xfId="5974" xr:uid="{B28CB176-710D-44D4-96BC-92341CE43B08}"/>
    <cellStyle name="Note 25 3" xfId="2177" xr:uid="{00000000-0005-0000-0000-000082080000}"/>
    <cellStyle name="Note 25 3 2" xfId="5237" xr:uid="{816085A9-F131-4CEE-8110-9FB28004F42F}"/>
    <cellStyle name="Note 25 3 3" xfId="3535" xr:uid="{B4EC52FC-EA54-4AA8-A3A4-6F3740F584DE}"/>
    <cellStyle name="Note 25 4" xfId="4302" xr:uid="{CE7BC89B-4B6F-49EC-9376-83049511A678}"/>
    <cellStyle name="Note 25 5" xfId="4540" xr:uid="{1DA31CB9-6FFC-413D-A569-77A180B41983}"/>
    <cellStyle name="Note 25 6" xfId="4743" xr:uid="{97E8C163-BD95-4F2B-85E7-CF30CFB1250A}"/>
    <cellStyle name="Note 25 7" xfId="5413" xr:uid="{1F3D7A33-BD95-4EE0-B135-71FDF8979520}"/>
    <cellStyle name="Note 25 8" xfId="5811" xr:uid="{38C34AF9-376C-46D4-9F5F-F7EE29F6E5FC}"/>
    <cellStyle name="Note 25 9" xfId="5973" xr:uid="{696F5309-7743-4262-8978-430444D89887}"/>
    <cellStyle name="Note 25_TRAFO" xfId="2178" xr:uid="{00000000-0005-0000-0000-000083080000}"/>
    <cellStyle name="Note 26" xfId="2179" xr:uid="{00000000-0005-0000-0000-000084080000}"/>
    <cellStyle name="Note 26 10" xfId="3536" xr:uid="{ED6F8548-44CC-421E-9F27-B42211D9968F}"/>
    <cellStyle name="Note 26 2" xfId="2180" xr:uid="{00000000-0005-0000-0000-000085080000}"/>
    <cellStyle name="Note 26 2 2" xfId="2181" xr:uid="{00000000-0005-0000-0000-000086080000}"/>
    <cellStyle name="Note 26 2 2 2" xfId="5238" xr:uid="{708B812B-E972-4833-B1B2-6B50CC2E4C47}"/>
    <cellStyle name="Note 26 2 3" xfId="4538" xr:uid="{0D0EF2F1-ECC7-42AD-BAC6-1372EDA00A86}"/>
    <cellStyle name="Note 26 2 4" xfId="4746" xr:uid="{2390C7B5-F6CD-4693-B6C5-9C046B6E398F}"/>
    <cellStyle name="Note 26 2 5" xfId="5553" xr:uid="{A6C12CAA-623E-4E3A-99BA-B3ADB0661937}"/>
    <cellStyle name="Note 26 2 6" xfId="5814" xr:uid="{558EFB9D-0FA2-4CF0-89DB-4E32E80EA089}"/>
    <cellStyle name="Note 26 2 7" xfId="5976" xr:uid="{CA2DB610-7985-4AE5-AB24-E9F79F9CB0CB}"/>
    <cellStyle name="Note 26 3" xfId="2182" xr:uid="{00000000-0005-0000-0000-000087080000}"/>
    <cellStyle name="Note 26 3 2" xfId="5239" xr:uid="{2CB42D49-B86B-4F82-B36C-13F84E1FD460}"/>
    <cellStyle name="Note 26 3 3" xfId="3537" xr:uid="{90B8C107-43C4-4B66-894A-992AA53F5DED}"/>
    <cellStyle name="Note 26 4" xfId="4303" xr:uid="{16319630-59A3-49BD-BA53-4EE16EA9755B}"/>
    <cellStyle name="Note 26 5" xfId="4401" xr:uid="{56715B56-5683-4111-97A6-F8DA5C262BFC}"/>
    <cellStyle name="Note 26 6" xfId="4745" xr:uid="{CA6C4040-49A2-4480-9F82-1321F0FF8217}"/>
    <cellStyle name="Note 26 7" xfId="5554" xr:uid="{2334AEA7-2E26-4C88-9967-3C48E3BADFF8}"/>
    <cellStyle name="Note 26 8" xfId="5813" xr:uid="{3BEB6C58-BB61-40A8-B3A6-787862A32ABB}"/>
    <cellStyle name="Note 26 9" xfId="5975" xr:uid="{63C7D484-4FC0-4802-8A8F-CADFF8402DB0}"/>
    <cellStyle name="Note 26_TRAFO" xfId="2183" xr:uid="{00000000-0005-0000-0000-000088080000}"/>
    <cellStyle name="Note 27" xfId="2184" xr:uid="{00000000-0005-0000-0000-000089080000}"/>
    <cellStyle name="Note 27 10" xfId="3538" xr:uid="{59466198-7F62-4448-9C86-2B87EAA1453F}"/>
    <cellStyle name="Note 27 2" xfId="2185" xr:uid="{00000000-0005-0000-0000-00008A080000}"/>
    <cellStyle name="Note 27 2 2" xfId="2186" xr:uid="{00000000-0005-0000-0000-00008B080000}"/>
    <cellStyle name="Note 27 2 2 2" xfId="5240" xr:uid="{7AFF8C9D-2767-45AD-8C1C-C985A5135C9F}"/>
    <cellStyle name="Note 27 2 3" xfId="4536" xr:uid="{1B315373-DADB-46FB-B628-637FF72171AF}"/>
    <cellStyle name="Note 27 2 4" xfId="4748" xr:uid="{D622692A-5880-46BD-AF1F-F600332122BB}"/>
    <cellStyle name="Note 27 2 5" xfId="5551" xr:uid="{1C38729C-D64D-4381-AEDE-14D12E58C660}"/>
    <cellStyle name="Note 27 2 6" xfId="5816" xr:uid="{05E3B8BA-C531-449C-9F2A-2A1F26DE1EFE}"/>
    <cellStyle name="Note 27 2 7" xfId="5978" xr:uid="{D9CD1468-E001-45C3-90DC-03EFDC81D7A5}"/>
    <cellStyle name="Note 27 3" xfId="2187" xr:uid="{00000000-0005-0000-0000-00008C080000}"/>
    <cellStyle name="Note 27 3 2" xfId="5241" xr:uid="{07B43EB4-0AD6-4E68-B236-EC4F7541828F}"/>
    <cellStyle name="Note 27 3 3" xfId="3539" xr:uid="{588C46D7-CAE5-4407-BD4D-9D337BA737ED}"/>
    <cellStyle name="Note 27 4" xfId="4304" xr:uid="{8EB614C3-5FED-43CB-955F-BE842B8D8E75}"/>
    <cellStyle name="Note 27 5" xfId="4537" xr:uid="{38C464A9-ED03-4D7E-B219-FA71AB407AC3}"/>
    <cellStyle name="Note 27 6" xfId="4747" xr:uid="{2E93B9E5-46A9-4E4B-BC8A-4A5D0085B47D}"/>
    <cellStyle name="Note 27 7" xfId="5552" xr:uid="{BBFE68C5-A42C-4E38-9B0A-E3D1253A45DF}"/>
    <cellStyle name="Note 27 8" xfId="5815" xr:uid="{FE3C7E5D-6897-4DEC-92BE-CE385918157D}"/>
    <cellStyle name="Note 27 9" xfId="5977" xr:uid="{65C427A8-52E0-4069-B9F0-B9A5AB46EECE}"/>
    <cellStyle name="Note 27_TRAFO" xfId="2188" xr:uid="{00000000-0005-0000-0000-00008D080000}"/>
    <cellStyle name="Note 28" xfId="2189" xr:uid="{00000000-0005-0000-0000-00008E080000}"/>
    <cellStyle name="Note 28 10" xfId="3540" xr:uid="{A6F97D00-BED2-4B88-9EF4-C9C9B484BEFA}"/>
    <cellStyle name="Note 28 2" xfId="2190" xr:uid="{00000000-0005-0000-0000-00008F080000}"/>
    <cellStyle name="Note 28 2 2" xfId="2191" xr:uid="{00000000-0005-0000-0000-000090080000}"/>
    <cellStyle name="Note 28 2 2 2" xfId="5242" xr:uid="{1BD30C3E-B271-42AD-A1CA-74BEC65C39C2}"/>
    <cellStyle name="Note 28 2 3" xfId="4534" xr:uid="{D4E4CB5C-3FD0-40E1-B384-E11294FACBBA}"/>
    <cellStyle name="Note 28 2 4" xfId="4750" xr:uid="{F1B58216-B54F-4AF3-B1F4-A6FC96A0B075}"/>
    <cellStyle name="Note 28 2 5" xfId="5549" xr:uid="{CD894E4A-6530-43F5-8005-AD992CC3E997}"/>
    <cellStyle name="Note 28 2 6" xfId="5818" xr:uid="{A3384A83-D367-4A8E-AD03-F72307402ACA}"/>
    <cellStyle name="Note 28 2 7" xfId="5980" xr:uid="{059E8ED6-A6BD-4386-A851-CAE463D5CE4F}"/>
    <cellStyle name="Note 28 3" xfId="2192" xr:uid="{00000000-0005-0000-0000-000091080000}"/>
    <cellStyle name="Note 28 3 2" xfId="5243" xr:uid="{CE5F6533-8CEA-40B8-9E4B-3A1D65186899}"/>
    <cellStyle name="Note 28 3 3" xfId="3541" xr:uid="{A518F515-847A-4F99-8589-0577A65A7B2E}"/>
    <cellStyle name="Note 28 4" xfId="4305" xr:uid="{95C1709F-15A7-4956-9891-BA35721F9AD2}"/>
    <cellStyle name="Note 28 5" xfId="4535" xr:uid="{CD00C5C5-5F94-4D7B-80CB-932A1017551E}"/>
    <cellStyle name="Note 28 6" xfId="4749" xr:uid="{C77205F4-FBC3-4BFD-B873-6D0751F8F1D1}"/>
    <cellStyle name="Note 28 7" xfId="5550" xr:uid="{0984C840-BDD6-46BE-AD50-04E13233A1B4}"/>
    <cellStyle name="Note 28 8" xfId="5817" xr:uid="{D5A2C461-0314-4CF3-9A1E-42597234FFAE}"/>
    <cellStyle name="Note 28 9" xfId="5979" xr:uid="{1EF67B76-1C78-4370-953A-A661760ABB53}"/>
    <cellStyle name="Note 28_TRAFO" xfId="2193" xr:uid="{00000000-0005-0000-0000-000092080000}"/>
    <cellStyle name="Note 29" xfId="2194" xr:uid="{00000000-0005-0000-0000-000093080000}"/>
    <cellStyle name="Note 29 10" xfId="3542" xr:uid="{F616C8FF-406B-4DA0-B6F0-58F90EF8E16B}"/>
    <cellStyle name="Note 29 2" xfId="2195" xr:uid="{00000000-0005-0000-0000-000094080000}"/>
    <cellStyle name="Note 29 2 2" xfId="2196" xr:uid="{00000000-0005-0000-0000-000095080000}"/>
    <cellStyle name="Note 29 2 2 2" xfId="5244" xr:uid="{2ACEF13B-B3E9-4B37-970E-FA98E020775A}"/>
    <cellStyle name="Note 29 2 3" xfId="4532" xr:uid="{E427D15A-6073-4A20-99F4-68E2B82C67A5}"/>
    <cellStyle name="Note 29 2 4" xfId="4752" xr:uid="{64ECE847-EF2C-4FE6-9A43-E3791454417C}"/>
    <cellStyle name="Note 29 2 5" xfId="5547" xr:uid="{5032694C-E22F-462A-922C-1E6D909B3ED6}"/>
    <cellStyle name="Note 29 2 6" xfId="5820" xr:uid="{F7F4EA73-0EB5-41EA-9AAF-7F0BC6D8FB02}"/>
    <cellStyle name="Note 29 2 7" xfId="5982" xr:uid="{3D4AADC9-3B02-4229-8B1D-D779A9983FBC}"/>
    <cellStyle name="Note 29 3" xfId="2197" xr:uid="{00000000-0005-0000-0000-000096080000}"/>
    <cellStyle name="Note 29 3 2" xfId="5245" xr:uid="{A46A5D56-A76A-4053-948B-5CE288A4A7C3}"/>
    <cellStyle name="Note 29 3 3" xfId="3543" xr:uid="{D6CAC030-8B33-4D7F-B5CB-8055563F03FC}"/>
    <cellStyle name="Note 29 4" xfId="4306" xr:uid="{A8EF661B-2087-4801-ACFA-37DDC4EB43A7}"/>
    <cellStyle name="Note 29 5" xfId="4533" xr:uid="{B104283A-CA36-40EA-B839-DF884B11BDAE}"/>
    <cellStyle name="Note 29 6" xfId="4751" xr:uid="{F597BF84-4C56-4B00-B95E-E74D152AFC23}"/>
    <cellStyle name="Note 29 7" xfId="5548" xr:uid="{A83DB11D-2F55-4D82-A14F-076D3E61D730}"/>
    <cellStyle name="Note 29 8" xfId="5819" xr:uid="{5A1BEFCF-9FAC-4B6F-81B4-3126E7278658}"/>
    <cellStyle name="Note 29 9" xfId="5981" xr:uid="{1245A372-D24A-4DE3-B758-564FA558243B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5246" xr:uid="{ABF6A76A-F0C7-4993-8AD8-5BA210851B48}"/>
    <cellStyle name="Note 3 2 3" xfId="4530" xr:uid="{DD1347FC-7771-409A-821D-F88D65CE97A1}"/>
    <cellStyle name="Note 3 2 4" xfId="4754" xr:uid="{B94AB0A8-B2BF-4438-B79E-8314C5EED895}"/>
    <cellStyle name="Note 3 2 5" xfId="5545" xr:uid="{30BD6718-8BAF-4752-A5E1-C7432EFA9610}"/>
    <cellStyle name="Note 3 2 6" xfId="5822" xr:uid="{9A0BD2BF-5592-443A-BD57-53C5984B8271}"/>
    <cellStyle name="Note 3 2 7" xfId="5984" xr:uid="{248D53BC-BEBD-4B52-B9A0-6B21A4A86D4E}"/>
    <cellStyle name="Note 3 3" xfId="2202" xr:uid="{00000000-0005-0000-0000-00009B080000}"/>
    <cellStyle name="Note 3 3 2" xfId="5247" xr:uid="{B7824CE4-8D6E-4979-A5C1-FE5787CA2A74}"/>
    <cellStyle name="Note 3 4" xfId="4531" xr:uid="{B57AFC28-A4B4-4B1F-BB6E-F27043558DEB}"/>
    <cellStyle name="Note 3 5" xfId="4753" xr:uid="{93160FC3-D880-4C13-9C36-D9E5F903F557}"/>
    <cellStyle name="Note 3 6" xfId="5546" xr:uid="{6532F1FA-7A07-4DBB-B96D-4030668D04E9}"/>
    <cellStyle name="Note 3 7" xfId="5821" xr:uid="{381EA3F8-3EEE-4EB5-8B7A-3221D5EBFE27}"/>
    <cellStyle name="Note 3 8" xfId="5983" xr:uid="{F5E0E522-FCB9-4D48-BCB9-1F4E5A09F631}"/>
    <cellStyle name="Note 3_TRAFO" xfId="2203" xr:uid="{00000000-0005-0000-0000-00009C080000}"/>
    <cellStyle name="Note 30" xfId="2204" xr:uid="{00000000-0005-0000-0000-00009D080000}"/>
    <cellStyle name="Note 30 10" xfId="3544" xr:uid="{09E42B6F-3DD0-459E-B87B-34D2BC709F14}"/>
    <cellStyle name="Note 30 2" xfId="2205" xr:uid="{00000000-0005-0000-0000-00009E080000}"/>
    <cellStyle name="Note 30 2 2" xfId="2206" xr:uid="{00000000-0005-0000-0000-00009F080000}"/>
    <cellStyle name="Note 30 2 2 2" xfId="5248" xr:uid="{B8F1279D-9D9C-4585-B05E-63C5AE701359}"/>
    <cellStyle name="Note 30 2 3" xfId="4528" xr:uid="{4075ACCF-312C-43FC-B54B-8E185911E66C}"/>
    <cellStyle name="Note 30 2 4" xfId="4756" xr:uid="{4CB9932F-677F-4E5A-AA72-B78A6906F602}"/>
    <cellStyle name="Note 30 2 5" xfId="5544" xr:uid="{E7375AB8-0394-498E-ABF8-D190BF022E77}"/>
    <cellStyle name="Note 30 2 6" xfId="5824" xr:uid="{248B983C-F10B-4BD8-93CE-CC263E36E92E}"/>
    <cellStyle name="Note 30 2 7" xfId="5986" xr:uid="{B2248EE4-AB97-484F-810E-6296B18B95FF}"/>
    <cellStyle name="Note 30 3" xfId="2207" xr:uid="{00000000-0005-0000-0000-0000A0080000}"/>
    <cellStyle name="Note 30 3 2" xfId="5249" xr:uid="{69580CFA-D503-4C65-AAEE-91A67D807569}"/>
    <cellStyle name="Note 30 3 3" xfId="3545" xr:uid="{8344E07B-080C-4496-9D2F-C577E01EC3AB}"/>
    <cellStyle name="Note 30 4" xfId="4307" xr:uid="{DD03A721-0F18-4383-9E90-E9EAEABCE595}"/>
    <cellStyle name="Note 30 5" xfId="4529" xr:uid="{C3E4A68B-A8FB-4A2E-AD03-344A0DCAB2E4}"/>
    <cellStyle name="Note 30 6" xfId="4755" xr:uid="{367C298F-515B-4767-9BE6-BA5CE008F5B3}"/>
    <cellStyle name="Note 30 7" xfId="5412" xr:uid="{7704F647-7D24-469C-B25C-0291CEAA9692}"/>
    <cellStyle name="Note 30 8" xfId="5823" xr:uid="{C52F3E4C-FF96-42AC-8887-648C378A79DE}"/>
    <cellStyle name="Note 30 9" xfId="5985" xr:uid="{23D40F29-5E55-470E-83C3-1C67F06079B6}"/>
    <cellStyle name="Note 30_TRAFO" xfId="2208" xr:uid="{00000000-0005-0000-0000-0000A1080000}"/>
    <cellStyle name="Note 31" xfId="2209" xr:uid="{00000000-0005-0000-0000-0000A2080000}"/>
    <cellStyle name="Note 31 10" xfId="3546" xr:uid="{B509A910-310C-4BFA-B23C-F2035FF8A13C}"/>
    <cellStyle name="Note 31 2" xfId="2210" xr:uid="{00000000-0005-0000-0000-0000A3080000}"/>
    <cellStyle name="Note 31 2 2" xfId="2211" xr:uid="{00000000-0005-0000-0000-0000A4080000}"/>
    <cellStyle name="Note 31 2 2 2" xfId="5250" xr:uid="{33704EB6-8C12-4345-9531-2D9142007B5F}"/>
    <cellStyle name="Note 31 2 3" xfId="4527" xr:uid="{17674575-329C-41EA-98E6-44807F204BBF}"/>
    <cellStyle name="Note 31 2 4" xfId="4758" xr:uid="{5D20ECFE-FC11-4CDE-AF7E-5A075BEC8D5B}"/>
    <cellStyle name="Note 31 2 5" xfId="5542" xr:uid="{203ECA83-527E-4677-9EE3-5609C078F86A}"/>
    <cellStyle name="Note 31 2 6" xfId="5826" xr:uid="{F793F6EC-539E-4B59-91AC-77FCC20E2F21}"/>
    <cellStyle name="Note 31 2 7" xfId="5988" xr:uid="{F6D16AE4-328C-4C7D-B136-07E4D625E860}"/>
    <cellStyle name="Note 31 3" xfId="2212" xr:uid="{00000000-0005-0000-0000-0000A5080000}"/>
    <cellStyle name="Note 31 3 2" xfId="5251" xr:uid="{53774806-E14F-495A-9B11-F57D4DF4AD82}"/>
    <cellStyle name="Note 31 3 3" xfId="3547" xr:uid="{92E7D775-BD76-466E-8DD5-297AD133B0DC}"/>
    <cellStyle name="Note 31 4" xfId="4308" xr:uid="{2F06C8B0-E120-4993-8932-36C21BEBB1B5}"/>
    <cellStyle name="Note 31 5" xfId="4400" xr:uid="{CCEA8999-DA53-44F6-B499-95CA255F4009}"/>
    <cellStyle name="Note 31 6" xfId="4757" xr:uid="{28B591EC-1F7E-4B13-9E79-D2052918E576}"/>
    <cellStyle name="Note 31 7" xfId="5543" xr:uid="{86C591CD-2F0B-40C8-879A-2FDD8BC690A1}"/>
    <cellStyle name="Note 31 8" xfId="5825" xr:uid="{9DE66DCA-D67C-46B5-91F1-E7D77B65DDC2}"/>
    <cellStyle name="Note 31 9" xfId="5987" xr:uid="{05C3D747-3919-4491-ABFC-CA321BBA434D}"/>
    <cellStyle name="Note 31_TRAFO" xfId="2213" xr:uid="{00000000-0005-0000-0000-0000A6080000}"/>
    <cellStyle name="Note 32" xfId="2214" xr:uid="{00000000-0005-0000-0000-0000A7080000}"/>
    <cellStyle name="Note 32 10" xfId="3548" xr:uid="{F7F8BFA0-2E9B-45C5-8DC5-4FCC4FCF8131}"/>
    <cellStyle name="Note 32 2" xfId="2215" xr:uid="{00000000-0005-0000-0000-0000A8080000}"/>
    <cellStyle name="Note 32 2 2" xfId="2216" xr:uid="{00000000-0005-0000-0000-0000A9080000}"/>
    <cellStyle name="Note 32 2 2 2" xfId="5252" xr:uid="{2BB6B118-757E-468A-8DCD-B6C0C5A4344E}"/>
    <cellStyle name="Note 32 2 3" xfId="4525" xr:uid="{58352336-DEE3-4EAE-8167-8F89BEED8B0E}"/>
    <cellStyle name="Note 32 2 4" xfId="4760" xr:uid="{F9274EDD-EE77-481F-9764-642DEB78FD64}"/>
    <cellStyle name="Note 32 2 5" xfId="5540" xr:uid="{7CDFDAF8-974A-4811-91E9-D7D865B06284}"/>
    <cellStyle name="Note 32 2 6" xfId="5828" xr:uid="{580015B6-74F6-4105-BB7B-186F82693B1A}"/>
    <cellStyle name="Note 32 2 7" xfId="5990" xr:uid="{DE5D100B-EB70-41D2-A590-FE01586A0C3E}"/>
    <cellStyle name="Note 32 3" xfId="2217" xr:uid="{00000000-0005-0000-0000-0000AA080000}"/>
    <cellStyle name="Note 32 3 2" xfId="5253" xr:uid="{E17B6218-839D-4BC8-A8C9-F0A5F5D964DE}"/>
    <cellStyle name="Note 32 3 3" xfId="3549" xr:uid="{0BF1F5ED-863A-4D32-9CD3-B1DB0826E335}"/>
    <cellStyle name="Note 32 4" xfId="4309" xr:uid="{487B7F52-D4DD-461B-BD6A-8472EF7DB8F5}"/>
    <cellStyle name="Note 32 5" xfId="4526" xr:uid="{2EF10AB2-ABFE-4B6C-B4B2-BCBAE7F17620}"/>
    <cellStyle name="Note 32 6" xfId="4759" xr:uid="{6A53D075-F0A3-47FB-A98A-07E421EBD30F}"/>
    <cellStyle name="Note 32 7" xfId="5541" xr:uid="{170E3027-2E69-438C-AC47-A80C39E8C346}"/>
    <cellStyle name="Note 32 8" xfId="5827" xr:uid="{FD4DBF00-9148-48AB-9391-76F4B4CC19D6}"/>
    <cellStyle name="Note 32 9" xfId="5989" xr:uid="{6ACA3D6F-9873-46B7-82A9-3E661D002A97}"/>
    <cellStyle name="Note 32_TRAFO" xfId="2218" xr:uid="{00000000-0005-0000-0000-0000AB080000}"/>
    <cellStyle name="Note 33" xfId="2219" xr:uid="{00000000-0005-0000-0000-0000AC080000}"/>
    <cellStyle name="Note 33 10" xfId="3550" xr:uid="{DAB88B65-350F-4644-AB56-D5D84E9A29DD}"/>
    <cellStyle name="Note 33 2" xfId="2220" xr:uid="{00000000-0005-0000-0000-0000AD080000}"/>
    <cellStyle name="Note 33 2 2" xfId="2221" xr:uid="{00000000-0005-0000-0000-0000AE080000}"/>
    <cellStyle name="Note 33 2 2 2" xfId="5254" xr:uid="{CF511C00-1367-442F-99A5-F2042690ACAB}"/>
    <cellStyle name="Note 33 2 3" xfId="4523" xr:uid="{5DDE03CF-3E94-42FF-9697-DC65C2F60FF7}"/>
    <cellStyle name="Note 33 2 4" xfId="4762" xr:uid="{70CFF688-DCF2-458B-B1B3-1B78079F7583}"/>
    <cellStyle name="Note 33 2 5" xfId="5538" xr:uid="{84541DC0-5214-403D-B189-ABF3DF437E42}"/>
    <cellStyle name="Note 33 2 6" xfId="5830" xr:uid="{7556CCDA-B842-4D88-B745-014AB599DB08}"/>
    <cellStyle name="Note 33 2 7" xfId="5992" xr:uid="{0D1ADAE1-F800-487E-AF51-060D8C68ED7E}"/>
    <cellStyle name="Note 33 3" xfId="2222" xr:uid="{00000000-0005-0000-0000-0000AF080000}"/>
    <cellStyle name="Note 33 3 2" xfId="5255" xr:uid="{1654EFA8-D3AD-40DF-A911-EE54878219A5}"/>
    <cellStyle name="Note 33 3 3" xfId="3551" xr:uid="{60EA9259-245F-41C8-9340-2389856E1775}"/>
    <cellStyle name="Note 33 4" xfId="4310" xr:uid="{DC5E763D-68D3-4009-BE23-C482FE2ABC4D}"/>
    <cellStyle name="Note 33 5" xfId="4524" xr:uid="{5743931E-C405-4A38-9F4C-E47D7958C676}"/>
    <cellStyle name="Note 33 6" xfId="4761" xr:uid="{6357E1DE-1B0D-42B9-9F2A-954DD8AB3D49}"/>
    <cellStyle name="Note 33 7" xfId="5539" xr:uid="{D7D8E83E-8EF8-4BF8-A799-B679E26AFF7A}"/>
    <cellStyle name="Note 33 8" xfId="5829" xr:uid="{8537E6B8-4F9D-4C76-A3DA-A60486A7D56E}"/>
    <cellStyle name="Note 33 9" xfId="5991" xr:uid="{E808B715-82A0-448D-BEE7-C5F096055EC2}"/>
    <cellStyle name="Note 33_TRAFO" xfId="2223" xr:uid="{00000000-0005-0000-0000-0000B0080000}"/>
    <cellStyle name="Note 34" xfId="2224" xr:uid="{00000000-0005-0000-0000-0000B1080000}"/>
    <cellStyle name="Note 34 10" xfId="3552" xr:uid="{C1A792A7-35AD-457E-A6F3-ABA2F3A3E6B3}"/>
    <cellStyle name="Note 34 2" xfId="2225" xr:uid="{00000000-0005-0000-0000-0000B2080000}"/>
    <cellStyle name="Note 34 2 2" xfId="2226" xr:uid="{00000000-0005-0000-0000-0000B3080000}"/>
    <cellStyle name="Note 34 2 2 2" xfId="5256" xr:uid="{8779135F-19A9-40EF-B6FD-EA9A59310FEC}"/>
    <cellStyle name="Note 34 2 3" xfId="4521" xr:uid="{1FD54067-DCD4-4530-91FE-62851972A5A3}"/>
    <cellStyle name="Note 34 2 4" xfId="4764" xr:uid="{8FF93D6E-A4C8-4DD9-BE8E-720775E165C9}"/>
    <cellStyle name="Note 34 2 5" xfId="5536" xr:uid="{8953F81C-2912-45F2-A175-DF6FAC7EBA22}"/>
    <cellStyle name="Note 34 2 6" xfId="5832" xr:uid="{66601AC1-06A2-4705-88AB-FE05D71DB311}"/>
    <cellStyle name="Note 34 2 7" xfId="5994" xr:uid="{60DC450E-044B-4F87-A735-CBC76032EB17}"/>
    <cellStyle name="Note 34 3" xfId="2227" xr:uid="{00000000-0005-0000-0000-0000B4080000}"/>
    <cellStyle name="Note 34 3 2" xfId="5257" xr:uid="{2DF9983D-1D48-43EB-BD4B-EBD2E4EFC371}"/>
    <cellStyle name="Note 34 3 3" xfId="3553" xr:uid="{4D711B87-4685-4CFE-9C6B-E86FADF52BE5}"/>
    <cellStyle name="Note 34 4" xfId="4311" xr:uid="{89101FA5-AB83-4C85-B26D-76388DD667AD}"/>
    <cellStyle name="Note 34 5" xfId="4522" xr:uid="{DB9E5D63-2247-4879-9C16-E37286FEAEAC}"/>
    <cellStyle name="Note 34 6" xfId="4763" xr:uid="{411638AE-2BBE-4908-84D1-90FB0F0B0353}"/>
    <cellStyle name="Note 34 7" xfId="5537" xr:uid="{DFF932E9-4750-4CD3-98F1-2CD5116145F5}"/>
    <cellStyle name="Note 34 8" xfId="5831" xr:uid="{1C4383BC-C789-4FF0-B571-96EEA44911E5}"/>
    <cellStyle name="Note 34 9" xfId="5993" xr:uid="{DEB27AE1-B9C9-4650-A2C8-4AD848BE411A}"/>
    <cellStyle name="Note 34_TRAFO" xfId="2228" xr:uid="{00000000-0005-0000-0000-0000B5080000}"/>
    <cellStyle name="Note 35" xfId="2229" xr:uid="{00000000-0005-0000-0000-0000B6080000}"/>
    <cellStyle name="Note 35 10" xfId="3554" xr:uid="{34F276B2-4193-49C2-993C-F98EE6D6E624}"/>
    <cellStyle name="Note 35 2" xfId="2230" xr:uid="{00000000-0005-0000-0000-0000B7080000}"/>
    <cellStyle name="Note 35 2 2" xfId="2231" xr:uid="{00000000-0005-0000-0000-0000B8080000}"/>
    <cellStyle name="Note 35 2 2 2" xfId="5258" xr:uid="{A076830B-8B8A-42D5-9347-23BD2F9319D3}"/>
    <cellStyle name="Note 35 2 3" xfId="4519" xr:uid="{D5A4A028-D306-4F38-924D-AA73218256F8}"/>
    <cellStyle name="Note 35 2 4" xfId="4766" xr:uid="{70411DD6-A6D4-4931-B9B1-471DD4362072}"/>
    <cellStyle name="Note 35 2 5" xfId="5534" xr:uid="{88C6694B-E69E-491B-94CE-A86393C52D01}"/>
    <cellStyle name="Note 35 2 6" xfId="5834" xr:uid="{4C154380-4A7E-40DF-A844-72425167FC1C}"/>
    <cellStyle name="Note 35 2 7" xfId="5996" xr:uid="{523A4967-A7A6-4007-9D75-72BF98A2886B}"/>
    <cellStyle name="Note 35 3" xfId="2232" xr:uid="{00000000-0005-0000-0000-0000B9080000}"/>
    <cellStyle name="Note 35 3 2" xfId="5259" xr:uid="{2153CAA6-B117-4D5E-8B57-123F2F6907D0}"/>
    <cellStyle name="Note 35 3 3" xfId="3555" xr:uid="{6B9C0005-B83C-448A-94B3-A14B8CBEC502}"/>
    <cellStyle name="Note 35 4" xfId="4312" xr:uid="{12D8F0CF-54F9-4FA1-8AAC-82BD1629FEC0}"/>
    <cellStyle name="Note 35 5" xfId="4520" xr:uid="{2112BC52-B821-4A81-9949-34DC84E919AB}"/>
    <cellStyle name="Note 35 6" xfId="4765" xr:uid="{0B67F2CB-6EFE-42F1-9FA3-BC95D0AED9B0}"/>
    <cellStyle name="Note 35 7" xfId="5535" xr:uid="{6BB79401-FDD3-4A23-A13F-CFBA2C4D16FB}"/>
    <cellStyle name="Note 35 8" xfId="5833" xr:uid="{00B92729-AC00-4729-8883-BAAF28F5B154}"/>
    <cellStyle name="Note 35 9" xfId="5995" xr:uid="{9090EDC1-55FC-4E35-B8F0-47FBF453AEA7}"/>
    <cellStyle name="Note 35_TRAFO" xfId="2233" xr:uid="{00000000-0005-0000-0000-0000BA080000}"/>
    <cellStyle name="Note 36" xfId="2234" xr:uid="{00000000-0005-0000-0000-0000BB080000}"/>
    <cellStyle name="Note 36 10" xfId="3556" xr:uid="{103CCD38-599B-406A-8FC6-7449C6469F3C}"/>
    <cellStyle name="Note 36 2" xfId="2235" xr:uid="{00000000-0005-0000-0000-0000BC080000}"/>
    <cellStyle name="Note 36 2 2" xfId="2236" xr:uid="{00000000-0005-0000-0000-0000BD080000}"/>
    <cellStyle name="Note 36 2 2 2" xfId="5260" xr:uid="{3A054852-3A2C-4EB3-8878-941931DB021B}"/>
    <cellStyle name="Note 36 2 3" xfId="4517" xr:uid="{7C64438A-44BC-4D3C-B05C-E7C94FC1B4F4}"/>
    <cellStyle name="Note 36 2 4" xfId="4768" xr:uid="{7667B62D-B85B-43CD-9053-D37A9D051EF4}"/>
    <cellStyle name="Note 36 2 5" xfId="5533" xr:uid="{7BA2CDC3-CFEC-4135-9B0C-6A5098CFD1BE}"/>
    <cellStyle name="Note 36 2 6" xfId="5836" xr:uid="{72E5E304-048A-411E-BFDA-356661AA8FDF}"/>
    <cellStyle name="Note 36 2 7" xfId="5998" xr:uid="{17F0417E-B756-4164-9B9E-BE38B4529734}"/>
    <cellStyle name="Note 36 3" xfId="2237" xr:uid="{00000000-0005-0000-0000-0000BE080000}"/>
    <cellStyle name="Note 36 3 2" xfId="5261" xr:uid="{7A73BBC0-871E-4594-BD17-FC9E1025847F}"/>
    <cellStyle name="Note 36 3 3" xfId="3557" xr:uid="{9AE0C671-9341-4D3C-98CD-90CB8BF0276D}"/>
    <cellStyle name="Note 36 4" xfId="4313" xr:uid="{E2DE6CF4-0D80-4862-9AFE-B847F1621CB5}"/>
    <cellStyle name="Note 36 5" xfId="4518" xr:uid="{113FF018-7F54-44D2-8437-421664112BAB}"/>
    <cellStyle name="Note 36 6" xfId="4767" xr:uid="{7FC5DDC6-9539-4DD3-9AEB-562ADED01E69}"/>
    <cellStyle name="Note 36 7" xfId="5411" xr:uid="{0F3516AB-D85C-449A-879B-423127E7F0EF}"/>
    <cellStyle name="Note 36 8" xfId="5835" xr:uid="{2D4A2E6B-2DF8-4A70-A6FD-F6C62B492703}"/>
    <cellStyle name="Note 36 9" xfId="5997" xr:uid="{965ED8E2-A9E4-4618-9142-9C6E56329900}"/>
    <cellStyle name="Note 36_TRAFO" xfId="2238" xr:uid="{00000000-0005-0000-0000-0000BF080000}"/>
    <cellStyle name="Note 37" xfId="2239" xr:uid="{00000000-0005-0000-0000-0000C0080000}"/>
    <cellStyle name="Note 37 10" xfId="3558" xr:uid="{AB7020EB-39D3-4232-A773-8660A7FCE21B}"/>
    <cellStyle name="Note 37 2" xfId="2240" xr:uid="{00000000-0005-0000-0000-0000C1080000}"/>
    <cellStyle name="Note 37 2 2" xfId="2241" xr:uid="{00000000-0005-0000-0000-0000C2080000}"/>
    <cellStyle name="Note 37 2 2 2" xfId="5262" xr:uid="{359C0D5E-7CAA-415B-94BA-FB233E741ED5}"/>
    <cellStyle name="Note 37 2 3" xfId="4516" xr:uid="{C92C8CC9-7838-4CFB-B518-BBCB06BD895D}"/>
    <cellStyle name="Note 37 2 4" xfId="4770" xr:uid="{E7AFC296-9082-46E2-9287-742719BD5CBC}"/>
    <cellStyle name="Note 37 2 5" xfId="5531" xr:uid="{321BCCD9-65BC-46DA-937D-86DB6D91974B}"/>
    <cellStyle name="Note 37 2 6" xfId="5838" xr:uid="{05602EE4-644E-4336-8FBC-AB2A38172653}"/>
    <cellStyle name="Note 37 2 7" xfId="6000" xr:uid="{65064F91-78F7-4C4E-BB3C-B36985A91EA3}"/>
    <cellStyle name="Note 37 3" xfId="2242" xr:uid="{00000000-0005-0000-0000-0000C3080000}"/>
    <cellStyle name="Note 37 3 2" xfId="5263" xr:uid="{FDFBB50D-D796-4D33-9944-665373F9527F}"/>
    <cellStyle name="Note 37 3 3" xfId="3559" xr:uid="{6069C51B-E425-4B09-96EE-3BC8E04D890C}"/>
    <cellStyle name="Note 37 4" xfId="4314" xr:uid="{6AB1E463-0082-4D21-A9AD-5B14AE28CA5E}"/>
    <cellStyle name="Note 37 5" xfId="4399" xr:uid="{562E1CBB-A7A0-41D1-AA48-09EE9D291B0D}"/>
    <cellStyle name="Note 37 6" xfId="4769" xr:uid="{E57667CA-1BE3-4C02-9B56-5C055908C9AB}"/>
    <cellStyle name="Note 37 7" xfId="5532" xr:uid="{1E1D7FAA-7004-4253-96AB-AABB813A70CB}"/>
    <cellStyle name="Note 37 8" xfId="5837" xr:uid="{ACBC74DD-7AF4-42A4-872F-D41E0E7BCC45}"/>
    <cellStyle name="Note 37 9" xfId="5999" xr:uid="{22C99496-81A0-45B1-992E-BB21CC3B2CE7}"/>
    <cellStyle name="Note 37_TRAFO" xfId="2243" xr:uid="{00000000-0005-0000-0000-0000C4080000}"/>
    <cellStyle name="Note 38" xfId="2244" xr:uid="{00000000-0005-0000-0000-0000C5080000}"/>
    <cellStyle name="Note 38 10" xfId="3560" xr:uid="{C3810A89-B551-4EF0-9C3A-5B27F57E7543}"/>
    <cellStyle name="Note 38 2" xfId="2245" xr:uid="{00000000-0005-0000-0000-0000C6080000}"/>
    <cellStyle name="Note 38 2 2" xfId="2246" xr:uid="{00000000-0005-0000-0000-0000C7080000}"/>
    <cellStyle name="Note 38 2 2 2" xfId="5264" xr:uid="{6258F918-CDC6-41C8-AFAE-2EA8A06ADE0A}"/>
    <cellStyle name="Note 38 2 3" xfId="4514" xr:uid="{ED8FED28-9131-46BC-A44F-C4C19B773C13}"/>
    <cellStyle name="Note 38 2 4" xfId="4772" xr:uid="{F0211083-F586-4693-95EE-4F1B4A507890}"/>
    <cellStyle name="Note 38 2 5" xfId="5529" xr:uid="{90C7D37F-5E92-41C2-9B2C-9D9E4E622F6F}"/>
    <cellStyle name="Note 38 2 6" xfId="5840" xr:uid="{7D5D07E4-0D1B-4853-84D8-4452E98ED1EA}"/>
    <cellStyle name="Note 38 2 7" xfId="6002" xr:uid="{3990FB59-D4AE-4FED-8FF7-6E447E5CEB13}"/>
    <cellStyle name="Note 38 3" xfId="2247" xr:uid="{00000000-0005-0000-0000-0000C8080000}"/>
    <cellStyle name="Note 38 3 2" xfId="5265" xr:uid="{A96256A1-EF2D-4F8B-873B-DDD0A6946A36}"/>
    <cellStyle name="Note 38 3 3" xfId="3561" xr:uid="{04E63F11-21C8-4ABE-9041-C83C6BDE022D}"/>
    <cellStyle name="Note 38 4" xfId="4315" xr:uid="{DEB680FC-4135-4BE2-8434-BD34C26B0233}"/>
    <cellStyle name="Note 38 5" xfId="4515" xr:uid="{9ADBF35A-4713-47FC-A686-08EFBA872355}"/>
    <cellStyle name="Note 38 6" xfId="4771" xr:uid="{F3830E9C-FD0E-41AC-9996-17DF9BE3CBA6}"/>
    <cellStyle name="Note 38 7" xfId="5530" xr:uid="{A2CAE0E4-EBFF-4D9A-B44C-F7F5C0BCCBA4}"/>
    <cellStyle name="Note 38 8" xfId="5839" xr:uid="{508DC8FE-BE8A-4A1C-A067-60B4294DDF8C}"/>
    <cellStyle name="Note 38 9" xfId="6001" xr:uid="{92439EDD-E63D-421D-82FE-BBD7ECF1ECDD}"/>
    <cellStyle name="Note 38_TRAFO" xfId="2248" xr:uid="{00000000-0005-0000-0000-0000C9080000}"/>
    <cellStyle name="Note 39" xfId="2249" xr:uid="{00000000-0005-0000-0000-0000CA080000}"/>
    <cellStyle name="Note 39 10" xfId="3562" xr:uid="{C1854715-6F42-40CF-8943-3146A1B509F9}"/>
    <cellStyle name="Note 39 2" xfId="2250" xr:uid="{00000000-0005-0000-0000-0000CB080000}"/>
    <cellStyle name="Note 39 2 2" xfId="2251" xr:uid="{00000000-0005-0000-0000-0000CC080000}"/>
    <cellStyle name="Note 39 2 2 2" xfId="5266" xr:uid="{5179FEEB-986F-444B-A699-4E26C77180C2}"/>
    <cellStyle name="Note 39 2 3" xfId="4512" xr:uid="{4A523EE2-31C9-45E6-915C-C65B1756C57B}"/>
    <cellStyle name="Note 39 2 4" xfId="4774" xr:uid="{EFFD95C8-6907-4D21-B3CA-A21F176A1690}"/>
    <cellStyle name="Note 39 2 5" xfId="5527" xr:uid="{40158BD4-CF06-44F3-9392-051CA194751A}"/>
    <cellStyle name="Note 39 2 6" xfId="5842" xr:uid="{A58642B4-8CC0-4DB1-9AC4-4676CF1BA964}"/>
    <cellStyle name="Note 39 2 7" xfId="6004" xr:uid="{F025A94A-64E1-40F6-8551-6C789C59F9F7}"/>
    <cellStyle name="Note 39 3" xfId="2252" xr:uid="{00000000-0005-0000-0000-0000CD080000}"/>
    <cellStyle name="Note 39 3 2" xfId="5267" xr:uid="{1833A825-7C16-4C8E-B057-76AB0C65237E}"/>
    <cellStyle name="Note 39 3 3" xfId="3563" xr:uid="{2FB32F0F-13D5-49FF-9E8D-C2C0CC9AB2EE}"/>
    <cellStyle name="Note 39 4" xfId="4316" xr:uid="{21A5E184-EA94-488C-86AD-E6D282322F37}"/>
    <cellStyle name="Note 39 5" xfId="4513" xr:uid="{9F9F8B51-52DC-4CE2-AA6E-DC406DC8F6F5}"/>
    <cellStyle name="Note 39 6" xfId="4773" xr:uid="{D9F32C85-F088-4020-A1C2-C2784A67BA69}"/>
    <cellStyle name="Note 39 7" xfId="5528" xr:uid="{08EEF29F-474A-47FA-BB3F-E03237D24EAF}"/>
    <cellStyle name="Note 39 8" xfId="5841" xr:uid="{280BB661-BF68-485F-BD3B-538A78BCB554}"/>
    <cellStyle name="Note 39 9" xfId="6003" xr:uid="{39740396-D0E8-4FF3-AF9E-98F0A062F9E3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5268" xr:uid="{2DD33A05-B826-4FD5-9D62-910B7544FEDC}"/>
    <cellStyle name="Note 4 2 3" xfId="4510" xr:uid="{A28A5FCD-E864-4DC8-B9C6-C2BFA126AE19}"/>
    <cellStyle name="Note 4 2 4" xfId="4776" xr:uid="{7DE8AA3D-92F8-4934-BD43-82D02BA36AE9}"/>
    <cellStyle name="Note 4 2 5" xfId="5525" xr:uid="{9BAEAB37-67F2-44D2-8E43-E0D93660206D}"/>
    <cellStyle name="Note 4 2 6" xfId="5844" xr:uid="{40FCD458-DB3A-4BFB-B99F-503571050EF1}"/>
    <cellStyle name="Note 4 2 7" xfId="6006" xr:uid="{5B775482-AE1F-4000-AFC4-8FF71AD495D6}"/>
    <cellStyle name="Note 4 3" xfId="2257" xr:uid="{00000000-0005-0000-0000-0000D2080000}"/>
    <cellStyle name="Note 4 3 2" xfId="5269" xr:uid="{7B2F83CA-5A72-4E35-B3A5-DFBF643FF94E}"/>
    <cellStyle name="Note 4 4" xfId="4511" xr:uid="{B9FC3E78-6BB2-448F-951B-0CFE4EDCB0FC}"/>
    <cellStyle name="Note 4 5" xfId="4775" xr:uid="{B1C7B848-51E9-4840-B76C-9CB68DE92E5A}"/>
    <cellStyle name="Note 4 6" xfId="5526" xr:uid="{E2CD0733-355D-4DBC-9139-EFA1C857F2ED}"/>
    <cellStyle name="Note 4 7" xfId="5843" xr:uid="{68670F0A-EC01-4EFA-994E-07D778981401}"/>
    <cellStyle name="Note 4 8" xfId="6005" xr:uid="{391D2A46-2041-4AE2-BD41-0D30E1F406A6}"/>
    <cellStyle name="Note 4_TRAFO" xfId="2258" xr:uid="{00000000-0005-0000-0000-0000D3080000}"/>
    <cellStyle name="Note 40" xfId="2259" xr:uid="{00000000-0005-0000-0000-0000D4080000}"/>
    <cellStyle name="Note 40 10" xfId="3564" xr:uid="{32ABD44A-E54D-4A93-B5B8-D4178B19A822}"/>
    <cellStyle name="Note 40 2" xfId="2260" xr:uid="{00000000-0005-0000-0000-0000D5080000}"/>
    <cellStyle name="Note 40 2 2" xfId="2261" xr:uid="{00000000-0005-0000-0000-0000D6080000}"/>
    <cellStyle name="Note 40 2 2 2" xfId="5270" xr:uid="{3696E90A-DFE1-45CF-B392-C7543E81CB47}"/>
    <cellStyle name="Note 40 2 3" xfId="4508" xr:uid="{7142CF84-E03F-4862-B6F9-28B20418CEB3}"/>
    <cellStyle name="Note 40 2 4" xfId="4778" xr:uid="{A9AE8140-B909-4D43-89BF-70982F8699C8}"/>
    <cellStyle name="Note 40 2 5" xfId="5523" xr:uid="{0EE71F9E-F84C-4926-9AA4-DD77CB21B0DF}"/>
    <cellStyle name="Note 40 2 6" xfId="5846" xr:uid="{19C882EA-588C-4F45-A194-0814BA3BA2F4}"/>
    <cellStyle name="Note 40 2 7" xfId="6008" xr:uid="{C76DAB62-299B-43D1-A261-CF4775DA568B}"/>
    <cellStyle name="Note 40 3" xfId="2262" xr:uid="{00000000-0005-0000-0000-0000D7080000}"/>
    <cellStyle name="Note 40 3 2" xfId="5271" xr:uid="{217652EE-21EF-4597-B2A1-98B8B3F4E7E5}"/>
    <cellStyle name="Note 40 3 3" xfId="3565" xr:uid="{3551D280-BBC6-4ABB-9073-29929763F164}"/>
    <cellStyle name="Note 40 4" xfId="4317" xr:uid="{1D3E0BC7-E0DA-42A9-85D7-3D14C65CDF0E}"/>
    <cellStyle name="Note 40 5" xfId="4509" xr:uid="{F10656B2-92BE-4646-B0DB-4C948A7971A1}"/>
    <cellStyle name="Note 40 6" xfId="4777" xr:uid="{EDE103DF-53A7-4DD9-B08C-3A81A905DCCD}"/>
    <cellStyle name="Note 40 7" xfId="5524" xr:uid="{373731E8-621C-4C41-AD3E-A5E8B8257CA1}"/>
    <cellStyle name="Note 40 8" xfId="5845" xr:uid="{164CF8B3-DC76-4E5C-865B-1CEAB05BABE9}"/>
    <cellStyle name="Note 40 9" xfId="6007" xr:uid="{96936307-6D97-4DD8-BDCB-6C8CA46662D2}"/>
    <cellStyle name="Note 40_TRAFO" xfId="2263" xr:uid="{00000000-0005-0000-0000-0000D8080000}"/>
    <cellStyle name="Note 41" xfId="2264" xr:uid="{00000000-0005-0000-0000-0000D9080000}"/>
    <cellStyle name="Note 41 10" xfId="3566" xr:uid="{7DF2C52E-CEA6-4CBD-B3E4-A3ADF80683D3}"/>
    <cellStyle name="Note 41 2" xfId="2265" xr:uid="{00000000-0005-0000-0000-0000DA080000}"/>
    <cellStyle name="Note 41 2 2" xfId="2266" xr:uid="{00000000-0005-0000-0000-0000DB080000}"/>
    <cellStyle name="Note 41 2 2 2" xfId="5272" xr:uid="{8FD0E495-68F1-4E42-B5BC-188E8408D06A}"/>
    <cellStyle name="Note 41 2 3" xfId="4506" xr:uid="{29F73FBF-25DB-4921-908D-ADA089D65185}"/>
    <cellStyle name="Note 41 2 4" xfId="4780" xr:uid="{2D013EE7-CABE-4818-B4DE-CF5042AE48EF}"/>
    <cellStyle name="Note 41 2 5" xfId="5522" xr:uid="{F2138346-75FC-42C8-8ACC-41E8DA9EB1DD}"/>
    <cellStyle name="Note 41 2 6" xfId="5848" xr:uid="{F27BE955-87BF-42D1-BAA6-C3D60838F587}"/>
    <cellStyle name="Note 41 2 7" xfId="6010" xr:uid="{872ED329-1C1E-4FB9-A26B-E25BD61393B3}"/>
    <cellStyle name="Note 41 3" xfId="2267" xr:uid="{00000000-0005-0000-0000-0000DC080000}"/>
    <cellStyle name="Note 41 3 2" xfId="5273" xr:uid="{2A9A53C0-83FA-4232-8F5F-38291F60C3C0}"/>
    <cellStyle name="Note 41 3 3" xfId="3567" xr:uid="{C25DCFD5-3FDD-4320-8C07-742AB73B441F}"/>
    <cellStyle name="Note 41 4" xfId="4318" xr:uid="{E526EDA4-4A85-4E17-AB21-82DC1163C5EA}"/>
    <cellStyle name="Note 41 5" xfId="4507" xr:uid="{0BEF93D1-FEBF-4417-B8FF-C41CDAD9198E}"/>
    <cellStyle name="Note 41 6" xfId="4779" xr:uid="{97ECFFBC-9484-4F0F-B476-BD0F06020DB3}"/>
    <cellStyle name="Note 41 7" xfId="5410" xr:uid="{9D6AE033-E253-4D29-9DB9-70BBDA2D452E}"/>
    <cellStyle name="Note 41 8" xfId="5847" xr:uid="{A768E920-D9E6-4D75-B32E-A3E06365DE7B}"/>
    <cellStyle name="Note 41 9" xfId="6009" xr:uid="{1C66F562-65A5-4888-BDF0-B60AB5DB31C2}"/>
    <cellStyle name="Note 41_TRAFO" xfId="2268" xr:uid="{00000000-0005-0000-0000-0000DD080000}"/>
    <cellStyle name="Note 42" xfId="2269" xr:uid="{00000000-0005-0000-0000-0000DE080000}"/>
    <cellStyle name="Note 42 10" xfId="3568" xr:uid="{5A290783-3AF4-4ADF-9D21-10BC4B4ECA6F}"/>
    <cellStyle name="Note 42 2" xfId="2270" xr:uid="{00000000-0005-0000-0000-0000DF080000}"/>
    <cellStyle name="Note 42 2 2" xfId="2271" xr:uid="{00000000-0005-0000-0000-0000E0080000}"/>
    <cellStyle name="Note 42 2 2 2" xfId="5274" xr:uid="{2F6A8ECD-03F1-4D39-A6B5-8D44C5CD9177}"/>
    <cellStyle name="Note 42 2 3" xfId="4505" xr:uid="{2CD7984D-0832-493E-BE6E-6D5F4200E874}"/>
    <cellStyle name="Note 42 2 4" xfId="4782" xr:uid="{F64BDC63-EB4D-4E23-9198-0BFC5E28C5BF}"/>
    <cellStyle name="Note 42 2 5" xfId="5520" xr:uid="{7A95E512-E356-42DB-9938-9F6A428DC3F2}"/>
    <cellStyle name="Note 42 2 6" xfId="5850" xr:uid="{1FDD895E-984D-4DA4-BE05-678619B7F2BE}"/>
    <cellStyle name="Note 42 2 7" xfId="6012" xr:uid="{5B740E3D-D37B-4E0D-B77F-BC8318613D47}"/>
    <cellStyle name="Note 42 3" xfId="2272" xr:uid="{00000000-0005-0000-0000-0000E1080000}"/>
    <cellStyle name="Note 42 3 2" xfId="5275" xr:uid="{2A831185-F623-4359-BB90-8B252743944B}"/>
    <cellStyle name="Note 42 3 3" xfId="3569" xr:uid="{FAB9C473-768D-45B0-9E49-B68383C93B39}"/>
    <cellStyle name="Note 42 4" xfId="4319" xr:uid="{2BCE6FE6-42F7-40C1-AB90-ED2CEE7C48AE}"/>
    <cellStyle name="Note 42 5" xfId="4398" xr:uid="{4E560829-28A2-46BC-9AC0-F830500AFDFB}"/>
    <cellStyle name="Note 42 6" xfId="4781" xr:uid="{6BF451C9-C659-4B2B-B28C-899CC936442B}"/>
    <cellStyle name="Note 42 7" xfId="5521" xr:uid="{540D8D09-3F36-482B-BD41-ABBD4DBB64F9}"/>
    <cellStyle name="Note 42 8" xfId="5849" xr:uid="{E84A0CE1-86FE-427C-9F9A-EE14F4FE9E89}"/>
    <cellStyle name="Note 42 9" xfId="6011" xr:uid="{6FE9A1AF-CFE2-4962-B3AA-ABFA9BD9785B}"/>
    <cellStyle name="Note 42_TRAFO" xfId="2273" xr:uid="{00000000-0005-0000-0000-0000E2080000}"/>
    <cellStyle name="Note 43" xfId="2274" xr:uid="{00000000-0005-0000-0000-0000E3080000}"/>
    <cellStyle name="Note 43 10" xfId="3570" xr:uid="{4DCB0DE7-E852-4874-8773-5909E6F1C833}"/>
    <cellStyle name="Note 43 2" xfId="2275" xr:uid="{00000000-0005-0000-0000-0000E4080000}"/>
    <cellStyle name="Note 43 2 2" xfId="2276" xr:uid="{00000000-0005-0000-0000-0000E5080000}"/>
    <cellStyle name="Note 43 2 2 2" xfId="5276" xr:uid="{56E26D60-FA2F-4986-A487-631EA640F9E6}"/>
    <cellStyle name="Note 43 2 3" xfId="4503" xr:uid="{ECB2FDA3-7577-4502-BBBA-715B8396F150}"/>
    <cellStyle name="Note 43 2 4" xfId="4784" xr:uid="{DD31760B-2663-41DF-9A39-AA9070DAE734}"/>
    <cellStyle name="Note 43 2 5" xfId="5518" xr:uid="{D370BBD3-1A23-4C2F-8AE7-4F7CA92BDBC2}"/>
    <cellStyle name="Note 43 2 6" xfId="5852" xr:uid="{585C8D07-D866-4D33-87E7-E8163474F474}"/>
    <cellStyle name="Note 43 2 7" xfId="6014" xr:uid="{DACCC3D4-908A-4E86-8C90-302A6C35B8FD}"/>
    <cellStyle name="Note 43 3" xfId="2277" xr:uid="{00000000-0005-0000-0000-0000E6080000}"/>
    <cellStyle name="Note 43 3 2" xfId="5277" xr:uid="{75629E47-8CAF-4152-A723-35CE18F1A41A}"/>
    <cellStyle name="Note 43 3 3" xfId="3571" xr:uid="{09B1800A-69BB-4872-9F97-41583B215955}"/>
    <cellStyle name="Note 43 4" xfId="4320" xr:uid="{A43B16AA-DC6C-4C1A-8282-B46794704638}"/>
    <cellStyle name="Note 43 5" xfId="4504" xr:uid="{F6D58BB5-6E10-4F5E-A383-E7FAED2B508C}"/>
    <cellStyle name="Note 43 6" xfId="4783" xr:uid="{2F23591E-195F-4220-AB52-DDA1148BD5BD}"/>
    <cellStyle name="Note 43 7" xfId="5519" xr:uid="{9D97D2DF-802E-4C0B-97AB-109509655454}"/>
    <cellStyle name="Note 43 8" xfId="5851" xr:uid="{C860E49D-42B4-4A82-BDF3-63F893F29051}"/>
    <cellStyle name="Note 43 9" xfId="6013" xr:uid="{ADC89E39-D190-4027-B988-EECBCA99CB7F}"/>
    <cellStyle name="Note 43_TRAFO" xfId="2278" xr:uid="{00000000-0005-0000-0000-0000E7080000}"/>
    <cellStyle name="Note 44" xfId="2279" xr:uid="{00000000-0005-0000-0000-0000E8080000}"/>
    <cellStyle name="Note 44 10" xfId="3572" xr:uid="{20348D74-5272-40C2-A98E-74CA523F3CBB}"/>
    <cellStyle name="Note 44 2" xfId="2280" xr:uid="{00000000-0005-0000-0000-0000E9080000}"/>
    <cellStyle name="Note 44 2 2" xfId="2281" xr:uid="{00000000-0005-0000-0000-0000EA080000}"/>
    <cellStyle name="Note 44 2 2 2" xfId="5278" xr:uid="{8C2B75AD-6E40-46DB-B2DF-E3E7BF46B3C0}"/>
    <cellStyle name="Note 44 2 3" xfId="4501" xr:uid="{81B7FDB1-FCAF-43BA-852D-87947537EDEA}"/>
    <cellStyle name="Note 44 2 4" xfId="4786" xr:uid="{F1050171-4155-4060-965F-B3605F678C12}"/>
    <cellStyle name="Note 44 2 5" xfId="5516" xr:uid="{1E1C4AFE-F004-482F-B393-C129CFD9086F}"/>
    <cellStyle name="Note 44 2 6" xfId="5854" xr:uid="{4FDE3030-24F5-428B-A6C9-A6EFDD9E41CC}"/>
    <cellStyle name="Note 44 2 7" xfId="6016" xr:uid="{DF1A8E0F-2B8E-4D7A-A534-A724D55D6D62}"/>
    <cellStyle name="Note 44 3" xfId="2282" xr:uid="{00000000-0005-0000-0000-0000EB080000}"/>
    <cellStyle name="Note 44 3 2" xfId="5279" xr:uid="{94DA215A-61E2-4FDF-982F-E4F14FB3A4FC}"/>
    <cellStyle name="Note 44 3 3" xfId="3573" xr:uid="{7DF7025C-6C50-4D9C-9E0A-63BE34CA7561}"/>
    <cellStyle name="Note 44 4" xfId="4321" xr:uid="{DB608813-9504-49FB-BA7F-02ED16C92F7C}"/>
    <cellStyle name="Note 44 5" xfId="4502" xr:uid="{FAABC480-35E3-4B90-94B3-DC001FA8D60A}"/>
    <cellStyle name="Note 44 6" xfId="4785" xr:uid="{6DBB30D3-E00E-45E2-ACB4-24D18BBAB908}"/>
    <cellStyle name="Note 44 7" xfId="5517" xr:uid="{134066C0-1821-4BDA-8AD6-0DEA62F96D2B}"/>
    <cellStyle name="Note 44 8" xfId="5853" xr:uid="{EBA93D99-EB7D-4980-ADFB-28A3DB813ABE}"/>
    <cellStyle name="Note 44 9" xfId="6015" xr:uid="{08BDEEC2-DA15-49C0-9CC2-E909CFC7E956}"/>
    <cellStyle name="Note 44_TRAFO" xfId="2283" xr:uid="{00000000-0005-0000-0000-0000EC080000}"/>
    <cellStyle name="Note 45" xfId="2284" xr:uid="{00000000-0005-0000-0000-0000ED080000}"/>
    <cellStyle name="Note 45 10" xfId="3574" xr:uid="{901C3A54-EB3D-4939-B1C5-E1D099558DBE}"/>
    <cellStyle name="Note 45 2" xfId="2285" xr:uid="{00000000-0005-0000-0000-0000EE080000}"/>
    <cellStyle name="Note 45 2 2" xfId="2286" xr:uid="{00000000-0005-0000-0000-0000EF080000}"/>
    <cellStyle name="Note 45 2 2 2" xfId="5280" xr:uid="{62880631-DC16-4AE0-9DBB-C0B6AC463972}"/>
    <cellStyle name="Note 45 2 3" xfId="4499" xr:uid="{5590D9F5-8261-4C96-BA1B-C5F65BA0BF4E}"/>
    <cellStyle name="Note 45 2 4" xfId="4788" xr:uid="{18B361CD-294B-4872-B362-938F44FB1998}"/>
    <cellStyle name="Note 45 2 5" xfId="5514" xr:uid="{D3E131F0-5C06-4753-841B-004246A1219B}"/>
    <cellStyle name="Note 45 2 6" xfId="5856" xr:uid="{77B05A38-88E1-465D-8D2F-3E0B3A3A2A95}"/>
    <cellStyle name="Note 45 2 7" xfId="6018" xr:uid="{89F832E8-8BAF-4D7A-B247-4ECB8009819A}"/>
    <cellStyle name="Note 45 3" xfId="2287" xr:uid="{00000000-0005-0000-0000-0000F0080000}"/>
    <cellStyle name="Note 45 3 2" xfId="5281" xr:uid="{7A5E3816-F767-4F7B-98AB-0E370E2A1312}"/>
    <cellStyle name="Note 45 3 3" xfId="3575" xr:uid="{43EC3EC7-C854-4A71-9B68-7F532BA84EC4}"/>
    <cellStyle name="Note 45 4" xfId="4322" xr:uid="{B49DE651-A595-495B-98D3-E34DA0707D3C}"/>
    <cellStyle name="Note 45 5" xfId="4500" xr:uid="{738436F3-D3D4-41C8-8DDA-22C4CCAA7A76}"/>
    <cellStyle name="Note 45 6" xfId="4787" xr:uid="{798EA747-3F5D-4F2A-A214-79577A9F25B4}"/>
    <cellStyle name="Note 45 7" xfId="5515" xr:uid="{CC9BE4B5-A638-4EA0-8CD4-C4C4C51F7E2C}"/>
    <cellStyle name="Note 45 8" xfId="5855" xr:uid="{D44F8F23-B331-4F42-8DF1-9D8ED02D4707}"/>
    <cellStyle name="Note 45 9" xfId="6017" xr:uid="{EB0DEA5B-9B9E-46F8-932F-F359E13932C4}"/>
    <cellStyle name="Note 45_TRAFO" xfId="2288" xr:uid="{00000000-0005-0000-0000-0000F1080000}"/>
    <cellStyle name="Note 46" xfId="2289" xr:uid="{00000000-0005-0000-0000-0000F2080000}"/>
    <cellStyle name="Note 46 10" xfId="3576" xr:uid="{B129AF5E-B9C0-45CA-9F18-6245C144F436}"/>
    <cellStyle name="Note 46 2" xfId="2290" xr:uid="{00000000-0005-0000-0000-0000F3080000}"/>
    <cellStyle name="Note 46 2 2" xfId="2291" xr:uid="{00000000-0005-0000-0000-0000F4080000}"/>
    <cellStyle name="Note 46 2 2 2" xfId="5282" xr:uid="{D541EC30-80EF-411F-9864-4BBB4BB01C33}"/>
    <cellStyle name="Note 46 2 3" xfId="4497" xr:uid="{43E2056F-1469-4C70-9FB4-7108368BE134}"/>
    <cellStyle name="Note 46 2 4" xfId="4790" xr:uid="{C2D43DDB-BF1B-4CB5-8281-8C572746C2EF}"/>
    <cellStyle name="Note 46 2 5" xfId="5512" xr:uid="{AC2C2F69-4E8D-426C-ABD8-5CD21D11D5D9}"/>
    <cellStyle name="Note 46 2 6" xfId="5858" xr:uid="{64689D97-6161-437B-BFD2-922C8B2AFED4}"/>
    <cellStyle name="Note 46 2 7" xfId="6020" xr:uid="{DA6FA2CE-75A0-4B85-AA2D-5024E0280287}"/>
    <cellStyle name="Note 46 3" xfId="2292" xr:uid="{00000000-0005-0000-0000-0000F5080000}"/>
    <cellStyle name="Note 46 3 2" xfId="5283" xr:uid="{42DA6A79-A940-4F83-978B-9237022FE463}"/>
    <cellStyle name="Note 46 3 3" xfId="3577" xr:uid="{8DC76BEC-74F0-4208-A63A-4E27D5ED277D}"/>
    <cellStyle name="Note 46 4" xfId="4323" xr:uid="{3A7C1349-B97A-4782-BD7F-9B795507B8CD}"/>
    <cellStyle name="Note 46 5" xfId="4498" xr:uid="{53E59B75-CF15-48C4-A194-F9F745DA9CBA}"/>
    <cellStyle name="Note 46 6" xfId="4789" xr:uid="{32309ECB-3C1C-4A8F-B4CF-3110FEB49EE2}"/>
    <cellStyle name="Note 46 7" xfId="5513" xr:uid="{F0BB9DD2-05E0-4BF8-BF73-4BF2E6C64E7D}"/>
    <cellStyle name="Note 46 8" xfId="5857" xr:uid="{8871217F-44C7-4F71-A43A-81AE06839352}"/>
    <cellStyle name="Note 46 9" xfId="6019" xr:uid="{B216F820-302A-4A51-8742-FB64924583C4}"/>
    <cellStyle name="Note 46_TRAFO" xfId="2293" xr:uid="{00000000-0005-0000-0000-0000F6080000}"/>
    <cellStyle name="Note 47" xfId="2294" xr:uid="{00000000-0005-0000-0000-0000F7080000}"/>
    <cellStyle name="Note 47 10" xfId="3578" xr:uid="{CAB1B47A-458E-440A-8955-406F6EA5C0DD}"/>
    <cellStyle name="Note 47 2" xfId="2295" xr:uid="{00000000-0005-0000-0000-0000F8080000}"/>
    <cellStyle name="Note 47 2 2" xfId="2296" xr:uid="{00000000-0005-0000-0000-0000F9080000}"/>
    <cellStyle name="Note 47 2 2 2" xfId="5284" xr:uid="{5E636595-77FB-4C24-B1F9-A13B23CB0605}"/>
    <cellStyle name="Note 47 2 3" xfId="4495" xr:uid="{8314BBAF-0CDA-4659-939D-2CC9D212ECF6}"/>
    <cellStyle name="Note 47 2 4" xfId="4792" xr:uid="{B63D2713-046C-4EC7-AE22-C67894C37AD0}"/>
    <cellStyle name="Note 47 2 5" xfId="5511" xr:uid="{641EB03C-74B5-4250-9EEA-30A6CDC836BC}"/>
    <cellStyle name="Note 47 2 6" xfId="5860" xr:uid="{4B641124-589A-47A3-9551-803C1CDB4334}"/>
    <cellStyle name="Note 47 2 7" xfId="6022" xr:uid="{BC763D46-4407-4DD4-BE47-0EA50174FDBE}"/>
    <cellStyle name="Note 47 3" xfId="2297" xr:uid="{00000000-0005-0000-0000-0000FA080000}"/>
    <cellStyle name="Note 47 3 2" xfId="5285" xr:uid="{BAF9ACCF-04CB-40F7-93CD-856CC121E12C}"/>
    <cellStyle name="Note 47 3 3" xfId="3579" xr:uid="{52689FFD-C8AB-40D9-905E-C32F6773C557}"/>
    <cellStyle name="Note 47 4" xfId="4324" xr:uid="{8DCA48C7-F14D-4838-8C93-A92907F46AD5}"/>
    <cellStyle name="Note 47 5" xfId="4496" xr:uid="{8756394D-3938-4969-9628-B453C58E0992}"/>
    <cellStyle name="Note 47 6" xfId="4791" xr:uid="{4292DD54-63D4-4E73-8FC7-05F93F9BD8A1}"/>
    <cellStyle name="Note 47 7" xfId="5409" xr:uid="{FC9FB2A8-DA14-432B-9EA6-82A1CFF79A58}"/>
    <cellStyle name="Note 47 8" xfId="5859" xr:uid="{6BDE5FEA-E79F-4B85-8526-8CCE15C78BA5}"/>
    <cellStyle name="Note 47 9" xfId="6021" xr:uid="{B54DE222-79D7-473F-A94C-BFDEF101A4C3}"/>
    <cellStyle name="Note 47_TRAFO" xfId="2298" xr:uid="{00000000-0005-0000-0000-0000FB080000}"/>
    <cellStyle name="Note 48" xfId="2299" xr:uid="{00000000-0005-0000-0000-0000FC080000}"/>
    <cellStyle name="Note 48 10" xfId="3580" xr:uid="{8F520F60-A034-478A-952C-F0A789C0FD25}"/>
    <cellStyle name="Note 48 2" xfId="2300" xr:uid="{00000000-0005-0000-0000-0000FD080000}"/>
    <cellStyle name="Note 48 2 2" xfId="2301" xr:uid="{00000000-0005-0000-0000-0000FE080000}"/>
    <cellStyle name="Note 48 2 2 2" xfId="5286" xr:uid="{D3B2F5D4-CEC6-49F8-A6DC-5BD1804A67CA}"/>
    <cellStyle name="Note 48 2 3" xfId="4494" xr:uid="{21C6E556-BC17-476C-B313-ABC23BCF544D}"/>
    <cellStyle name="Note 48 2 4" xfId="4794" xr:uid="{EA4C0B86-960C-4F1E-9C11-0318C1FF48AE}"/>
    <cellStyle name="Note 48 2 5" xfId="5509" xr:uid="{D749837A-2156-4FB7-A2AF-0D10CE93318D}"/>
    <cellStyle name="Note 48 2 6" xfId="5862" xr:uid="{E75F05E8-525B-4D12-BC01-0AF0C7435137}"/>
    <cellStyle name="Note 48 2 7" xfId="6024" xr:uid="{59BBDDA8-06B9-4352-AA3A-4EDE751754C4}"/>
    <cellStyle name="Note 48 3" xfId="2302" xr:uid="{00000000-0005-0000-0000-0000FF080000}"/>
    <cellStyle name="Note 48 3 2" xfId="5287" xr:uid="{E90B8565-EF75-4FD4-83C4-DBBCA8D4DA0E}"/>
    <cellStyle name="Note 48 3 3" xfId="3581" xr:uid="{0FF0F543-06EB-4AA0-B532-CC30D0DA91E3}"/>
    <cellStyle name="Note 48 4" xfId="4325" xr:uid="{1056C6CF-82B8-4AB1-96E3-F2CD58855534}"/>
    <cellStyle name="Note 48 5" xfId="4397" xr:uid="{46FB714E-7BF0-4D7E-92F8-871805378E9B}"/>
    <cellStyle name="Note 48 6" xfId="4793" xr:uid="{FDE4251E-5C97-47D5-9D6E-93895779D796}"/>
    <cellStyle name="Note 48 7" xfId="5510" xr:uid="{1C620BB6-D373-496E-A38A-ED1C4EFA6D2E}"/>
    <cellStyle name="Note 48 8" xfId="5861" xr:uid="{387D8343-8D81-4ACB-818B-05DFB1647B38}"/>
    <cellStyle name="Note 48 9" xfId="6023" xr:uid="{46BB8513-F889-4064-AEFE-E319FD1F41C9}"/>
    <cellStyle name="Note 48_TRAFO" xfId="2303" xr:uid="{00000000-0005-0000-0000-000000090000}"/>
    <cellStyle name="Note 49" xfId="2304" xr:uid="{00000000-0005-0000-0000-000001090000}"/>
    <cellStyle name="Note 49 10" xfId="3582" xr:uid="{6BB829E5-78DD-462D-A1EC-4E3285414187}"/>
    <cellStyle name="Note 49 2" xfId="2305" xr:uid="{00000000-0005-0000-0000-000002090000}"/>
    <cellStyle name="Note 49 2 2" xfId="2306" xr:uid="{00000000-0005-0000-0000-000003090000}"/>
    <cellStyle name="Note 49 2 2 2" xfId="5288" xr:uid="{4E8209B7-A79E-4A32-BA75-74A8EFAEF6C0}"/>
    <cellStyle name="Note 49 2 3" xfId="4492" xr:uid="{36C0F144-5C14-47EF-8F4B-EB2D44FBAD62}"/>
    <cellStyle name="Note 49 2 4" xfId="4796" xr:uid="{FC35E32B-1439-4F00-9B63-F64F71546B7F}"/>
    <cellStyle name="Note 49 2 5" xfId="5507" xr:uid="{FCB7A33C-F3D6-4733-99D5-6EAF2B71A724}"/>
    <cellStyle name="Note 49 2 6" xfId="5864" xr:uid="{BE25D0AE-06D9-4847-84AA-817D9CC54444}"/>
    <cellStyle name="Note 49 2 7" xfId="6026" xr:uid="{8056E17C-8F35-47EC-8E9F-BC89F8571C26}"/>
    <cellStyle name="Note 49 3" xfId="2307" xr:uid="{00000000-0005-0000-0000-000004090000}"/>
    <cellStyle name="Note 49 3 2" xfId="5289" xr:uid="{55CDD243-6752-4142-A8C1-0BDE3D556338}"/>
    <cellStyle name="Note 49 3 3" xfId="3583" xr:uid="{6E23C713-7202-4696-90BF-F6DA8BA60267}"/>
    <cellStyle name="Note 49 4" xfId="4326" xr:uid="{C989D714-EC04-4407-B344-2C0254E6B4C5}"/>
    <cellStyle name="Note 49 5" xfId="4493" xr:uid="{FBE48E7A-2E57-417D-8F96-C34F250B2BF2}"/>
    <cellStyle name="Note 49 6" xfId="4795" xr:uid="{F7ABDD05-C9CC-48F4-8951-7D871B139232}"/>
    <cellStyle name="Note 49 7" xfId="5508" xr:uid="{3F1EA26E-3A75-4BAF-A118-9029E9117F6F}"/>
    <cellStyle name="Note 49 8" xfId="5863" xr:uid="{0C7E11CA-4A74-4564-936C-2A33952B5CF2}"/>
    <cellStyle name="Note 49 9" xfId="6025" xr:uid="{F3FB7BB5-8B82-43CD-ABEB-A369591B23BD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5290" xr:uid="{B78F5DF5-668B-4080-A437-00B303125963}"/>
    <cellStyle name="Note 5 2 3" xfId="4490" xr:uid="{B7D7E36D-2BF9-44E6-966C-442444D2822F}"/>
    <cellStyle name="Note 5 2 4" xfId="4798" xr:uid="{9FC85804-1BB7-460E-9124-FC4295304955}"/>
    <cellStyle name="Note 5 2 5" xfId="5505" xr:uid="{51697D2A-0F65-4622-8BA9-DB5F466814EB}"/>
    <cellStyle name="Note 5 2 6" xfId="5866" xr:uid="{71A9D885-9A84-41CD-97BB-8CD7610D4A5D}"/>
    <cellStyle name="Note 5 2 7" xfId="6028" xr:uid="{279A2FCB-BFE0-414E-8C92-5D9F7AB64F20}"/>
    <cellStyle name="Note 5 3" xfId="2312" xr:uid="{00000000-0005-0000-0000-000009090000}"/>
    <cellStyle name="Note 5 3 2" xfId="5291" xr:uid="{BBA7240E-FB09-4139-A666-E7FB24EC76E4}"/>
    <cellStyle name="Note 5 4" xfId="4491" xr:uid="{B3658ED8-DDCB-4688-9C38-CFA4D81A121D}"/>
    <cellStyle name="Note 5 5" xfId="4797" xr:uid="{79262159-5F7C-4BB7-AE50-DD47132E33A6}"/>
    <cellStyle name="Note 5 6" xfId="5506" xr:uid="{7E98E5FC-B95C-4307-B5B3-A6700FB116D6}"/>
    <cellStyle name="Note 5 7" xfId="5865" xr:uid="{7FFC2419-970E-4442-9C37-379EBF98EABF}"/>
    <cellStyle name="Note 5 8" xfId="6027" xr:uid="{36266B1F-E53C-40A4-81DA-6DD42A6F1968}"/>
    <cellStyle name="Note 5_TRAFO" xfId="2313" xr:uid="{00000000-0005-0000-0000-00000A090000}"/>
    <cellStyle name="Note 50" xfId="2314" xr:uid="{00000000-0005-0000-0000-00000B090000}"/>
    <cellStyle name="Note 50 10" xfId="3584" xr:uid="{17D9DB0F-5590-4A9A-B224-D22387ACFC96}"/>
    <cellStyle name="Note 50 2" xfId="2315" xr:uid="{00000000-0005-0000-0000-00000C090000}"/>
    <cellStyle name="Note 50 2 2" xfId="2316" xr:uid="{00000000-0005-0000-0000-00000D090000}"/>
    <cellStyle name="Note 50 2 2 2" xfId="5292" xr:uid="{23BE04D1-C0ED-43AC-AF40-FC95956C5334}"/>
    <cellStyle name="Note 50 2 3" xfId="4488" xr:uid="{DBA9FCA8-8A56-4A17-97AA-DC5258A82784}"/>
    <cellStyle name="Note 50 2 4" xfId="4800" xr:uid="{8606F868-104E-42D1-BBDF-F6A479469FE8}"/>
    <cellStyle name="Note 50 2 5" xfId="5503" xr:uid="{D9A0D8AA-FC47-4E22-90D8-1557894E03B3}"/>
    <cellStyle name="Note 50 2 6" xfId="5868" xr:uid="{C187BED7-274C-4543-93CC-A2A9C37969C4}"/>
    <cellStyle name="Note 50 2 7" xfId="6030" xr:uid="{90F8F23B-E25A-4D0F-9D35-7D8EE7E6BB94}"/>
    <cellStyle name="Note 50 3" xfId="2317" xr:uid="{00000000-0005-0000-0000-00000E090000}"/>
    <cellStyle name="Note 50 3 2" xfId="5293" xr:uid="{79C6C1AF-F259-4B85-9A0A-50CEAA287A43}"/>
    <cellStyle name="Note 50 3 3" xfId="3585" xr:uid="{40188A22-107F-41C1-87EF-7E280EDFB971}"/>
    <cellStyle name="Note 50 4" xfId="4327" xr:uid="{52F6F3E4-C377-4C67-A0DA-5092714333A4}"/>
    <cellStyle name="Note 50 5" xfId="4489" xr:uid="{03EEF29D-E720-4230-BE26-332253A49213}"/>
    <cellStyle name="Note 50 6" xfId="4799" xr:uid="{F432F0AB-F32C-4D8C-B1A3-BF804BC91FE1}"/>
    <cellStyle name="Note 50 7" xfId="5504" xr:uid="{9B79383E-E2E8-4CA4-AA22-7174100AFE2E}"/>
    <cellStyle name="Note 50 8" xfId="5867" xr:uid="{5753621F-2844-4CAF-B504-702536BF5A38}"/>
    <cellStyle name="Note 50 9" xfId="6029" xr:uid="{0F8CC24A-90C4-4138-BD1B-D5C6260AE5E7}"/>
    <cellStyle name="Note 50_TRAFO" xfId="2318" xr:uid="{00000000-0005-0000-0000-00000F090000}"/>
    <cellStyle name="Note 51" xfId="2319" xr:uid="{00000000-0005-0000-0000-000010090000}"/>
    <cellStyle name="Note 51 10" xfId="3586" xr:uid="{0C85FB2F-F90A-48CE-87A7-1C4ED8593D57}"/>
    <cellStyle name="Note 51 2" xfId="2320" xr:uid="{00000000-0005-0000-0000-000011090000}"/>
    <cellStyle name="Note 51 2 2" xfId="2321" xr:uid="{00000000-0005-0000-0000-000012090000}"/>
    <cellStyle name="Note 51 2 2 2" xfId="5294" xr:uid="{D3D23B66-D819-451C-B5A5-D5B0321F61AB}"/>
    <cellStyle name="Note 51 2 3" xfId="4486" xr:uid="{0BE6269B-A0E9-4015-B3F9-5FBD06711314}"/>
    <cellStyle name="Note 51 2 4" xfId="4802" xr:uid="{3ABB4863-358A-49E8-B678-0B354441E097}"/>
    <cellStyle name="Note 51 2 5" xfId="5501" xr:uid="{68CBD05A-1294-47A3-B6B7-F213D182B3EC}"/>
    <cellStyle name="Note 51 2 6" xfId="5870" xr:uid="{130CEEDE-D9A1-47BE-9BC4-CA54FD948920}"/>
    <cellStyle name="Note 51 2 7" xfId="6032" xr:uid="{3ED5E958-81C1-4928-A0BD-9AE5EFAEE1AF}"/>
    <cellStyle name="Note 51 3" xfId="2322" xr:uid="{00000000-0005-0000-0000-000013090000}"/>
    <cellStyle name="Note 51 3 2" xfId="5295" xr:uid="{6AA83F61-8D8D-47BA-804F-82BFD0E9AC3B}"/>
    <cellStyle name="Note 51 3 3" xfId="3587" xr:uid="{81502EF2-C5C9-4044-BAF3-919506B2CE01}"/>
    <cellStyle name="Note 51 4" xfId="4328" xr:uid="{FF23D195-DE3C-435D-B3EA-5E461CA2D6DB}"/>
    <cellStyle name="Note 51 5" xfId="4487" xr:uid="{04A10DFF-0786-46F6-9973-E0C0CB36BE35}"/>
    <cellStyle name="Note 51 6" xfId="4801" xr:uid="{309EF7C6-C137-48AD-825D-5B0F1FE76956}"/>
    <cellStyle name="Note 51 7" xfId="5502" xr:uid="{5D949889-7595-4849-9347-37703F57400C}"/>
    <cellStyle name="Note 51 8" xfId="5869" xr:uid="{9173012D-1329-4E4F-B457-A54CD8B6407A}"/>
    <cellStyle name="Note 51 9" xfId="6031" xr:uid="{63FDB738-8A4B-4174-968A-65264A9DEFA8}"/>
    <cellStyle name="Note 51_TRAFO" xfId="2323" xr:uid="{00000000-0005-0000-0000-000014090000}"/>
    <cellStyle name="Note 52" xfId="2324" xr:uid="{00000000-0005-0000-0000-000015090000}"/>
    <cellStyle name="Note 52 10" xfId="3588" xr:uid="{2E5398A8-0BC7-460A-A5F2-E1EF150FF070}"/>
    <cellStyle name="Note 52 2" xfId="2325" xr:uid="{00000000-0005-0000-0000-000016090000}"/>
    <cellStyle name="Note 52 2 2" xfId="2326" xr:uid="{00000000-0005-0000-0000-000017090000}"/>
    <cellStyle name="Note 52 2 2 2" xfId="5296" xr:uid="{FE37FBD6-C2C4-43BB-89F9-06BB31238499}"/>
    <cellStyle name="Note 52 2 3" xfId="4484" xr:uid="{BC5FF5AA-6869-487A-A9EF-E027F8245F76}"/>
    <cellStyle name="Note 52 2 4" xfId="4804" xr:uid="{48706349-0167-4DB8-BF64-FA4C6B3B1A8E}"/>
    <cellStyle name="Note 52 2 5" xfId="5500" xr:uid="{91603945-1FCC-440D-BD92-E3E1BCD164C0}"/>
    <cellStyle name="Note 52 2 6" xfId="5872" xr:uid="{D9C1DDCD-96BC-465B-B601-76A2EFB5E84A}"/>
    <cellStyle name="Note 52 2 7" xfId="6034" xr:uid="{97E97259-3754-49F1-B91A-77CDCD3EF970}"/>
    <cellStyle name="Note 52 3" xfId="2327" xr:uid="{00000000-0005-0000-0000-000018090000}"/>
    <cellStyle name="Note 52 3 2" xfId="5297" xr:uid="{369AA718-AA62-4893-AD1E-F7B2AFCA5452}"/>
    <cellStyle name="Note 52 3 3" xfId="3589" xr:uid="{28579E8E-C3D9-4D68-9029-ECB7E13CCE0D}"/>
    <cellStyle name="Note 52 4" xfId="4329" xr:uid="{C332847A-3E35-4EFF-879A-9890C2DAE800}"/>
    <cellStyle name="Note 52 5" xfId="4485" xr:uid="{BFFDC8DC-A5C5-49A3-A760-6AA1AECEAB43}"/>
    <cellStyle name="Note 52 6" xfId="4803" xr:uid="{BBF69C0C-7A17-4210-B41E-9A725A806B98}"/>
    <cellStyle name="Note 52 7" xfId="5408" xr:uid="{FBBC6658-847D-4C43-A0A9-37B7200CDBB6}"/>
    <cellStyle name="Note 52 8" xfId="5871" xr:uid="{03313234-8E39-47EA-94D1-74E7C51B4526}"/>
    <cellStyle name="Note 52 9" xfId="6033" xr:uid="{2B0FE3CE-13CD-409C-A7C8-074B141B21A3}"/>
    <cellStyle name="Note 52_TRAFO" xfId="2328" xr:uid="{00000000-0005-0000-0000-000019090000}"/>
    <cellStyle name="Note 53" xfId="2329" xr:uid="{00000000-0005-0000-0000-00001A090000}"/>
    <cellStyle name="Note 53 10" xfId="3590" xr:uid="{65B6C1AB-17D8-4A90-903A-3D56689470DB}"/>
    <cellStyle name="Note 53 2" xfId="2330" xr:uid="{00000000-0005-0000-0000-00001B090000}"/>
    <cellStyle name="Note 53 2 2" xfId="2331" xr:uid="{00000000-0005-0000-0000-00001C090000}"/>
    <cellStyle name="Note 53 2 2 2" xfId="5298" xr:uid="{944DBB76-8398-40F1-B083-13BE2C7B81E9}"/>
    <cellStyle name="Note 53 2 3" xfId="4483" xr:uid="{458FF177-A746-4774-941C-6104B641EB6E}"/>
    <cellStyle name="Note 53 2 4" xfId="4806" xr:uid="{E762E1BF-9435-45DF-B87C-091451215602}"/>
    <cellStyle name="Note 53 2 5" xfId="5498" xr:uid="{10ECDFDC-72A1-4A44-8F09-34A474758C9F}"/>
    <cellStyle name="Note 53 2 6" xfId="5874" xr:uid="{40D210F7-50F9-415C-BA1F-CFF5A471C266}"/>
    <cellStyle name="Note 53 2 7" xfId="6036" xr:uid="{E1082FEE-E243-44D1-85FE-6B14AC8F9CB9}"/>
    <cellStyle name="Note 53 3" xfId="2332" xr:uid="{00000000-0005-0000-0000-00001D090000}"/>
    <cellStyle name="Note 53 3 2" xfId="5299" xr:uid="{58B624B9-586B-4BA1-8641-174B8903A07E}"/>
    <cellStyle name="Note 53 3 3" xfId="3591" xr:uid="{5F167906-0DC1-4E7D-A366-F9B6C289001A}"/>
    <cellStyle name="Note 53 4" xfId="4330" xr:uid="{E165B2F3-A340-468A-AA2E-E64EA6626371}"/>
    <cellStyle name="Note 53 5" xfId="4396" xr:uid="{AC567FE7-81CA-490A-B89E-C71C9BF9F22D}"/>
    <cellStyle name="Note 53 6" xfId="4805" xr:uid="{6FA1B908-8BDC-49A9-AAD5-1C4F077CE573}"/>
    <cellStyle name="Note 53 7" xfId="5499" xr:uid="{26FEA008-1BDE-436F-B8EB-83B3C0276496}"/>
    <cellStyle name="Note 53 8" xfId="5873" xr:uid="{BEEBAB9C-1D0B-4DDE-A613-59BE2BDD735C}"/>
    <cellStyle name="Note 53 9" xfId="6035" xr:uid="{AF0DBF0F-CFD4-470E-B2A8-D961C6B3AE5A}"/>
    <cellStyle name="Note 53_TRAFO" xfId="2333" xr:uid="{00000000-0005-0000-0000-00001E090000}"/>
    <cellStyle name="Note 54" xfId="2334" xr:uid="{00000000-0005-0000-0000-00001F090000}"/>
    <cellStyle name="Note 54 10" xfId="3592" xr:uid="{52F1BAB2-FB6F-442D-A859-1CEF831530EF}"/>
    <cellStyle name="Note 54 2" xfId="2335" xr:uid="{00000000-0005-0000-0000-000020090000}"/>
    <cellStyle name="Note 54 2 2" xfId="2336" xr:uid="{00000000-0005-0000-0000-000021090000}"/>
    <cellStyle name="Note 54 2 2 2" xfId="5300" xr:uid="{F0868CC1-EDD5-4753-AA97-DC1776CECCD5}"/>
    <cellStyle name="Note 54 2 3" xfId="4481" xr:uid="{DF40D9AB-30A2-41D5-B38C-6F850AD02B0A}"/>
    <cellStyle name="Note 54 2 4" xfId="4808" xr:uid="{8B28B53B-B33C-4590-ACA7-69ED2E24A0AA}"/>
    <cellStyle name="Note 54 2 5" xfId="5496" xr:uid="{2FFED266-6D1E-4F86-983C-DF28ECBFFA7D}"/>
    <cellStyle name="Note 54 2 6" xfId="5876" xr:uid="{C22B7A6B-3936-4B48-9C5F-1D1B0E4DBBE1}"/>
    <cellStyle name="Note 54 2 7" xfId="6038" xr:uid="{82477023-4684-455F-8572-AC06FF4B5ED2}"/>
    <cellStyle name="Note 54 3" xfId="2337" xr:uid="{00000000-0005-0000-0000-000022090000}"/>
    <cellStyle name="Note 54 3 2" xfId="5301" xr:uid="{80689B75-F3CE-4FB5-8789-8C2145FC087F}"/>
    <cellStyle name="Note 54 3 3" xfId="3593" xr:uid="{EC4FA898-98E8-4F07-87CF-A6B6A9EA99E6}"/>
    <cellStyle name="Note 54 4" xfId="4331" xr:uid="{DE5A8130-CD9B-4657-994B-78B94032C826}"/>
    <cellStyle name="Note 54 5" xfId="4482" xr:uid="{19E52C9F-236C-4772-8B4E-8891BDC78835}"/>
    <cellStyle name="Note 54 6" xfId="4807" xr:uid="{84AC7888-9DFC-4DE6-8803-7A1C4B978A29}"/>
    <cellStyle name="Note 54 7" xfId="5497" xr:uid="{C352ED7C-5746-4480-BCD1-D0603CD5ED87}"/>
    <cellStyle name="Note 54 8" xfId="5875" xr:uid="{47694FB3-5AE0-41DD-9A2A-9AF658B9F6A5}"/>
    <cellStyle name="Note 54 9" xfId="6037" xr:uid="{35B05284-0556-48FC-BD95-50648896F460}"/>
    <cellStyle name="Note 54_TRAFO" xfId="2338" xr:uid="{00000000-0005-0000-0000-000023090000}"/>
    <cellStyle name="Note 55" xfId="2339" xr:uid="{00000000-0005-0000-0000-000024090000}"/>
    <cellStyle name="Note 55 10" xfId="3594" xr:uid="{1F6E3932-2FC0-44F3-8D14-6B52C39380CF}"/>
    <cellStyle name="Note 55 2" xfId="2340" xr:uid="{00000000-0005-0000-0000-000025090000}"/>
    <cellStyle name="Note 55 2 2" xfId="2341" xr:uid="{00000000-0005-0000-0000-000026090000}"/>
    <cellStyle name="Note 55 2 2 2" xfId="5302" xr:uid="{62F1F403-50D5-4BC2-8000-3BC2E57E6FB7}"/>
    <cellStyle name="Note 55 2 3" xfId="4479" xr:uid="{11DDBD1D-50CF-4750-B40E-9297F2D2A61D}"/>
    <cellStyle name="Note 55 2 4" xfId="4810" xr:uid="{2108DB2A-DE53-45C2-83C0-DBE9EC1B007D}"/>
    <cellStyle name="Note 55 2 5" xfId="5494" xr:uid="{999F3AFA-9E70-48C6-9891-1F8EB38BE3D3}"/>
    <cellStyle name="Note 55 2 6" xfId="5878" xr:uid="{8D55F4DF-B3E7-4EF2-98B3-26ED0982E598}"/>
    <cellStyle name="Note 55 2 7" xfId="6040" xr:uid="{7AD9B68A-DB2F-4F38-9494-8A6CDB7F25F8}"/>
    <cellStyle name="Note 55 3" xfId="2342" xr:uid="{00000000-0005-0000-0000-000027090000}"/>
    <cellStyle name="Note 55 3 2" xfId="5303" xr:uid="{24D27C73-0B76-47A0-ABEF-BB5B23574218}"/>
    <cellStyle name="Note 55 3 3" xfId="3595" xr:uid="{2F731536-09D1-4FA8-B431-54B9F6CBB403}"/>
    <cellStyle name="Note 55 4" xfId="4332" xr:uid="{9E21F6D0-68D5-4557-9E3B-F9A1395BDAD2}"/>
    <cellStyle name="Note 55 5" xfId="4480" xr:uid="{86E17A04-213B-487E-9BAC-907783407B66}"/>
    <cellStyle name="Note 55 6" xfId="4809" xr:uid="{FD552232-0E9D-4AD2-9195-E0E446012FDB}"/>
    <cellStyle name="Note 55 7" xfId="5495" xr:uid="{E8FE4457-A6DE-4DB6-87DB-3B15D7AB3ADD}"/>
    <cellStyle name="Note 55 8" xfId="5877" xr:uid="{F83A22C9-BD75-4773-A10A-4F67A066C28B}"/>
    <cellStyle name="Note 55 9" xfId="6039" xr:uid="{149A18CB-AD5B-4C29-A5D5-9A41A1639933}"/>
    <cellStyle name="Note 55_TRAFO" xfId="2343" xr:uid="{00000000-0005-0000-0000-000028090000}"/>
    <cellStyle name="Note 56" xfId="2344" xr:uid="{00000000-0005-0000-0000-000029090000}"/>
    <cellStyle name="Note 56 10" xfId="3596" xr:uid="{7D3F4263-57BE-408E-9002-D5BD742060A1}"/>
    <cellStyle name="Note 56 2" xfId="2345" xr:uid="{00000000-0005-0000-0000-00002A090000}"/>
    <cellStyle name="Note 56 2 2" xfId="2346" xr:uid="{00000000-0005-0000-0000-00002B090000}"/>
    <cellStyle name="Note 56 2 2 2" xfId="5304" xr:uid="{DB606D03-653E-4470-BB71-EF7E641CBCCB}"/>
    <cellStyle name="Note 56 2 3" xfId="4477" xr:uid="{CDAB2370-8C20-4739-8B77-AE0860B1E0C0}"/>
    <cellStyle name="Note 56 2 4" xfId="4812" xr:uid="{98AAE087-A98D-4A93-8206-12C095774AEC}"/>
    <cellStyle name="Note 56 2 5" xfId="5492" xr:uid="{A5E9E045-66D5-47F3-BC9F-4796B151153E}"/>
    <cellStyle name="Note 56 2 6" xfId="5880" xr:uid="{9C4A49AA-D83E-42E4-A821-2EF99C2C63FA}"/>
    <cellStyle name="Note 56 2 7" xfId="6042" xr:uid="{52DE7319-B8C7-400F-BB33-FB49AC3DF794}"/>
    <cellStyle name="Note 56 3" xfId="2347" xr:uid="{00000000-0005-0000-0000-00002C090000}"/>
    <cellStyle name="Note 56 3 2" xfId="5305" xr:uid="{1C7FDE65-D878-4A42-8F5F-138E2BE593BE}"/>
    <cellStyle name="Note 56 3 3" xfId="3597" xr:uid="{3F6851EC-9F5F-491D-B154-7C16FCDEE2E2}"/>
    <cellStyle name="Note 56 4" xfId="4333" xr:uid="{A42EA79E-C14C-4376-81E6-9F79D5BF6283}"/>
    <cellStyle name="Note 56 5" xfId="4478" xr:uid="{F442C6EE-CD6B-476D-884D-BA856A5ED1D9}"/>
    <cellStyle name="Note 56 6" xfId="4811" xr:uid="{F92EEDAD-AB55-476A-94AE-EC694CC8A04E}"/>
    <cellStyle name="Note 56 7" xfId="5493" xr:uid="{4CCC5434-9BF5-4639-815C-34CAEBA37502}"/>
    <cellStyle name="Note 56 8" xfId="5879" xr:uid="{33534C65-C276-4E91-A361-EE01F9EA5716}"/>
    <cellStyle name="Note 56 9" xfId="6041" xr:uid="{D9C387D2-88DC-4312-9688-166F797F11F6}"/>
    <cellStyle name="Note 56_TRAFO" xfId="2348" xr:uid="{00000000-0005-0000-0000-00002D090000}"/>
    <cellStyle name="Note 57" xfId="2349" xr:uid="{00000000-0005-0000-0000-00002E090000}"/>
    <cellStyle name="Note 57 10" xfId="3598" xr:uid="{F43670C5-9B34-48F5-A3EA-A42077D75583}"/>
    <cellStyle name="Note 57 2" xfId="2350" xr:uid="{00000000-0005-0000-0000-00002F090000}"/>
    <cellStyle name="Note 57 2 2" xfId="2351" xr:uid="{00000000-0005-0000-0000-000030090000}"/>
    <cellStyle name="Note 57 2 2 2" xfId="5306" xr:uid="{021476DF-B1B5-4DAE-A4ED-41B0CAB5AAEC}"/>
    <cellStyle name="Note 57 2 3" xfId="4475" xr:uid="{CBC31EC6-08DE-482A-8292-CA96EB5E48E1}"/>
    <cellStyle name="Note 57 2 4" xfId="4814" xr:uid="{4A18FE97-0B88-424E-AF5E-1D5C2FCECE8E}"/>
    <cellStyle name="Note 57 2 5" xfId="5490" xr:uid="{83CCFFFF-EE85-45AD-BBC8-13CC8EC8F4FA}"/>
    <cellStyle name="Note 57 2 6" xfId="5882" xr:uid="{B2C3B2A7-BF53-4697-8D66-7895B556725E}"/>
    <cellStyle name="Note 57 2 7" xfId="6044" xr:uid="{B2803478-24AE-46CA-8519-7ABD5294A376}"/>
    <cellStyle name="Note 57 3" xfId="2352" xr:uid="{00000000-0005-0000-0000-000031090000}"/>
    <cellStyle name="Note 57 3 2" xfId="5307" xr:uid="{4D172D83-BC35-4F6E-92E8-12D454A832DC}"/>
    <cellStyle name="Note 57 3 3" xfId="3599" xr:uid="{09F73967-C695-45C8-89C2-520B888B0DA5}"/>
    <cellStyle name="Note 57 4" xfId="4334" xr:uid="{A03825D6-8980-4DE3-ACC0-AD95E33E1AA0}"/>
    <cellStyle name="Note 57 5" xfId="4476" xr:uid="{DBA511A5-A6A4-40F5-9D3C-17DEF77C7CAA}"/>
    <cellStyle name="Note 57 6" xfId="4813" xr:uid="{76343771-2664-47D2-B807-78F8F4D6B707}"/>
    <cellStyle name="Note 57 7" xfId="5491" xr:uid="{0D90941B-9696-4B41-BFE6-A0A37E052C41}"/>
    <cellStyle name="Note 57 8" xfId="5881" xr:uid="{86035C28-0194-42BA-89A4-85C7BF3BDBB8}"/>
    <cellStyle name="Note 57 9" xfId="6043" xr:uid="{91B31361-E8E1-4CC2-B4BD-8D7A18242666}"/>
    <cellStyle name="Note 57_TRAFO" xfId="2353" xr:uid="{00000000-0005-0000-0000-000032090000}"/>
    <cellStyle name="Note 58" xfId="2354" xr:uid="{00000000-0005-0000-0000-000033090000}"/>
    <cellStyle name="Note 58 10" xfId="3600" xr:uid="{0153D063-6B6A-4940-A2A9-6CE08806FEC4}"/>
    <cellStyle name="Note 58 2" xfId="2355" xr:uid="{00000000-0005-0000-0000-000034090000}"/>
    <cellStyle name="Note 58 2 2" xfId="2356" xr:uid="{00000000-0005-0000-0000-000035090000}"/>
    <cellStyle name="Note 58 2 2 2" xfId="5308" xr:uid="{357DA588-FBB3-40A3-9FFB-FCA392077860}"/>
    <cellStyle name="Note 58 2 3" xfId="4473" xr:uid="{C20E2FD9-6EB7-4F1D-9A5A-77F3131B8B4A}"/>
    <cellStyle name="Note 58 2 4" xfId="4816" xr:uid="{A3C81A76-6441-4B2C-AFEA-77765137933B}"/>
    <cellStyle name="Note 58 2 5" xfId="5489" xr:uid="{84EC3A9A-5E12-40CC-A19A-72BBF89B60A3}"/>
    <cellStyle name="Note 58 2 6" xfId="5884" xr:uid="{CAF00C70-188F-46A3-84F5-1BEB4EFA508C}"/>
    <cellStyle name="Note 58 2 7" xfId="6046" xr:uid="{026C3A3A-E333-49B0-A66C-ED05C7A367A8}"/>
    <cellStyle name="Note 58 3" xfId="2357" xr:uid="{00000000-0005-0000-0000-000036090000}"/>
    <cellStyle name="Note 58 3 2" xfId="5309" xr:uid="{3199B3C4-6A11-47D9-85B5-0E140527C4E5}"/>
    <cellStyle name="Note 58 3 3" xfId="3601" xr:uid="{6A89D7B0-437B-4DF7-A781-86433F895F3B}"/>
    <cellStyle name="Note 58 4" xfId="4335" xr:uid="{CEA56172-E69C-46E2-99C0-77A0560A4150}"/>
    <cellStyle name="Note 58 5" xfId="4474" xr:uid="{5AA68692-3C4A-46BE-B29D-8375A65F3616}"/>
    <cellStyle name="Note 58 6" xfId="4815" xr:uid="{BDEBEC2F-4A81-4C6A-93A8-2693BA0B8447}"/>
    <cellStyle name="Note 58 7" xfId="5407" xr:uid="{8B91AAE5-1104-4FD7-BDF1-7676ACE67CD6}"/>
    <cellStyle name="Note 58 8" xfId="5883" xr:uid="{2E39C271-8E63-4D78-A2E9-C825809912ED}"/>
    <cellStyle name="Note 58 9" xfId="6045" xr:uid="{D971C89D-BA9A-4811-8939-F82085BF6D20}"/>
    <cellStyle name="Note 58_TRAFO" xfId="2358" xr:uid="{00000000-0005-0000-0000-000037090000}"/>
    <cellStyle name="Note 59" xfId="2359" xr:uid="{00000000-0005-0000-0000-000038090000}"/>
    <cellStyle name="Note 59 10" xfId="3602" xr:uid="{CBA803A6-6B03-45A2-9A72-EE36D293B8B9}"/>
    <cellStyle name="Note 59 2" xfId="2360" xr:uid="{00000000-0005-0000-0000-000039090000}"/>
    <cellStyle name="Note 59 2 2" xfId="2361" xr:uid="{00000000-0005-0000-0000-00003A090000}"/>
    <cellStyle name="Note 59 2 2 2" xfId="5310" xr:uid="{F8E05EC1-D700-487B-9CAD-3BE9FE6FAE6E}"/>
    <cellStyle name="Note 59 2 3" xfId="4472" xr:uid="{10B55099-845E-47EC-8DFB-F85C8E371450}"/>
    <cellStyle name="Note 59 2 4" xfId="4818" xr:uid="{5321F90D-30EA-4EF4-9B56-59F440ABE794}"/>
    <cellStyle name="Note 59 2 5" xfId="5487" xr:uid="{38274743-1A38-46EE-8A3C-21E43FC2BF46}"/>
    <cellStyle name="Note 59 2 6" xfId="5886" xr:uid="{3421FD98-6265-468B-9D12-7DB56111668B}"/>
    <cellStyle name="Note 59 2 7" xfId="6048" xr:uid="{3291F535-232B-40CA-8A37-2994548F6D90}"/>
    <cellStyle name="Note 59 3" xfId="2362" xr:uid="{00000000-0005-0000-0000-00003B090000}"/>
    <cellStyle name="Note 59 3 2" xfId="5311" xr:uid="{E0731A03-89C4-48B7-81CC-C314CAC2D7EC}"/>
    <cellStyle name="Note 59 3 3" xfId="3603" xr:uid="{4D82D4F1-C1D4-47E9-838B-2B40811ADD7A}"/>
    <cellStyle name="Note 59 4" xfId="4336" xr:uid="{58E4A247-D867-4B4A-B1DD-48F6DFB12D4A}"/>
    <cellStyle name="Note 59 5" xfId="4395" xr:uid="{050F3434-79F8-4CE6-8092-01EFD8AE9799}"/>
    <cellStyle name="Note 59 6" xfId="4817" xr:uid="{983195C1-996C-4278-9C46-E38CA8808A9B}"/>
    <cellStyle name="Note 59 7" xfId="5488" xr:uid="{A686B3D4-7F9C-4553-88AE-619A5EE237D0}"/>
    <cellStyle name="Note 59 8" xfId="5885" xr:uid="{D607BF0B-E472-4FD1-95D6-24D42E0D75B7}"/>
    <cellStyle name="Note 59 9" xfId="6047" xr:uid="{D2FAD292-4FC2-4D1C-A7E6-9D04CDF5015E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5312" xr:uid="{2DCBB6D8-B28E-46FC-BAAA-098BF2BD7D84}"/>
    <cellStyle name="Note 6 2 3" xfId="4470" xr:uid="{BC90E615-50D1-4043-B675-5A1E8E94785D}"/>
    <cellStyle name="Note 6 2 4" xfId="4820" xr:uid="{697A5F07-6039-47DC-8CCB-A561855AC19D}"/>
    <cellStyle name="Note 6 2 5" xfId="5485" xr:uid="{65E993A6-1111-41F6-90BC-BC8657AE3E15}"/>
    <cellStyle name="Note 6 2 6" xfId="5888" xr:uid="{AA6B0D90-5395-401E-8B8B-C32991B75D34}"/>
    <cellStyle name="Note 6 2 7" xfId="6050" xr:uid="{E5EA6178-3BF6-4AE7-9BA7-3BA5F1A562C8}"/>
    <cellStyle name="Note 6 3" xfId="2367" xr:uid="{00000000-0005-0000-0000-000040090000}"/>
    <cellStyle name="Note 6 3 2" xfId="5313" xr:uid="{3D18E3A1-8AFB-4A04-B9C2-0007A096C7BA}"/>
    <cellStyle name="Note 6 4" xfId="4471" xr:uid="{D0E330EB-0D39-4E75-873B-990A062813A4}"/>
    <cellStyle name="Note 6 5" xfId="4819" xr:uid="{1ADBDFD5-D149-46B8-8AAF-E68DECCDAF1E}"/>
    <cellStyle name="Note 6 6" xfId="5486" xr:uid="{CC611628-B74E-404A-9BAB-D8C545F366E9}"/>
    <cellStyle name="Note 6 7" xfId="5887" xr:uid="{C93D486D-BB4C-4FB6-8409-33C00AAD5C89}"/>
    <cellStyle name="Note 6 8" xfId="6049" xr:uid="{91CD3493-04C3-4911-B0DA-87AE4ADA0B94}"/>
    <cellStyle name="Note 6_TRAFO" xfId="2368" xr:uid="{00000000-0005-0000-0000-000041090000}"/>
    <cellStyle name="Note 60" xfId="2369" xr:uid="{00000000-0005-0000-0000-000042090000}"/>
    <cellStyle name="Note 60 10" xfId="3604" xr:uid="{8C1F8DF7-5050-4672-A037-E6CE6D299ABA}"/>
    <cellStyle name="Note 60 2" xfId="2370" xr:uid="{00000000-0005-0000-0000-000043090000}"/>
    <cellStyle name="Note 60 2 2" xfId="2371" xr:uid="{00000000-0005-0000-0000-000044090000}"/>
    <cellStyle name="Note 60 2 2 2" xfId="5314" xr:uid="{1E126F33-DCDB-4617-8ECB-3D020E4F99F0}"/>
    <cellStyle name="Note 60 2 3" xfId="4468" xr:uid="{D47B9073-8471-4FD3-930C-309CFB4B2965}"/>
    <cellStyle name="Note 60 2 4" xfId="4822" xr:uid="{E7A52EB5-E1E7-4716-BC2D-41A1D8FDCF5F}"/>
    <cellStyle name="Note 60 2 5" xfId="5483" xr:uid="{69509208-70EF-4F1C-8C55-C5E2C4085CBC}"/>
    <cellStyle name="Note 60 2 6" xfId="5890" xr:uid="{6237E14E-6331-4003-BAEB-70BC5BF13762}"/>
    <cellStyle name="Note 60 2 7" xfId="6052" xr:uid="{FA58690E-934F-4F78-B3EF-CAA9DF968A75}"/>
    <cellStyle name="Note 60 3" xfId="2372" xr:uid="{00000000-0005-0000-0000-000045090000}"/>
    <cellStyle name="Note 60 3 2" xfId="5315" xr:uid="{D647D608-74C3-421B-A3FB-184E496DCD9F}"/>
    <cellStyle name="Note 60 3 3" xfId="3605" xr:uid="{E30A11FC-0739-49AD-B32F-BD17E7639920}"/>
    <cellStyle name="Note 60 4" xfId="4337" xr:uid="{3188180A-8BD4-4558-97AD-8A186C399439}"/>
    <cellStyle name="Note 60 5" xfId="4469" xr:uid="{26628DDB-C9D4-4008-B5E5-836442820F18}"/>
    <cellStyle name="Note 60 6" xfId="4821" xr:uid="{E9D0A522-2034-4C69-A900-3A07A1872714}"/>
    <cellStyle name="Note 60 7" xfId="5484" xr:uid="{3DAAD007-78FF-4E90-9FA0-9D6E9D445523}"/>
    <cellStyle name="Note 60 8" xfId="5889" xr:uid="{4E90B115-8B8B-4635-B857-8375B6DBF61C}"/>
    <cellStyle name="Note 60 9" xfId="6051" xr:uid="{B63B65AA-519F-4EF1-B3AB-56CD3F8D7790}"/>
    <cellStyle name="Note 60_TRAFO" xfId="2373" xr:uid="{00000000-0005-0000-0000-000046090000}"/>
    <cellStyle name="Note 61" xfId="2374" xr:uid="{00000000-0005-0000-0000-000047090000}"/>
    <cellStyle name="Note 61 10" xfId="3606" xr:uid="{AF826D26-B5B6-491D-B13D-F99441A2B777}"/>
    <cellStyle name="Note 61 2" xfId="2375" xr:uid="{00000000-0005-0000-0000-000048090000}"/>
    <cellStyle name="Note 61 2 2" xfId="2376" xr:uid="{00000000-0005-0000-0000-000049090000}"/>
    <cellStyle name="Note 61 2 2 2" xfId="5316" xr:uid="{0D38F340-6A44-45CF-B233-6AF691E5A519}"/>
    <cellStyle name="Note 61 2 3" xfId="4466" xr:uid="{0446F423-FCEE-4DBC-A12F-B652B0AEA634}"/>
    <cellStyle name="Note 61 2 4" xfId="4824" xr:uid="{0ED4DDDB-7BC9-4B86-804E-16BE8FC359A4}"/>
    <cellStyle name="Note 61 2 5" xfId="5481" xr:uid="{A10677FE-B734-4F53-BABB-D7F47E3C61E6}"/>
    <cellStyle name="Note 61 2 6" xfId="5892" xr:uid="{2F27EA29-561A-408F-8563-4E84319FAB96}"/>
    <cellStyle name="Note 61 2 7" xfId="6054" xr:uid="{BA2EE1E6-3D04-4710-BABF-E6D3E6C713A7}"/>
    <cellStyle name="Note 61 3" xfId="2377" xr:uid="{00000000-0005-0000-0000-00004A090000}"/>
    <cellStyle name="Note 61 3 2" xfId="5317" xr:uid="{1F88BADB-A22B-48F1-87C2-047F6FC546E8}"/>
    <cellStyle name="Note 61 3 3" xfId="3607" xr:uid="{BBB8F7ED-07B5-4152-B272-E4A41C6E8BEB}"/>
    <cellStyle name="Note 61 4" xfId="4338" xr:uid="{16F91341-6170-44F0-9A9E-186F2D062287}"/>
    <cellStyle name="Note 61 5" xfId="4467" xr:uid="{87C84948-AFAB-43F4-9A39-F6159CAA6203}"/>
    <cellStyle name="Note 61 6" xfId="4823" xr:uid="{009B8841-47E9-450E-8A6F-6514E6DCDD00}"/>
    <cellStyle name="Note 61 7" xfId="5482" xr:uid="{CC7691F2-461F-4CD2-A637-4FEE8B6C18EA}"/>
    <cellStyle name="Note 61 8" xfId="5891" xr:uid="{1514FF19-07F8-45F1-80B9-C2DDA5E779B8}"/>
    <cellStyle name="Note 61 9" xfId="6053" xr:uid="{8BC0D9F1-5615-42DB-9C5F-C467FC3F5C4F}"/>
    <cellStyle name="Note 61_TRAFO" xfId="2378" xr:uid="{00000000-0005-0000-0000-00004B090000}"/>
    <cellStyle name="Note 62" xfId="2379" xr:uid="{00000000-0005-0000-0000-00004C090000}"/>
    <cellStyle name="Note 62 10" xfId="3608" xr:uid="{95CDF07A-B0D8-4A84-A5C7-533E76EED72D}"/>
    <cellStyle name="Note 62 2" xfId="2380" xr:uid="{00000000-0005-0000-0000-00004D090000}"/>
    <cellStyle name="Note 62 2 2" xfId="2381" xr:uid="{00000000-0005-0000-0000-00004E090000}"/>
    <cellStyle name="Note 62 2 2 2" xfId="5318" xr:uid="{7635F324-A488-4999-95E1-9086C9BAA25D}"/>
    <cellStyle name="Note 62 2 3" xfId="4464" xr:uid="{B27434ED-F27D-4068-A448-0E17AECC4AB6}"/>
    <cellStyle name="Note 62 2 4" xfId="4826" xr:uid="{3D3751A5-F751-408C-B9CA-2ABF4A845764}"/>
    <cellStyle name="Note 62 2 5" xfId="5479" xr:uid="{2104810E-DBFB-4E21-81B4-BE4DC5E0730F}"/>
    <cellStyle name="Note 62 2 6" xfId="5894" xr:uid="{FC47AB3E-5F37-4526-84CA-149713C2FCFA}"/>
    <cellStyle name="Note 62 2 7" xfId="6056" xr:uid="{3BA298CC-BE13-430C-BF49-8493E69B701F}"/>
    <cellStyle name="Note 62 3" xfId="2382" xr:uid="{00000000-0005-0000-0000-00004F090000}"/>
    <cellStyle name="Note 62 3 2" xfId="5319" xr:uid="{512C7DCC-14D7-4E8E-A4EA-7C29EEA5D0C3}"/>
    <cellStyle name="Note 62 3 3" xfId="3609" xr:uid="{6C7880AF-8352-4909-AEC7-61E0D8EED761}"/>
    <cellStyle name="Note 62 4" xfId="4339" xr:uid="{49F96E51-BCCA-4A6B-B94A-D47FAC762BBD}"/>
    <cellStyle name="Note 62 5" xfId="4465" xr:uid="{2FC0E8AD-F607-429D-B15F-1BB0BC2CCE91}"/>
    <cellStyle name="Note 62 6" xfId="4825" xr:uid="{7F006259-C2E2-4939-8604-15EB5927A83D}"/>
    <cellStyle name="Note 62 7" xfId="5480" xr:uid="{B58C1D5F-AC00-454D-B4D3-B59F9DD7F807}"/>
    <cellStyle name="Note 62 8" xfId="5893" xr:uid="{A2B2FFF7-F1EA-4CF1-8C10-1A42C808CCB8}"/>
    <cellStyle name="Note 62 9" xfId="6055" xr:uid="{34557449-7AAA-424A-9BE7-C91DC68CE5F9}"/>
    <cellStyle name="Note 62_TRAFO" xfId="2383" xr:uid="{00000000-0005-0000-0000-000050090000}"/>
    <cellStyle name="Note 63" xfId="2384" xr:uid="{00000000-0005-0000-0000-000051090000}"/>
    <cellStyle name="Note 63 10" xfId="3610" xr:uid="{6A47D21A-3867-4307-86F0-BF1E4CA142D4}"/>
    <cellStyle name="Note 63 2" xfId="2385" xr:uid="{00000000-0005-0000-0000-000052090000}"/>
    <cellStyle name="Note 63 2 2" xfId="2386" xr:uid="{00000000-0005-0000-0000-000053090000}"/>
    <cellStyle name="Note 63 2 2 2" xfId="5320" xr:uid="{71E0EE55-2FA4-4667-8E9A-FF8EE4C92B93}"/>
    <cellStyle name="Note 63 2 3" xfId="4462" xr:uid="{5ED69593-01C4-4BE0-8423-3A851D1E69D8}"/>
    <cellStyle name="Note 63 2 4" xfId="4828" xr:uid="{3DD94400-85DC-404A-BB13-D7153DC55CBC}"/>
    <cellStyle name="Note 63 2 5" xfId="5478" xr:uid="{460F15D1-17A4-4F63-99AE-3E952C24B9C8}"/>
    <cellStyle name="Note 63 2 6" xfId="5896" xr:uid="{891F44D0-EAED-42D9-B2D8-F0F141F778DF}"/>
    <cellStyle name="Note 63 2 7" xfId="6058" xr:uid="{F1EA1ADF-AA38-4126-BD20-F8724337B52B}"/>
    <cellStyle name="Note 63 3" xfId="2387" xr:uid="{00000000-0005-0000-0000-000054090000}"/>
    <cellStyle name="Note 63 3 2" xfId="5321" xr:uid="{AAC4BE9C-CFE3-4116-9BF1-4391B5EA35A5}"/>
    <cellStyle name="Note 63 3 3" xfId="3611" xr:uid="{227FEE5A-DDAE-4E37-89C4-0FDF4191E96B}"/>
    <cellStyle name="Note 63 4" xfId="4340" xr:uid="{7B563661-686C-4351-BBD9-79945CC4C6B0}"/>
    <cellStyle name="Note 63 5" xfId="4463" xr:uid="{592E8C21-1CC1-4712-A8D1-E798808343C1}"/>
    <cellStyle name="Note 63 6" xfId="4827" xr:uid="{63C289B7-939C-4D2E-A879-045C4E1CCA42}"/>
    <cellStyle name="Note 63 7" xfId="5406" xr:uid="{F62F26F5-8FDE-4C50-8DB6-FDAB83847C41}"/>
    <cellStyle name="Note 63 8" xfId="5895" xr:uid="{76F22881-1C7F-48E5-A69D-7A34A088A72C}"/>
    <cellStyle name="Note 63 9" xfId="6057" xr:uid="{750B432A-F808-4BF4-BA7E-1E8A4F87D81C}"/>
    <cellStyle name="Note 63_TRAFO" xfId="2388" xr:uid="{00000000-0005-0000-0000-000055090000}"/>
    <cellStyle name="Note 64" xfId="2389" xr:uid="{00000000-0005-0000-0000-000056090000}"/>
    <cellStyle name="Note 64 10" xfId="3612" xr:uid="{C81786B5-7277-436C-ABEC-61E8E330F58B}"/>
    <cellStyle name="Note 64 2" xfId="2390" xr:uid="{00000000-0005-0000-0000-000057090000}"/>
    <cellStyle name="Note 64 2 2" xfId="2391" xr:uid="{00000000-0005-0000-0000-000058090000}"/>
    <cellStyle name="Note 64 2 2 2" xfId="5322" xr:uid="{E37C7BA4-ACCD-4A36-A29D-258AA372D3B3}"/>
    <cellStyle name="Note 64 2 3" xfId="4461" xr:uid="{E1562361-E870-4007-913B-864C9060539E}"/>
    <cellStyle name="Note 64 2 4" xfId="4830" xr:uid="{03D45346-C2DF-4CC4-8369-15590FF915EB}"/>
    <cellStyle name="Note 64 2 5" xfId="5476" xr:uid="{7204FDD5-A5AC-412A-B3B7-09BE9A61F415}"/>
    <cellStyle name="Note 64 2 6" xfId="5898" xr:uid="{207AD87E-D31D-405B-8482-75D7B95F4D50}"/>
    <cellStyle name="Note 64 2 7" xfId="6060" xr:uid="{C7F893D2-EC7B-4EA5-960E-9F07504CD726}"/>
    <cellStyle name="Note 64 3" xfId="2392" xr:uid="{00000000-0005-0000-0000-000059090000}"/>
    <cellStyle name="Note 64 3 2" xfId="5323" xr:uid="{75A01366-08CD-4BCF-B284-72F3EF52968C}"/>
    <cellStyle name="Note 64 3 3" xfId="3613" xr:uid="{3396D763-E9FB-4F20-B083-BABC4959A7BD}"/>
    <cellStyle name="Note 64 4" xfId="4341" xr:uid="{3FC3EFE4-61B2-4F79-8712-D8BDB15DF951}"/>
    <cellStyle name="Note 64 5" xfId="4394" xr:uid="{C6FF1ECE-436B-4951-B1F0-5DF04C80F8C1}"/>
    <cellStyle name="Note 64 6" xfId="4829" xr:uid="{C5CD8A5C-7E73-4BAD-9988-2018E701E65F}"/>
    <cellStyle name="Note 64 7" xfId="5477" xr:uid="{616B9E42-C40F-4843-A61D-2C867ADDCF16}"/>
    <cellStyle name="Note 64 8" xfId="5897" xr:uid="{D4EA50B0-591F-484F-8146-2178B9FDDBC2}"/>
    <cellStyle name="Note 64 9" xfId="6059" xr:uid="{A7857988-BF42-4806-8E95-E3E31FB634FE}"/>
    <cellStyle name="Note 64_TRAFO" xfId="2393" xr:uid="{00000000-0005-0000-0000-00005A090000}"/>
    <cellStyle name="Note 65" xfId="2394" xr:uid="{00000000-0005-0000-0000-00005B090000}"/>
    <cellStyle name="Note 65 10" xfId="3614" xr:uid="{C7D76BA2-A45B-4E72-A482-885BA8A2013F}"/>
    <cellStyle name="Note 65 2" xfId="2395" xr:uid="{00000000-0005-0000-0000-00005C090000}"/>
    <cellStyle name="Note 65 2 2" xfId="2396" xr:uid="{00000000-0005-0000-0000-00005D090000}"/>
    <cellStyle name="Note 65 2 2 2" xfId="5324" xr:uid="{31219E38-ED97-42E0-86FE-A67740276232}"/>
    <cellStyle name="Note 65 2 3" xfId="4459" xr:uid="{158635E0-9249-4B9B-8009-45A333F986D9}"/>
    <cellStyle name="Note 65 2 4" xfId="4832" xr:uid="{AB686771-09DD-49E8-A5BD-050DDD6A09E0}"/>
    <cellStyle name="Note 65 2 5" xfId="5474" xr:uid="{71B0D119-76F5-4556-B0C4-199FB6C8F3A7}"/>
    <cellStyle name="Note 65 2 6" xfId="5900" xr:uid="{6F08402F-749E-4CFF-84F3-42E7F7D75D1F}"/>
    <cellStyle name="Note 65 2 7" xfId="6062" xr:uid="{A9906591-654A-4ACE-BEC9-05422A06EB50}"/>
    <cellStyle name="Note 65 3" xfId="2397" xr:uid="{00000000-0005-0000-0000-00005E090000}"/>
    <cellStyle name="Note 65 3 2" xfId="5325" xr:uid="{A0227706-A839-4E62-9897-34F6D481203A}"/>
    <cellStyle name="Note 65 3 3" xfId="3615" xr:uid="{2286FFEA-6695-4465-BB74-78AAC3F21FA8}"/>
    <cellStyle name="Note 65 4" xfId="4342" xr:uid="{5C52C923-5E23-437D-9D2C-E20B8899F475}"/>
    <cellStyle name="Note 65 5" xfId="4460" xr:uid="{EAA09295-8122-49A5-A77B-EC9AEBE9DBE7}"/>
    <cellStyle name="Note 65 6" xfId="4831" xr:uid="{F0A32743-003B-41F0-A41D-8D1A06715550}"/>
    <cellStyle name="Note 65 7" xfId="5475" xr:uid="{D7526A9A-D62E-47C8-B5AD-6AF39D619AAA}"/>
    <cellStyle name="Note 65 8" xfId="5899" xr:uid="{EE2D6090-44DF-477B-9E11-E5145056F838}"/>
    <cellStyle name="Note 65 9" xfId="6061" xr:uid="{D4530BD7-52BE-4544-9B00-3E8253A60229}"/>
    <cellStyle name="Note 65_TRAFO" xfId="2398" xr:uid="{00000000-0005-0000-0000-00005F090000}"/>
    <cellStyle name="Note 66" xfId="2399" xr:uid="{00000000-0005-0000-0000-000060090000}"/>
    <cellStyle name="Note 66 10" xfId="3616" xr:uid="{12EBC736-7A1F-4AC9-B377-ABA77598D38C}"/>
    <cellStyle name="Note 66 2" xfId="2400" xr:uid="{00000000-0005-0000-0000-000061090000}"/>
    <cellStyle name="Note 66 2 2" xfId="2401" xr:uid="{00000000-0005-0000-0000-000062090000}"/>
    <cellStyle name="Note 66 2 2 2" xfId="5326" xr:uid="{B70513F1-38CC-4D58-9C3C-0C525D37A70F}"/>
    <cellStyle name="Note 66 2 3" xfId="4457" xr:uid="{3C9E9A19-926A-44FB-9194-EAC81E3508EE}"/>
    <cellStyle name="Note 66 2 4" xfId="4834" xr:uid="{4D3AC3C8-EB00-4746-A32E-258DA2A5453D}"/>
    <cellStyle name="Note 66 2 5" xfId="5472" xr:uid="{43FAA267-3207-435F-86D5-E474EE7B8340}"/>
    <cellStyle name="Note 66 2 6" xfId="5902" xr:uid="{B40FFA6B-91A8-4253-A609-BB08BDA0AFE8}"/>
    <cellStyle name="Note 66 2 7" xfId="6064" xr:uid="{3BB6D864-EB24-473D-8858-6F32D0CDE32C}"/>
    <cellStyle name="Note 66 3" xfId="2402" xr:uid="{00000000-0005-0000-0000-000063090000}"/>
    <cellStyle name="Note 66 3 2" xfId="5327" xr:uid="{F06A0A39-FDB6-44F3-B769-9AF69D8CA3C3}"/>
    <cellStyle name="Note 66 3 3" xfId="3617" xr:uid="{A95D5D9B-DE96-4D0C-B651-4338A35070FB}"/>
    <cellStyle name="Note 66 4" xfId="4343" xr:uid="{0EA808D3-C264-41EB-AD9B-0D66D48243CB}"/>
    <cellStyle name="Note 66 5" xfId="4458" xr:uid="{7A08CDA6-4914-4825-8BD0-37B9BF551A0B}"/>
    <cellStyle name="Note 66 6" xfId="4833" xr:uid="{E3356CCA-CD60-47E3-AAE9-1EAF7280F305}"/>
    <cellStyle name="Note 66 7" xfId="5473" xr:uid="{5AD67C09-0A33-4F9F-AEC6-B749D64F0346}"/>
    <cellStyle name="Note 66 8" xfId="5901" xr:uid="{366710C8-EF76-4195-81BA-EE4604794445}"/>
    <cellStyle name="Note 66 9" xfId="6063" xr:uid="{A4D1D828-4F8E-40D9-9D70-8945D8941A02}"/>
    <cellStyle name="Note 66_TRAFO" xfId="2403" xr:uid="{00000000-0005-0000-0000-000064090000}"/>
    <cellStyle name="Note 67" xfId="2404" xr:uid="{00000000-0005-0000-0000-000065090000}"/>
    <cellStyle name="Note 67 10" xfId="3618" xr:uid="{6D8DD5E5-DE0C-443B-82AD-D254EE3DDABB}"/>
    <cellStyle name="Note 67 2" xfId="2405" xr:uid="{00000000-0005-0000-0000-000066090000}"/>
    <cellStyle name="Note 67 2 2" xfId="2406" xr:uid="{00000000-0005-0000-0000-000067090000}"/>
    <cellStyle name="Note 67 2 2 2" xfId="5328" xr:uid="{C9521266-C205-4143-81E4-8356EBF711D2}"/>
    <cellStyle name="Note 67 2 3" xfId="4455" xr:uid="{F8D412CB-1C06-4846-892C-BA261B4D6D08}"/>
    <cellStyle name="Note 67 2 4" xfId="4836" xr:uid="{E56931B2-A646-4EED-8D17-E85CE0857A5F}"/>
    <cellStyle name="Note 67 2 5" xfId="5470" xr:uid="{884E43C9-02AD-416E-B214-4E7BCABBB3C9}"/>
    <cellStyle name="Note 67 2 6" xfId="5904" xr:uid="{93C40584-5D90-48ED-BEBD-E9CD9FEE3E85}"/>
    <cellStyle name="Note 67 2 7" xfId="6066" xr:uid="{3B1574EE-909C-403D-B24F-71B6DC72301E}"/>
    <cellStyle name="Note 67 3" xfId="2407" xr:uid="{00000000-0005-0000-0000-000068090000}"/>
    <cellStyle name="Note 67 3 2" xfId="5329" xr:uid="{726C0B35-BA6A-4ED6-8610-990DED8514E8}"/>
    <cellStyle name="Note 67 3 3" xfId="3619" xr:uid="{4FEE9DE5-22AC-4F7B-847C-4A88A43231A6}"/>
    <cellStyle name="Note 67 4" xfId="4344" xr:uid="{D464A27B-9EB6-4D74-B276-B5E3A08F68AF}"/>
    <cellStyle name="Note 67 5" xfId="4456" xr:uid="{0A9E5C51-F6B7-4A52-B5D7-CFD127627B05}"/>
    <cellStyle name="Note 67 6" xfId="4835" xr:uid="{888F85B5-1E91-4B40-9086-4110F93EB8A4}"/>
    <cellStyle name="Note 67 7" xfId="5471" xr:uid="{107FC972-7A7B-4DC7-B3D4-969DF94A0E4B}"/>
    <cellStyle name="Note 67 8" xfId="5903" xr:uid="{37569B09-B8B3-466B-9671-6ED5540D2E81}"/>
    <cellStyle name="Note 67 9" xfId="6065" xr:uid="{67A72865-22AC-431D-9C8A-ADD4D8895554}"/>
    <cellStyle name="Note 67_TRAFO" xfId="2408" xr:uid="{00000000-0005-0000-0000-000069090000}"/>
    <cellStyle name="Note 68" xfId="2409" xr:uid="{00000000-0005-0000-0000-00006A090000}"/>
    <cellStyle name="Note 68 10" xfId="3620" xr:uid="{E0D3C623-6B9E-45C5-B371-20F5D78C0092}"/>
    <cellStyle name="Note 68 2" xfId="2410" xr:uid="{00000000-0005-0000-0000-00006B090000}"/>
    <cellStyle name="Note 68 2 2" xfId="2411" xr:uid="{00000000-0005-0000-0000-00006C090000}"/>
    <cellStyle name="Note 68 2 2 2" xfId="5330" xr:uid="{539065E5-9DC6-4546-94AE-F71594C11CCE}"/>
    <cellStyle name="Note 68 2 3" xfId="4453" xr:uid="{15342BEE-0210-4C88-80FB-B8CAA4881DBF}"/>
    <cellStyle name="Note 68 2 4" xfId="4838" xr:uid="{B5CBB460-84AD-414F-BCF7-A9084A9A7077}"/>
    <cellStyle name="Note 68 2 5" xfId="5468" xr:uid="{B176C659-EAF1-4393-BC0F-BFAC5382808B}"/>
    <cellStyle name="Note 68 2 6" xfId="5906" xr:uid="{55E8D3A7-11C8-41B0-AC10-84C664636F85}"/>
    <cellStyle name="Note 68 2 7" xfId="6068" xr:uid="{EF334DC5-9014-4691-8099-D1A3EEAC6E22}"/>
    <cellStyle name="Note 68 3" xfId="2412" xr:uid="{00000000-0005-0000-0000-00006D090000}"/>
    <cellStyle name="Note 68 3 2" xfId="5331" xr:uid="{3C2647D0-A368-4C20-8AE2-A26C197CD706}"/>
    <cellStyle name="Note 68 3 3" xfId="3621" xr:uid="{7F1EF081-EE33-4BD7-9BF9-A3F039CAA211}"/>
    <cellStyle name="Note 68 4" xfId="4345" xr:uid="{7C7A3C7E-E64E-41C0-8876-8253D56A46DE}"/>
    <cellStyle name="Note 68 5" xfId="4454" xr:uid="{1CEC2E88-F900-45CC-A6F5-A66C561DFAD3}"/>
    <cellStyle name="Note 68 6" xfId="4837" xr:uid="{BC2F2D13-8F42-4B89-AB40-12FC7D62FD2B}"/>
    <cellStyle name="Note 68 7" xfId="5469" xr:uid="{DABA3373-ADE4-454B-A027-FDF7A1A61C8B}"/>
    <cellStyle name="Note 68 8" xfId="5905" xr:uid="{A94D978D-DF83-43A9-8F85-00F05867C9EA}"/>
    <cellStyle name="Note 68 9" xfId="6067" xr:uid="{7B03AAE1-74A6-4605-8000-825E63E13D7B}"/>
    <cellStyle name="Note 68_TRAFO" xfId="2413" xr:uid="{00000000-0005-0000-0000-00006E090000}"/>
    <cellStyle name="Note 69" xfId="2414" xr:uid="{00000000-0005-0000-0000-00006F090000}"/>
    <cellStyle name="Note 69 10" xfId="3622" xr:uid="{AF45BA3D-3335-406D-9A01-A5DBEB70ABFF}"/>
    <cellStyle name="Note 69 2" xfId="2415" xr:uid="{00000000-0005-0000-0000-000070090000}"/>
    <cellStyle name="Note 69 2 2" xfId="2416" xr:uid="{00000000-0005-0000-0000-000071090000}"/>
    <cellStyle name="Note 69 2 2 2" xfId="5332" xr:uid="{B1643226-39F4-4505-9145-7C007BED2F5B}"/>
    <cellStyle name="Note 69 2 3" xfId="4451" xr:uid="{3EC68D76-4BF2-4DF3-91B7-3A773B711A68}"/>
    <cellStyle name="Note 69 2 4" xfId="4840" xr:uid="{338EA51B-BAB7-4F0F-B48A-8F6139631AE9}"/>
    <cellStyle name="Note 69 2 5" xfId="5467" xr:uid="{3B2D2438-CFE1-4549-A358-EDE5BEEBEC80}"/>
    <cellStyle name="Note 69 2 6" xfId="5908" xr:uid="{64071D9B-3E83-4145-98D9-8CD0A11B3869}"/>
    <cellStyle name="Note 69 2 7" xfId="6070" xr:uid="{EC180C93-5A41-4956-855F-1F0E1ADA1AE5}"/>
    <cellStyle name="Note 69 3" xfId="2417" xr:uid="{00000000-0005-0000-0000-000072090000}"/>
    <cellStyle name="Note 69 3 2" xfId="5333" xr:uid="{62F02D04-D098-4B2E-8E53-902B8E441AC1}"/>
    <cellStyle name="Note 69 3 3" xfId="3623" xr:uid="{880610F2-CCFD-494C-A665-FE581D44C8F0}"/>
    <cellStyle name="Note 69 4" xfId="4346" xr:uid="{4693AB93-4BD6-4D2B-809D-813371CC2B2C}"/>
    <cellStyle name="Note 69 5" xfId="4452" xr:uid="{FD1F3436-3B40-4749-8CD4-664689FFA4C6}"/>
    <cellStyle name="Note 69 6" xfId="4839" xr:uid="{19A7C9B2-7193-4ABB-9CC7-B26BE8189809}"/>
    <cellStyle name="Note 69 7" xfId="5405" xr:uid="{2A9607C5-EDA7-427A-AE6B-29DA546AE414}"/>
    <cellStyle name="Note 69 8" xfId="5907" xr:uid="{F41D63AF-651C-45F4-A788-7C70E58C1776}"/>
    <cellStyle name="Note 69 9" xfId="6069" xr:uid="{207BA956-7571-4428-8F7F-303DACCCB049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5334" xr:uid="{5E1975F7-E1AB-48F6-AF24-16592AF7077F}"/>
    <cellStyle name="Note 7 2 3" xfId="4450" xr:uid="{7FE2877C-CC21-4736-8CC6-4EE3046B8010}"/>
    <cellStyle name="Note 7 2 4" xfId="4842" xr:uid="{6997A737-8243-4D52-ABA8-E22ECD373E83}"/>
    <cellStyle name="Note 7 2 5" xfId="5465" xr:uid="{1C23E051-A167-47CF-835F-E55FCD2E23BB}"/>
    <cellStyle name="Note 7 2 6" xfId="5910" xr:uid="{6722DE4A-A752-4DC5-B2C2-BCE0180FFB74}"/>
    <cellStyle name="Note 7 2 7" xfId="6072" xr:uid="{5D100B89-956D-4C71-95BB-601B09A25D0C}"/>
    <cellStyle name="Note 7 3" xfId="2422" xr:uid="{00000000-0005-0000-0000-000077090000}"/>
    <cellStyle name="Note 7 3 2" xfId="5335" xr:uid="{922664DE-CAD0-4FD1-B48F-EE2C82B5A623}"/>
    <cellStyle name="Note 7 4" xfId="4393" xr:uid="{0CD85D92-2F17-462B-978D-F45339DE3247}"/>
    <cellStyle name="Note 7 5" xfId="4841" xr:uid="{D6E9C7B6-1859-49FD-A8B4-A2EF391D3E02}"/>
    <cellStyle name="Note 7 6" xfId="5466" xr:uid="{239F8E9F-6E2C-4C7C-B7EC-9EA3995E8CF2}"/>
    <cellStyle name="Note 7 7" xfId="5909" xr:uid="{8667CF91-E512-4C44-BD1E-C701760BD86E}"/>
    <cellStyle name="Note 7 8" xfId="6071" xr:uid="{C803CDF8-9141-4C6A-A707-595093D38CAA}"/>
    <cellStyle name="Note 7_TRAFO" xfId="2423" xr:uid="{00000000-0005-0000-0000-000078090000}"/>
    <cellStyle name="Note 70" xfId="2424" xr:uid="{00000000-0005-0000-0000-000079090000}"/>
    <cellStyle name="Note 70 10" xfId="3624" xr:uid="{B3155967-059F-43E9-BDF4-457311F943DE}"/>
    <cellStyle name="Note 70 2" xfId="2425" xr:uid="{00000000-0005-0000-0000-00007A090000}"/>
    <cellStyle name="Note 70 2 2" xfId="2426" xr:uid="{00000000-0005-0000-0000-00007B090000}"/>
    <cellStyle name="Note 70 2 2 2" xfId="5336" xr:uid="{996A6675-66B2-45F5-AF60-48045A7E5AF9}"/>
    <cellStyle name="Note 70 2 3" xfId="4448" xr:uid="{0D6AF1C2-92A9-4A93-8D0B-4D86BB27D6BD}"/>
    <cellStyle name="Note 70 2 4" xfId="4844" xr:uid="{7FE4EB99-9958-4C81-8E6D-B3F3102785EB}"/>
    <cellStyle name="Note 70 2 5" xfId="5463" xr:uid="{BA5399A4-3E53-46ED-BB98-4A2198F38334}"/>
    <cellStyle name="Note 70 2 6" xfId="5912" xr:uid="{367F2A49-96A4-49C0-9E7C-E682E3D09D30}"/>
    <cellStyle name="Note 70 2 7" xfId="6074" xr:uid="{6C6FF8BE-2870-441F-BA61-C86A73DE10B7}"/>
    <cellStyle name="Note 70 3" xfId="2427" xr:uid="{00000000-0005-0000-0000-00007C090000}"/>
    <cellStyle name="Note 70 3 2" xfId="5337" xr:uid="{2B2AB5CE-AD4E-49C3-903B-65D1A89C9029}"/>
    <cellStyle name="Note 70 3 3" xfId="3625" xr:uid="{3EE5D655-5295-4A43-A425-EC1C2F381874}"/>
    <cellStyle name="Note 70 4" xfId="4347" xr:uid="{B27400A9-B890-4EE7-80AF-FE92429F1ADE}"/>
    <cellStyle name="Note 70 5" xfId="4449" xr:uid="{C8B3FE23-B4BC-4DC8-9F8C-72BF2A9D606A}"/>
    <cellStyle name="Note 70 6" xfId="4843" xr:uid="{3C18C43F-3603-4435-8139-BD341D555416}"/>
    <cellStyle name="Note 70 7" xfId="5464" xr:uid="{CAC1FACD-1053-4EC1-92D7-EE6A8A679A14}"/>
    <cellStyle name="Note 70 8" xfId="5911" xr:uid="{018E783C-4025-4054-B39C-A4551328A5EA}"/>
    <cellStyle name="Note 70 9" xfId="6073" xr:uid="{B0DD63C2-F39E-40EA-A1CE-0405E5D62476}"/>
    <cellStyle name="Note 70_TRAFO" xfId="2428" xr:uid="{00000000-0005-0000-0000-00007D090000}"/>
    <cellStyle name="Note 71" xfId="2429" xr:uid="{00000000-0005-0000-0000-00007E090000}"/>
    <cellStyle name="Note 71 10" xfId="3626" xr:uid="{7273F562-60F3-4816-8087-1A16D278F4EC}"/>
    <cellStyle name="Note 71 2" xfId="2430" xr:uid="{00000000-0005-0000-0000-00007F090000}"/>
    <cellStyle name="Note 71 2 2" xfId="2431" xr:uid="{00000000-0005-0000-0000-000080090000}"/>
    <cellStyle name="Note 71 2 2 2" xfId="5338" xr:uid="{DDD63172-4B48-40D0-A0B6-3CC048CA576B}"/>
    <cellStyle name="Note 71 2 3" xfId="4446" xr:uid="{3A069FA5-0C9F-4A55-8D15-5B0F2E938563}"/>
    <cellStyle name="Note 71 2 4" xfId="4846" xr:uid="{67BA1298-66C2-4BE5-8BAF-C0F3BC8E161C}"/>
    <cellStyle name="Note 71 2 5" xfId="5461" xr:uid="{47C8D27E-3AC0-482A-8D49-C12A4F588D33}"/>
    <cellStyle name="Note 71 2 6" xfId="5914" xr:uid="{9BC17A3F-746D-4CB7-A831-5BD147997665}"/>
    <cellStyle name="Note 71 2 7" xfId="6076" xr:uid="{E486ED28-8B24-4683-A193-140BC5FE41A9}"/>
    <cellStyle name="Note 71 3" xfId="2432" xr:uid="{00000000-0005-0000-0000-000081090000}"/>
    <cellStyle name="Note 71 3 2" xfId="5339" xr:uid="{F1E4B9BD-0A97-4CA4-9C2C-023E89903905}"/>
    <cellStyle name="Note 71 3 3" xfId="3627" xr:uid="{4B43B37B-C482-46C5-AC8C-019E086F210A}"/>
    <cellStyle name="Note 71 4" xfId="4348" xr:uid="{594E8FE6-C479-41D7-AAB5-15BC53968665}"/>
    <cellStyle name="Note 71 5" xfId="4447" xr:uid="{9585D514-8960-4BCD-AA16-E4753764EC1A}"/>
    <cellStyle name="Note 71 6" xfId="4845" xr:uid="{62FE7BA6-8A38-4217-B6D0-02BDEE059017}"/>
    <cellStyle name="Note 71 7" xfId="5462" xr:uid="{C2965ADA-5D74-4D40-8156-158AB409FA39}"/>
    <cellStyle name="Note 71 8" xfId="5913" xr:uid="{DFE22BF9-2043-432B-A7A9-6446FACC746C}"/>
    <cellStyle name="Note 71 9" xfId="6075" xr:uid="{263A1418-9993-451B-B6DC-4613341B0906}"/>
    <cellStyle name="Note 71_TRAFO" xfId="2433" xr:uid="{00000000-0005-0000-0000-000082090000}"/>
    <cellStyle name="Note 72" xfId="2434" xr:uid="{00000000-0005-0000-0000-000083090000}"/>
    <cellStyle name="Note 72 10" xfId="3628" xr:uid="{78E917C5-BC8C-4ECA-B675-6EFD9A78E71B}"/>
    <cellStyle name="Note 72 2" xfId="2435" xr:uid="{00000000-0005-0000-0000-000084090000}"/>
    <cellStyle name="Note 72 2 2" xfId="2436" xr:uid="{00000000-0005-0000-0000-000085090000}"/>
    <cellStyle name="Note 72 2 2 2" xfId="5340" xr:uid="{B956E578-AFCB-4798-A043-4D59036637B4}"/>
    <cellStyle name="Note 72 2 3" xfId="4444" xr:uid="{D23DC73C-215C-4617-A3B5-942C9E56F361}"/>
    <cellStyle name="Note 72 2 4" xfId="4848" xr:uid="{EBBB6C36-B364-4E8B-8434-B4925165A812}"/>
    <cellStyle name="Note 72 2 5" xfId="5459" xr:uid="{12BD6115-0E55-414A-91E7-48DE289A6971}"/>
    <cellStyle name="Note 72 2 6" xfId="5916" xr:uid="{401D5059-904C-4285-9CAC-77DCC09425FA}"/>
    <cellStyle name="Note 72 2 7" xfId="6078" xr:uid="{6E05AF02-7FC3-4E54-AF29-55FB78691CB2}"/>
    <cellStyle name="Note 72 3" xfId="2437" xr:uid="{00000000-0005-0000-0000-000086090000}"/>
    <cellStyle name="Note 72 3 2" xfId="5341" xr:uid="{36954759-DD92-47DF-B8D3-07AF280EE250}"/>
    <cellStyle name="Note 72 3 3" xfId="3629" xr:uid="{C4AA4FE7-6A20-43EC-98D6-CD79C0F8C6EE}"/>
    <cellStyle name="Note 72 4" xfId="4349" xr:uid="{39254FA0-B93D-4F79-A729-B73EAD216A83}"/>
    <cellStyle name="Note 72 5" xfId="4445" xr:uid="{7836DC7B-FFDA-437C-82CD-44FFDC703335}"/>
    <cellStyle name="Note 72 6" xfId="4847" xr:uid="{C2B43E94-E109-49C4-AD3F-D894904B735D}"/>
    <cellStyle name="Note 72 7" xfId="5460" xr:uid="{9CBE6187-BC52-4123-B67D-AC396B866E1E}"/>
    <cellStyle name="Note 72 8" xfId="5915" xr:uid="{0B34BAB2-8A82-4101-8A3B-E78F2518D403}"/>
    <cellStyle name="Note 72 9" xfId="6077" xr:uid="{1C6B6431-5CE7-43CC-B05F-B803419A473A}"/>
    <cellStyle name="Note 72_TRAFO" xfId="2438" xr:uid="{00000000-0005-0000-0000-000087090000}"/>
    <cellStyle name="Note 73" xfId="2439" xr:uid="{00000000-0005-0000-0000-000088090000}"/>
    <cellStyle name="Note 73 10" xfId="3630" xr:uid="{9542EFE5-1AEA-47D4-B1D6-7E8BCC690A90}"/>
    <cellStyle name="Note 73 2" xfId="2440" xr:uid="{00000000-0005-0000-0000-000089090000}"/>
    <cellStyle name="Note 73 2 2" xfId="2441" xr:uid="{00000000-0005-0000-0000-00008A090000}"/>
    <cellStyle name="Note 73 2 2 2" xfId="5342" xr:uid="{FF8F9485-BD57-424E-85FE-F0DF1A42F7A6}"/>
    <cellStyle name="Note 73 2 3" xfId="4442" xr:uid="{7D2C3B50-382F-4708-8413-FFEAC9AC5AD3}"/>
    <cellStyle name="Note 73 2 4" xfId="4850" xr:uid="{6284C360-FDDD-4DF9-857A-33D28D5A55CF}"/>
    <cellStyle name="Note 73 2 5" xfId="5457" xr:uid="{A3996831-54C3-4E4E-9BAA-4BF858220BE1}"/>
    <cellStyle name="Note 73 2 6" xfId="5918" xr:uid="{684B9258-3EB5-461D-A672-04AFF675534A}"/>
    <cellStyle name="Note 73 2 7" xfId="6080" xr:uid="{E659F9ED-027E-469B-B7FE-4544F024AD49}"/>
    <cellStyle name="Note 73 3" xfId="2442" xr:uid="{00000000-0005-0000-0000-00008B090000}"/>
    <cellStyle name="Note 73 3 2" xfId="5343" xr:uid="{4DD17905-7538-4594-89A8-B4FA64D2B370}"/>
    <cellStyle name="Note 73 3 3" xfId="3631" xr:uid="{600BB369-A32A-4E63-8A3C-296CD6D7029E}"/>
    <cellStyle name="Note 73 4" xfId="4350" xr:uid="{A4B5D542-C916-4A9D-82C0-519DB6C340E8}"/>
    <cellStyle name="Note 73 5" xfId="4443" xr:uid="{6AA473B0-14E5-4768-AB1A-FDED62749DD0}"/>
    <cellStyle name="Note 73 6" xfId="4849" xr:uid="{4683683B-22A2-46BC-88A6-29AC9AC23DAC}"/>
    <cellStyle name="Note 73 7" xfId="5458" xr:uid="{C3216D82-8C74-4721-9F82-C2420C2CA4E7}"/>
    <cellStyle name="Note 73 8" xfId="5917" xr:uid="{B55ED27F-626B-4753-92E2-3BC95625DC26}"/>
    <cellStyle name="Note 73 9" xfId="6079" xr:uid="{BFDDC6C0-6A81-4C4C-BD06-F9D1C897A617}"/>
    <cellStyle name="Note 73_TRAFO" xfId="2443" xr:uid="{00000000-0005-0000-0000-00008C090000}"/>
    <cellStyle name="Note 74" xfId="2444" xr:uid="{00000000-0005-0000-0000-00008D090000}"/>
    <cellStyle name="Note 74 10" xfId="3632" xr:uid="{3902545E-5C61-4C3B-86F5-2B1A653B42AB}"/>
    <cellStyle name="Note 74 2" xfId="2445" xr:uid="{00000000-0005-0000-0000-00008E090000}"/>
    <cellStyle name="Note 74 2 2" xfId="2446" xr:uid="{00000000-0005-0000-0000-00008F090000}"/>
    <cellStyle name="Note 74 2 2 2" xfId="5344" xr:uid="{302A9460-F3E6-4E36-B5D6-676491AAA989}"/>
    <cellStyle name="Note 74 2 3" xfId="4440" xr:uid="{CBD1B5B2-F674-40CD-904C-77C8FC584430}"/>
    <cellStyle name="Note 74 2 4" xfId="4852" xr:uid="{A97F550B-1143-4B50-A07D-8D2DA5D2792B}"/>
    <cellStyle name="Note 74 2 5" xfId="5456" xr:uid="{E79AB0A9-B55B-4E6A-B92D-02A917368118}"/>
    <cellStyle name="Note 74 2 6" xfId="5920" xr:uid="{58EA670D-B5FD-4DC9-B5D2-4813A83E972E}"/>
    <cellStyle name="Note 74 2 7" xfId="6082" xr:uid="{FC62B4C9-5DE6-4E09-AC70-6EDE2EADB946}"/>
    <cellStyle name="Note 74 3" xfId="2447" xr:uid="{00000000-0005-0000-0000-000090090000}"/>
    <cellStyle name="Note 74 3 2" xfId="5345" xr:uid="{1E853884-9F82-4E40-AE39-407CF6D2B725}"/>
    <cellStyle name="Note 74 3 3" xfId="3633" xr:uid="{B9DF655D-2504-4F6B-87BF-DBD0EC39C447}"/>
    <cellStyle name="Note 74 4" xfId="4351" xr:uid="{DBC01DA2-BF37-43A3-8BFF-4D7328A4270E}"/>
    <cellStyle name="Note 74 5" xfId="4441" xr:uid="{65633172-AC1C-489C-8F6B-D99ECEBE4EB6}"/>
    <cellStyle name="Note 74 6" xfId="4851" xr:uid="{5BEB6DFE-AE4C-4FD7-AAE7-1F32207CBCD4}"/>
    <cellStyle name="Note 74 7" xfId="5404" xr:uid="{0E12FD2D-7E84-492A-BE1C-5B1F10548305}"/>
    <cellStyle name="Note 74 8" xfId="5919" xr:uid="{9466D181-4430-4C67-A2E0-FD227211051F}"/>
    <cellStyle name="Note 74 9" xfId="6081" xr:uid="{E148640D-43A2-4C66-BD6B-8FFE4F776D75}"/>
    <cellStyle name="Note 74_TRAFO" xfId="2448" xr:uid="{00000000-0005-0000-0000-000091090000}"/>
    <cellStyle name="Note 75" xfId="2449" xr:uid="{00000000-0005-0000-0000-000092090000}"/>
    <cellStyle name="Note 75 10" xfId="3634" xr:uid="{1E5DDDE0-D0C7-481E-91A9-DCF66FA87840}"/>
    <cellStyle name="Note 75 2" xfId="2450" xr:uid="{00000000-0005-0000-0000-000093090000}"/>
    <cellStyle name="Note 75 2 2" xfId="2451" xr:uid="{00000000-0005-0000-0000-000094090000}"/>
    <cellStyle name="Note 75 2 2 2" xfId="5346" xr:uid="{DE8A3436-0900-4373-A887-997618A167AC}"/>
    <cellStyle name="Note 75 2 3" xfId="4439" xr:uid="{362FBD08-3483-4E11-B13B-F3E8743A97A1}"/>
    <cellStyle name="Note 75 2 4" xfId="4854" xr:uid="{979D1F7C-9AD3-4E1E-9D7D-B0D614F7A809}"/>
    <cellStyle name="Note 75 2 5" xfId="5454" xr:uid="{E3552EEB-F79F-4E68-8643-AF06737DBC56}"/>
    <cellStyle name="Note 75 2 6" xfId="5922" xr:uid="{9BA4EF29-3C59-4109-8855-5D17D863C094}"/>
    <cellStyle name="Note 75 2 7" xfId="6084" xr:uid="{351084EE-5A6F-4CB7-ABA7-60096FDC59E4}"/>
    <cellStyle name="Note 75 3" xfId="2452" xr:uid="{00000000-0005-0000-0000-000095090000}"/>
    <cellStyle name="Note 75 3 2" xfId="5347" xr:uid="{D430B1B9-FEF5-400D-9EE1-2C68395C8398}"/>
    <cellStyle name="Note 75 3 3" xfId="3635" xr:uid="{3713C305-0082-4346-8E4D-DBC636803599}"/>
    <cellStyle name="Note 75 4" xfId="4352" xr:uid="{DD86F98B-76B8-4331-A33E-33142067C3DD}"/>
    <cellStyle name="Note 75 5" xfId="4392" xr:uid="{6DE85F36-DB97-4941-9324-BDC821B4E54F}"/>
    <cellStyle name="Note 75 6" xfId="4853" xr:uid="{D06F91DB-0B18-4670-9966-F81C50EEF8AD}"/>
    <cellStyle name="Note 75 7" xfId="5455" xr:uid="{19C33BD4-38D6-439D-8CDD-D9F75B1D19E4}"/>
    <cellStyle name="Note 75 8" xfId="5921" xr:uid="{610FC0D7-539C-4394-8123-1069A6EF2804}"/>
    <cellStyle name="Note 75 9" xfId="6083" xr:uid="{A4BF8DB9-A0DE-42A5-AF43-7B922B4B4D55}"/>
    <cellStyle name="Note 75_TRAFO" xfId="2453" xr:uid="{00000000-0005-0000-0000-000096090000}"/>
    <cellStyle name="Note 76" xfId="2454" xr:uid="{00000000-0005-0000-0000-000097090000}"/>
    <cellStyle name="Note 76 10" xfId="3636" xr:uid="{589C8BEB-68C5-4A34-A55C-B1FA26B4923B}"/>
    <cellStyle name="Note 76 2" xfId="2455" xr:uid="{00000000-0005-0000-0000-000098090000}"/>
    <cellStyle name="Note 76 2 2" xfId="2456" xr:uid="{00000000-0005-0000-0000-000099090000}"/>
    <cellStyle name="Note 76 2 2 2" xfId="5348" xr:uid="{6288C7A8-584B-4AE6-8EF5-F2A3F7F23492}"/>
    <cellStyle name="Note 76 2 3" xfId="4437" xr:uid="{561F504A-13B0-403F-B7D3-EB8D164A0EAB}"/>
    <cellStyle name="Note 76 2 4" xfId="4856" xr:uid="{4C5861B9-A57B-4966-8B09-E8ECEA196DA5}"/>
    <cellStyle name="Note 76 2 5" xfId="5452" xr:uid="{29E0A335-941D-4E40-B5BA-9B726F5826B5}"/>
    <cellStyle name="Note 76 2 6" xfId="5924" xr:uid="{AF0BC257-3FFE-4437-9B12-AB3AF7518403}"/>
    <cellStyle name="Note 76 2 7" xfId="6086" xr:uid="{38E9E06C-DB59-47F2-95BC-75D3CA0DF75B}"/>
    <cellStyle name="Note 76 3" xfId="2457" xr:uid="{00000000-0005-0000-0000-00009A090000}"/>
    <cellStyle name="Note 76 3 2" xfId="5349" xr:uid="{F7D53C90-5375-4F73-82CC-22C012517D9E}"/>
    <cellStyle name="Note 76 3 3" xfId="3637" xr:uid="{F07BB537-DCCE-40FC-8480-384FB5902D85}"/>
    <cellStyle name="Note 76 4" xfId="4353" xr:uid="{68C5A4AA-B75D-4152-8F8C-677AAA8F3167}"/>
    <cellStyle name="Note 76 5" xfId="4438" xr:uid="{2EF75A58-89E2-472A-8B76-56131276FE2A}"/>
    <cellStyle name="Note 76 6" xfId="4855" xr:uid="{C7D68773-8E6E-4CEF-98A6-FEF6F9CE8EFC}"/>
    <cellStyle name="Note 76 7" xfId="5453" xr:uid="{21AB8830-8D97-471E-A4C3-C2F955F3F0BA}"/>
    <cellStyle name="Note 76 8" xfId="5923" xr:uid="{4BDC27B6-7DC8-4AC6-AB42-B9EBE4B83631}"/>
    <cellStyle name="Note 76 9" xfId="6085" xr:uid="{D33924E5-8A7E-48D4-9321-C774B955D3A3}"/>
    <cellStyle name="Note 76_TRAFO" xfId="2458" xr:uid="{00000000-0005-0000-0000-00009B090000}"/>
    <cellStyle name="Note 77" xfId="2459" xr:uid="{00000000-0005-0000-0000-00009C090000}"/>
    <cellStyle name="Note 77 10" xfId="3638" xr:uid="{D21C82BA-BC3D-44F3-9494-1D4BB93CDDD9}"/>
    <cellStyle name="Note 77 2" xfId="2460" xr:uid="{00000000-0005-0000-0000-00009D090000}"/>
    <cellStyle name="Note 77 2 2" xfId="2461" xr:uid="{00000000-0005-0000-0000-00009E090000}"/>
    <cellStyle name="Note 77 2 2 2" xfId="5350" xr:uid="{9093B0A6-29BA-42E3-B65A-9D05E62D6CBB}"/>
    <cellStyle name="Note 77 2 3" xfId="4435" xr:uid="{E49B2136-4DA3-4485-933C-42A0E3E498A7}"/>
    <cellStyle name="Note 77 2 4" xfId="4858" xr:uid="{3F716C07-099D-4EA5-815C-F49ECB3F1B98}"/>
    <cellStyle name="Note 77 2 5" xfId="5450" xr:uid="{463D48AA-A2D7-4668-858A-5B772AE5F558}"/>
    <cellStyle name="Note 77 2 6" xfId="5926" xr:uid="{B10CBFCA-BD92-44F7-AE6D-5D991BC8E5E9}"/>
    <cellStyle name="Note 77 2 7" xfId="6088" xr:uid="{8EC0C872-4DA4-49E8-9CAE-4C8B829DD72E}"/>
    <cellStyle name="Note 77 3" xfId="2462" xr:uid="{00000000-0005-0000-0000-00009F090000}"/>
    <cellStyle name="Note 77 3 2" xfId="5351" xr:uid="{F2400BBA-0147-44F9-BAFC-AF723972C6B0}"/>
    <cellStyle name="Note 77 3 3" xfId="3639" xr:uid="{9C84F716-D38D-4503-8F75-1C981C6BBE76}"/>
    <cellStyle name="Note 77 4" xfId="4354" xr:uid="{1C582795-6758-46BC-B2AE-DD1C8B614119}"/>
    <cellStyle name="Note 77 5" xfId="4436" xr:uid="{E24A492F-4B7E-45D3-AE48-64054AD46F27}"/>
    <cellStyle name="Note 77 6" xfId="4857" xr:uid="{9CFF8C6E-4E06-419D-B986-C2DFB43D910F}"/>
    <cellStyle name="Note 77 7" xfId="5451" xr:uid="{059DE6D4-D8D2-4E10-AA67-AC52C4CE9E01}"/>
    <cellStyle name="Note 77 8" xfId="5925" xr:uid="{366BD037-4A5C-4707-806F-A9A9AE0C2166}"/>
    <cellStyle name="Note 77 9" xfId="6087" xr:uid="{2FEF1671-5645-4469-BD5A-D21E40EB92F2}"/>
    <cellStyle name="Note 77_TRAFO" xfId="2463" xr:uid="{00000000-0005-0000-0000-0000A0090000}"/>
    <cellStyle name="Note 78" xfId="2464" xr:uid="{00000000-0005-0000-0000-0000A1090000}"/>
    <cellStyle name="Note 78 10" xfId="3640" xr:uid="{CAB51702-B2B2-4E23-A413-5D758D9AC3A9}"/>
    <cellStyle name="Note 78 2" xfId="2465" xr:uid="{00000000-0005-0000-0000-0000A2090000}"/>
    <cellStyle name="Note 78 2 2" xfId="2466" xr:uid="{00000000-0005-0000-0000-0000A3090000}"/>
    <cellStyle name="Note 78 2 2 2" xfId="5352" xr:uid="{60C4DA0F-DD84-4F3D-9222-875344AAE250}"/>
    <cellStyle name="Note 78 2 3" xfId="4433" xr:uid="{99A13FCA-5A70-4EFF-9E4B-951721921DFC}"/>
    <cellStyle name="Note 78 2 4" xfId="4860" xr:uid="{0D6BE714-17CA-4216-8FD7-050FE1971033}"/>
    <cellStyle name="Note 78 2 5" xfId="5448" xr:uid="{095CB0FD-05AB-4F87-91B0-254AD6D45D82}"/>
    <cellStyle name="Note 78 2 6" xfId="5928" xr:uid="{4FB882CA-01F9-48F9-88B2-2DE822177F6F}"/>
    <cellStyle name="Note 78 2 7" xfId="6090" xr:uid="{2792EDD2-4C8D-4341-AEBD-E83F9B3A5169}"/>
    <cellStyle name="Note 78 3" xfId="2467" xr:uid="{00000000-0005-0000-0000-0000A4090000}"/>
    <cellStyle name="Note 78 3 2" xfId="5353" xr:uid="{07E7F204-8184-44FC-9273-23EEBDE43DAB}"/>
    <cellStyle name="Note 78 3 3" xfId="3641" xr:uid="{866AB1BF-1214-4CCB-B492-18AA0716BB12}"/>
    <cellStyle name="Note 78 4" xfId="4355" xr:uid="{F3F59DF6-BD34-4A63-9A0C-B9BB7E246B47}"/>
    <cellStyle name="Note 78 5" xfId="4434" xr:uid="{98999D4C-D7D9-4BDF-870E-134DFAA4DE6F}"/>
    <cellStyle name="Note 78 6" xfId="4859" xr:uid="{3DD8412C-62C3-4D13-95B1-B4292E5CE094}"/>
    <cellStyle name="Note 78 7" xfId="5449" xr:uid="{34D4DCB3-7EEC-4E79-B200-4CCDAC71D6EA}"/>
    <cellStyle name="Note 78 8" xfId="5927" xr:uid="{741EBBEF-4968-4905-9560-51605F7FEADA}"/>
    <cellStyle name="Note 78 9" xfId="6089" xr:uid="{46D6977E-1EF1-44D0-B7F3-A15E6E928A90}"/>
    <cellStyle name="Note 78_TRAFO" xfId="2468" xr:uid="{00000000-0005-0000-0000-0000A5090000}"/>
    <cellStyle name="Note 79" xfId="4717" xr:uid="{44CAC52A-22E6-4801-BD66-0E372B5F914B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5355" xr:uid="{A61FBCCC-5F54-4D4C-9D65-7C70143758D6}"/>
    <cellStyle name="Note 8 2 3" xfId="4431" xr:uid="{74934700-2291-4AD0-8CCD-B3DA9135A873}"/>
    <cellStyle name="Note 8 2 4" xfId="4862" xr:uid="{E6C70B9F-AC70-4F4C-9434-6ABC6BF84FC7}"/>
    <cellStyle name="Note 8 2 5" xfId="5446" xr:uid="{7A9FFC20-5E5F-456A-809F-27F9ADCC1E4A}"/>
    <cellStyle name="Note 8 2 6" xfId="5930" xr:uid="{176DB8AD-2E23-4520-B4FC-E684FF78C64B}"/>
    <cellStyle name="Note 8 2 7" xfId="6092" xr:uid="{CACA0960-0B23-4A83-9D97-9E836709FB15}"/>
    <cellStyle name="Note 8 3" xfId="2472" xr:uid="{00000000-0005-0000-0000-0000A9090000}"/>
    <cellStyle name="Note 8 3 2" xfId="5356" xr:uid="{08CB860B-1B38-4FAC-8B66-40F0020C674A}"/>
    <cellStyle name="Note 8 4" xfId="4432" xr:uid="{EA8FB085-8D7C-4D4C-8B67-15070A72E5AC}"/>
    <cellStyle name="Note 8 5" xfId="4861" xr:uid="{DED5C9F6-8433-42D5-AD2A-60E0FDCD805E}"/>
    <cellStyle name="Note 8 6" xfId="5447" xr:uid="{CC654562-F15D-490D-B803-E1AC67C66ACA}"/>
    <cellStyle name="Note 8 7" xfId="5929" xr:uid="{F1E5E4CD-5AE5-4717-A46E-88D0B6758420}"/>
    <cellStyle name="Note 8 8" xfId="6091" xr:uid="{0B8511FE-80BA-4703-81EC-284EDA58FCDA}"/>
    <cellStyle name="Note 8_TRAFO" xfId="2473" xr:uid="{00000000-0005-0000-0000-0000AA090000}"/>
    <cellStyle name="Note 80" xfId="4410" xr:uid="{0C84C974-5A1D-41F7-8309-2A1D05E504A8}"/>
    <cellStyle name="Note 81" xfId="5767" xr:uid="{C2663F7E-5574-42D2-94F4-540B347ED925}"/>
    <cellStyle name="Note 82" xfId="5788" xr:uid="{B4E9144C-9B40-4509-A3E1-0760931497E7}"/>
    <cellStyle name="Note 83" xfId="5952" xr:uid="{441554BE-248A-4760-884A-E13A81226C3D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5357" xr:uid="{1721F9C7-8890-4982-877E-DF77585A2EAE}"/>
    <cellStyle name="Note 9 2 3" xfId="4429" xr:uid="{076104E5-7D8F-431B-AF4C-21CC81A8B642}"/>
    <cellStyle name="Note 9 2 4" xfId="4864" xr:uid="{3F16AAE7-A54E-49BE-B6DC-1B3CD0EC6CF6}"/>
    <cellStyle name="Note 9 2 5" xfId="5445" xr:uid="{4670B666-EBD2-4730-9D14-8744239D9AC1}"/>
    <cellStyle name="Note 9 2 6" xfId="5932" xr:uid="{A244AE6D-F1D4-43ED-965F-3F2A63E1826D}"/>
    <cellStyle name="Note 9 2 7" xfId="6094" xr:uid="{7F8587BD-7B5B-4435-A050-564274B2F55B}"/>
    <cellStyle name="Note 9 3" xfId="2477" xr:uid="{00000000-0005-0000-0000-0000AE090000}"/>
    <cellStyle name="Note 9 3 2" xfId="5358" xr:uid="{1ADB947D-EB40-4CE7-A864-E1D93F801CD6}"/>
    <cellStyle name="Note 9 4" xfId="4430" xr:uid="{2586AD3E-4238-4A93-A21F-C181EE50D1ED}"/>
    <cellStyle name="Note 9 5" xfId="4863" xr:uid="{8A390E1E-8D7C-43FD-9D8B-C1B269C6EAE2}"/>
    <cellStyle name="Note 9 6" xfId="5403" xr:uid="{6E1B01E6-7F67-462A-9970-6704DDD66050}"/>
    <cellStyle name="Note 9 7" xfId="5931" xr:uid="{961DE350-0677-4B0A-B4FE-B38CDD8BD276}"/>
    <cellStyle name="Note 9 8" xfId="6093" xr:uid="{5D7DE10E-2380-4E24-B419-30C364B77E71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5359" xr:uid="{C1BD28EE-6D7B-4CED-B089-8E212A8929F0}"/>
    <cellStyle name="Output 10 3" xfId="4391" xr:uid="{59DCA57C-BEA5-4E1B-BCBA-A75647214AEC}"/>
    <cellStyle name="Output 10 4" xfId="4865" xr:uid="{710003B3-D24E-4DE6-9ED5-606BEDB0AC0D}"/>
    <cellStyle name="Output 10 5" xfId="5444" xr:uid="{220B1621-04A5-4408-9BE5-E8698AA18AF7}"/>
    <cellStyle name="Output 10 6" xfId="5933" xr:uid="{858C53D3-F607-4C6F-9D75-DDCEC78F8805}"/>
    <cellStyle name="Output 10 7" xfId="6095" xr:uid="{48C44F48-51D4-4630-B52E-FCF3CBE5BA4E}"/>
    <cellStyle name="Output 11" xfId="2482" xr:uid="{00000000-0005-0000-0000-0000B3090000}"/>
    <cellStyle name="Output 11 2" xfId="2483" xr:uid="{00000000-0005-0000-0000-0000B4090000}"/>
    <cellStyle name="Output 11 2 2" xfId="5360" xr:uid="{EBAA9873-89BC-4A5A-8CB9-A8255995E8C8}"/>
    <cellStyle name="Output 11 3" xfId="4428" xr:uid="{2570DD1E-8170-4033-B3FE-A62888DCF73C}"/>
    <cellStyle name="Output 11 4" xfId="4866" xr:uid="{75FDD9E6-6942-41E9-BE49-4E3C10DF9DAB}"/>
    <cellStyle name="Output 11 5" xfId="5443" xr:uid="{3B89D338-03B9-4793-B23E-79E4254FE838}"/>
    <cellStyle name="Output 11 6" xfId="5934" xr:uid="{7680B1EF-DFC0-4842-9B75-A0056DD2BF08}"/>
    <cellStyle name="Output 11 7" xfId="6096" xr:uid="{D732B371-22FB-4E95-BB00-4ECE24831EBA}"/>
    <cellStyle name="Output 12" xfId="2484" xr:uid="{00000000-0005-0000-0000-0000B5090000}"/>
    <cellStyle name="Output 12 2" xfId="2485" xr:uid="{00000000-0005-0000-0000-0000B6090000}"/>
    <cellStyle name="Output 12 2 2" xfId="5361" xr:uid="{CF448509-6249-459A-B7AF-E2B1EB513CCE}"/>
    <cellStyle name="Output 12 3" xfId="4427" xr:uid="{79E581DF-632F-4933-B80C-AD1681987BA8}"/>
    <cellStyle name="Output 12 4" xfId="4867" xr:uid="{924E1A76-FF87-4BCD-95F0-27BAF409A1A5}"/>
    <cellStyle name="Output 12 5" xfId="5442" xr:uid="{E395940B-9A7A-4895-ADA0-01F1C0BEB5A4}"/>
    <cellStyle name="Output 12 6" xfId="5935" xr:uid="{39475790-028E-4DB0-B975-1032583434BD}"/>
    <cellStyle name="Output 12 7" xfId="6097" xr:uid="{B9FB65FB-5DA4-4F60-8EC4-4F016EDEFEF4}"/>
    <cellStyle name="Output 13" xfId="2486" xr:uid="{00000000-0005-0000-0000-0000B7090000}"/>
    <cellStyle name="Output 13 2" xfId="2487" xr:uid="{00000000-0005-0000-0000-0000B8090000}"/>
    <cellStyle name="Output 13 2 2" xfId="5362" xr:uid="{ECF5252F-4D0D-498B-A692-9638DB2542D9}"/>
    <cellStyle name="Output 13 3" xfId="4426" xr:uid="{46F28D9D-C9D2-478A-BCF7-B3A3E3A8E9F3}"/>
    <cellStyle name="Output 13 4" xfId="4868" xr:uid="{6F148476-2F68-483B-B611-AAB1306A0A1A}"/>
    <cellStyle name="Output 13 5" xfId="5441" xr:uid="{7D437D74-127C-4C8A-A2E1-D96385E46C07}"/>
    <cellStyle name="Output 13 6" xfId="5936" xr:uid="{9B028070-C2DB-494E-949A-7C6498F7BF22}"/>
    <cellStyle name="Output 13 7" xfId="6098" xr:uid="{0F41B805-E902-4DEF-8509-7743FAF9DB3B}"/>
    <cellStyle name="Output 14" xfId="2488" xr:uid="{00000000-0005-0000-0000-0000B9090000}"/>
    <cellStyle name="Output 14 2" xfId="2489" xr:uid="{00000000-0005-0000-0000-0000BA090000}"/>
    <cellStyle name="Output 14 2 2" xfId="5363" xr:uid="{8F7BFFDA-8464-4E0A-BB6E-6E7C7D618EC3}"/>
    <cellStyle name="Output 14 3" xfId="4425" xr:uid="{F371432A-1AB2-47CD-9E5C-2C0162E15C79}"/>
    <cellStyle name="Output 14 4" xfId="4869" xr:uid="{DE7DDED2-2CC0-4C01-B991-79ED28E76C02}"/>
    <cellStyle name="Output 14 5" xfId="5440" xr:uid="{47D5D6CC-C4E6-49B1-A5A5-C472078B5798}"/>
    <cellStyle name="Output 14 6" xfId="5937" xr:uid="{70B30DD1-21E7-4F13-9D72-36EF485C8E53}"/>
    <cellStyle name="Output 14 7" xfId="6099" xr:uid="{19632F32-15DD-42ED-BE74-CED2A177DC07}"/>
    <cellStyle name="Output 15" xfId="2490" xr:uid="{00000000-0005-0000-0000-0000BB090000}"/>
    <cellStyle name="Output 15 2" xfId="2491" xr:uid="{00000000-0005-0000-0000-0000BC090000}"/>
    <cellStyle name="Output 15 2 2" xfId="5364" xr:uid="{F9DD36A3-2CB7-4E7F-ACA1-81D6B2892DDE}"/>
    <cellStyle name="Output 15 3" xfId="4424" xr:uid="{4FBDF585-2957-4B38-B507-A222E5E8EAAE}"/>
    <cellStyle name="Output 15 4" xfId="4870" xr:uid="{5439C7B8-8C8D-4CA9-A2EC-4609C1EC4E32}"/>
    <cellStyle name="Output 15 5" xfId="5439" xr:uid="{48121EBA-0BFE-40CE-9942-EE27F8B8F8CB}"/>
    <cellStyle name="Output 15 6" xfId="5938" xr:uid="{50C99164-9DAA-4969-906D-404DBB1CC977}"/>
    <cellStyle name="Output 15 7" xfId="6100" xr:uid="{72F228E7-E4B1-4AC6-9C88-71E92DC9A5B1}"/>
    <cellStyle name="Output 16" xfId="2492" xr:uid="{00000000-0005-0000-0000-0000BD090000}"/>
    <cellStyle name="Output 16 2" xfId="2493" xr:uid="{00000000-0005-0000-0000-0000BE090000}"/>
    <cellStyle name="Output 16 2 2" xfId="5365" xr:uid="{57D75AC1-B119-4D38-B504-6BAA0FE46B95}"/>
    <cellStyle name="Output 16 3" xfId="4423" xr:uid="{5D10976A-CA41-4BCE-A421-A4C2F919275A}"/>
    <cellStyle name="Output 16 4" xfId="4871" xr:uid="{AFA7D1B8-4BB1-4EC4-8B53-3EDA32F2737B}"/>
    <cellStyle name="Output 16 5" xfId="5438" xr:uid="{D60BDE17-C2EE-4C31-A263-E23DC04A30A0}"/>
    <cellStyle name="Output 16 6" xfId="5939" xr:uid="{DA831E93-8BD4-4D21-A45B-19086532553C}"/>
    <cellStyle name="Output 16 7" xfId="6101" xr:uid="{463D2499-0902-4F44-8BBF-9CEF9C1A06B3}"/>
    <cellStyle name="Output 17" xfId="4716" xr:uid="{145888B4-B28F-4BE8-9C77-8838DA4113E8}"/>
    <cellStyle name="Output 18" xfId="4411" xr:uid="{91747FAD-67C5-4E94-A6CE-EE3BB502D4B2}"/>
    <cellStyle name="Output 19" xfId="5766" xr:uid="{B3944A42-CB01-4A35-86FB-E47BC840D83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2 2 2" xfId="5366" xr:uid="{0DD9D4DA-2DE6-4348-B195-BBCB3D5CD50F}"/>
    <cellStyle name="Output 2 2 3" xfId="4421" xr:uid="{B901BF10-47A3-4028-80F5-8B18160DCCE6}"/>
    <cellStyle name="Output 2 2 4" xfId="4873" xr:uid="{B28490B9-613F-4981-A560-80620B94F7F4}"/>
    <cellStyle name="Output 2 2 5" xfId="5436" xr:uid="{A08CA529-4609-4676-A933-0B4AECAB5DEE}"/>
    <cellStyle name="Output 2 2 6" xfId="5941" xr:uid="{712EA434-4031-4B34-9A05-19E20202EA75}"/>
    <cellStyle name="Output 2 2 7" xfId="6103" xr:uid="{62EC1170-624A-49C6-9574-830359514ED9}"/>
    <cellStyle name="Output 2 3" xfId="2497" xr:uid="{00000000-0005-0000-0000-0000C2090000}"/>
    <cellStyle name="Output 2 3 2" xfId="2498" xr:uid="{00000000-0005-0000-0000-0000C3090000}"/>
    <cellStyle name="Output 2 3 2 2" xfId="5367" xr:uid="{D2BE2C73-9BE6-4137-B9F6-904BEDA74216}"/>
    <cellStyle name="Output 2 3 3" xfId="4420" xr:uid="{E8BDCED0-7F7B-4F5E-8F1A-C22AB37A8EE5}"/>
    <cellStyle name="Output 2 3 4" xfId="4874" xr:uid="{542B6FDC-E53D-4A1D-B1FE-1FF9DAD23E95}"/>
    <cellStyle name="Output 2 3 5" xfId="5435" xr:uid="{16818ADA-133A-46E4-905E-4A05340E4444}"/>
    <cellStyle name="Output 2 3 6" xfId="5942" xr:uid="{211896E3-5EBA-4559-AF5F-9DB67FF8770F}"/>
    <cellStyle name="Output 2 3 7" xfId="6104" xr:uid="{AEB3C0BA-AD61-4E22-8A53-4A3EF573CA1E}"/>
    <cellStyle name="Output 2 4" xfId="2499" xr:uid="{00000000-0005-0000-0000-0000C4090000}"/>
    <cellStyle name="Output 2 4 2" xfId="5368" xr:uid="{5094C784-60FC-40E6-A570-4843A1C1B05A}"/>
    <cellStyle name="Output 2 5" xfId="4422" xr:uid="{AD1C60CC-7C86-4A60-80F1-74D6CA16F71C}"/>
    <cellStyle name="Output 2 6" xfId="4872" xr:uid="{40D59953-8DD9-4B5B-94F1-9CCBDEBCA6FA}"/>
    <cellStyle name="Output 2 7" xfId="5437" xr:uid="{7E2F5B6A-9992-4264-983C-61D4BC0C9913}"/>
    <cellStyle name="Output 2 8" xfId="5940" xr:uid="{1BEFCD90-0A77-41CB-A360-84D447CCF822}"/>
    <cellStyle name="Output 2 9" xfId="6102" xr:uid="{39C0EF31-58DD-45CE-854C-1D0F6987A09E}"/>
    <cellStyle name="Output 20" xfId="5787" xr:uid="{E3C6143E-D69D-4978-8876-1DDECB0856F6}"/>
    <cellStyle name="Output 21" xfId="5951" xr:uid="{24735CB5-77B0-4714-9FED-5ACECD175081}"/>
    <cellStyle name="Output 3" xfId="2500" xr:uid="{00000000-0005-0000-0000-0000C5090000}"/>
    <cellStyle name="Output 3 2" xfId="2501" xr:uid="{00000000-0005-0000-0000-0000C6090000}"/>
    <cellStyle name="Output 3 2 2" xfId="5369" xr:uid="{DDAE9AEA-A937-4E0A-B1F9-5B14921605F3}"/>
    <cellStyle name="Output 3 3" xfId="4419" xr:uid="{F77EB7A9-5EB0-4E98-BE57-8109E2E50A2E}"/>
    <cellStyle name="Output 3 4" xfId="4875" xr:uid="{5830956A-851D-4B2E-8E6E-3B999CC3FD51}"/>
    <cellStyle name="Output 3 5" xfId="5434" xr:uid="{3A09DE53-50D2-4544-849E-C560A3093CD1}"/>
    <cellStyle name="Output 3 6" xfId="5943" xr:uid="{D339E619-321C-4AB6-AAAF-C151DEC556E5}"/>
    <cellStyle name="Output 3 7" xfId="6105" xr:uid="{BAD6EBE6-AEB1-4335-9D1F-8E9CBE51E461}"/>
    <cellStyle name="Output 4" xfId="2502" xr:uid="{00000000-0005-0000-0000-0000C7090000}"/>
    <cellStyle name="Output 4 2" xfId="2503" xr:uid="{00000000-0005-0000-0000-0000C8090000}"/>
    <cellStyle name="Output 4 2 2" xfId="5370" xr:uid="{AFB963C9-0937-4F7E-9264-E0CDD44677CF}"/>
    <cellStyle name="Output 4 3" xfId="4418" xr:uid="{DD840228-E9D0-4B1C-9480-6281C561459C}"/>
    <cellStyle name="Output 4 4" xfId="4876" xr:uid="{26FF3C88-4EEE-459D-B5EC-54D8D05282D4}"/>
    <cellStyle name="Output 4 5" xfId="5433" xr:uid="{477796BD-64B7-4DF9-AFF8-8A113C060B50}"/>
    <cellStyle name="Output 4 6" xfId="5944" xr:uid="{077FE350-123B-493E-8994-DB8223490B29}"/>
    <cellStyle name="Output 4 7" xfId="6106" xr:uid="{DF623CAC-0107-4CB1-BA96-817E06EDB2B8}"/>
    <cellStyle name="Output 5" xfId="2504" xr:uid="{00000000-0005-0000-0000-0000C9090000}"/>
    <cellStyle name="Output 5 2" xfId="2505" xr:uid="{00000000-0005-0000-0000-0000CA090000}"/>
    <cellStyle name="Output 5 2 2" xfId="5371" xr:uid="{1189FD70-708D-4DF4-A674-EF47B325D5B8}"/>
    <cellStyle name="Output 5 3" xfId="4417" xr:uid="{AF53D089-565D-42A8-BF40-9B631D59F056}"/>
    <cellStyle name="Output 5 4" xfId="4877" xr:uid="{0C9B425C-F35A-4146-B4E8-B2FAF66F00FA}"/>
    <cellStyle name="Output 5 5" xfId="5432" xr:uid="{9829E142-0F05-4903-AE89-1381F11F9863}"/>
    <cellStyle name="Output 5 6" xfId="5945" xr:uid="{64AC7A46-79C2-4141-93C6-45A73795181C}"/>
    <cellStyle name="Output 5 7" xfId="6107" xr:uid="{1EC61BDA-4314-4A1D-BF29-897D932A2102}"/>
    <cellStyle name="Output 6" xfId="2506" xr:uid="{00000000-0005-0000-0000-0000CB090000}"/>
    <cellStyle name="Output 6 2" xfId="2507" xr:uid="{00000000-0005-0000-0000-0000CC090000}"/>
    <cellStyle name="Output 6 2 2" xfId="5372" xr:uid="{9895065E-C8E1-43E8-9A55-05DA9D22DF98}"/>
    <cellStyle name="Output 6 3" xfId="4416" xr:uid="{CEBD0F13-2D8C-4424-A2A0-65E7F4729815}"/>
    <cellStyle name="Output 6 4" xfId="4878" xr:uid="{C0B7C619-9B06-4AA8-A85E-E6D0DE93B640}"/>
    <cellStyle name="Output 6 5" xfId="5431" xr:uid="{297633AC-8039-466F-8FDE-B1B552223AB4}"/>
    <cellStyle name="Output 6 6" xfId="5946" xr:uid="{D17DD8AB-B97F-4383-8841-60BE940F91B5}"/>
    <cellStyle name="Output 6 7" xfId="6108" xr:uid="{8EC5A517-958C-47AE-BA89-60F009A18393}"/>
    <cellStyle name="Output 7" xfId="2508" xr:uid="{00000000-0005-0000-0000-0000CD090000}"/>
    <cellStyle name="Output 7 2" xfId="2509" xr:uid="{00000000-0005-0000-0000-0000CE090000}"/>
    <cellStyle name="Output 7 2 2" xfId="5373" xr:uid="{ACD7C7C0-BAC6-4BAD-AB0E-3E278255BE11}"/>
    <cellStyle name="Output 7 3" xfId="4415" xr:uid="{D21851C0-0B31-425B-83FA-130B31F1A5A1}"/>
    <cellStyle name="Output 7 4" xfId="4879" xr:uid="{03B2FBE1-6117-4146-BA42-86473C8E2EBF}"/>
    <cellStyle name="Output 7 5" xfId="5430" xr:uid="{99976513-C528-471D-A133-6685890F41BE}"/>
    <cellStyle name="Output 7 6" xfId="5947" xr:uid="{9BF8BA95-1CC0-4799-83A0-B0AA6E19C957}"/>
    <cellStyle name="Output 7 7" xfId="6109" xr:uid="{9E366E3D-2398-46D8-AFA3-41036B525E6C}"/>
    <cellStyle name="Output 8" xfId="2510" xr:uid="{00000000-0005-0000-0000-0000CF090000}"/>
    <cellStyle name="Output 8 2" xfId="2511" xr:uid="{00000000-0005-0000-0000-0000D0090000}"/>
    <cellStyle name="Output 8 2 2" xfId="5374" xr:uid="{42131AA7-671B-41EE-81D9-E74E01FCF349}"/>
    <cellStyle name="Output 8 3" xfId="4414" xr:uid="{DC321980-3313-411D-A927-D5CBE46BC7EC}"/>
    <cellStyle name="Output 8 4" xfId="4880" xr:uid="{385B51C8-767F-40C8-8E6D-59D331A1F446}"/>
    <cellStyle name="Output 8 5" xfId="5402" xr:uid="{7199BD5F-C563-44A9-81A6-8D71C3B96181}"/>
    <cellStyle name="Output 8 6" xfId="5948" xr:uid="{DDE0000C-41CC-47E3-A6B2-999C1F3835E5}"/>
    <cellStyle name="Output 8 7" xfId="6110" xr:uid="{2F87F649-A311-4803-8E77-5DECD848FB09}"/>
    <cellStyle name="Output 9" xfId="2512" xr:uid="{00000000-0005-0000-0000-0000D1090000}"/>
    <cellStyle name="Output 9 2" xfId="2513" xr:uid="{00000000-0005-0000-0000-0000D2090000}"/>
    <cellStyle name="Output 9 2 2" xfId="5375" xr:uid="{DBCFD0C0-6969-442F-90BE-3E2179E7AC99}"/>
    <cellStyle name="Output 9 3" xfId="4413" xr:uid="{DB1B2BE0-42B4-4DD2-9DAC-A773F4B3C200}"/>
    <cellStyle name="Output 9 4" xfId="4881" xr:uid="{EB3A864F-EEC5-4632-BCD5-94059B153406}"/>
    <cellStyle name="Output 9 5" xfId="5429" xr:uid="{52980CFD-0B69-4DF6-B2DA-7E70A4FF791C}"/>
    <cellStyle name="Output 9 6" xfId="5949" xr:uid="{BE7728A1-2928-4CE7-839E-464D8B4C7710}"/>
    <cellStyle name="Output 9 7" xfId="6111" xr:uid="{8DFC638C-1144-4A82-B708-7CC823EA66AA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5376" xr:uid="{102CD369-11F3-413E-8F96-1551EB8992E9}"/>
    <cellStyle name="Percent 13" xfId="5401" xr:uid="{E95570F9-701A-4F29-BCAD-EBB9828FA5DA}"/>
    <cellStyle name="Percent 14" xfId="5354" xr:uid="{5098C509-E496-414B-A6D6-3F431A77F157}"/>
    <cellStyle name="Percent 15" xfId="3678" xr:uid="{0667FD27-66C2-46C8-AB4C-96E91B98258E}"/>
    <cellStyle name="Percent 16" xfId="6130" xr:uid="{12B42573-F70A-4F9A-B9D1-89F66488AA5A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4359" xr:uid="{D0FE4CFF-E110-457F-BF2E-68B751840A53}"/>
    <cellStyle name="Percent 2 2 2 2 2 2 3" xfId="3645" xr:uid="{9F61D025-C950-40F0-B696-C1747BCA36E2}"/>
    <cellStyle name="Percent 2 2 2 2 2 3" xfId="2528" xr:uid="{00000000-0005-0000-0000-0000E2090000}"/>
    <cellStyle name="Percent 2 2 2 2 2 3 2" xfId="4360" xr:uid="{32612C23-F85C-4B22-97C5-BF4F5F9213D2}"/>
    <cellStyle name="Percent 2 2 2 2 2 3 3" xfId="3646" xr:uid="{4221FA2C-BB73-400C-BF6F-2DC8841EDDCA}"/>
    <cellStyle name="Percent 2 2 2 2 2 4" xfId="2529" xr:uid="{00000000-0005-0000-0000-0000E3090000}"/>
    <cellStyle name="Percent 2 2 2 2 2 4 2" xfId="4361" xr:uid="{E2BA56F6-A805-4DBD-A3F4-011F9B5A1CE3}"/>
    <cellStyle name="Percent 2 2 2 2 2 4 3" xfId="3647" xr:uid="{45F405E5-4445-4B16-B238-BD29C6D22306}"/>
    <cellStyle name="Percent 2 2 2 2 2 5" xfId="2530" xr:uid="{00000000-0005-0000-0000-0000E4090000}"/>
    <cellStyle name="Percent 2 2 2 2 2 5 2" xfId="4362" xr:uid="{28001E8B-2BFE-4443-BEF4-E3CDA55575A2}"/>
    <cellStyle name="Percent 2 2 2 2 2 5 3" xfId="3648" xr:uid="{DB48B14C-803B-4F25-A3D4-A559D0F5B9C9}"/>
    <cellStyle name="Percent 2 2 2 2 2 6" xfId="4358" xr:uid="{597EBDE2-7424-41C0-98FF-0720CFE3CE40}"/>
    <cellStyle name="Percent 2 2 2 2 2 7" xfId="3644" xr:uid="{3B5C7C5F-6968-470F-8C1A-1CEA57EF9FB8}"/>
    <cellStyle name="Percent 2 2 2 2 3" xfId="2531" xr:uid="{00000000-0005-0000-0000-0000E5090000}"/>
    <cellStyle name="Percent 2 2 2 2 3 2" xfId="4363" xr:uid="{5D9734B7-2DD1-404B-A86D-865856E1C923}"/>
    <cellStyle name="Percent 2 2 2 2 3 3" xfId="3649" xr:uid="{4995191E-602D-4BAC-A2ED-CF2733E227F2}"/>
    <cellStyle name="Percent 2 2 2 2 4" xfId="2532" xr:uid="{00000000-0005-0000-0000-0000E6090000}"/>
    <cellStyle name="Percent 2 2 2 2 4 2" xfId="4364" xr:uid="{DEC7A6F7-32A3-405A-80AB-420D825B7DBF}"/>
    <cellStyle name="Percent 2 2 2 2 4 3" xfId="3650" xr:uid="{82420D3A-BC18-4708-BC54-C881E995B540}"/>
    <cellStyle name="Percent 2 2 2 2 5" xfId="2533" xr:uid="{00000000-0005-0000-0000-0000E7090000}"/>
    <cellStyle name="Percent 2 2 2 2 5 2" xfId="4365" xr:uid="{262D2E60-E492-4CB6-A476-6C7ECD1F28D7}"/>
    <cellStyle name="Percent 2 2 2 2 5 3" xfId="3651" xr:uid="{FB8B403C-02AE-4F0F-9C7C-74891B55ABE6}"/>
    <cellStyle name="Percent 2 2 2 2 6" xfId="4357" xr:uid="{B0603EC8-D93C-4398-9888-C970364B47C7}"/>
    <cellStyle name="Percent 2 2 2 2 7" xfId="3643" xr:uid="{2CC3BACB-06FA-42AF-8896-2C2FBD08F9A6}"/>
    <cellStyle name="Percent 2 2 2 3" xfId="2534" xr:uid="{00000000-0005-0000-0000-0000E8090000}"/>
    <cellStyle name="Percent 2 2 2 3 2" xfId="4366" xr:uid="{40F3DA50-A240-4BF0-9D31-6F226089B60E}"/>
    <cellStyle name="Percent 2 2 2 3 3" xfId="3652" xr:uid="{3E16DA6D-2405-42F5-8DF1-E91E92881041}"/>
    <cellStyle name="Percent 2 2 2 4" xfId="2535" xr:uid="{00000000-0005-0000-0000-0000E9090000}"/>
    <cellStyle name="Percent 2 2 2 4 2" xfId="4367" xr:uid="{329E8122-7F65-4943-8F71-97363E58B0FD}"/>
    <cellStyle name="Percent 2 2 2 4 3" xfId="3653" xr:uid="{0842D068-5FB5-48B7-BEB0-A8C06129FD23}"/>
    <cellStyle name="Percent 2 2 2 5" xfId="2536" xr:uid="{00000000-0005-0000-0000-0000EA090000}"/>
    <cellStyle name="Percent 2 2 2 5 2" xfId="4368" xr:uid="{A35799D9-2A4D-4CE9-9C29-15AF3364B35E}"/>
    <cellStyle name="Percent 2 2 2 5 3" xfId="3654" xr:uid="{CF91E6CB-F894-4171-BB5A-E5663EF85B02}"/>
    <cellStyle name="Percent 2 2 2 6" xfId="2537" xr:uid="{00000000-0005-0000-0000-0000EB090000}"/>
    <cellStyle name="Percent 2 2 2 6 2" xfId="4369" xr:uid="{2937232E-7E8B-4BBE-8926-8A8074D0FAC5}"/>
    <cellStyle name="Percent 2 2 2 6 3" xfId="3655" xr:uid="{32227170-6335-445A-AF7E-232EAADAEAF4}"/>
    <cellStyle name="Percent 2 2 2 7" xfId="2538" xr:uid="{00000000-0005-0000-0000-0000EC090000}"/>
    <cellStyle name="Percent 2 2 2 7 2" xfId="4370" xr:uid="{83881931-6044-491C-91BE-12F11D50927E}"/>
    <cellStyle name="Percent 2 2 2 7 3" xfId="3656" xr:uid="{2B0C84FE-87B1-4FB0-B5AB-E4377610B225}"/>
    <cellStyle name="Percent 2 2 2 8" xfId="4356" xr:uid="{66CCFBE8-36AA-4489-9730-7E84A18ED8F0}"/>
    <cellStyle name="Percent 2 2 2 9" xfId="3642" xr:uid="{09555384-6BBF-48A9-9224-BF8881083C1F}"/>
    <cellStyle name="Percent 2 2 3" xfId="2539" xr:uid="{00000000-0005-0000-0000-0000ED090000}"/>
    <cellStyle name="Percent 2 2 3 2" xfId="4371" xr:uid="{D0AF5444-3769-47EF-BD5D-5BE8FB64C219}"/>
    <cellStyle name="Percent 2 2 3 3" xfId="3657" xr:uid="{5585D5FF-594D-4CD8-81AB-CC7A81970F38}"/>
    <cellStyle name="Percent 2 2 4" xfId="2540" xr:uid="{00000000-0005-0000-0000-0000EE090000}"/>
    <cellStyle name="Percent 2 2 4 2" xfId="4372" xr:uid="{4DED9A2D-7C62-4C67-8FB6-A927A9314F7A}"/>
    <cellStyle name="Percent 2 2 4 3" xfId="3658" xr:uid="{12089FF6-864A-4D19-ADB6-4730B958B3C3}"/>
    <cellStyle name="Percent 2 2 5" xfId="2541" xr:uid="{00000000-0005-0000-0000-0000EF090000}"/>
    <cellStyle name="Percent 2 2 5 2" xfId="4373" xr:uid="{784DB955-9EC8-4125-AD48-FAD64CC8AF78}"/>
    <cellStyle name="Percent 2 2 5 3" xfId="3659" xr:uid="{AEEAA12D-B2E1-4D0A-B374-A21BE63F47CF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4374" xr:uid="{0389BAD7-D68C-4FCE-8FFD-C3D4A86300B4}"/>
    <cellStyle name="Percent 2 3 4" xfId="3660" xr:uid="{9D16F782-C3E5-43AD-B967-BE79227973A8}"/>
    <cellStyle name="Percent 2 4" xfId="2546" xr:uid="{00000000-0005-0000-0000-0000F4090000}"/>
    <cellStyle name="Percent 2 4 2" xfId="4375" xr:uid="{98CE0E14-982D-4794-BA5A-2DB4DC2434DB}"/>
    <cellStyle name="Percent 2 4 3" xfId="3661" xr:uid="{D4465DD1-CCEB-4B1E-98ED-74991ED8B538}"/>
    <cellStyle name="Percent 2 5" xfId="2547" xr:uid="{00000000-0005-0000-0000-0000F5090000}"/>
    <cellStyle name="Percent 2 5 2" xfId="4376" xr:uid="{C4EB9822-B397-4220-87AB-ABE2E7832744}"/>
    <cellStyle name="Percent 2 5 3" xfId="3662" xr:uid="{5D405CBC-3E72-4534-9637-EA8BFBD549D8}"/>
    <cellStyle name="Percent 2 6" xfId="2548" xr:uid="{00000000-0005-0000-0000-0000F6090000}"/>
    <cellStyle name="Percent 2 6 2" xfId="4377" xr:uid="{0BCAC889-12B4-4371-B3D4-5352D41BE4D2}"/>
    <cellStyle name="Percent 2 6 3" xfId="3663" xr:uid="{6E7647E0-9F0B-4D31-9EE1-7FE8583445AD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4380" xr:uid="{9CD4423F-CB1D-4612-9DC9-DED30584A1C3}"/>
    <cellStyle name="Percent 5 2 2 3" xfId="3666" xr:uid="{AA285FF4-DCD4-41AE-9BCC-2DBB9B11C9A3}"/>
    <cellStyle name="Percent 5 2 3" xfId="2558" xr:uid="{00000000-0005-0000-0000-0000000A0000}"/>
    <cellStyle name="Percent 5 2 3 2" xfId="4381" xr:uid="{9BA62CC5-1005-464B-8B74-5C808567B692}"/>
    <cellStyle name="Percent 5 2 3 3" xfId="3667" xr:uid="{3436F116-A389-4E66-971D-9BFF7ECE0D06}"/>
    <cellStyle name="Percent 5 2 4" xfId="2559" xr:uid="{00000000-0005-0000-0000-0000010A0000}"/>
    <cellStyle name="Percent 5 2 4 2" xfId="4382" xr:uid="{BD4D7B19-337F-4137-8D16-247670D7F779}"/>
    <cellStyle name="Percent 5 2 4 3" xfId="3668" xr:uid="{DFF2D485-31F6-437F-8D44-8593E8FB70D8}"/>
    <cellStyle name="Percent 5 2 5" xfId="2560" xr:uid="{00000000-0005-0000-0000-0000020A0000}"/>
    <cellStyle name="Percent 5 2 5 2" xfId="4383" xr:uid="{BA54D4AE-09D7-45B6-8183-AF279BA96140}"/>
    <cellStyle name="Percent 5 2 5 3" xfId="3669" xr:uid="{2E605F5D-2F61-48CE-95DF-29921CA484E1}"/>
    <cellStyle name="Percent 5 2 6" xfId="2561" xr:uid="{00000000-0005-0000-0000-0000030A0000}"/>
    <cellStyle name="Percent 5 2 6 2" xfId="2562" xr:uid="{00000000-0005-0000-0000-0000040A0000}"/>
    <cellStyle name="Percent 5 2 7" xfId="4379" xr:uid="{13D64B95-44E5-4D2A-B3AA-2C14C36CDA93}"/>
    <cellStyle name="Percent 5 2 8" xfId="3665" xr:uid="{F7477E71-64B6-449E-B53E-8AD6CB248495}"/>
    <cellStyle name="Percent 5 3" xfId="2563" xr:uid="{00000000-0005-0000-0000-0000050A0000}"/>
    <cellStyle name="Percent 5 3 2" xfId="4384" xr:uid="{A35D77A5-313F-4958-A89A-CB954B0C64E0}"/>
    <cellStyle name="Percent 5 3 3" xfId="3670" xr:uid="{B192D045-7E74-4925-A98C-E297D0564A83}"/>
    <cellStyle name="Percent 5 4" xfId="2564" xr:uid="{00000000-0005-0000-0000-0000060A0000}"/>
    <cellStyle name="Percent 5 4 2" xfId="4385" xr:uid="{ED5A8493-EAD7-4CB0-B21F-3060F36C9B9A}"/>
    <cellStyle name="Percent 5 4 3" xfId="3671" xr:uid="{87964DC2-5C1F-425D-A88B-859204D6F447}"/>
    <cellStyle name="Percent 5 5" xfId="2565" xr:uid="{00000000-0005-0000-0000-0000070A0000}"/>
    <cellStyle name="Percent 5 5 2" xfId="4386" xr:uid="{35499D08-77A9-4B59-887A-EFCC037ED96F}"/>
    <cellStyle name="Percent 5 5 3" xfId="3672" xr:uid="{D8E8D33A-6270-4FA7-AF9F-DE085CA0CF12}"/>
    <cellStyle name="Percent 5 6" xfId="4378" xr:uid="{B480D16A-FFA3-483B-989C-588BF6E55EED}"/>
    <cellStyle name="Percent 5 7" xfId="3664" xr:uid="{989F7033-6727-4FA1-919E-A4C45BDC2982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4387" xr:uid="{3FB9398D-CE66-4B47-AB56-A02F4F71F487}"/>
    <cellStyle name="Percent 8 3" xfId="5377" xr:uid="{4370D4FD-46A8-494B-818F-AD81352622E3}"/>
    <cellStyle name="Percent 8 4" xfId="3673" xr:uid="{9C811B80-C750-4C9F-9863-B384A8B2036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6112" xr:uid="{CB535E9E-7040-4AF7-9F29-607094515FCD}"/>
    <cellStyle name="sbt2 2" xfId="2588" xr:uid="{00000000-0005-0000-0000-00001E0A0000}"/>
    <cellStyle name="sbt2 2 2" xfId="5379" xr:uid="{B83C2909-9822-4961-B67D-3B880C2865A2}"/>
    <cellStyle name="sbt2 3" xfId="4388" xr:uid="{67D03289-7CC0-4076-9C94-FCCFEEB6D738}"/>
    <cellStyle name="sbt2 4" xfId="4409" xr:uid="{EEED9FD5-0171-46D9-AC3E-8DE6B89FBC95}"/>
    <cellStyle name="sbt2 5" xfId="4882" xr:uid="{8C4917F6-CDA6-4EB6-8F5C-563198BFE442}"/>
    <cellStyle name="sbt2 6" xfId="5378" xr:uid="{A424B671-B109-4897-864F-923991620827}"/>
    <cellStyle name="sbt2 7" xfId="5764" xr:uid="{7B05EF83-B6AD-40AC-85B5-DC339129BCD4}"/>
    <cellStyle name="sbt2 8" xfId="5789" xr:uid="{28A04D5C-FEC7-4967-A929-674AECCCDC62}"/>
    <cellStyle name="sbt2 9" xfId="5953" xr:uid="{9E8BD4E3-A170-4ECD-8E94-4FD808B527B8}"/>
    <cellStyle name="subt1" xfId="2589" xr:uid="{00000000-0005-0000-0000-00001F0A0000}"/>
    <cellStyle name="subt1 2" xfId="2590" xr:uid="{00000000-0005-0000-0000-0000200A0000}"/>
    <cellStyle name="subt1 2 2" xfId="5381" xr:uid="{E1BA8471-7909-4B4E-9D4E-FD0F1C93B5E4}"/>
    <cellStyle name="subt1 3" xfId="4389" xr:uid="{86DD1F36-D407-48D4-A6C4-C184EFB80FF6}"/>
    <cellStyle name="subt1 3 2" xfId="6131" xr:uid="{7DA88184-1E21-4735-BD44-53B7801BF249}"/>
    <cellStyle name="subt1 4" xfId="5380" xr:uid="{11350FA1-7469-4EB0-AC9E-5D9B42130AF2}"/>
    <cellStyle name="subt1 5" xfId="5765" xr:uid="{B25BA5B9-569C-4239-86D1-4EF850E4D9BD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5382" xr:uid="{72090E40-E232-4696-A4A9-FD0455EEA001}"/>
    <cellStyle name="Total 10 3" xfId="4726" xr:uid="{F391D7A9-E8B9-4D5A-9B8B-D9A3E7F1A7B4}"/>
    <cellStyle name="Total 10 4" xfId="4884" xr:uid="{BFC05ACF-9FA3-4CEB-B8E4-749F971239B0}"/>
    <cellStyle name="Total 10 5" xfId="5792" xr:uid="{DCF707D0-C458-4926-B155-7C4D88058020}"/>
    <cellStyle name="Total 10 6" xfId="5956" xr:uid="{0F83DA09-69D1-44D7-9D93-CF8001F58996}"/>
    <cellStyle name="Total 10 7" xfId="6113" xr:uid="{71488B18-E4FE-477F-825B-B8CFEA904063}"/>
    <cellStyle name="Total 11" xfId="2619" xr:uid="{00000000-0005-0000-0000-00003D0A0000}"/>
    <cellStyle name="Total 11 2" xfId="2620" xr:uid="{00000000-0005-0000-0000-00003E0A0000}"/>
    <cellStyle name="Total 11 2 2" xfId="5383" xr:uid="{4FAA4AAB-0234-4ECF-A4F8-6940C8C65A25}"/>
    <cellStyle name="Total 11 3" xfId="4727" xr:uid="{E21F1789-C84E-4419-9C14-5C673C2FB91C}"/>
    <cellStyle name="Total 11 4" xfId="4885" xr:uid="{31CAAE64-56A2-4E0E-A95E-2F384A351817}"/>
    <cellStyle name="Total 11 5" xfId="5793" xr:uid="{87C6F69C-4E7E-4CD7-9F1C-A14F3318EE55}"/>
    <cellStyle name="Total 11 6" xfId="5957" xr:uid="{C6903EE8-34A8-435C-9544-CE03242F64D2}"/>
    <cellStyle name="Total 11 7" xfId="6114" xr:uid="{CE1F5EF6-DE7A-49E6-8EBA-DA6361DC0D7A}"/>
    <cellStyle name="Total 12" xfId="2621" xr:uid="{00000000-0005-0000-0000-00003F0A0000}"/>
    <cellStyle name="Total 12 2" xfId="2622" xr:uid="{00000000-0005-0000-0000-0000400A0000}"/>
    <cellStyle name="Total 12 2 2" xfId="5384" xr:uid="{D942070B-B1A1-4485-BE77-897D40751B29}"/>
    <cellStyle name="Total 12 3" xfId="4728" xr:uid="{B8908680-BD38-4FF2-B9C8-6E0E0DA1C0FD}"/>
    <cellStyle name="Total 12 4" xfId="4886" xr:uid="{DFA48978-90C9-45EC-8D58-162955904C73}"/>
    <cellStyle name="Total 12 5" xfId="5794" xr:uid="{674061E6-4DA5-4701-B0D5-35AD11ED20C5}"/>
    <cellStyle name="Total 12 6" xfId="5958" xr:uid="{9567C44E-4220-44A6-9F99-8E8245309618}"/>
    <cellStyle name="Total 12 7" xfId="6115" xr:uid="{48D7704F-7118-40A3-934F-CD0508980C88}"/>
    <cellStyle name="Total 13" xfId="2623" xr:uid="{00000000-0005-0000-0000-0000410A0000}"/>
    <cellStyle name="Total 13 2" xfId="2624" xr:uid="{00000000-0005-0000-0000-0000420A0000}"/>
    <cellStyle name="Total 13 2 2" xfId="5385" xr:uid="{6A4A6E8B-6CB9-4E5C-A086-EE8D54B36E15}"/>
    <cellStyle name="Total 13 3" xfId="4729" xr:uid="{3AF2F42D-0D50-4430-9798-D089C8BFE409}"/>
    <cellStyle name="Total 13 4" xfId="4887" xr:uid="{0AEDFB0D-B0F7-4F73-AEB5-17DFE8522C52}"/>
    <cellStyle name="Total 13 5" xfId="5795" xr:uid="{2C3CDEB5-EFA6-4528-8BE6-5FC523A1F716}"/>
    <cellStyle name="Total 13 6" xfId="5959" xr:uid="{1761FC16-6811-4E04-841E-69CDEE1F95DA}"/>
    <cellStyle name="Total 13 7" xfId="6116" xr:uid="{9A05C49A-A2F4-413D-A84A-CA9A9B80F124}"/>
    <cellStyle name="Total 14" xfId="2625" xr:uid="{00000000-0005-0000-0000-0000430A0000}"/>
    <cellStyle name="Total 14 2" xfId="2626" xr:uid="{00000000-0005-0000-0000-0000440A0000}"/>
    <cellStyle name="Total 14 2 2" xfId="5386" xr:uid="{569C981D-4E0E-4D17-AF98-050E9238C43B}"/>
    <cellStyle name="Total 14 3" xfId="4730" xr:uid="{1CBF21E5-CFFE-4F69-97EE-120531DCAC98}"/>
    <cellStyle name="Total 14 4" xfId="4888" xr:uid="{131AA962-7F29-4FC8-BFC7-56872F3B9FBA}"/>
    <cellStyle name="Total 14 5" xfId="5796" xr:uid="{276E93A0-07DB-42BD-A8C9-56D374CC7682}"/>
    <cellStyle name="Total 14 6" xfId="5960" xr:uid="{76E048C1-5D12-44ED-A772-C28CDD1568C7}"/>
    <cellStyle name="Total 14 7" xfId="6117" xr:uid="{8FCADFCE-4E91-431C-9BF2-47FDFA68C19C}"/>
    <cellStyle name="Total 15" xfId="2627" xr:uid="{00000000-0005-0000-0000-0000450A0000}"/>
    <cellStyle name="Total 15 2" xfId="2628" xr:uid="{00000000-0005-0000-0000-0000460A0000}"/>
    <cellStyle name="Total 15 2 2" xfId="5387" xr:uid="{C3CBAA74-DFF3-4032-A9FE-799A2FD56693}"/>
    <cellStyle name="Total 15 3" xfId="4731" xr:uid="{9A650544-B3D4-4123-AED1-9C2211B9B087}"/>
    <cellStyle name="Total 15 4" xfId="4889" xr:uid="{6DC47225-7ECA-4F15-B510-05EF07A38CFE}"/>
    <cellStyle name="Total 15 5" xfId="5797" xr:uid="{DD54C609-B88F-446E-A75F-0A9FD9B0E897}"/>
    <cellStyle name="Total 15 6" xfId="5961" xr:uid="{9D0B5A25-55A5-463D-B2C5-07F444E2A9B1}"/>
    <cellStyle name="Total 15 7" xfId="6118" xr:uid="{46A24F0A-2B7C-4141-8409-202E5CECFC2B}"/>
    <cellStyle name="Total 16" xfId="2629" xr:uid="{00000000-0005-0000-0000-0000470A0000}"/>
    <cellStyle name="Total 16 2" xfId="2630" xr:uid="{00000000-0005-0000-0000-0000480A0000}"/>
    <cellStyle name="Total 16 2 2" xfId="5388" xr:uid="{E1218BB5-018B-491E-B611-79E46EECCC7B}"/>
    <cellStyle name="Total 16 3" xfId="4732" xr:uid="{8B78BDEC-1386-44E6-B3F3-00BAABE90CD5}"/>
    <cellStyle name="Total 16 4" xfId="4890" xr:uid="{708D4AC6-BB76-4879-AE83-2348995FBAA0}"/>
    <cellStyle name="Total 16 5" xfId="5798" xr:uid="{D5AD594E-3070-49A3-9024-25CFFF60D6EF}"/>
    <cellStyle name="Total 16 6" xfId="5962" xr:uid="{98BEBF4F-8763-4504-A5C2-27FDC4C8D5D2}"/>
    <cellStyle name="Total 16 7" xfId="6119" xr:uid="{0CD2CCF6-1500-49F0-AEB5-EF010A96C2F6}"/>
    <cellStyle name="Total 17" xfId="4406" xr:uid="{3C994F93-7BAF-467D-AC20-1E8D33B6B819}"/>
    <cellStyle name="Total 18" xfId="4412" xr:uid="{1FC86A0D-D74A-431A-ABE1-F66005C3A34B}"/>
    <cellStyle name="Total 19" xfId="5422" xr:uid="{F43E62F6-BAC8-421B-A196-9DB026739FC2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2 2 2" xfId="5389" xr:uid="{2F1D2D9D-FCCB-48B9-8848-458605CEC129}"/>
    <cellStyle name="Total 2 2 3" xfId="4734" xr:uid="{9575298C-E6DC-461C-ABB3-414DC4561083}"/>
    <cellStyle name="Total 2 2 4" xfId="4892" xr:uid="{F4A75CCA-E950-48E7-982B-393A263607F2}"/>
    <cellStyle name="Total 2 2 5" xfId="5800" xr:uid="{4C6AE648-8EEA-4F65-B2A2-D1FC3F467968}"/>
    <cellStyle name="Total 2 2 6" xfId="5964" xr:uid="{59BCD4B0-8876-4758-A41F-71DE801B8A1B}"/>
    <cellStyle name="Total 2 2 7" xfId="6121" xr:uid="{98E1F3BA-16D5-48FA-989B-F5A114D02A32}"/>
    <cellStyle name="Total 2 3" xfId="2634" xr:uid="{00000000-0005-0000-0000-00004C0A0000}"/>
    <cellStyle name="Total 2 3 2" xfId="2635" xr:uid="{00000000-0005-0000-0000-00004D0A0000}"/>
    <cellStyle name="Total 2 3 2 2" xfId="5390" xr:uid="{F00FBD0D-648C-4ACF-96F1-6C0BC2B537F3}"/>
    <cellStyle name="Total 2 3 3" xfId="4735" xr:uid="{5488C4B1-6D49-41B6-BB71-A101BA93C4AB}"/>
    <cellStyle name="Total 2 3 4" xfId="4893" xr:uid="{1B0CDA0B-4CD0-4A60-A920-38CFD6AAD484}"/>
    <cellStyle name="Total 2 3 5" xfId="5801" xr:uid="{8F88D969-254F-470D-8505-DEC84E553BE5}"/>
    <cellStyle name="Total 2 3 6" xfId="5965" xr:uid="{ED2BC5EC-2D42-4298-8B04-63D7A917D5EB}"/>
    <cellStyle name="Total 2 3 7" xfId="6122" xr:uid="{8D0A957A-8C9A-412C-B67E-20BE8EC1410D}"/>
    <cellStyle name="Total 2 4" xfId="2636" xr:uid="{00000000-0005-0000-0000-00004E0A0000}"/>
    <cellStyle name="Total 2 4 2" xfId="5391" xr:uid="{E4B546E0-F91D-42D4-82E2-9C7CF275B6E0}"/>
    <cellStyle name="Total 2 5" xfId="4733" xr:uid="{54D43D00-6AE6-4BF2-8B87-426996C07DEE}"/>
    <cellStyle name="Total 2 6" xfId="4891" xr:uid="{9D67DB78-60E1-4BE6-8A7C-ED93E34F06E2}"/>
    <cellStyle name="Total 2 7" xfId="5799" xr:uid="{18EBD4FC-A329-4B27-B939-2BB45762B56F}"/>
    <cellStyle name="Total 2 8" xfId="5963" xr:uid="{7276A977-F4F2-4A86-B4B8-E1B4C2E85881}"/>
    <cellStyle name="Total 2 9" xfId="6120" xr:uid="{58B744BB-3090-45DC-A430-9ADEBE0AD89D}"/>
    <cellStyle name="Total 20" xfId="5786" xr:uid="{F363A6DC-1EDC-4F59-857C-CA564316BF5F}"/>
    <cellStyle name="Total 21" xfId="5950" xr:uid="{9B65B28E-856E-476C-A47F-2CBDE3A115E6}"/>
    <cellStyle name="Total 3" xfId="2637" xr:uid="{00000000-0005-0000-0000-00004F0A0000}"/>
    <cellStyle name="Total 3 2" xfId="2638" xr:uid="{00000000-0005-0000-0000-0000500A0000}"/>
    <cellStyle name="Total 3 2 2" xfId="5392" xr:uid="{5BEE18A7-F2D8-4241-8D83-4A45ABF537A8}"/>
    <cellStyle name="Total 3 3" xfId="4736" xr:uid="{8F231EBF-47AE-4EC8-8206-7C282822135E}"/>
    <cellStyle name="Total 3 4" xfId="4894" xr:uid="{1DDD5216-F178-4EAC-B699-3C58B85699F7}"/>
    <cellStyle name="Total 3 5" xfId="5802" xr:uid="{2726C512-0792-4A76-8D1B-56051F13074D}"/>
    <cellStyle name="Total 3 6" xfId="5966" xr:uid="{31D9110B-B3D6-4543-A092-74A63CE5150E}"/>
    <cellStyle name="Total 3 7" xfId="6123" xr:uid="{1C502DC7-12B9-47F7-8A58-DCA3A24E1608}"/>
    <cellStyle name="Total 4" xfId="2639" xr:uid="{00000000-0005-0000-0000-0000510A0000}"/>
    <cellStyle name="Total 4 2" xfId="2640" xr:uid="{00000000-0005-0000-0000-0000520A0000}"/>
    <cellStyle name="Total 4 2 2" xfId="5393" xr:uid="{7AA4D3C1-6B21-4846-A901-BA9450289345}"/>
    <cellStyle name="Total 4 3" xfId="4737" xr:uid="{E4136191-0BFB-40AB-960A-C7CFC7BD3F99}"/>
    <cellStyle name="Total 4 4" xfId="4895" xr:uid="{15FFE777-9004-4927-9E4A-58FBC9CC1BE4}"/>
    <cellStyle name="Total 4 5" xfId="5803" xr:uid="{85FE96F6-8703-4104-A11C-6999C321BCDC}"/>
    <cellStyle name="Total 4 6" xfId="5967" xr:uid="{9561989E-1625-411C-B722-1B530C14731F}"/>
    <cellStyle name="Total 4 7" xfId="6124" xr:uid="{260A3D5F-1DF9-4EC2-BF31-4F751F3B774D}"/>
    <cellStyle name="Total 5" xfId="2641" xr:uid="{00000000-0005-0000-0000-0000530A0000}"/>
    <cellStyle name="Total 5 2" xfId="2642" xr:uid="{00000000-0005-0000-0000-0000540A0000}"/>
    <cellStyle name="Total 5 2 2" xfId="5394" xr:uid="{3DCE50CD-EA98-4514-9225-8177BA7DC170}"/>
    <cellStyle name="Total 5 3" xfId="4738" xr:uid="{BF0D0FD0-9BEE-446C-9596-5113E1313F0C}"/>
    <cellStyle name="Total 5 4" xfId="4896" xr:uid="{A199FC8F-5C54-4678-802D-E5F3596CBC2F}"/>
    <cellStyle name="Total 5 5" xfId="5804" xr:uid="{213CD757-C022-4E7A-BCB6-15A199AC0D84}"/>
    <cellStyle name="Total 5 6" xfId="5968" xr:uid="{6E7AAEF6-ADAE-40F4-8821-52FFD152BF5D}"/>
    <cellStyle name="Total 5 7" xfId="6125" xr:uid="{A9211E0F-B83C-4678-BD6E-7FF16FD8ABF3}"/>
    <cellStyle name="Total 6" xfId="2643" xr:uid="{00000000-0005-0000-0000-0000550A0000}"/>
    <cellStyle name="Total 6 2" xfId="2644" xr:uid="{00000000-0005-0000-0000-0000560A0000}"/>
    <cellStyle name="Total 6 2 2" xfId="5395" xr:uid="{28CF40CF-9A54-4A98-8FA2-66DBB1953F9B}"/>
    <cellStyle name="Total 6 3" xfId="4739" xr:uid="{99C8E5B5-4925-40DE-9ED7-DD0675690331}"/>
    <cellStyle name="Total 6 4" xfId="4897" xr:uid="{4AEDA44F-206E-4856-9986-E5CA87606598}"/>
    <cellStyle name="Total 6 5" xfId="5805" xr:uid="{D6D2E2DD-45B1-4B12-9655-CA3F886E5075}"/>
    <cellStyle name="Total 6 6" xfId="5969" xr:uid="{4BA33AB8-180D-4770-82D9-FD0F74FA834A}"/>
    <cellStyle name="Total 6 7" xfId="6126" xr:uid="{F5D0BDB2-C96B-456D-8B4F-BAC477BB781F}"/>
    <cellStyle name="Total 7" xfId="2645" xr:uid="{00000000-0005-0000-0000-0000570A0000}"/>
    <cellStyle name="Total 7 2" xfId="2646" xr:uid="{00000000-0005-0000-0000-0000580A0000}"/>
    <cellStyle name="Total 7 2 2" xfId="5396" xr:uid="{7228B27C-3252-4720-8989-FDEF61DEC82E}"/>
    <cellStyle name="Total 7 3" xfId="4740" xr:uid="{03E8AC49-18CB-411F-9EA9-37F7BC517AEC}"/>
    <cellStyle name="Total 7 4" xfId="4898" xr:uid="{6DD7B4DF-7018-46B1-A9C3-C2707EBF2FF8}"/>
    <cellStyle name="Total 7 5" xfId="5806" xr:uid="{8508444F-9512-4C78-8110-874B83D0D191}"/>
    <cellStyle name="Total 7 6" xfId="5970" xr:uid="{E404628C-E610-434A-9575-A2900C1EF1CD}"/>
    <cellStyle name="Total 7 7" xfId="6127" xr:uid="{4FCF66B1-6201-44F0-B978-780EDEC5E950}"/>
    <cellStyle name="Total 8" xfId="2647" xr:uid="{00000000-0005-0000-0000-0000590A0000}"/>
    <cellStyle name="Total 8 2" xfId="2648" xr:uid="{00000000-0005-0000-0000-00005A0A0000}"/>
    <cellStyle name="Total 8 2 2" xfId="5397" xr:uid="{25EADF29-8CD5-4B65-ABF3-870E58775080}"/>
    <cellStyle name="Total 8 3" xfId="4741" xr:uid="{01895D86-921F-4D23-9EBF-DE5391408C45}"/>
    <cellStyle name="Total 8 4" xfId="4899" xr:uid="{5871F946-4886-4378-814F-FE1682D0871A}"/>
    <cellStyle name="Total 8 5" xfId="5807" xr:uid="{2BA0BC11-65FE-469B-9AF6-8F7C6FF7C54A}"/>
    <cellStyle name="Total 8 6" xfId="5971" xr:uid="{09FCAD42-E8DB-414E-8DE1-EB5AEE94C282}"/>
    <cellStyle name="Total 8 7" xfId="6128" xr:uid="{F1091577-00C5-4579-A931-0C8C1C63B418}"/>
    <cellStyle name="Total 9" xfId="2649" xr:uid="{00000000-0005-0000-0000-00005B0A0000}"/>
    <cellStyle name="Total 9 2" xfId="2650" xr:uid="{00000000-0005-0000-0000-00005C0A0000}"/>
    <cellStyle name="Total 9 2 2" xfId="5398" xr:uid="{B742DE36-34AF-48A7-B551-7DCEF4D87FE5}"/>
    <cellStyle name="Total 9 3" xfId="4742" xr:uid="{CD3233BA-0B2A-4E37-AE88-C47FCEC41862}"/>
    <cellStyle name="Total 9 4" xfId="4900" xr:uid="{0C5431C0-B144-4BF5-B715-32FAA7B8CBDE}"/>
    <cellStyle name="Total 9 5" xfId="5808" xr:uid="{E8F800E1-CE27-46A3-8438-B9DF601B5833}"/>
    <cellStyle name="Total 9 6" xfId="5972" xr:uid="{A527B317-A0A9-4D71-B577-457F1B3C7110}"/>
    <cellStyle name="Total 9 7" xfId="6129" xr:uid="{BF37627D-C299-4B2D-AD78-5058628BF01D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0.20749999999999996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0.21939310229205783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7163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71635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6518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156882</xdr:colOff>
      <xdr:row>37</xdr:row>
      <xdr:rowOff>78440</xdr:rowOff>
    </xdr:from>
    <xdr:to>
      <xdr:col>19</xdr:col>
      <xdr:colOff>452120</xdr:colOff>
      <xdr:row>40</xdr:row>
      <xdr:rowOff>24813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3F85F-84B1-476F-9995-1452039DF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85794" y="8886264"/>
          <a:ext cx="295238" cy="6299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17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217715</xdr:colOff>
      <xdr:row>87</xdr:row>
      <xdr:rowOff>149678</xdr:rowOff>
    </xdr:from>
    <xdr:to>
      <xdr:col>10</xdr:col>
      <xdr:colOff>512953</xdr:colOff>
      <xdr:row>91</xdr:row>
      <xdr:rowOff>17609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FD01BE-55FC-4C38-8A28-EA1BB8D74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22429" y="17267464"/>
          <a:ext cx="295238" cy="62993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263" name="Group 262">
          <a:extLst>
            <a:ext uri="{FF2B5EF4-FFF2-40B4-BE49-F238E27FC236}">
              <a16:creationId xmlns:a16="http://schemas.microsoft.com/office/drawing/2014/main" id="{1E8AE001-37C1-4B74-A68A-4AE9697218BC}"/>
            </a:ext>
          </a:extLst>
        </xdr:cNvPr>
        <xdr:cNvGrpSpPr/>
      </xdr:nvGrpSpPr>
      <xdr:grpSpPr>
        <a:xfrm>
          <a:off x="9633618" y="818905"/>
          <a:ext cx="1376253" cy="1757375"/>
          <a:chOff x="9713886" y="808452"/>
          <a:chExt cx="1342558" cy="1766630"/>
        </a:xfrm>
      </xdr:grpSpPr>
      <xdr:grpSp>
        <xdr:nvGrpSpPr>
          <xdr:cNvPr id="264" name="Group 13">
            <a:extLst>
              <a:ext uri="{FF2B5EF4-FFF2-40B4-BE49-F238E27FC236}">
                <a16:creationId xmlns:a16="http://schemas.microsoft.com/office/drawing/2014/main" id="{83C42359-BC83-495D-9C75-F9D51AFBAB56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23" name="Oval 1">
              <a:extLst>
                <a:ext uri="{FF2B5EF4-FFF2-40B4-BE49-F238E27FC236}">
                  <a16:creationId xmlns:a16="http://schemas.microsoft.com/office/drawing/2014/main" id="{DDB6FAA4-3099-4478-A065-4A5E2A28ACD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24" name="Straight Connector 3">
              <a:extLst>
                <a:ext uri="{FF2B5EF4-FFF2-40B4-BE49-F238E27FC236}">
                  <a16:creationId xmlns:a16="http://schemas.microsoft.com/office/drawing/2014/main" id="{7C599A81-D4B1-4303-A0A9-7B7305DEC5C9}"/>
                </a:ext>
              </a:extLst>
            </xdr:cNvPr>
            <xdr:cNvCxnSpPr>
              <a:stCxn id="280" idx="1"/>
              <a:endCxn id="28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5" name="Straight Connector 7">
              <a:extLst>
                <a:ext uri="{FF2B5EF4-FFF2-40B4-BE49-F238E27FC236}">
                  <a16:creationId xmlns:a16="http://schemas.microsoft.com/office/drawing/2014/main" id="{EC88639B-5CA6-4CA5-852C-BB0E2C7A94A7}"/>
                </a:ext>
              </a:extLst>
            </xdr:cNvPr>
            <xdr:cNvCxnSpPr>
              <a:stCxn id="280" idx="3"/>
              <a:endCxn id="28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65" name="Oval 264">
            <a:extLst>
              <a:ext uri="{FF2B5EF4-FFF2-40B4-BE49-F238E27FC236}">
                <a16:creationId xmlns:a16="http://schemas.microsoft.com/office/drawing/2014/main" id="{323ABE3A-EB36-41CD-9241-795A7D89DC0B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66" name="Group 14">
            <a:extLst>
              <a:ext uri="{FF2B5EF4-FFF2-40B4-BE49-F238E27FC236}">
                <a16:creationId xmlns:a16="http://schemas.microsoft.com/office/drawing/2014/main" id="{2EAB51CE-25B5-4F49-8E16-CB6BCA78215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20" name="Oval 319">
              <a:extLst>
                <a:ext uri="{FF2B5EF4-FFF2-40B4-BE49-F238E27FC236}">
                  <a16:creationId xmlns:a16="http://schemas.microsoft.com/office/drawing/2014/main" id="{05E7D585-6F33-4105-99E0-C691F1B8F59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21" name="Straight Connector 320">
              <a:extLst>
                <a:ext uri="{FF2B5EF4-FFF2-40B4-BE49-F238E27FC236}">
                  <a16:creationId xmlns:a16="http://schemas.microsoft.com/office/drawing/2014/main" id="{90C47E66-EC62-4CAF-AE8B-6D898F3F6686}"/>
                </a:ext>
              </a:extLst>
            </xdr:cNvPr>
            <xdr:cNvCxnSpPr>
              <a:stCxn id="320" idx="1"/>
              <a:endCxn id="3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2" name="Straight Connector 321">
              <a:extLst>
                <a:ext uri="{FF2B5EF4-FFF2-40B4-BE49-F238E27FC236}">
                  <a16:creationId xmlns:a16="http://schemas.microsoft.com/office/drawing/2014/main" id="{37BD8690-E0F6-4796-8579-E8A698BA45E6}"/>
                </a:ext>
              </a:extLst>
            </xdr:cNvPr>
            <xdr:cNvCxnSpPr>
              <a:stCxn id="320" idx="3"/>
              <a:endCxn id="3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67" name="Oval 266">
            <a:extLst>
              <a:ext uri="{FF2B5EF4-FFF2-40B4-BE49-F238E27FC236}">
                <a16:creationId xmlns:a16="http://schemas.microsoft.com/office/drawing/2014/main" id="{3347A9DE-2509-4E2C-B1A7-E88FB8610B5C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8" name="Straight Connector 267">
            <a:extLst>
              <a:ext uri="{FF2B5EF4-FFF2-40B4-BE49-F238E27FC236}">
                <a16:creationId xmlns:a16="http://schemas.microsoft.com/office/drawing/2014/main" id="{2419BEA9-3166-488F-AA52-E3247C0A0785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9" name="Straight Connector 268">
            <a:extLst>
              <a:ext uri="{FF2B5EF4-FFF2-40B4-BE49-F238E27FC236}">
                <a16:creationId xmlns:a16="http://schemas.microsoft.com/office/drawing/2014/main" id="{7D11FA9B-7548-4F98-8B19-2493C3529146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0" name="Straight Connector 269">
            <a:extLst>
              <a:ext uri="{FF2B5EF4-FFF2-40B4-BE49-F238E27FC236}">
                <a16:creationId xmlns:a16="http://schemas.microsoft.com/office/drawing/2014/main" id="{5794361D-616E-47FA-B4B3-F89E8E09B0E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1" name="Straight Connector 270">
            <a:extLst>
              <a:ext uri="{FF2B5EF4-FFF2-40B4-BE49-F238E27FC236}">
                <a16:creationId xmlns:a16="http://schemas.microsoft.com/office/drawing/2014/main" id="{53F02B1F-4317-4BBC-B75A-A8866DB0B54D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271">
            <a:extLst>
              <a:ext uri="{FF2B5EF4-FFF2-40B4-BE49-F238E27FC236}">
                <a16:creationId xmlns:a16="http://schemas.microsoft.com/office/drawing/2014/main" id="{9126646D-1F11-447F-B004-174B9979BDB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3" name="Straight Connector 272">
            <a:extLst>
              <a:ext uri="{FF2B5EF4-FFF2-40B4-BE49-F238E27FC236}">
                <a16:creationId xmlns:a16="http://schemas.microsoft.com/office/drawing/2014/main" id="{56CEC15D-F7B0-482B-835F-51BE646852CB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Straight Connector 273">
            <a:extLst>
              <a:ext uri="{FF2B5EF4-FFF2-40B4-BE49-F238E27FC236}">
                <a16:creationId xmlns:a16="http://schemas.microsoft.com/office/drawing/2014/main" id="{CE48DBF2-57EE-496E-B47B-D192B102077E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5" name="Straight Connector 274">
            <a:extLst>
              <a:ext uri="{FF2B5EF4-FFF2-40B4-BE49-F238E27FC236}">
                <a16:creationId xmlns:a16="http://schemas.microsoft.com/office/drawing/2014/main" id="{5FC7B58B-4AB5-452E-975B-CCF8BC778499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6" name="Straight Connector 275">
            <a:extLst>
              <a:ext uri="{FF2B5EF4-FFF2-40B4-BE49-F238E27FC236}">
                <a16:creationId xmlns:a16="http://schemas.microsoft.com/office/drawing/2014/main" id="{CFA1AAC1-15DC-475D-B440-DE7ECF996F14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7" name="Straight Connector 276">
            <a:extLst>
              <a:ext uri="{FF2B5EF4-FFF2-40B4-BE49-F238E27FC236}">
                <a16:creationId xmlns:a16="http://schemas.microsoft.com/office/drawing/2014/main" id="{1F91C200-B941-45F0-8C77-2DE57C01C10C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8" name="Straight Connector 277">
            <a:extLst>
              <a:ext uri="{FF2B5EF4-FFF2-40B4-BE49-F238E27FC236}">
                <a16:creationId xmlns:a16="http://schemas.microsoft.com/office/drawing/2014/main" id="{700DBB2F-2613-48D0-B1A5-FCE192C87CBB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9" name="Straight Connector 278">
            <a:extLst>
              <a:ext uri="{FF2B5EF4-FFF2-40B4-BE49-F238E27FC236}">
                <a16:creationId xmlns:a16="http://schemas.microsoft.com/office/drawing/2014/main" id="{D28FA8B5-B120-470C-AEC4-C447E2939E5C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Straight Connector 50">
            <a:extLst>
              <a:ext uri="{FF2B5EF4-FFF2-40B4-BE49-F238E27FC236}">
                <a16:creationId xmlns:a16="http://schemas.microsoft.com/office/drawing/2014/main" id="{23E3DAE6-69F7-4FD8-B517-E24F8919EB6C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1" name="Straight Connector 280">
            <a:extLst>
              <a:ext uri="{FF2B5EF4-FFF2-40B4-BE49-F238E27FC236}">
                <a16:creationId xmlns:a16="http://schemas.microsoft.com/office/drawing/2014/main" id="{75DCB90F-5750-499A-8B18-CE85E0B17BFD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2" name="Straight Connector 52">
            <a:extLst>
              <a:ext uri="{FF2B5EF4-FFF2-40B4-BE49-F238E27FC236}">
                <a16:creationId xmlns:a16="http://schemas.microsoft.com/office/drawing/2014/main" id="{930F434D-EF1A-42F7-91FA-EB7375596CE4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3" name="Straight Connector 282">
            <a:extLst>
              <a:ext uri="{FF2B5EF4-FFF2-40B4-BE49-F238E27FC236}">
                <a16:creationId xmlns:a16="http://schemas.microsoft.com/office/drawing/2014/main" id="{53EFFE5E-501D-43F8-903F-5A1B564D4F72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9EC9C89E-0287-46E9-9729-1995BE436ECF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Straight Connector 284">
            <a:extLst>
              <a:ext uri="{FF2B5EF4-FFF2-40B4-BE49-F238E27FC236}">
                <a16:creationId xmlns:a16="http://schemas.microsoft.com/office/drawing/2014/main" id="{68847905-2222-4285-863A-56B62A62EEA4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6" name="Straight Connector 285">
            <a:extLst>
              <a:ext uri="{FF2B5EF4-FFF2-40B4-BE49-F238E27FC236}">
                <a16:creationId xmlns:a16="http://schemas.microsoft.com/office/drawing/2014/main" id="{6FDD7DC4-17D5-4FF4-9DD9-18EE76D1070C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7" name="Straight Connector 286">
            <a:extLst>
              <a:ext uri="{FF2B5EF4-FFF2-40B4-BE49-F238E27FC236}">
                <a16:creationId xmlns:a16="http://schemas.microsoft.com/office/drawing/2014/main" id="{7B02252C-9AEF-4054-801B-458E1160E658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8" name="Straight Connector 287">
            <a:extLst>
              <a:ext uri="{FF2B5EF4-FFF2-40B4-BE49-F238E27FC236}">
                <a16:creationId xmlns:a16="http://schemas.microsoft.com/office/drawing/2014/main" id="{4F362DB8-C384-4956-B848-E1A2802DE2B3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9" name="Straight Connector 288">
            <a:extLst>
              <a:ext uri="{FF2B5EF4-FFF2-40B4-BE49-F238E27FC236}">
                <a16:creationId xmlns:a16="http://schemas.microsoft.com/office/drawing/2014/main" id="{23F8649E-FE5D-4921-9973-00BCE02B6F39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0" name="Isosceles Triangle 289">
            <a:extLst>
              <a:ext uri="{FF2B5EF4-FFF2-40B4-BE49-F238E27FC236}">
                <a16:creationId xmlns:a16="http://schemas.microsoft.com/office/drawing/2014/main" id="{F45096FA-1427-4F01-BEF2-EBA3FED25763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91" name="Isosceles Triangle 290">
            <a:extLst>
              <a:ext uri="{FF2B5EF4-FFF2-40B4-BE49-F238E27FC236}">
                <a16:creationId xmlns:a16="http://schemas.microsoft.com/office/drawing/2014/main" id="{2CD701C5-8891-49E7-A28D-E9149995B46F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92" name="Group 73">
            <a:extLst>
              <a:ext uri="{FF2B5EF4-FFF2-40B4-BE49-F238E27FC236}">
                <a16:creationId xmlns:a16="http://schemas.microsoft.com/office/drawing/2014/main" id="{3B9D959E-BEAC-48EF-A262-9A6B8761428A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318" name="TextBox 317">
              <a:extLst>
                <a:ext uri="{FF2B5EF4-FFF2-40B4-BE49-F238E27FC236}">
                  <a16:creationId xmlns:a16="http://schemas.microsoft.com/office/drawing/2014/main" id="{E14E64FD-41B1-4477-A3EB-BC45712874E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19" name="Straight Connector 318">
              <a:extLst>
                <a:ext uri="{FF2B5EF4-FFF2-40B4-BE49-F238E27FC236}">
                  <a16:creationId xmlns:a16="http://schemas.microsoft.com/office/drawing/2014/main" id="{728ADA95-F93D-4856-818F-56B555710CBA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93" name="Group 74">
            <a:extLst>
              <a:ext uri="{FF2B5EF4-FFF2-40B4-BE49-F238E27FC236}">
                <a16:creationId xmlns:a16="http://schemas.microsoft.com/office/drawing/2014/main" id="{D422A7BF-C39F-4D7B-9311-A630435AFECF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16" name="TextBox 315">
              <a:extLst>
                <a:ext uri="{FF2B5EF4-FFF2-40B4-BE49-F238E27FC236}">
                  <a16:creationId xmlns:a16="http://schemas.microsoft.com/office/drawing/2014/main" id="{DB4BB6A2-AA56-4D96-BDC4-09861BB5A394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17" name="Straight Connector 316">
              <a:extLst>
                <a:ext uri="{FF2B5EF4-FFF2-40B4-BE49-F238E27FC236}">
                  <a16:creationId xmlns:a16="http://schemas.microsoft.com/office/drawing/2014/main" id="{5A507B94-AEDB-4E48-AB4D-C8CAD5053258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94" name="Group 89">
            <a:extLst>
              <a:ext uri="{FF2B5EF4-FFF2-40B4-BE49-F238E27FC236}">
                <a16:creationId xmlns:a16="http://schemas.microsoft.com/office/drawing/2014/main" id="{89A98B68-7095-45B8-AF2A-CC5457BBD3DB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312" name="Straight Connector 311">
              <a:extLst>
                <a:ext uri="{FF2B5EF4-FFF2-40B4-BE49-F238E27FC236}">
                  <a16:creationId xmlns:a16="http://schemas.microsoft.com/office/drawing/2014/main" id="{CA95642F-9304-4C80-B5EC-C524EF729D2D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3" name="Straight Connector 79">
              <a:extLst>
                <a:ext uri="{FF2B5EF4-FFF2-40B4-BE49-F238E27FC236}">
                  <a16:creationId xmlns:a16="http://schemas.microsoft.com/office/drawing/2014/main" id="{5DB5DAEF-3FB6-4184-A62B-C618CF143923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4" name="Straight Connector 80">
              <a:extLst>
                <a:ext uri="{FF2B5EF4-FFF2-40B4-BE49-F238E27FC236}">
                  <a16:creationId xmlns:a16="http://schemas.microsoft.com/office/drawing/2014/main" id="{337FB3E1-3819-4AEF-BD31-3A3934F9A6B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5" name="Straight Connector 88">
              <a:extLst>
                <a:ext uri="{FF2B5EF4-FFF2-40B4-BE49-F238E27FC236}">
                  <a16:creationId xmlns:a16="http://schemas.microsoft.com/office/drawing/2014/main" id="{B39AE881-70F2-4606-9BD4-37F3F0B92C1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95" name="Group 90">
            <a:extLst>
              <a:ext uri="{FF2B5EF4-FFF2-40B4-BE49-F238E27FC236}">
                <a16:creationId xmlns:a16="http://schemas.microsoft.com/office/drawing/2014/main" id="{74F8FE1A-4374-49CF-8E70-E03C5B03E2C9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308" name="Straight Connector 307">
              <a:extLst>
                <a:ext uri="{FF2B5EF4-FFF2-40B4-BE49-F238E27FC236}">
                  <a16:creationId xmlns:a16="http://schemas.microsoft.com/office/drawing/2014/main" id="{67C26410-CC83-407B-AFC6-F953DFC7B2FB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9" name="Straight Connector 308">
              <a:extLst>
                <a:ext uri="{FF2B5EF4-FFF2-40B4-BE49-F238E27FC236}">
                  <a16:creationId xmlns:a16="http://schemas.microsoft.com/office/drawing/2014/main" id="{24ACC7AA-6E3B-499E-BCC7-0A900CFB1CD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0" name="Straight Connector 309">
              <a:extLst>
                <a:ext uri="{FF2B5EF4-FFF2-40B4-BE49-F238E27FC236}">
                  <a16:creationId xmlns:a16="http://schemas.microsoft.com/office/drawing/2014/main" id="{4E3FB2E1-E568-43E4-B693-B238FA9D893F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1" name="Straight Connector 310">
              <a:extLst>
                <a:ext uri="{FF2B5EF4-FFF2-40B4-BE49-F238E27FC236}">
                  <a16:creationId xmlns:a16="http://schemas.microsoft.com/office/drawing/2014/main" id="{A93C7959-90D3-4E70-9445-5512591E52A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96" name="Straight Connector 295">
            <a:extLst>
              <a:ext uri="{FF2B5EF4-FFF2-40B4-BE49-F238E27FC236}">
                <a16:creationId xmlns:a16="http://schemas.microsoft.com/office/drawing/2014/main" id="{AE41465A-0376-4724-A795-531CA330D752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7" name="Straight Connector 296">
            <a:extLst>
              <a:ext uri="{FF2B5EF4-FFF2-40B4-BE49-F238E27FC236}">
                <a16:creationId xmlns:a16="http://schemas.microsoft.com/office/drawing/2014/main" id="{F6A7455E-D4A5-42A3-B8E2-C9D5D2128ADD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8" name="Straight Arrow Connector 297">
            <a:extLst>
              <a:ext uri="{FF2B5EF4-FFF2-40B4-BE49-F238E27FC236}">
                <a16:creationId xmlns:a16="http://schemas.microsoft.com/office/drawing/2014/main" id="{2460D456-7F9A-4B6A-8669-7BA8DAF467CB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9" name="Straight Arrow Connector 298">
            <a:extLst>
              <a:ext uri="{FF2B5EF4-FFF2-40B4-BE49-F238E27FC236}">
                <a16:creationId xmlns:a16="http://schemas.microsoft.com/office/drawing/2014/main" id="{DDB37252-628D-4AD5-A267-D05465704E7B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00" name="Group 155">
            <a:extLst>
              <a:ext uri="{FF2B5EF4-FFF2-40B4-BE49-F238E27FC236}">
                <a16:creationId xmlns:a16="http://schemas.microsoft.com/office/drawing/2014/main" id="{1A3CE598-F5B2-42BD-8824-707B8EDA14DD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305" name="Isosceles Triangle 304">
              <a:extLst>
                <a:ext uri="{FF2B5EF4-FFF2-40B4-BE49-F238E27FC236}">
                  <a16:creationId xmlns:a16="http://schemas.microsoft.com/office/drawing/2014/main" id="{22AAB641-D7C2-4121-996D-1A6FE1DD05D4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06" name="Isosceles Triangle 305">
              <a:extLst>
                <a:ext uri="{FF2B5EF4-FFF2-40B4-BE49-F238E27FC236}">
                  <a16:creationId xmlns:a16="http://schemas.microsoft.com/office/drawing/2014/main" id="{41A35080-AEBA-4387-9331-AD49888D4A1F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07" name="Isosceles Triangle 306">
              <a:extLst>
                <a:ext uri="{FF2B5EF4-FFF2-40B4-BE49-F238E27FC236}">
                  <a16:creationId xmlns:a16="http://schemas.microsoft.com/office/drawing/2014/main" id="{76CD5431-A308-47F9-9709-9F9B9E15959A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301" name="Group 134">
            <a:extLst>
              <a:ext uri="{FF2B5EF4-FFF2-40B4-BE49-F238E27FC236}">
                <a16:creationId xmlns:a16="http://schemas.microsoft.com/office/drawing/2014/main" id="{71E089BC-5692-41F5-B2A9-0739F6CC1D1A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302" name="Isosceles Triangle 301">
              <a:extLst>
                <a:ext uri="{FF2B5EF4-FFF2-40B4-BE49-F238E27FC236}">
                  <a16:creationId xmlns:a16="http://schemas.microsoft.com/office/drawing/2014/main" id="{5368F69B-B0A0-4352-B453-B6F55F3FB4D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03" name="Isosceles Triangle 302">
              <a:extLst>
                <a:ext uri="{FF2B5EF4-FFF2-40B4-BE49-F238E27FC236}">
                  <a16:creationId xmlns:a16="http://schemas.microsoft.com/office/drawing/2014/main" id="{0F9E553A-62DB-4E69-8830-80017FB965EB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04" name="Isosceles Triangle 303">
              <a:extLst>
                <a:ext uri="{FF2B5EF4-FFF2-40B4-BE49-F238E27FC236}">
                  <a16:creationId xmlns:a16="http://schemas.microsoft.com/office/drawing/2014/main" id="{D0786291-2837-4A98-AF09-AEBCFBD2D0AC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B8C8E68-4E1C-451B-9088-EF81CFB4F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87" y="192698"/>
          <a:ext cx="827374" cy="812260"/>
        </a:xfrm>
        <a:prstGeom prst="rect">
          <a:avLst/>
        </a:prstGeom>
      </xdr:spPr>
    </xdr:pic>
    <xdr:clientData/>
  </xdr:twoCellAnchor>
  <xdr:twoCellAnchor>
    <xdr:from>
      <xdr:col>4</xdr:col>
      <xdr:colOff>349112</xdr:colOff>
      <xdr:row>21</xdr:row>
      <xdr:rowOff>94709</xdr:rowOff>
    </xdr:from>
    <xdr:to>
      <xdr:col>5</xdr:col>
      <xdr:colOff>97940</xdr:colOff>
      <xdr:row>22</xdr:row>
      <xdr:rowOff>74614</xdr:rowOff>
    </xdr:to>
    <xdr:grpSp>
      <xdr:nvGrpSpPr>
        <xdr:cNvPr id="131" name="Group 130">
          <a:extLst>
            <a:ext uri="{FF2B5EF4-FFF2-40B4-BE49-F238E27FC236}">
              <a16:creationId xmlns:a16="http://schemas.microsoft.com/office/drawing/2014/main" id="{EE3E64CE-B340-47DB-86E3-FAC77155C0D4}"/>
            </a:ext>
          </a:extLst>
        </xdr:cNvPr>
        <xdr:cNvGrpSpPr/>
      </xdr:nvGrpSpPr>
      <xdr:grpSpPr>
        <a:xfrm>
          <a:off x="1425851" y="3275231"/>
          <a:ext cx="129828" cy="1289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2" name="Oval 131">
            <a:extLst>
              <a:ext uri="{FF2B5EF4-FFF2-40B4-BE49-F238E27FC236}">
                <a16:creationId xmlns:a16="http://schemas.microsoft.com/office/drawing/2014/main" id="{A3DCB95B-445A-4E78-AD53-4D0E552545D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E868E367-7183-4A62-97D6-A2EF233D5A4E}"/>
              </a:ext>
            </a:extLst>
          </xdr:cNvPr>
          <xdr:cNvCxnSpPr>
            <a:stCxn id="132" idx="1"/>
            <a:endCxn id="13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B08B792C-516F-4494-A953-200D8295662A}"/>
              </a:ext>
            </a:extLst>
          </xdr:cNvPr>
          <xdr:cNvCxnSpPr>
            <a:stCxn id="132" idx="3"/>
            <a:endCxn id="13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206237</xdr:colOff>
      <xdr:row>21</xdr:row>
      <xdr:rowOff>94709</xdr:rowOff>
    </xdr:from>
    <xdr:to>
      <xdr:col>7</xdr:col>
      <xdr:colOff>336065</xdr:colOff>
      <xdr:row>22</xdr:row>
      <xdr:rowOff>74614</xdr:rowOff>
    </xdr:to>
    <xdr:grpSp>
      <xdr:nvGrpSpPr>
        <xdr:cNvPr id="135" name="Group 134">
          <a:extLst>
            <a:ext uri="{FF2B5EF4-FFF2-40B4-BE49-F238E27FC236}">
              <a16:creationId xmlns:a16="http://schemas.microsoft.com/office/drawing/2014/main" id="{F19FE123-7935-46E6-AA3E-18ACCE458C28}"/>
            </a:ext>
          </a:extLst>
        </xdr:cNvPr>
        <xdr:cNvGrpSpPr/>
      </xdr:nvGrpSpPr>
      <xdr:grpSpPr>
        <a:xfrm>
          <a:off x="2425976" y="3275231"/>
          <a:ext cx="129828" cy="1289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6" name="Oval 135">
            <a:extLst>
              <a:ext uri="{FF2B5EF4-FFF2-40B4-BE49-F238E27FC236}">
                <a16:creationId xmlns:a16="http://schemas.microsoft.com/office/drawing/2014/main" id="{3C229E0F-CF79-4BB5-9E21-4EEE66B804C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1370BE5B-35B7-4733-8346-9C75705A770C}"/>
              </a:ext>
            </a:extLst>
          </xdr:cNvPr>
          <xdr:cNvCxnSpPr>
            <a:stCxn id="136" idx="1"/>
            <a:endCxn id="13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2812157-9825-4C0D-BE87-FCADC48E3662}"/>
              </a:ext>
            </a:extLst>
          </xdr:cNvPr>
          <xdr:cNvCxnSpPr>
            <a:stCxn id="136" idx="3"/>
            <a:endCxn id="13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349112</xdr:colOff>
      <xdr:row>21</xdr:row>
      <xdr:rowOff>94709</xdr:rowOff>
    </xdr:from>
    <xdr:to>
      <xdr:col>10</xdr:col>
      <xdr:colOff>97940</xdr:colOff>
      <xdr:row>22</xdr:row>
      <xdr:rowOff>74614</xdr:rowOff>
    </xdr:to>
    <xdr:grpSp>
      <xdr:nvGrpSpPr>
        <xdr:cNvPr id="139" name="Group 138">
          <a:extLst>
            <a:ext uri="{FF2B5EF4-FFF2-40B4-BE49-F238E27FC236}">
              <a16:creationId xmlns:a16="http://schemas.microsoft.com/office/drawing/2014/main" id="{019F97A1-7565-43B0-87EB-9B0813E4123F}"/>
            </a:ext>
          </a:extLst>
        </xdr:cNvPr>
        <xdr:cNvGrpSpPr/>
      </xdr:nvGrpSpPr>
      <xdr:grpSpPr>
        <a:xfrm>
          <a:off x="3330851" y="3275231"/>
          <a:ext cx="129828" cy="1289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40" name="Oval 139">
            <a:extLst>
              <a:ext uri="{FF2B5EF4-FFF2-40B4-BE49-F238E27FC236}">
                <a16:creationId xmlns:a16="http://schemas.microsoft.com/office/drawing/2014/main" id="{8CEDF431-F2EB-4A15-8705-343EEC6C788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083DE72F-052F-49E6-B17C-97AA90B8B839}"/>
              </a:ext>
            </a:extLst>
          </xdr:cNvPr>
          <xdr:cNvCxnSpPr>
            <a:stCxn id="140" idx="1"/>
            <a:endCxn id="14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9BF8C9AF-6743-4F49-A089-D620D78AC968}"/>
              </a:ext>
            </a:extLst>
          </xdr:cNvPr>
          <xdr:cNvCxnSpPr>
            <a:stCxn id="140" idx="3"/>
            <a:endCxn id="14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349112</xdr:colOff>
      <xdr:row>21</xdr:row>
      <xdr:rowOff>94709</xdr:rowOff>
    </xdr:from>
    <xdr:to>
      <xdr:col>12</xdr:col>
      <xdr:colOff>97940</xdr:colOff>
      <xdr:row>22</xdr:row>
      <xdr:rowOff>74614</xdr:rowOff>
    </xdr:to>
    <xdr:grpSp>
      <xdr:nvGrpSpPr>
        <xdr:cNvPr id="146" name="Group 145">
          <a:extLst>
            <a:ext uri="{FF2B5EF4-FFF2-40B4-BE49-F238E27FC236}">
              <a16:creationId xmlns:a16="http://schemas.microsoft.com/office/drawing/2014/main" id="{21DD4BBA-3C52-4D0B-9C73-98BD72A1F640}"/>
            </a:ext>
          </a:extLst>
        </xdr:cNvPr>
        <xdr:cNvGrpSpPr/>
      </xdr:nvGrpSpPr>
      <xdr:grpSpPr>
        <a:xfrm>
          <a:off x="4092851" y="3275231"/>
          <a:ext cx="129828" cy="1289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47" name="Oval 146">
            <a:extLst>
              <a:ext uri="{FF2B5EF4-FFF2-40B4-BE49-F238E27FC236}">
                <a16:creationId xmlns:a16="http://schemas.microsoft.com/office/drawing/2014/main" id="{1A1C661D-3B1D-4CB8-8767-91D23EF9CB8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E1D0C6D9-A5E5-405F-90C4-321467198977}"/>
              </a:ext>
            </a:extLst>
          </xdr:cNvPr>
          <xdr:cNvCxnSpPr>
            <a:stCxn id="147" idx="1"/>
            <a:endCxn id="14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148">
            <a:extLst>
              <a:ext uri="{FF2B5EF4-FFF2-40B4-BE49-F238E27FC236}">
                <a16:creationId xmlns:a16="http://schemas.microsoft.com/office/drawing/2014/main" id="{00E329BC-259D-48C5-8A70-FEB914EABEA3}"/>
              </a:ext>
            </a:extLst>
          </xdr:cNvPr>
          <xdr:cNvCxnSpPr>
            <a:stCxn id="147" idx="3"/>
            <a:endCxn id="14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39550</xdr:colOff>
      <xdr:row>21</xdr:row>
      <xdr:rowOff>112568</xdr:rowOff>
    </xdr:from>
    <xdr:to>
      <xdr:col>15</xdr:col>
      <xdr:colOff>169378</xdr:colOff>
      <xdr:row>22</xdr:row>
      <xdr:rowOff>92473</xdr:rowOff>
    </xdr:to>
    <xdr:grpSp>
      <xdr:nvGrpSpPr>
        <xdr:cNvPr id="150" name="Group 149">
          <a:extLst>
            <a:ext uri="{FF2B5EF4-FFF2-40B4-BE49-F238E27FC236}">
              <a16:creationId xmlns:a16="http://schemas.microsoft.com/office/drawing/2014/main" id="{DE279B4F-F12C-401C-9DBB-2436E5C23BEB}"/>
            </a:ext>
          </a:extLst>
        </xdr:cNvPr>
        <xdr:cNvGrpSpPr/>
      </xdr:nvGrpSpPr>
      <xdr:grpSpPr>
        <a:xfrm>
          <a:off x="5307289" y="3293090"/>
          <a:ext cx="129828" cy="1289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2" name="Oval 151">
            <a:extLst>
              <a:ext uri="{FF2B5EF4-FFF2-40B4-BE49-F238E27FC236}">
                <a16:creationId xmlns:a16="http://schemas.microsoft.com/office/drawing/2014/main" id="{E00DF4C8-7768-4ADB-8B63-F81ECA72F8C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FFBD2E5D-FBDD-47AD-97A9-C966A5E178BE}"/>
              </a:ext>
            </a:extLst>
          </xdr:cNvPr>
          <xdr:cNvCxnSpPr>
            <a:stCxn id="152" idx="1"/>
            <a:endCxn id="15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E5CD04A5-6135-4411-90A7-C628DD3F5A76}"/>
              </a:ext>
            </a:extLst>
          </xdr:cNvPr>
          <xdr:cNvCxnSpPr>
            <a:stCxn id="152" idx="3"/>
            <a:endCxn id="15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39550</xdr:colOff>
      <xdr:row>21</xdr:row>
      <xdr:rowOff>112568</xdr:rowOff>
    </xdr:from>
    <xdr:to>
      <xdr:col>17</xdr:col>
      <xdr:colOff>169378</xdr:colOff>
      <xdr:row>22</xdr:row>
      <xdr:rowOff>92473</xdr:rowOff>
    </xdr:to>
    <xdr:grpSp>
      <xdr:nvGrpSpPr>
        <xdr:cNvPr id="155" name="Group 154">
          <a:extLst>
            <a:ext uri="{FF2B5EF4-FFF2-40B4-BE49-F238E27FC236}">
              <a16:creationId xmlns:a16="http://schemas.microsoft.com/office/drawing/2014/main" id="{B8D32341-FE60-4A9A-836B-A0AC09A6C29B}"/>
            </a:ext>
          </a:extLst>
        </xdr:cNvPr>
        <xdr:cNvGrpSpPr/>
      </xdr:nvGrpSpPr>
      <xdr:grpSpPr>
        <a:xfrm>
          <a:off x="6069289" y="3293090"/>
          <a:ext cx="129828" cy="1289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6" name="Oval 155">
            <a:extLst>
              <a:ext uri="{FF2B5EF4-FFF2-40B4-BE49-F238E27FC236}">
                <a16:creationId xmlns:a16="http://schemas.microsoft.com/office/drawing/2014/main" id="{CBCCDAD6-7633-4EFA-8733-4DF6EBB1643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AF3853CE-E4B6-4E55-92D9-54F72653FC21}"/>
              </a:ext>
            </a:extLst>
          </xdr:cNvPr>
          <xdr:cNvCxnSpPr>
            <a:stCxn id="156" idx="1"/>
            <a:endCxn id="15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04BE157D-4588-44BE-B34A-9252030BD4E5}"/>
              </a:ext>
            </a:extLst>
          </xdr:cNvPr>
          <xdr:cNvCxnSpPr>
            <a:stCxn id="156" idx="3"/>
            <a:endCxn id="15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39550</xdr:colOff>
      <xdr:row>21</xdr:row>
      <xdr:rowOff>112568</xdr:rowOff>
    </xdr:from>
    <xdr:to>
      <xdr:col>19</xdr:col>
      <xdr:colOff>169378</xdr:colOff>
      <xdr:row>22</xdr:row>
      <xdr:rowOff>92473</xdr:rowOff>
    </xdr:to>
    <xdr:grpSp>
      <xdr:nvGrpSpPr>
        <xdr:cNvPr id="159" name="Group 158">
          <a:extLst>
            <a:ext uri="{FF2B5EF4-FFF2-40B4-BE49-F238E27FC236}">
              <a16:creationId xmlns:a16="http://schemas.microsoft.com/office/drawing/2014/main" id="{2598A991-3942-4398-AD8A-4934252AEFC6}"/>
            </a:ext>
          </a:extLst>
        </xdr:cNvPr>
        <xdr:cNvGrpSpPr/>
      </xdr:nvGrpSpPr>
      <xdr:grpSpPr>
        <a:xfrm>
          <a:off x="6831289" y="3293090"/>
          <a:ext cx="129828" cy="1289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0" name="Oval 159">
            <a:extLst>
              <a:ext uri="{FF2B5EF4-FFF2-40B4-BE49-F238E27FC236}">
                <a16:creationId xmlns:a16="http://schemas.microsoft.com/office/drawing/2014/main" id="{B0199624-1477-49C6-ACBC-D60A8C95919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1" name="Straight Connector 160">
            <a:extLst>
              <a:ext uri="{FF2B5EF4-FFF2-40B4-BE49-F238E27FC236}">
                <a16:creationId xmlns:a16="http://schemas.microsoft.com/office/drawing/2014/main" id="{A4713816-B971-4E33-9FFA-E35B4E82A128}"/>
              </a:ext>
            </a:extLst>
          </xdr:cNvPr>
          <xdr:cNvCxnSpPr>
            <a:stCxn id="160" idx="1"/>
            <a:endCxn id="16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686F3B5D-E73E-4F9C-868E-2D619E9DE198}"/>
              </a:ext>
            </a:extLst>
          </xdr:cNvPr>
          <xdr:cNvCxnSpPr>
            <a:stCxn id="160" idx="3"/>
            <a:endCxn id="16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149087</xdr:colOff>
      <xdr:row>23</xdr:row>
      <xdr:rowOff>34660</xdr:rowOff>
    </xdr:from>
    <xdr:to>
      <xdr:col>19</xdr:col>
      <xdr:colOff>339587</xdr:colOff>
      <xdr:row>24</xdr:row>
      <xdr:rowOff>104648</xdr:rowOff>
    </xdr:to>
    <xdr:sp macro="" textlink="">
      <xdr:nvSpPr>
        <xdr:cNvPr id="163" name="Rectangle 162">
          <a:extLst>
            <a:ext uri="{FF2B5EF4-FFF2-40B4-BE49-F238E27FC236}">
              <a16:creationId xmlns:a16="http://schemas.microsoft.com/office/drawing/2014/main" id="{D0258248-29FE-462B-BBF9-7643103D49B5}"/>
            </a:ext>
          </a:extLst>
        </xdr:cNvPr>
        <xdr:cNvSpPr/>
      </xdr:nvSpPr>
      <xdr:spPr>
        <a:xfrm>
          <a:off x="1225826" y="3513356"/>
          <a:ext cx="5905500" cy="21907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17</xdr:col>
      <xdr:colOff>104464</xdr:colOff>
      <xdr:row>22</xdr:row>
      <xdr:rowOff>92473</xdr:rowOff>
    </xdr:from>
    <xdr:to>
      <xdr:col>19</xdr:col>
      <xdr:colOff>127425</xdr:colOff>
      <xdr:row>22</xdr:row>
      <xdr:rowOff>99554</xdr:rowOff>
    </xdr:to>
    <xdr:cxnSp macro="">
      <xdr:nvCxnSpPr>
        <xdr:cNvPr id="164" name="Straight Connector 163">
          <a:extLst>
            <a:ext uri="{FF2B5EF4-FFF2-40B4-BE49-F238E27FC236}">
              <a16:creationId xmlns:a16="http://schemas.microsoft.com/office/drawing/2014/main" id="{B2CBB1AA-3079-414C-A34F-4297517E362F}"/>
            </a:ext>
          </a:extLst>
        </xdr:cNvPr>
        <xdr:cNvCxnSpPr>
          <a:stCxn id="156" idx="4"/>
        </xdr:cNvCxnSpPr>
      </xdr:nvCxnSpPr>
      <xdr:spPr>
        <a:xfrm>
          <a:off x="6134203" y="3422082"/>
          <a:ext cx="784961" cy="708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104464</xdr:colOff>
      <xdr:row>22</xdr:row>
      <xdr:rowOff>92473</xdr:rowOff>
    </xdr:from>
    <xdr:to>
      <xdr:col>17</xdr:col>
      <xdr:colOff>137910</xdr:colOff>
      <xdr:row>22</xdr:row>
      <xdr:rowOff>92474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E8D0990C-F592-4B41-A007-8C985B94A231}"/>
            </a:ext>
          </a:extLst>
        </xdr:cNvPr>
        <xdr:cNvCxnSpPr>
          <a:stCxn id="152" idx="4"/>
        </xdr:cNvCxnSpPr>
      </xdr:nvCxnSpPr>
      <xdr:spPr>
        <a:xfrm>
          <a:off x="5372203" y="3422082"/>
          <a:ext cx="795446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33026</xdr:colOff>
      <xdr:row>22</xdr:row>
      <xdr:rowOff>74614</xdr:rowOff>
    </xdr:from>
    <xdr:to>
      <xdr:col>15</xdr:col>
      <xdr:colOff>104464</xdr:colOff>
      <xdr:row>22</xdr:row>
      <xdr:rowOff>92473</xdr:rowOff>
    </xdr:to>
    <xdr:cxnSp macro="">
      <xdr:nvCxnSpPr>
        <xdr:cNvPr id="170" name="Straight Connector 169">
          <a:extLst>
            <a:ext uri="{FF2B5EF4-FFF2-40B4-BE49-F238E27FC236}">
              <a16:creationId xmlns:a16="http://schemas.microsoft.com/office/drawing/2014/main" id="{2D63EC92-55A3-4302-A6F5-20CB7ED0021E}"/>
            </a:ext>
          </a:extLst>
        </xdr:cNvPr>
        <xdr:cNvCxnSpPr>
          <a:stCxn id="147" idx="4"/>
          <a:endCxn id="152" idx="4"/>
        </xdr:cNvCxnSpPr>
      </xdr:nvCxnSpPr>
      <xdr:spPr>
        <a:xfrm>
          <a:off x="4157765" y="3404223"/>
          <a:ext cx="1214438" cy="1785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33026</xdr:colOff>
      <xdr:row>22</xdr:row>
      <xdr:rowOff>74614</xdr:rowOff>
    </xdr:from>
    <xdr:to>
      <xdr:col>12</xdr:col>
      <xdr:colOff>50544</xdr:colOff>
      <xdr:row>22</xdr:row>
      <xdr:rowOff>76251</xdr:rowOff>
    </xdr:to>
    <xdr:cxnSp macro="">
      <xdr:nvCxnSpPr>
        <xdr:cNvPr id="171" name="Straight Connector 170">
          <a:extLst>
            <a:ext uri="{FF2B5EF4-FFF2-40B4-BE49-F238E27FC236}">
              <a16:creationId xmlns:a16="http://schemas.microsoft.com/office/drawing/2014/main" id="{8E4397C1-AC49-4BC9-867A-688071B8949C}"/>
            </a:ext>
          </a:extLst>
        </xdr:cNvPr>
        <xdr:cNvCxnSpPr>
          <a:stCxn id="140" idx="4"/>
        </xdr:cNvCxnSpPr>
      </xdr:nvCxnSpPr>
      <xdr:spPr>
        <a:xfrm>
          <a:off x="3395765" y="3404223"/>
          <a:ext cx="779518" cy="163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271151</xdr:colOff>
      <xdr:row>22</xdr:row>
      <xdr:rowOff>55024</xdr:rowOff>
    </xdr:from>
    <xdr:to>
      <xdr:col>9</xdr:col>
      <xdr:colOff>368125</xdr:colOff>
      <xdr:row>22</xdr:row>
      <xdr:rowOff>74614</xdr:rowOff>
    </xdr:to>
    <xdr:cxnSp macro="">
      <xdr:nvCxnSpPr>
        <xdr:cNvPr id="172" name="Straight Connector 171">
          <a:extLst>
            <a:ext uri="{FF2B5EF4-FFF2-40B4-BE49-F238E27FC236}">
              <a16:creationId xmlns:a16="http://schemas.microsoft.com/office/drawing/2014/main" id="{D0B3CF6D-AB61-4544-B489-A733D530EE71}"/>
            </a:ext>
          </a:extLst>
        </xdr:cNvPr>
        <xdr:cNvCxnSpPr>
          <a:stCxn id="136" idx="4"/>
          <a:endCxn id="140" idx="3"/>
        </xdr:cNvCxnSpPr>
      </xdr:nvCxnSpPr>
      <xdr:spPr>
        <a:xfrm flipV="1">
          <a:off x="2483882" y="3462043"/>
          <a:ext cx="858974" cy="195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33026</xdr:colOff>
      <xdr:row>22</xdr:row>
      <xdr:rowOff>74614</xdr:rowOff>
    </xdr:from>
    <xdr:to>
      <xdr:col>8</xdr:col>
      <xdr:colOff>72315</xdr:colOff>
      <xdr:row>22</xdr:row>
      <xdr:rowOff>76251</xdr:rowOff>
    </xdr:to>
    <xdr:cxnSp macro="">
      <xdr:nvCxnSpPr>
        <xdr:cNvPr id="173" name="Straight Connector 172">
          <a:extLst>
            <a:ext uri="{FF2B5EF4-FFF2-40B4-BE49-F238E27FC236}">
              <a16:creationId xmlns:a16="http://schemas.microsoft.com/office/drawing/2014/main" id="{8A548B04-D6CC-412D-9A35-7FDE18863A59}"/>
            </a:ext>
          </a:extLst>
        </xdr:cNvPr>
        <xdr:cNvCxnSpPr>
          <a:stCxn id="132" idx="4"/>
        </xdr:cNvCxnSpPr>
      </xdr:nvCxnSpPr>
      <xdr:spPr>
        <a:xfrm>
          <a:off x="1490765" y="3404223"/>
          <a:ext cx="1182289" cy="163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322382</xdr:colOff>
      <xdr:row>17</xdr:row>
      <xdr:rowOff>95250</xdr:rowOff>
    </xdr:from>
    <xdr:to>
      <xdr:col>15</xdr:col>
      <xdr:colOff>104464</xdr:colOff>
      <xdr:row>21</xdr:row>
      <xdr:rowOff>112568</xdr:rowOff>
    </xdr:to>
    <xdr:cxnSp macro="">
      <xdr:nvCxnSpPr>
        <xdr:cNvPr id="174" name="Straight Connector 173">
          <a:extLst>
            <a:ext uri="{FF2B5EF4-FFF2-40B4-BE49-F238E27FC236}">
              <a16:creationId xmlns:a16="http://schemas.microsoft.com/office/drawing/2014/main" id="{6C1167F3-9320-4055-AC88-F354CBF47C93}"/>
            </a:ext>
          </a:extLst>
        </xdr:cNvPr>
        <xdr:cNvCxnSpPr>
          <a:cxnSpLocks/>
          <a:stCxn id="202" idx="2"/>
          <a:endCxn id="152" idx="0"/>
        </xdr:cNvCxnSpPr>
      </xdr:nvCxnSpPr>
      <xdr:spPr>
        <a:xfrm>
          <a:off x="5209121" y="2679424"/>
          <a:ext cx="163082" cy="61366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238823</xdr:colOff>
      <xdr:row>20</xdr:row>
      <xdr:rowOff>96409</xdr:rowOff>
    </xdr:from>
    <xdr:to>
      <xdr:col>5</xdr:col>
      <xdr:colOff>3204</xdr:colOff>
      <xdr:row>21</xdr:row>
      <xdr:rowOff>57611</xdr:rowOff>
    </xdr:to>
    <xdr:sp macro="" textlink="">
      <xdr:nvSpPr>
        <xdr:cNvPr id="197" name="Isosceles Triangle 196">
          <a:extLst>
            <a:ext uri="{FF2B5EF4-FFF2-40B4-BE49-F238E27FC236}">
              <a16:creationId xmlns:a16="http://schemas.microsoft.com/office/drawing/2014/main" id="{A9EE2698-6A0C-4CEF-9AB1-35D84796B16F}"/>
            </a:ext>
          </a:extLst>
        </xdr:cNvPr>
        <xdr:cNvSpPr/>
      </xdr:nvSpPr>
      <xdr:spPr>
        <a:xfrm>
          <a:off x="1315562" y="3127844"/>
          <a:ext cx="145381" cy="110289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353796</xdr:colOff>
      <xdr:row>23</xdr:row>
      <xdr:rowOff>0</xdr:rowOff>
    </xdr:from>
    <xdr:to>
      <xdr:col>15</xdr:col>
      <xdr:colOff>140805</xdr:colOff>
      <xdr:row>29</xdr:row>
      <xdr:rowOff>74543</xdr:rowOff>
    </xdr:to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8EC97B57-B934-443A-A48C-6C72D660DDF6}"/>
            </a:ext>
          </a:extLst>
        </xdr:cNvPr>
        <xdr:cNvSpPr txBox="1"/>
      </xdr:nvSpPr>
      <xdr:spPr>
        <a:xfrm>
          <a:off x="4859535" y="3478696"/>
          <a:ext cx="549009" cy="96906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ID" sz="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T5-240/26</a:t>
          </a:r>
        </a:p>
        <a:p>
          <a:endParaRPr lang="en-ID" sz="600" b="0" baseline="0"/>
        </a:p>
        <a:p>
          <a:r>
            <a:rPr lang="en-ID" sz="600" b="0" baseline="0"/>
            <a:t>1 C12-200</a:t>
          </a:r>
        </a:p>
        <a:p>
          <a:r>
            <a:rPr lang="en-ID" sz="600" b="0" baseline="0"/>
            <a:t>1 CC1-A</a:t>
          </a:r>
        </a:p>
        <a:p>
          <a:r>
            <a:rPr lang="en-ID" sz="600" b="0" baseline="0"/>
            <a:t>1CM2-12</a:t>
          </a:r>
        </a:p>
        <a:p>
          <a:r>
            <a:rPr lang="en-ID" sz="600" b="0" baseline="0">
              <a:solidFill>
                <a:srgbClr val="FF0000"/>
              </a:solidFill>
            </a:rPr>
            <a:t>1 CJ6-T</a:t>
          </a:r>
        </a:p>
        <a:p>
          <a:r>
            <a:rPr lang="en-ID" sz="600" b="0" baseline="0">
              <a:solidFill>
                <a:srgbClr val="FF0000"/>
              </a:solidFill>
            </a:rPr>
            <a:t>1 CG312A</a:t>
          </a:r>
        </a:p>
        <a:p>
          <a:r>
            <a:rPr lang="en-ID" sz="600" b="0" baseline="0">
              <a:solidFill>
                <a:srgbClr val="FF0000"/>
              </a:solidFill>
            </a:rPr>
            <a:t>2 CM2-11M</a:t>
          </a:r>
        </a:p>
        <a:p>
          <a:endParaRPr lang="en-ID" sz="600" b="1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241786</xdr:colOff>
      <xdr:row>17</xdr:row>
      <xdr:rowOff>9509</xdr:rowOff>
    </xdr:from>
    <xdr:to>
      <xdr:col>15</xdr:col>
      <xdr:colOff>21979</xdr:colOff>
      <xdr:row>17</xdr:row>
      <xdr:rowOff>95250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id="{5DCCD4DC-AC3B-4138-8C3B-630A1D8195A0}"/>
            </a:ext>
          </a:extLst>
        </xdr:cNvPr>
        <xdr:cNvSpPr/>
      </xdr:nvSpPr>
      <xdr:spPr>
        <a:xfrm rot="10800000" flipV="1">
          <a:off x="5121517" y="2647201"/>
          <a:ext cx="161193" cy="85741"/>
        </a:xfrm>
        <a:prstGeom prst="rect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600">
              <a:solidFill>
                <a:schemeClr val="tx1"/>
              </a:solidFill>
            </a:rPr>
            <a:t>APP</a:t>
          </a:r>
        </a:p>
      </xdr:txBody>
    </xdr:sp>
    <xdr:clientData/>
  </xdr:twoCellAnchor>
  <xdr:twoCellAnchor>
    <xdr:from>
      <xdr:col>13</xdr:col>
      <xdr:colOff>115958</xdr:colOff>
      <xdr:row>14</xdr:row>
      <xdr:rowOff>66261</xdr:rowOff>
    </xdr:from>
    <xdr:to>
      <xdr:col>15</xdr:col>
      <xdr:colOff>41414</xdr:colOff>
      <xdr:row>17</xdr:row>
      <xdr:rowOff>8284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9994799F-8C29-4D03-8312-018F4B2798B5}"/>
            </a:ext>
          </a:extLst>
        </xdr:cNvPr>
        <xdr:cNvGrpSpPr/>
      </xdr:nvGrpSpPr>
      <xdr:grpSpPr>
        <a:xfrm>
          <a:off x="4621697" y="2203174"/>
          <a:ext cx="687456" cy="389284"/>
          <a:chOff x="4132601" y="1374913"/>
          <a:chExt cx="853530" cy="1049355"/>
        </a:xfrm>
      </xdr:grpSpPr>
      <xdr:sp macro="" textlink="">
        <xdr:nvSpPr>
          <xdr:cNvPr id="195" name="Rectangle 194">
            <a:extLst>
              <a:ext uri="{FF2B5EF4-FFF2-40B4-BE49-F238E27FC236}">
                <a16:creationId xmlns:a16="http://schemas.microsoft.com/office/drawing/2014/main" id="{A372F807-F186-4517-B5EE-0314067DED36}"/>
              </a:ext>
            </a:extLst>
          </xdr:cNvPr>
          <xdr:cNvSpPr/>
        </xdr:nvSpPr>
        <xdr:spPr>
          <a:xfrm>
            <a:off x="4132601" y="1755914"/>
            <a:ext cx="853530" cy="66835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800" b="1">
                <a:solidFill>
                  <a:schemeClr val="tx1"/>
                </a:solidFill>
              </a:rPr>
              <a:t>HARTONO</a:t>
            </a:r>
          </a:p>
        </xdr:txBody>
      </xdr:sp>
      <xdr:sp macro="" textlink="">
        <xdr:nvSpPr>
          <xdr:cNvPr id="2" name="Flowchart: Extract 1">
            <a:extLst>
              <a:ext uri="{FF2B5EF4-FFF2-40B4-BE49-F238E27FC236}">
                <a16:creationId xmlns:a16="http://schemas.microsoft.com/office/drawing/2014/main" id="{30135DF7-6221-4571-8E62-07A4906C8817}"/>
              </a:ext>
            </a:extLst>
          </xdr:cNvPr>
          <xdr:cNvSpPr/>
        </xdr:nvSpPr>
        <xdr:spPr>
          <a:xfrm>
            <a:off x="4141304" y="1374913"/>
            <a:ext cx="836544" cy="372717"/>
          </a:xfrm>
          <a:prstGeom prst="flowChartExtra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15</xdr:col>
      <xdr:colOff>173934</xdr:colOff>
      <xdr:row>20</xdr:row>
      <xdr:rowOff>82826</xdr:rowOff>
    </xdr:from>
    <xdr:to>
      <xdr:col>15</xdr:col>
      <xdr:colOff>323021</xdr:colOff>
      <xdr:row>21</xdr:row>
      <xdr:rowOff>91108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F3B1A2B6-3AEF-413E-ADDD-26CF5BE4B527}"/>
            </a:ext>
          </a:extLst>
        </xdr:cNvPr>
        <xdr:cNvSpPr/>
      </xdr:nvSpPr>
      <xdr:spPr>
        <a:xfrm>
          <a:off x="5441673" y="3114261"/>
          <a:ext cx="149087" cy="157369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27</xdr:col>
      <xdr:colOff>240195</xdr:colOff>
      <xdr:row>51</xdr:row>
      <xdr:rowOff>0</xdr:rowOff>
    </xdr:from>
    <xdr:to>
      <xdr:col>27</xdr:col>
      <xdr:colOff>316395</xdr:colOff>
      <xdr:row>52</xdr:row>
      <xdr:rowOff>3313</xdr:rowOff>
    </xdr:to>
    <xdr:sp macro="" textlink="">
      <xdr:nvSpPr>
        <xdr:cNvPr id="109" name="Freeform: Shape 108">
          <a:extLst>
            <a:ext uri="{FF2B5EF4-FFF2-40B4-BE49-F238E27FC236}">
              <a16:creationId xmlns:a16="http://schemas.microsoft.com/office/drawing/2014/main" id="{A54754E1-5505-45B6-B422-2AD9EDC495BB}"/>
            </a:ext>
          </a:extLst>
        </xdr:cNvPr>
        <xdr:cNvSpPr/>
      </xdr:nvSpPr>
      <xdr:spPr>
        <a:xfrm>
          <a:off x="10179325" y="7793935"/>
          <a:ext cx="76200" cy="152400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28</xdr:col>
      <xdr:colOff>66261</xdr:colOff>
      <xdr:row>52</xdr:row>
      <xdr:rowOff>24848</xdr:rowOff>
    </xdr:from>
    <xdr:to>
      <xdr:col>28</xdr:col>
      <xdr:colOff>123411</xdr:colOff>
      <xdr:row>53</xdr:row>
      <xdr:rowOff>64397</xdr:rowOff>
    </xdr:to>
    <xdr:sp macro="" textlink="">
      <xdr:nvSpPr>
        <xdr:cNvPr id="110" name="Freeform: Shape 109">
          <a:extLst>
            <a:ext uri="{FF2B5EF4-FFF2-40B4-BE49-F238E27FC236}">
              <a16:creationId xmlns:a16="http://schemas.microsoft.com/office/drawing/2014/main" id="{096DA917-47D6-4017-A0BD-73AB90056C57}"/>
            </a:ext>
          </a:extLst>
        </xdr:cNvPr>
        <xdr:cNvSpPr/>
      </xdr:nvSpPr>
      <xdr:spPr>
        <a:xfrm>
          <a:off x="10386391" y="7967870"/>
          <a:ext cx="57150" cy="188636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294410</xdr:colOff>
      <xdr:row>23</xdr:row>
      <xdr:rowOff>121228</xdr:rowOff>
    </xdr:from>
    <xdr:to>
      <xdr:col>12</xdr:col>
      <xdr:colOff>450273</xdr:colOff>
      <xdr:row>31</xdr:row>
      <xdr:rowOff>51955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329546" y="3861955"/>
          <a:ext cx="2580409" cy="11776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PERUMAHAN</a:t>
          </a:r>
        </a:p>
        <a:p>
          <a:pPr algn="ctr"/>
          <a:r>
            <a:rPr lang="en-US" sz="1800" b="1">
              <a:solidFill>
                <a:srgbClr val="FFFF00"/>
              </a:solidFill>
            </a:rPr>
            <a:t>INDRA LOKA</a:t>
          </a:r>
        </a:p>
      </xdr:txBody>
    </xdr:sp>
    <xdr:clientData/>
  </xdr:twoCellAnchor>
  <xdr:twoCellAnchor editAs="oneCell">
    <xdr:from>
      <xdr:col>3</xdr:col>
      <xdr:colOff>259773</xdr:colOff>
      <xdr:row>12</xdr:row>
      <xdr:rowOff>121227</xdr:rowOff>
    </xdr:from>
    <xdr:to>
      <xdr:col>20</xdr:col>
      <xdr:colOff>98312</xdr:colOff>
      <xdr:row>51</xdr:row>
      <xdr:rowOff>52069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9C0786-8441-4CAF-A13B-BAC735D0E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4228" y="2147454"/>
          <a:ext cx="10142857" cy="600952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rbilang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W-NAD"/>
      <sheetName val="sept"/>
      <sheetName val="W1"/>
      <sheetName val="ca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0" sqref="C30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1134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42</v>
      </c>
      <c r="E7" s="531" t="s">
        <v>43</v>
      </c>
      <c r="F7" s="531" t="s">
        <v>1135</v>
      </c>
      <c r="G7" s="532" t="s">
        <v>41</v>
      </c>
      <c r="H7" s="528" t="s">
        <v>1042</v>
      </c>
      <c r="I7" s="528" t="s">
        <v>1137</v>
      </c>
      <c r="J7" s="528" t="s">
        <v>1026</v>
      </c>
      <c r="K7" s="522" t="s">
        <v>1024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41.5 kVA MCCB 63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3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 4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20</v>
      </c>
      <c r="G19" s="41">
        <f ca="1">IF(ISERROR(OFFSET('HARGA SATUAN'!$I$6,MATCH(C19,'HARGA SATUAN'!$C$7:$C$1492,0),0)),"",OFFSET('HARGA SATUAN'!$I$6,MATCH(C19,'HARGA SATUAN'!$C$7:$C$1492,0),0))</f>
        <v>13500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SUMIFS(RAB!$F$14:$F$71,RAB!$C$14:$C$71,C714)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SUMIFS(RAB!$F$14:$F$71,RAB!$C$14:$C$71,C715)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SUMIFS(RAB!$F$14:$F$71,RAB!$C$14:$C$71,C716)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SUMIFS(RAB!$F$14:$F$71,RAB!$C$14:$C$71,C717)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SUMIFS(RAB!$F$14:$F$71,RAB!$C$14:$C$71,C718)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SUMIFS(RAB!$F$14:$F$71,RAB!$C$14:$C$71,C719)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SUMIFS(RAB!$F$14:$F$71,RAB!$C$14:$C$71,C720)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SUMIFS(RAB!$F$14:$F$71,RAB!$C$14:$C$71,C721)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SUMIFS(RAB!$F$14:$F$71,RAB!$C$14:$C$71,C722)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SUMIFS(RAB!$F$14:$F$71,RAB!$C$14:$C$71,C723)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SUMIFS(RAB!$F$14:$F$71,RAB!$C$14:$C$71,C724)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SUMIFS(RAB!$F$14:$F$71,RAB!$C$14:$C$71,C725)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SUMIFS(RAB!$F$14:$F$71,RAB!$C$14:$C$71,C726)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SUMIFS(RAB!$F$14:$F$71,RAB!$C$14:$C$71,C727)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SUMIFS(RAB!$F$14:$F$71,RAB!$C$14:$C$71,C728)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SUMIFS(RAB!$F$14:$F$71,RAB!$C$14:$C$71,C729)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SUMIFS(RAB!$F$14:$F$71,RAB!$C$14:$C$71,C730)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SUMIFS(RAB!$F$14:$F$71,RAB!$C$14:$C$71,C731)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SUMIFS(RAB!$F$14:$F$71,RAB!$C$14:$C$71,C732)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SUMIFS(RAB!$F$14:$F$71,RAB!$C$14:$C$71,C733)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SUMIFS(RAB!$F$14:$F$71,RAB!$C$14:$C$71,C734)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SUMIFS(RAB!$F$14:$F$71,RAB!$C$14:$C$71,C735)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SUMIFS(RAB!$F$14:$F$71,RAB!$C$14:$C$71,C736)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SUMIFS(RAB!$F$14:$F$71,RAB!$C$14:$C$71,C737)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SUMIFS(RAB!$F$14:$F$71,RAB!$C$14:$C$71,C738)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SUMIFS(RAB!$F$14:$F$71,RAB!$C$14:$C$71,C739)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SUMIFS(RAB!$F$14:$F$71,RAB!$C$14:$C$71,C740)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SUMIFS(RAB!$F$14:$F$71,RAB!$C$14:$C$71,C741)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SUMIFS(RAB!$F$14:$F$71,RAB!$C$14:$C$71,C742)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SUMIFS(RAB!$F$14:$F$71,RAB!$C$14:$C$71,C743)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SUMIFS(RAB!$F$14:$F$71,RAB!$C$14:$C$71,C744)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SUMIFS(RAB!$F$14:$F$71,RAB!$C$14:$C$71,C745)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SUMIFS(RAB!$F$14:$F$71,RAB!$C$14:$C$71,C746)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SUMIFS(RAB!$F$14:$F$71,RAB!$C$14:$C$71,C747)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SUMIFS(RAB!$F$14:$F$71,RAB!$C$14:$C$71,C748)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SUMIFS(RAB!$F$14:$F$71,RAB!$C$14:$C$71,C749)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SUMIFS(RAB!$F$14:$F$71,RAB!$C$14:$C$71,C750)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SUMIFS(RAB!$F$14:$F$71,RAB!$C$14:$C$71,C751)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SUMIFS(RAB!$F$14:$F$71,RAB!$C$14:$C$71,C752)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SUMIFS(RAB!$F$14:$F$71,RAB!$C$14:$C$71,C753)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SUMIFS(RAB!$F$14:$F$71,RAB!$C$14:$C$71,C754)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SUMIFS(RAB!$F$14:$F$71,RAB!$C$14:$C$71,C755)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SUMIFS(RAB!$F$14:$F$71,RAB!$C$14:$C$71,C756)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SUMIFS(RAB!$F$14:$F$71,RAB!$C$14:$C$71,C757)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SUMIFS(RAB!$F$14:$F$71,RAB!$C$14:$C$71,C758)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SUMIFS(RAB!$F$14:$F$71,RAB!$C$14:$C$71,C759)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SUMIFS(RAB!$F$14:$F$71,RAB!$C$14:$C$71,C760)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SUMIFS(RAB!$F$14:$F$71,RAB!$C$14:$C$71,C761)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SUMIFS(RAB!$F$14:$F$71,RAB!$C$14:$C$71,C762)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SUMIFS(RAB!$F$14:$F$71,RAB!$C$14:$C$71,C763)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SUMIFS(RAB!$F$14:$F$71,RAB!$C$14:$C$71,C764)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SUMIFS(RAB!$F$14:$F$71,RAB!$C$14:$C$71,C765)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SUMIFS(RAB!$F$14:$F$71,RAB!$C$14:$C$71,C766)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SUMIFS(RAB!$F$14:$F$71,RAB!$C$14:$C$71,C767)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SUMIFS(RAB!$F$14:$F$71,RAB!$C$14:$C$71,C768)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SUMIFS(RAB!$F$14:$F$71,RAB!$C$14:$C$71,C769)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SUMIFS(RAB!$F$14:$F$71,RAB!$C$14:$C$71,C770)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SUMIFS(RAB!$F$14:$F$71,RAB!$C$14:$C$71,C771)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SUMIFS(RAB!$F$14:$F$71,RAB!$C$14:$C$71,C772)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SUMIFS(RAB!$F$14:$F$71,RAB!$C$14:$C$71,C773)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SUMIFS(RAB!$F$14:$F$71,RAB!$C$14:$C$71,C774)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SUMIFS(RAB!$F$14:$F$71,RAB!$C$14:$C$71,C775)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SUMIFS(RAB!$F$14:$F$71,RAB!$C$14:$C$71,C776)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SUMIFS(RAB!$F$14:$F$71,RAB!$C$14:$C$71,C777)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SUMIFS(RAB!$F$14:$F$71,RAB!$C$14:$C$71,C778)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SUMIFS(RAB!$F$14:$F$71,RAB!$C$14:$C$71,C779)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SUMIFS(RAB!$F$14:$F$71,RAB!$C$14:$C$71,C780)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SUMIFS(RAB!$F$14:$F$71,RAB!$C$14:$C$71,C781)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SUMIFS(RAB!$F$14:$F$71,RAB!$C$14:$C$71,C782)</f>
        <v>1</v>
      </c>
      <c r="E782" s="26">
        <f t="shared" ca="1" si="34"/>
        <v>1</v>
      </c>
      <c r="F782" s="26">
        <f ca="1">IF(D782=0,0,SUM($E$713:E782))</f>
        <v>2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SUMIFS(RAB!$F$14:$F$71,RAB!$C$14:$C$71,C783)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SUMIFS(RAB!$F$14:$F$71,RAB!$C$14:$C$71,C784)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SUMIFS(RAB!$F$14:$F$71,RAB!$C$14:$C$71,C785)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SUMIFS(RAB!$F$14:$F$71,RAB!$C$14:$C$71,C786)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SUMIFS(RAB!$F$14:$F$71,RAB!$C$14:$C$71,C787)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SUMIFS(RAB!$F$14:$F$71,RAB!$C$14:$C$71,C788)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SUMIFS(RAB!$F$14:$F$71,RAB!$C$14:$C$71,C789)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SUMIFS(RAB!$F$14:$F$71,RAB!$C$14:$C$71,C790)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SUMIFS(RAB!$F$14:$F$71,RAB!$C$14:$C$71,C791)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SUMIFS(RAB!$F$14:$F$71,RAB!$C$14:$C$71,C792)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SUMIFS(RAB!$F$14:$F$71,RAB!$C$14:$C$71,C793)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SUMIFS(RAB!$F$14:$F$71,RAB!$C$14:$C$71,C794)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SUMIFS(RAB!$F$14:$F$71,RAB!$C$14:$C$71,C795)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SUMIFS(RAB!$F$14:$F$71,RAB!$C$14:$C$71,C796)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SUMIFS(RAB!$F$14:$F$71,RAB!$C$14:$C$71,C797)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SUMIFS(RAB!$F$14:$F$71,RAB!$C$14:$C$71,C798)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SUMIFS(RAB!$F$14:$F$71,RAB!$C$14:$C$71,C799)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SUMIFS(RAB!$F$14:$F$71,RAB!$C$14:$C$71,C800)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SUMIFS(RAB!$F$14:$F$71,RAB!$C$14:$C$71,C801)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SUMIFS(RAB!$F$14:$F$71,RAB!$C$14:$C$71,C802)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SUMIFS(RAB!$F$14:$F$71,RAB!$C$14:$C$71,C803)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SUMIFS(RAB!$F$14:$F$71,RAB!$C$14:$C$71,C804)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SUMIFS(RAB!$F$14:$F$71,RAB!$C$14:$C$71,C805)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SUMIFS(RAB!$F$14:$F$71,RAB!$C$14:$C$71,C806)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SUMIFS(RAB!$F$14:$F$71,RAB!$C$14:$C$71,C807)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SUMIFS(RAB!$F$14:$F$71,RAB!$C$14:$C$71,C808)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SUMIFS(RAB!$F$14:$F$71,RAB!$C$14:$C$71,C809)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SUMIFS(RAB!$F$14:$F$71,RAB!$C$14:$C$71,C810)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SUMIFS(RAB!$F$14:$F$71,RAB!$C$14:$C$71,C811)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SUMIFS(RAB!$F$14:$F$71,RAB!$C$14:$C$71,C812)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SUMIFS(RAB!$F$14:$F$71,RAB!$C$14:$C$71,C813)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SUMIFS(RAB!$F$14:$F$71,RAB!$C$14:$C$71,C814)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SUMIFS(RAB!$F$14:$F$71,RAB!$C$14:$C$71,C815)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SUMIFS(RAB!$F$14:$F$71,RAB!$C$14:$C$71,C816)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SUMIFS(RAB!$F$14:$F$71,RAB!$C$14:$C$71,C817)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SUMIFS(RAB!$F$14:$F$71,RAB!$C$14:$C$71,C818)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SUMIFS(RAB!$F$14:$F$71,RAB!$C$14:$C$71,C819)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SUMIFS(RAB!$F$14:$F$71,RAB!$C$14:$C$71,C820)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SUMIFS(RAB!$F$14:$F$71,RAB!$C$14:$C$71,C821)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SUMIFS(RAB!$F$14:$F$71,RAB!$C$14:$C$71,C822)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SUMIFS(RAB!$F$14:$F$71,RAB!$C$14:$C$71,C823)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SUMIFS(RAB!$F$14:$F$71,RAB!$C$14:$C$71,C824)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SUMIFS(RAB!$F$14:$F$71,RAB!$C$14:$C$71,C825)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SUMIFS(RAB!$F$14:$F$71,RAB!$C$14:$C$71,C826)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SUMIFS(RAB!$F$14:$F$71,RAB!$C$14:$C$71,C827)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SUMIFS(RAB!$F$14:$F$71,RAB!$C$14:$C$71,C828)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SUMIFS(RAB!$F$14:$F$71,RAB!$C$14:$C$71,C829)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SUMIFS(RAB!$F$14:$F$71,RAB!$C$14:$C$71,C830)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SUMIFS(RAB!$F$14:$F$71,RAB!$C$14:$C$71,C831)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SUMIFS(RAB!$F$14:$F$71,RAB!$C$14:$C$71,C832)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SUMIFS(RAB!$F$14:$F$71,RAB!$C$14:$C$71,C833)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SUMIFS(RAB!$F$14:$F$71,RAB!$C$14:$C$71,C834)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SUMIFS(RAB!$F$14:$F$71,RAB!$C$14:$C$71,C835)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SUMIFS(RAB!$F$14:$F$71,RAB!$C$14:$C$71,C836)</f>
        <v>3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SUMIFS(RAB!$F$14:$F$71,RAB!$C$14:$C$71,C837)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SUMIFS(RAB!$F$14:$F$71,RAB!$C$14:$C$71,C838)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SUMIFS(RAB!$F$14:$F$71,RAB!$C$14:$C$71,C839)</f>
        <v>20</v>
      </c>
      <c r="E839" s="26">
        <f t="shared" ca="1" si="34"/>
        <v>1</v>
      </c>
      <c r="F839" s="26">
        <f ca="1">IF(D839=0,0,SUM($E$713:E839))</f>
        <v>8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SUMIFS(RAB!$F$14:$F$71,RAB!$C$14:$C$71,C840)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SUMIFS(RAB!$F$14:$F$71,RAB!$C$14:$C$71,C841)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SUMIFS(RAB!$F$14:$F$71,RAB!$C$14:$C$71,C842)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SUMIFS(RAB!$F$14:$F$71,RAB!$C$14:$C$71,C843)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SUMIFS(RAB!$F$14:$F$71,RAB!$C$14:$C$71,C844)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SUMIFS(RAB!$F$14:$F$71,RAB!$C$14:$C$71,C845)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SUMIFS(RAB!$F$14:$F$71,RAB!$C$14:$C$71,C846)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SUMIFS(RAB!$F$14:$F$71,RAB!$C$14:$C$71,C847)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SUMIFS(RAB!$F$14:$F$71,RAB!$C$14:$C$71,C848)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SUMIFS(RAB!$F$14:$F$71,RAB!$C$14:$C$71,C849)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SUMIFS(RAB!$F$14:$F$71,RAB!$C$14:$C$71,C850)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SUMIFS(RAB!$F$14:$F$71,RAB!$C$14:$C$71,C851)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SUMIFS(RAB!$F$14:$F$71,RAB!$C$14:$C$71,C852)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SUMIFS(RAB!$F$14:$F$71,RAB!$C$14:$C$71,C853)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SUMIFS(RAB!$F$14:$F$71,RAB!$C$14:$C$71,C854)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SUMIFS(RAB!$F$14:$F$71,RAB!$C$14:$C$71,C855)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SUMIFS(RAB!$F$14:$F$71,RAB!$C$14:$C$71,C856)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SUMIFS(RAB!$F$14:$F$71,RAB!$C$14:$C$71,C857)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SUMIFS(RAB!$F$14:$F$71,RAB!$C$14:$C$71,C858)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SUMIFS(RAB!$F$14:$F$71,RAB!$C$14:$C$71,C859)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SUMIFS(RAB!$F$14:$F$71,RAB!$C$14:$C$71,C860)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SUMIFS(RAB!$F$14:$F$71,RAB!$C$14:$C$71,C861)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SUMIFS(RAB!$F$14:$F$71,RAB!$C$14:$C$71,C862)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SUMIFS(RAB!$F$14:$F$71,RAB!$C$14:$C$71,C863)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SUMIFS(RAB!$F$14:$F$71,RAB!$C$14:$C$71,C864)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SUMIFS(RAB!$F$14:$F$71,RAB!$C$14:$C$71,C865)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SUMIFS(RAB!$F$14:$F$71,RAB!$C$14:$C$71,C866)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SUMIFS(RAB!$F$14:$F$71,RAB!$C$14:$C$71,C867)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SUMIFS(RAB!$F$14:$F$71,RAB!$C$14:$C$71,C868)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SUMIFS(RAB!$F$14:$F$71,RAB!$C$14:$C$71,C869)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SUMIFS(RAB!$F$14:$F$71,RAB!$C$14:$C$71,C870)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SUMIFS(RAB!$F$14:$F$71,RAB!$C$14:$C$71,C871)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SUMIFS(RAB!$F$14:$F$71,RAB!$C$14:$C$71,C872)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SUMIFS(RAB!$F$14:$F$71,RAB!$C$14:$C$71,C873)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SUMIFS(RAB!$F$14:$F$71,RAB!$C$14:$C$71,C874)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SUMIFS(RAB!$F$14:$F$71,RAB!$C$14:$C$71,C875)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SUMIFS(RAB!$F$14:$F$71,RAB!$C$14:$C$71,C876)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SUMIFS(RAB!$F$14:$F$71,RAB!$C$14:$C$71,C877)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SUMIFS(RAB!$F$14:$F$71,RAB!$C$14:$C$71,C878)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SUMIFS(RAB!$F$14:$F$71,RAB!$C$14:$C$71,C879)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SUMIFS(RAB!$F$14:$F$71,RAB!$C$14:$C$71,C880)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SUMIFS(RAB!$F$14:$F$71,RAB!$C$14:$C$71,C881)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SUMIFS(RAB!$F$14:$F$71,RAB!$C$14:$C$71,C882)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SUMIFS(RAB!$F$14:$F$71,RAB!$C$14:$C$71,C883)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SUMIFS(RAB!$F$14:$F$71,RAB!$C$14:$C$71,C884)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SUMIFS(RAB!$F$14:$F$71,RAB!$C$14:$C$71,C885)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SUMIFS(RAB!$F$14:$F$71,RAB!$C$14:$C$71,C886)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SUMIFS(RAB!$F$14:$F$71,RAB!$C$14:$C$71,C887)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SUMIFS(RAB!$F$14:$F$71,RAB!$C$14:$C$71,C888)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SUMIFS(RAB!$F$14:$F$71,RAB!$C$14:$C$71,C889)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SUMIFS(RAB!$F$14:$F$71,RAB!$C$14:$C$71,C890)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SUMIFS(RAB!$F$14:$F$71,RAB!$C$14:$C$71,C891)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SUMIFS(RAB!$F$14:$F$71,RAB!$C$14:$C$71,C892)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SUMIFS(RAB!$F$14:$F$71,RAB!$C$14:$C$71,C893)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SUMIFS(RAB!$F$14:$F$71,RAB!$C$14:$C$71,C894)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SUMIFS(RAB!$F$14:$F$71,RAB!$C$14:$C$71,C895)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SUMIFS(RAB!$F$14:$F$71,RAB!$C$14:$C$71,C896)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SUMIFS(RAB!$F$14:$F$71,RAB!$C$14:$C$71,C897)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SUMIFS(RAB!$F$14:$F$71,RAB!$C$14:$C$71,C898)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SUMIFS(RAB!$F$14:$F$71,RAB!$C$14:$C$71,C899)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SUMIFS(RAB!$F$14:$F$71,RAB!$C$14:$C$71,C900)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SUMIFS(RAB!$F$14:$F$71,RAB!$C$14:$C$71,C901)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SUMIFS(RAB!$F$14:$F$71,RAB!$C$14:$C$71,C902)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SUMIFS(RAB!$F$14:$F$71,RAB!$C$14:$C$71,C903)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SUMIFS(RAB!$F$14:$F$71,RAB!$C$14:$C$71,C904)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SUMIFS(RAB!$F$14:$F$71,RAB!$C$14:$C$71,C905)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SUMIFS(RAB!$F$14:$F$71,RAB!$C$14:$C$71,C906)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SUMIFS(RAB!$F$14:$F$71,RAB!$C$14:$C$71,C907)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SUMIFS(RAB!$F$14:$F$71,RAB!$C$14:$C$71,C908)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SUMIFS(RAB!$F$14:$F$71,RAB!$C$14:$C$71,C909)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SUMIFS(RAB!$F$14:$F$71,RAB!$C$14:$C$71,C910)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SUMIFS(RAB!$F$14:$F$71,RAB!$C$14:$C$71,C911)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SUMIFS(RAB!$F$14:$F$71,RAB!$C$14:$C$71,C912)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SUMIFS(RAB!$F$14:$F$71,RAB!$C$14:$C$71,C913)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SUMIFS(RAB!$F$14:$F$71,RAB!$C$14:$C$71,C914)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SUMIFS(RAB!$F$14:$F$71,RAB!$C$14:$C$71,C915)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SUMIFS(RAB!$F$14:$F$71,RAB!$C$14:$C$71,C916)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SUMIFS(RAB!$F$14:$F$71,RAB!$C$14:$C$71,C917)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SUMIFS(RAB!$F$14:$F$71,RAB!$C$14:$C$71,C918)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SUMIFS(RAB!$F$14:$F$71,RAB!$C$14:$C$71,C919)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SUMIFS(RAB!$F$14:$F$71,RAB!$C$14:$C$71,C920)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SUMIFS(RAB!$F$14:$F$71,RAB!$C$14:$C$71,C921)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SUMIFS(RAB!$F$14:$F$71,RAB!$C$14:$C$71,C922)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SUMIFS(RAB!$F$14:$F$71,RAB!$C$14:$C$71,C923)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SUMIFS(RAB!$F$14:$F$71,RAB!$C$14:$C$71,C924)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SUMIFS(RAB!$F$14:$F$71,RAB!$C$14:$C$71,C925)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SUMIFS(RAB!$F$14:$F$71,RAB!$C$14:$C$71,C926)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SUMIFS(RAB!$F$14:$F$71,RAB!$C$14:$C$71,C927)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SUMIFS(RAB!$F$14:$F$71,RAB!$C$14:$C$71,C928)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SUMIFS(RAB!$F$14:$F$71,RAB!$C$14:$C$71,C929)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SUMIFS(RAB!$F$14:$F$71,RAB!$C$14:$C$71,C930)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SUMIFS(RAB!$F$14:$F$71,RAB!$C$14:$C$71,C931)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SUMIFS(RAB!$F$14:$F$71,RAB!$C$14:$C$71,C932)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SUMIFS(RAB!$F$14:$F$71,RAB!$C$14:$C$71,C933)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SUMIFS(RAB!$F$14:$F$71,RAB!$C$14:$C$71,C934)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SUMIFS(RAB!$F$14:$F$71,RAB!$C$14:$C$71,C935)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SUMIFS(RAB!$F$14:$F$71,RAB!$C$14:$C$71,C936)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SUMIFS(RAB!$F$14:$F$71,RAB!$C$14:$C$71,C937)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SUMIFS(RAB!$F$14:$F$71,RAB!$C$14:$C$71,C938)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SUMIFS(RAB!$F$14:$F$71,RAB!$C$14:$C$71,C939)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SUMIFS(RAB!$F$14:$F$71,RAB!$C$14:$C$71,C940)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SUMIFS(RAB!$F$14:$F$71,RAB!$C$14:$C$71,C941)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SUMIFS(RAB!$F$14:$F$71,RAB!$C$14:$C$71,C942)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SUMIFS(RAB!$F$14:$F$71,RAB!$C$14:$C$71,C943)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SUMIFS(RAB!$F$14:$F$71,RAB!$C$14:$C$71,C944)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SUMIFS(RAB!$F$14:$F$71,RAB!$C$14:$C$71,C945)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SUMIFS(RAB!$F$14:$F$71,RAB!$C$14:$C$71,C946)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SUMIFS(RAB!$F$14:$F$71,RAB!$C$14:$C$71,C947)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SUMIFS(RAB!$F$14:$F$71,RAB!$C$14:$C$71,C948)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SUMIFS(RAB!$F$14:$F$71,RAB!$C$14:$C$71,C949)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SUMIFS(RAB!$F$14:$F$71,RAB!$C$14:$C$71,C950)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SUMIFS(RAB!$F$14:$F$71,RAB!$C$14:$C$71,C951)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SUMIFS(RAB!$F$14:$F$71,RAB!$C$14:$C$71,C952)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SUMIFS(RAB!$F$14:$F$71,RAB!$C$14:$C$71,C953)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SUMIFS(RAB!$F$14:$F$71,RAB!$C$14:$C$71,C954)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SUMIFS(RAB!$F$14:$F$71,RAB!$C$14:$C$71,C955)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SUMIFS(RAB!$F$14:$F$71,RAB!$C$14:$C$71,C956)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SUMIFS(RAB!$F$14:$F$71,RAB!$C$14:$C$71,C957)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SUMIFS(RAB!$F$14:$F$71,RAB!$C$14:$C$71,C958)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SUMIFS(RAB!$F$14:$F$71,RAB!$C$14:$C$71,C959)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SUMIFS(RAB!$F$14:$F$71,RAB!$C$14:$C$71,C960)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SUMIFS(RAB!$F$14:$F$71,RAB!$C$14:$C$71,C961)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SUMIFS(RAB!$F$14:$F$71,RAB!$C$14:$C$71,C962)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SUMIFS(RAB!$F$14:$F$71,RAB!$C$14:$C$71,C963)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SUMIFS(RAB!$F$14:$F$71,RAB!$C$14:$C$71,C964)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SUMIFS(RAB!$F$14:$F$71,RAB!$C$14:$C$71,C965)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SUMIFS(RAB!$F$14:$F$71,RAB!$C$14:$C$71,C966)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SUMIFS(RAB!$F$14:$F$71,RAB!$C$14:$C$71,C967)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SUMIFS(RAB!$F$14:$F$71,RAB!$C$14:$C$71,C968)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SUMIFS(RAB!$F$14:$F$71,RAB!$C$14:$C$71,C969)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SUMIFS(RAB!$F$14:$F$71,RAB!$C$14:$C$71,C970)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SUMIFS(RAB!$F$14:$F$71,RAB!$C$14:$C$71,C971)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SUMIFS(RAB!$F$14:$F$71,RAB!$C$14:$C$71,C972)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SUMIFS(RAB!$F$14:$F$71,RAB!$C$14:$C$71,C973)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SUMIFS(RAB!$F$14:$F$71,RAB!$C$14:$C$71,C974)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SUMIFS(RAB!$F$14:$F$71,RAB!$C$14:$C$71,C975)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SUMIFS(RAB!$F$14:$F$71,RAB!$C$14:$C$71,C976)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SUMIFS(RAB!$F$14:$F$71,RAB!$C$14:$C$71,C977)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SUMIFS(RAB!$F$14:$F$71,RAB!$C$14:$C$71,C978)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SUMIFS(RAB!$F$14:$F$71,RAB!$C$14:$C$71,C979)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SUMIFS(RAB!$F$14:$F$71,RAB!$C$14:$C$71,C980)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SUMIFS(RAB!$F$14:$F$71,RAB!$C$14:$C$71,C981)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SUMIFS(RAB!$F$14:$F$71,RAB!$C$14:$C$71,C982)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SUMIFS(RAB!$F$14:$F$71,RAB!$C$14:$C$71,C983)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SUMIFS(RAB!$F$14:$F$71,RAB!$C$14:$C$71,C984)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SUMIFS(RAB!$F$14:$F$71,RAB!$C$14:$C$71,C985)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SUMIFS(RAB!$F$14:$F$71,RAB!$C$14:$C$71,C986)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SUMIFS(RAB!$F$14:$F$71,RAB!$C$14:$C$71,C987)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SUMIFS(RAB!$F$14:$F$71,RAB!$C$14:$C$71,C988)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SUMIFS(RAB!$F$14:$F$71,RAB!$C$14:$C$71,C989)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SUMIFS(RAB!$F$14:$F$71,RAB!$C$14:$C$71,C990)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SUMIFS(RAB!$F$14:$F$71,RAB!$C$14:$C$71,C991)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SUMIFS(RAB!$F$14:$F$71,RAB!$C$14:$C$71,C992)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SUMIFS(RAB!$F$14:$F$71,RAB!$C$14:$C$71,C993)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SUMIFS(RAB!$F$14:$F$71,RAB!$C$14:$C$71,C994)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SUMIFS(RAB!$F$14:$F$71,RAB!$C$14:$C$71,C995)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SUMIFS(RAB!$F$14:$F$71,RAB!$C$14:$C$71,C996)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SUMIFS(RAB!$F$14:$F$71,RAB!$C$14:$C$71,C997)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SUMIFS(RAB!$F$14:$F$71,RAB!$C$14:$C$71,C998)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SUMIFS(RAB!$F$14:$F$71,RAB!$C$14:$C$71,C999)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SUMIFS(RAB!$F$14:$F$71,RAB!$C$14:$C$71,C1000)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SUMIFS(RAB!$F$14:$F$71,RAB!$C$14:$C$71,C1001)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SUMIFS(RAB!$F$14:$F$71,RAB!$C$14:$C$71,C1002)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SUMIFS(RAB!$F$14:$F$71,RAB!$C$14:$C$71,C1003)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SUMIFS(RAB!$F$14:$F$71,RAB!$C$14:$C$71,C1004)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SUMIFS(RAB!$F$14:$F$71,RAB!$C$14:$C$71,C1005)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SUMIFS(RAB!$F$14:$F$71,RAB!$C$14:$C$71,C1006)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SUMIFS(RAB!$F$14:$F$71,RAB!$C$14:$C$71,C1007)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SUMIFS(RAB!$F$14:$F$71,RAB!$C$14:$C$71,C1008)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SUMIFS(RAB!$F$14:$F$71,RAB!$C$14:$C$71,C1009)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SUMIFS(RAB!$F$14:$F$71,RAB!$C$14:$C$71,C1010)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SUMIFS(RAB!$F$14:$F$71,RAB!$C$14:$C$71,C1011)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SUMIFS(RAB!$F$14:$F$71,RAB!$C$14:$C$71,C1012)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SUMIFS(RAB!$F$14:$F$71,RAB!$C$14:$C$71,C1013)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SUMIFS(RAB!$F$14:$F$71,RAB!$C$14:$C$71,C1014)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SUMIFS(RAB!$F$14:$F$71,RAB!$C$14:$C$71,C1015)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SUMIFS(RAB!$F$14:$F$71,RAB!$C$14:$C$71,C1016)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SUMIFS(RAB!$F$14:$F$71,RAB!$C$14:$C$71,C1017)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SUMIFS(RAB!$F$14:$F$71,RAB!$C$14:$C$71,C1018)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SUMIFS(RAB!$F$14:$F$71,RAB!$C$14:$C$71,C1019)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SUMIFS(RAB!$F$14:$F$71,RAB!$C$14:$C$71,C1020)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SUMIFS(RAB!$F$14:$F$71,RAB!$C$14:$C$71,C1021)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SUMIFS(RAB!$F$14:$F$71,RAB!$C$14:$C$71,C1022)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SUMIFS(RAB!$F$14:$F$71,RAB!$C$14:$C$71,C1023)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SUMIFS(RAB!$F$14:$F$71,RAB!$C$14:$C$71,C1024)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SUMIFS(RAB!$F$14:$F$71,RAB!$C$14:$C$71,C1025)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SUMIFS(RAB!$F$14:$F$71,RAB!$C$14:$C$71,C1026)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SUMIFS(RAB!$F$14:$F$71,RAB!$C$14:$C$71,C1027)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SUMIFS(RAB!$F$14:$F$71,RAB!$C$14:$C$71,C1028)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SUMIFS(RAB!$F$14:$F$71,RAB!$C$14:$C$71,C1029)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SUMIFS(RAB!$F$14:$F$71,RAB!$C$14:$C$71,C1030)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SUMIFS(RAB!$F$14:$F$71,RAB!$C$14:$C$71,C1031)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SUMIFS(RAB!$F$14:$F$71,RAB!$C$14:$C$71,C1032)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SUMIFS(RAB!$F$14:$F$71,RAB!$C$14:$C$71,C1033)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SUMIFS(RAB!$F$14:$F$71,RAB!$C$14:$C$71,C1034)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SUMIFS(RAB!$F$14:$F$71,RAB!$C$14:$C$71,C1035)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SUMIFS(RAB!$F$14:$F$71,RAB!$C$14:$C$71,C1036)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SUMIFS(RAB!$F$14:$F$71,RAB!$C$14:$C$71,C1037)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SUMIFS(RAB!$F$14:$F$71,RAB!$C$14:$C$71,C1038)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SUMIFS(RAB!$F$14:$F$71,RAB!$C$14:$C$71,C1039)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SUMIFS(RAB!$F$14:$F$71,RAB!$C$14:$C$71,C1040)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SUMIFS(RAB!$F$14:$F$71,RAB!$C$14:$C$71,C1041)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SUMIFS(RAB!$F$14:$F$71,RAB!$C$14:$C$71,C1042)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SUMIFS(RAB!$F$14:$F$71,RAB!$C$14:$C$71,C1043)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SUMIFS(RAB!$F$14:$F$71,RAB!$C$14:$C$71,C1044)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SUMIFS(RAB!$F$14:$F$71,RAB!$C$14:$C$71,C1045)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SUMIFS(RAB!$F$14:$F$71,RAB!$C$14:$C$71,C1046)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SUMIFS(RAB!$F$14:$F$71,RAB!$C$14:$C$71,C1047)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SUMIFS(RAB!$F$14:$F$71,RAB!$C$14:$C$71,C1048)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SUMIFS(RAB!$F$14:$F$71,RAB!$C$14:$C$71,C1049)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SUMIFS(RAB!$F$14:$F$71,RAB!$C$14:$C$71,C1050)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SUMIFS(RAB!$F$14:$F$71,RAB!$C$14:$C$71,C1051)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SUMIFS(RAB!$F$14:$F$71,RAB!$C$14:$C$71,C1052)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SUMIFS(RAB!$F$14:$F$71,RAB!$C$14:$C$71,C1053)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SUMIFS(RAB!$F$14:$F$71,RAB!$C$14:$C$71,C1054)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SUMIFS(RAB!$F$14:$F$71,RAB!$C$14:$C$71,C1055)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SUMIFS(RAB!$F$14:$F$71,RAB!$C$14:$C$71,C1056)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SUMIFS(RAB!$F$14:$F$71,RAB!$C$14:$C$71,C1057)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SUMIFS(RAB!$F$14:$F$71,RAB!$C$14:$C$71,C1058)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SUMIFS(RAB!$F$14:$F$71,RAB!$C$14:$C$71,C1059)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SUMIFS(RAB!$F$14:$F$71,RAB!$C$14:$C$71,C1060)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SUMIFS(RAB!$F$14:$F$71,RAB!$C$14:$C$71,C1061)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SUMIFS(RAB!$F$14:$F$71,RAB!$C$14:$C$71,C1062)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SUMIFS(RAB!$F$14:$F$71,RAB!$C$14:$C$71,C1063)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SUMIFS(RAB!$F$14:$F$71,RAB!$C$14:$C$71,C1064)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SUMIFS(RAB!$F$14:$F$71,RAB!$C$14:$C$71,C1065)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SUMIFS(RAB!$F$14:$F$71,RAB!$C$14:$C$71,C1066)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SUMIFS(RAB!$F$14:$F$71,RAB!$C$14:$C$71,C1067)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SUMIFS(RAB!$F$14:$F$71,RAB!$C$14:$C$71,C1068)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SUMIFS(RAB!$F$14:$F$71,RAB!$C$14:$C$71,C1069)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SUMIFS(RAB!$F$14:$F$71,RAB!$C$14:$C$71,C1070)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SUMIFS(RAB!$F$14:$F$71,RAB!$C$14:$C$71,C1071)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SUMIFS(RAB!$F$14:$F$71,RAB!$C$14:$C$71,C1072)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SUMIFS(RAB!$F$14:$F$71,RAB!$C$14:$C$71,C1073)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SUMIFS(RAB!$F$14:$F$71,RAB!$C$14:$C$71,C1074)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SUMIFS(RAB!$F$14:$F$71,RAB!$C$14:$C$71,C1075)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SUMIFS(RAB!$F$14:$F$71,RAB!$C$14:$C$71,C1076)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SUMIFS(RAB!$F$14:$F$71,RAB!$C$14:$C$71,C1077)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SUMIFS(RAB!$F$14:$F$71,RAB!$C$14:$C$71,C1078)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SUMIFS(RAB!$F$14:$F$71,RAB!$C$14:$C$71,C1079)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SUMIFS(RAB!$F$14:$F$71,RAB!$C$14:$C$71,C1080)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SUMIFS(RAB!$F$14:$F$71,RAB!$C$14:$C$71,C1081)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SUMIFS(RAB!$F$14:$F$71,RAB!$C$14:$C$71,C1082)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SUMIFS(RAB!$F$14:$F$71,RAB!$C$14:$C$71,C1083)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SUMIFS(RAB!$F$14:$F$71,RAB!$C$14:$C$71,C1084)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SUMIFS(RAB!$F$14:$F$71,RAB!$C$14:$C$71,C1085)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SUMIFS(RAB!$F$14:$F$71,RAB!$C$14:$C$71,C1086)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SUMIFS(RAB!$F$14:$F$71,RAB!$C$14:$C$71,C1087)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SUMIFS(RAB!$F$14:$F$71,RAB!$C$14:$C$71,C1088)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SUMIFS(RAB!$F$14:$F$71,RAB!$C$14:$C$71,C1089)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SUMIFS(RAB!$F$14:$F$71,RAB!$C$14:$C$71,C1090)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SUMIFS(RAB!$F$14:$F$71,RAB!$C$14:$C$71,C1091)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SUMIFS(RAB!$F$14:$F$71,RAB!$C$14:$C$71,C1092)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SUMIFS(RAB!$F$14:$F$71,RAB!$C$14:$C$71,C1093)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SUMIFS(RAB!$F$14:$F$71,RAB!$C$14:$C$71,C1094)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SUMIFS(RAB!$F$14:$F$71,RAB!$C$14:$C$71,C1095)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SUMIFS(RAB!$F$14:$F$71,RAB!$C$14:$C$71,C1096)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SUMIFS(RAB!$F$14:$F$71,RAB!$C$14:$C$71,C1097)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SUMIFS(RAB!$F$14:$F$71,RAB!$C$14:$C$71,C1098)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SUMIFS(RAB!$F$14:$F$71,RAB!$C$14:$C$71,C1099)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SUMIFS(RAB!$F$14:$F$71,RAB!$C$14:$C$71,C1100)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SUMIFS(RAB!$F$14:$F$71,RAB!$C$14:$C$71,C1101)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SUMIFS(RAB!$F$14:$F$71,RAB!$C$14:$C$71,C1102)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SUMIFS(RAB!$F$14:$F$71,RAB!$C$14:$C$71,C1103)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SUMIFS(RAB!$F$14:$F$71,RAB!$C$14:$C$71,C1104)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SUMIFS(RAB!$F$14:$F$71,RAB!$C$14:$C$71,C1105)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SUMIFS(RAB!$F$14:$F$71,RAB!$C$14:$C$71,C1106)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SUMIFS(RAB!$F$14:$F$71,RAB!$C$14:$C$71,C1107)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SUMIFS(RAB!$F$14:$F$71,RAB!$C$14:$C$71,C1108)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SUMIFS(RAB!$F$14:$F$71,RAB!$C$14:$C$71,C1109)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SUMIFS(RAB!$F$14:$F$71,RAB!$C$14:$C$71,C1110)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SUMIFS(RAB!$F$14:$F$71,RAB!$C$14:$C$71,C1111)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SUMIFS(RAB!$F$14:$F$71,RAB!$C$14:$C$71,C1112)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SUMIFS(RAB!$F$14:$F$71,RAB!$C$14:$C$71,C1113)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SUMIFS(RAB!$F$14:$F$71,RAB!$C$14:$C$71,C1114)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SUMIFS(RAB!$F$14:$F$71,RAB!$C$14:$C$71,C1115)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SUMIFS(RAB!$F$14:$F$71,RAB!$C$14:$C$71,C1116)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SUMIFS(RAB!$F$14:$F$71,RAB!$C$14:$C$71,C1117)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SUMIFS(RAB!$F$14:$F$71,RAB!$C$14:$C$71,C1118)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SUMIFS(RAB!$F$14:$F$71,RAB!$C$14:$C$71,C1119)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SUMIFS(RAB!$F$14:$F$71,RAB!$C$14:$C$71,C1120)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SUMIFS(RAB!$F$14:$F$71,RAB!$C$14:$C$71,C1121)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SUMIFS(RAB!$F$14:$F$71,RAB!$C$14:$C$71,C1122)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SUMIFS(RAB!$F$14:$F$71,RAB!$C$14:$C$71,C1123)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SUMIFS(RAB!$F$14:$F$71,RAB!$C$14:$C$71,C1124)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SUMIFS(RAB!$F$14:$F$71,RAB!$C$14:$C$71,C1125)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SUMIFS(RAB!$F$14:$F$71,RAB!$C$14:$C$71,C1126)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SUMIFS(RAB!$F$14:$F$71,RAB!$C$14:$C$71,C1127)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SUMIFS(RAB!$F$14:$F$71,RAB!$C$14:$C$71,C1128)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SUMIFS(RAB!$F$14:$F$71,RAB!$C$14:$C$71,C1129)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SUMIFS(RAB!$F$14:$F$71,RAB!$C$14:$C$71,C1130)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SUMIFS(RAB!$F$14:$F$71,RAB!$C$14:$C$71,C1131)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SUMIFS(RAB!$F$14:$F$71,RAB!$C$14:$C$71,C1132)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SUMIFS(RAB!$F$14:$F$71,RAB!$C$14:$C$71,C1133)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SUMIFS(RAB!$F$14:$F$71,RAB!$C$14:$C$71,C1134)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SUMIFS(RAB!$F$14:$F$71,RAB!$C$14:$C$71,C1135)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SUMIFS(RAB!$F$14:$F$71,RAB!$C$14:$C$71,C1136)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SUMIFS(RAB!$F$14:$F$71,RAB!$C$14:$C$71,C1137)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SUMIFS(RAB!$F$14:$F$71,RAB!$C$14:$C$71,C1138)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SUMIFS(RAB!$F$14:$F$71,RAB!$C$14:$C$71,C1139)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SUMIFS(RAB!$F$14:$F$71,RAB!$C$14:$C$71,C1140)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SUMIFS(RAB!$F$14:$F$71,RAB!$C$14:$C$71,C1141)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SUMIFS(RAB!$F$14:$F$71,RAB!$C$14:$C$71,C1142)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SUMIFS(RAB!$F$14:$F$71,RAB!$C$14:$C$71,C1143)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SUMIFS(RAB!$F$14:$F$71,RAB!$C$14:$C$71,C1144)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SUMIFS(RAB!$F$14:$F$71,RAB!$C$14:$C$71,C1145)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SUMIFS(RAB!$F$14:$F$71,RAB!$C$14:$C$71,C1146)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SUMIFS(RAB!$F$14:$F$71,RAB!$C$14:$C$71,C1147)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SUMIFS(RAB!$F$14:$F$71,RAB!$C$14:$C$71,C1148)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SUMIFS(RAB!$F$14:$F$71,RAB!$C$14:$C$71,C1149)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SUMIFS(RAB!$F$14:$F$71,RAB!$C$14:$C$71,C1150)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SUMIFS(RAB!$F$14:$F$71,RAB!$C$14:$C$71,C1151)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SUMIFS(RAB!$F$14:$F$71,RAB!$C$14:$C$71,C1152)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SUMIFS(RAB!$F$14:$F$71,RAB!$C$14:$C$71,C1153)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SUMIFS(RAB!$F$14:$F$71,RAB!$C$14:$C$71,C1154)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SUMIFS(RAB!$F$14:$F$71,RAB!$C$14:$C$71,C1155)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SUMIFS(RAB!$F$14:$F$71,RAB!$C$14:$C$71,C1156)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SUMIFS(RAB!$F$14:$F$71,RAB!$C$14:$C$71,C1157)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SUMIFS(RAB!$F$14:$F$71,RAB!$C$14:$C$71,C1158)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SUMIFS(RAB!$F$14:$F$71,RAB!$C$14:$C$71,C1159)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SUMIFS(RAB!$F$14:$F$71,RAB!$C$14:$C$71,C1160)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SUMIFS(RAB!$F$14:$F$71,RAB!$C$14:$C$71,C1161)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SUMIFS(RAB!$F$14:$F$71,RAB!$C$14:$C$71,C1162)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SUMIFS(RAB!$F$14:$F$71,RAB!$C$14:$C$71,C1163)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SUMIFS(RAB!$F$14:$F$71,RAB!$C$14:$C$71,C1164)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SUMIFS(RAB!$F$14:$F$71,RAB!$C$14:$C$71,C1165)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SUMIFS(RAB!$F$14:$F$71,RAB!$C$14:$C$71,C1166)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SUMIFS(RAB!$F$14:$F$71,RAB!$C$14:$C$71,C1167)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SUMIFS(RAB!$F$14:$F$71,RAB!$C$14:$C$71,C1168)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SUMIFS(RAB!$F$14:$F$71,RAB!$C$14:$C$71,C1169)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SUMIFS(RAB!$F$14:$F$71,RAB!$C$14:$C$71,C1170)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SUMIFS(RAB!$F$14:$F$71,RAB!$C$14:$C$71,C1171)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SUMIFS(RAB!$F$14:$F$71,RAB!$C$14:$C$71,C1172)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SUMIFS(RAB!$F$14:$F$71,RAB!$C$14:$C$71,C1173)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SUMIFS(RAB!$F$14:$F$71,RAB!$C$14:$C$71,C1174)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SUMIFS(RAB!$F$14:$F$71,RAB!$C$14:$C$71,C1175)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SUMIFS(RAB!$F$14:$F$71,RAB!$C$14:$C$71,C1176)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SUMIFS(RAB!$F$14:$F$71,RAB!$C$14:$C$71,C1177)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SUMIFS(RAB!$F$14:$F$71,RAB!$C$14:$C$71,C1178)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SUMIFS(RAB!$F$14:$F$71,RAB!$C$14:$C$71,C1179)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SUMIFS(RAB!$F$14:$F$71,RAB!$C$14:$C$71,C1180)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SUMIFS(RAB!$F$14:$F$71,RAB!$C$14:$C$71,C1181)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SUMIFS(RAB!$F$14:$F$71,RAB!$C$14:$C$71,C1182)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SUMIFS(RAB!$F$14:$F$71,RAB!$C$14:$C$71,C1183)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SUMIFS(RAB!$F$14:$F$71,RAB!$C$14:$C$71,C1184)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SUMIFS(RAB!$F$14:$F$71,RAB!$C$14:$C$71,C1185)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SUMIFS(RAB!$F$14:$F$71,RAB!$C$14:$C$71,C1186)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SUMIFS(RAB!$F$14:$F$71,RAB!$C$14:$C$71,C1187)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SUMIFS(RAB!$F$14:$F$71,RAB!$C$14:$C$71,C1188)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SUMIFS(RAB!$F$14:$F$71,RAB!$C$14:$C$71,C1189)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SUMIFS(RAB!$F$14:$F$71,RAB!$C$14:$C$71,C1190)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SUMIFS(RAB!$F$14:$F$71,RAB!$C$14:$C$71,C1191)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SUMIFS(RAB!$F$14:$F$71,RAB!$C$14:$C$71,C1192)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SUMIFS(RAB!$F$14:$F$71,RAB!$C$14:$C$71,C1193)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SUMIFS(RAB!$F$14:$F$71,RAB!$C$14:$C$71,C1194)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SUMIFS(RAB!$F$14:$F$71,RAB!$C$14:$C$71,C1195)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SUMIFS(RAB!$F$14:$F$71,RAB!$C$14:$C$71,C1196)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SUMIFS(RAB!$F$14:$F$71,RAB!$C$14:$C$71,C1197)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SUMIFS(RAB!$F$14:$F$71,RAB!$C$14:$C$71,C1198)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SUMIFS(RAB!$F$14:$F$71,RAB!$C$14:$C$71,C1199)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SUMIFS(RAB!$F$14:$F$71,RAB!$C$14:$C$71,C1200)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SUMIFS(RAB!$F$14:$F$71,RAB!$C$14:$C$71,C1201)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SUMIFS(RAB!$F$14:$F$71,RAB!$C$14:$C$71,C1202)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SUMIFS(RAB!$F$14:$F$71,RAB!$C$14:$C$71,C1203)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SUMIFS(RAB!$F$14:$F$71,RAB!$C$14:$C$71,C1204)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SUMIFS(RAB!$F$14:$F$71,RAB!$C$14:$C$71,C1205)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SUMIFS(RAB!$F$14:$F$71,RAB!$C$14:$C$71,C1206)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SUMIFS(RAB!$F$14:$F$71,RAB!$C$14:$C$71,C1207)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SUMIFS(RAB!$F$14:$F$71,RAB!$C$14:$C$71,C1208)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SUMIFS(RAB!$F$14:$F$71,RAB!$C$14:$C$71,C1209)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SUMIFS(RAB!$F$14:$F$71,RAB!$C$14:$C$71,C1210)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SUMIFS(RAB!$F$14:$F$71,RAB!$C$14:$C$71,C1211)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SUMIFS(RAB!$F$14:$F$71,RAB!$C$14:$C$71,C1212)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SUMIFS(RAB!$F$14:$F$71,RAB!$C$14:$C$71,C1213)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SUMIFS(RAB!$F$14:$F$71,RAB!$C$14:$C$71,C1214)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SUMIFS(RAB!$F$14:$F$71,RAB!$C$14:$C$71,C1215)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SUMIFS(RAB!$F$14:$F$71,RAB!$C$14:$C$71,C1216)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SUMIFS(RAB!$F$14:$F$71,RAB!$C$14:$C$71,C1217)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SUMIFS(RAB!$F$14:$F$71,RAB!$C$14:$C$71,C1218)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SUMIFS(RAB!$F$14:$F$71,RAB!$C$14:$C$71,C1219)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SUMIFS(RAB!$F$14:$F$71,RAB!$C$14:$C$71,C1220)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SUMIFS(RAB!$F$14:$F$71,RAB!$C$14:$C$71,C1221)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SUMIFS(RAB!$F$14:$F$71,RAB!$C$14:$C$71,C1222)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SUMIFS(RAB!$F$14:$F$71,RAB!$C$14:$C$71,C1223)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SUMIFS(RAB!$F$14:$F$71,RAB!$C$14:$C$71,C1224)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SUMIFS(RAB!$F$14:$F$71,RAB!$C$14:$C$71,C1225)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SUMIFS(RAB!$F$14:$F$71,RAB!$C$14:$C$71,C1226)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SUMIFS(RAB!$F$14:$F$71,RAB!$C$14:$C$71,C1227)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SUMIFS(RAB!$F$14:$F$71,RAB!$C$14:$C$71,C1228)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SUMIFS(RAB!$F$14:$F$71,RAB!$C$14:$C$71,C1229)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SUMIFS(RAB!$F$14:$F$71,RAB!$C$14:$C$71,C1230)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SUMIFS(RAB!$F$14:$F$71,RAB!$C$14:$C$71,C1231)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SUMIFS(RAB!$F$14:$F$71,RAB!$C$14:$C$71,C1232)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SUMIFS(RAB!$F$14:$F$71,RAB!$C$14:$C$71,C1233)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SUMIFS(RAB!$F$14:$F$71,RAB!$C$14:$C$71,C1234)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SUMIFS(RAB!$F$14:$F$71,RAB!$C$14:$C$71,C1235)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SUMIFS(RAB!$F$14:$F$71,RAB!$C$14:$C$71,C1236)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SUMIFS(RAB!$F$14:$F$71,RAB!$C$14:$C$71,C1237)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SUMIFS(RAB!$F$14:$F$71,RAB!$C$14:$C$71,C1238)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SUMIFS(RAB!$F$14:$F$71,RAB!$C$14:$C$71,C1239)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SUMIFS(RAB!$F$14:$F$71,RAB!$C$14:$C$71,C1240)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SUMIFS(RAB!$F$14:$F$71,RAB!$C$14:$C$71,C1241)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SUMIFS(RAB!$F$14:$F$71,RAB!$C$14:$C$71,C1242)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SUMIFS(RAB!$F$14:$F$71,RAB!$C$14:$C$71,C1243)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SUMIFS(RAB!$F$14:$F$71,RAB!$C$14:$C$71,C1244)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SUMIFS(RAB!$F$14:$F$71,RAB!$C$14:$C$71,C1245)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SUMIFS(RAB!$F$14:$F$71,RAB!$C$14:$C$71,C1246)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SUMIFS(RAB!$F$14:$F$71,RAB!$C$14:$C$71,C1247)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SUMIFS(RAB!$F$14:$F$71,RAB!$C$14:$C$71,C1248)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SUMIFS(RAB!$F$14:$F$71,RAB!$C$14:$C$71,C1249)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SUMIFS(RAB!$F$14:$F$71,RAB!$C$14:$C$71,C1250)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SUMIFS(RAB!$F$14:$F$71,RAB!$C$14:$C$71,C1251)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SUMIFS(RAB!$F$14:$F$71,RAB!$C$14:$C$71,C1252)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SUMIFS(RAB!$F$14:$F$71,RAB!$C$14:$C$71,C1253)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SUMIFS(RAB!$F$14:$F$71,RAB!$C$14:$C$71,C1254)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SUMIFS(RAB!$F$14:$F$71,RAB!$C$14:$C$71,C1255)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SUMIFS(RAB!$F$14:$F$71,RAB!$C$14:$C$71,C1256)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SUMIFS(RAB!$F$14:$F$71,RAB!$C$14:$C$71,C1257)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SUMIFS(RAB!$F$14:$F$71,RAB!$C$14:$C$71,C1258)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SUMIFS(RAB!$F$14:$F$71,RAB!$C$14:$C$71,C1259)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SUMIFS(RAB!$F$14:$F$71,RAB!$C$14:$C$71,C1260)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SUMIFS(RAB!$F$14:$F$71,RAB!$C$14:$C$71,C1261)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SUMIFS(RAB!$F$14:$F$71,RAB!$C$14:$C$71,C1262)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SUMIFS(RAB!$F$14:$F$71,RAB!$C$14:$C$71,C1263)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SUMIFS(RAB!$F$14:$F$71,RAB!$C$14:$C$71,C1264)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SUMIFS(RAB!$F$14:$F$71,RAB!$C$14:$C$71,C1265)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SUMIFS(RAB!$F$14:$F$71,RAB!$C$14:$C$71,C1266)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SUMIFS(RAB!$F$14:$F$71,RAB!$C$14:$C$71,C1267)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SUMIFS(RAB!$F$14:$F$71,RAB!$C$14:$C$71,C1268)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SUMIFS(RAB!$F$14:$F$71,RAB!$C$14:$C$71,C1269)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SUMIFS(RAB!$F$14:$F$71,RAB!$C$14:$C$71,C1270)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SUMIFS(RAB!$F$14:$F$71,RAB!$C$14:$C$71,C1271)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SUMIFS(RAB!$F$14:$F$71,RAB!$C$14:$C$71,C1272)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SUMIFS(RAB!$F$14:$F$71,RAB!$C$14:$C$71,C1273)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SUMIFS(RAB!$F$14:$F$71,RAB!$C$14:$C$71,C1274)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SUMIFS(RAB!$F$14:$F$71,RAB!$C$14:$C$71,C1275)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SUMIFS(RAB!$F$14:$F$71,RAB!$C$14:$C$71,C1276)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SUMIFS(RAB!$F$14:$F$71,RAB!$C$14:$C$71,C1277)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SUMIFS(RAB!$F$14:$F$71,RAB!$C$14:$C$71,C1278)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SUMIFS(RAB!$F$14:$F$71,RAB!$C$14:$C$71,C1279)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SUMIFS(RAB!$F$14:$F$71,RAB!$C$14:$C$71,C1280)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SUMIFS(RAB!$F$14:$F$71,RAB!$C$14:$C$71,C1281)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SUMIFS(RAB!$F$14:$F$71,RAB!$C$14:$C$71,C1282)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SUMIFS(RAB!$F$14:$F$71,RAB!$C$14:$C$71,C1283)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SUMIFS(RAB!$F$14:$F$71,RAB!$C$14:$C$71,C1284)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SUMIFS(RAB!$F$14:$F$71,RAB!$C$14:$C$71,C1285)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SUMIFS(RAB!$F$14:$F$71,RAB!$C$14:$C$71,C1286)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SUMIFS(RAB!$F$14:$F$71,RAB!$C$14:$C$71,C1287)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SUMIFS(RAB!$F$14:$F$71,RAB!$C$14:$C$71,C1288)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SUMIFS(RAB!$F$14:$F$71,RAB!$C$14:$C$71,C1289)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SUMIFS(RAB!$F$14:$F$71,RAB!$C$14:$C$71,C1290)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SUMIFS(RAB!$F$14:$F$71,RAB!$C$14:$C$71,C1291)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SUMIFS(RAB!$F$14:$F$71,RAB!$C$14:$C$71,C1292)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SUMIFS(RAB!$F$14:$F$71,RAB!$C$14:$C$71,C1293)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SUMIFS(RAB!$F$14:$F$71,RAB!$C$14:$C$71,C1294)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SUMIFS(RAB!$F$14:$F$71,RAB!$C$14:$C$71,C1295)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SUMIFS(RAB!$F$14:$F$71,RAB!$C$14:$C$71,C1296)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SUMIFS(RAB!$F$14:$F$71,RAB!$C$14:$C$71,C1297)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SUMIFS(RAB!$F$14:$F$71,RAB!$C$14:$C$71,C1298)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SUMIFS(RAB!$F$14:$F$71,RAB!$C$14:$C$71,C1299)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SUMIFS(RAB!$F$14:$F$71,RAB!$C$14:$C$71,C1300)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SUMIFS(RAB!$F$14:$F$71,RAB!$C$14:$C$71,C1301)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SUMIFS(RAB!$F$14:$F$71,RAB!$C$14:$C$71,C1302)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SUMIFS(RAB!$F$14:$F$71,RAB!$C$14:$C$71,C1303)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SUMIFS(RAB!$F$14:$F$71,RAB!$C$14:$C$71,C1304)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SUMIFS(RAB!$F$14:$F$71,RAB!$C$14:$C$71,C1305)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SUMIFS(RAB!$F$14:$F$71,RAB!$C$14:$C$71,C1306)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SUMIFS(RAB!$F$14:$F$71,RAB!$C$14:$C$71,C1307)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SUMIFS(RAB!$F$14:$F$71,RAB!$C$14:$C$71,C1308)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SUMIFS(RAB!$F$14:$F$71,RAB!$C$14:$C$71,C1309)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SUMIFS(RAB!$F$14:$F$71,RAB!$C$14:$C$71,C1310)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SUMIFS(RAB!$F$14:$F$71,RAB!$C$14:$C$71,C1311)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SUMIFS(RAB!$F$14:$F$71,RAB!$C$14:$C$71,C1312)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SUMIFS(RAB!$F$14:$F$71,RAB!$C$14:$C$71,C1313)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SUMIFS(RAB!$F$14:$F$71,RAB!$C$14:$C$71,C1314)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SUMIFS(RAB!$F$14:$F$71,RAB!$C$14:$C$71,C1315)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SUMIFS(RAB!$F$14:$F$71,RAB!$C$14:$C$71,C1316)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SUMIFS(RAB!$F$14:$F$71,RAB!$C$14:$C$71,C1317)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SUMIFS(RAB!$F$14:$F$71,RAB!$C$14:$C$71,C1318)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SUMIFS(RAB!$F$14:$F$71,RAB!$C$14:$C$71,C1319)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SUMIFS(RAB!$F$14:$F$71,RAB!$C$14:$C$71,C1320)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5" priority="5" operator="equal">
      <formula>0</formula>
    </cfRule>
  </conditionalFormatting>
  <conditionalFormatting sqref="A10:L65536">
    <cfRule type="cellIs" dxfId="54" priority="1" operator="equal">
      <formula>0</formula>
    </cfRule>
  </conditionalFormatting>
  <conditionalFormatting sqref="C12:C711">
    <cfRule type="cellIs" dxfId="53" priority="66" stopIfTrue="1" operator="equal">
      <formula>0</formula>
    </cfRule>
  </conditionalFormatting>
  <conditionalFormatting sqref="E712:E65536">
    <cfRule type="cellIs" dxfId="52" priority="16" stopIfTrue="1" operator="equal">
      <formula>0</formula>
    </cfRule>
  </conditionalFormatting>
  <conditionalFormatting sqref="G1:G11 E6:E11 E1:E3 H7 H10:H11 F10:F711 G712:G65536">
    <cfRule type="cellIs" dxfId="51" priority="69" stopIfTrue="1" operator="equal">
      <formula>0</formula>
    </cfRule>
  </conditionalFormatting>
  <conditionalFormatting sqref="G12:H711">
    <cfRule type="cellIs" dxfId="50" priority="12" stopIfTrue="1" operator="equal">
      <formula>0</formula>
    </cfRule>
  </conditionalFormatting>
  <conditionalFormatting sqref="I7:K7">
    <cfRule type="cellIs" dxfId="49" priority="4" stopIfTrue="1" operator="equal">
      <formula>0</formula>
    </cfRule>
  </conditionalFormatting>
  <conditionalFormatting sqref="I10:L711">
    <cfRule type="cellIs" dxfId="48" priority="2" stopIfTrue="1" operator="equal">
      <formula>0</formula>
    </cfRule>
  </conditionalFormatting>
  <conditionalFormatting sqref="L1:L6">
    <cfRule type="cellIs" dxfId="47" priority="10" operator="equal">
      <formula>0</formula>
    </cfRule>
  </conditionalFormatting>
  <conditionalFormatting sqref="M1:IV1048576 A8:G9">
    <cfRule type="cellIs" dxfId="4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1127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HARTONO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Dukuh Karangmalang, Gemulak, Kec. Sayung, Kabupaten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8" t="s">
        <v>1008</v>
      </c>
      <c r="D38" s="558"/>
      <c r="E38" s="558"/>
      <c r="F38" s="558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9" t="s">
        <v>462</v>
      </c>
      <c r="D39" s="559"/>
      <c r="E39" s="559"/>
      <c r="F39" s="559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0" t="s">
        <v>463</v>
      </c>
      <c r="D40" s="550"/>
      <c r="E40" s="550"/>
      <c r="F40" s="550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51" t="e">
        <f ca="1">"Terbilang : ( "&amp;L42&amp;" Rupiah )"</f>
        <v>#NAME?</v>
      </c>
      <c r="C41" s="552"/>
      <c r="D41" s="552"/>
      <c r="E41" s="552"/>
      <c r="F41" s="552"/>
      <c r="G41" s="552"/>
      <c r="H41" s="552"/>
      <c r="I41" s="552"/>
      <c r="J41" s="552"/>
      <c r="K41" s="553"/>
      <c r="L41" s="44"/>
      <c r="R41" s="58"/>
      <c r="S41" s="58"/>
      <c r="T41" s="58"/>
    </row>
    <row r="42" spans="1:20" s="36" customFormat="1">
      <c r="A42" s="30"/>
      <c r="B42" s="554"/>
      <c r="C42" s="555"/>
      <c r="D42" s="555"/>
      <c r="E42" s="555"/>
      <c r="F42" s="555"/>
      <c r="G42" s="555"/>
      <c r="H42" s="555"/>
      <c r="I42" s="555"/>
      <c r="J42" s="555"/>
      <c r="K42" s="556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5"/>
      <c r="I45" s="545"/>
      <c r="J45" s="546"/>
      <c r="K45" s="54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5"/>
      <c r="I46" s="545"/>
      <c r="J46" s="546"/>
      <c r="K46" s="54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5"/>
      <c r="I47" s="545"/>
      <c r="J47" s="546"/>
      <c r="K47" s="54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5"/>
      <c r="I52" s="545"/>
      <c r="J52" s="546"/>
      <c r="K52" s="54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SUMIFS(RAB!$F$14:$F$71,RAB!$C$14:$C$71,'REKAP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SUMIFS(RAB!$F$14:$F$71,RAB!$C$14:$C$71,'REKAP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SUMIFS(RAB!$F$14:$F$71,RAB!$C$14:$C$71,'REKAP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SUMIFS(RAB!$F$14:$F$71,RAB!$C$14:$C$71,'REKAP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SUMIFS(RAB!$F$14:$F$71,RAB!$C$14:$C$71,'REKAP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SUMIFS(RAB!$F$14:$F$71,RAB!$C$14:$C$71,'REKAP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SUMIFS(RAB!$F$14:$F$71,RAB!$C$14:$C$71,'REKAP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SUMIFS(RAB!$F$14:$F$71,RAB!$C$14:$C$71,'REKAP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SUMIFS(RAB!$F$14:$F$71,RAB!$C$14:$C$71,'REKAP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SUMIFS(RAB!$F$14:$F$71,RAB!$C$14:$C$71,'REKAP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SUMIFS(RAB!$F$14:$F$71,RAB!$C$14:$C$71,'REKAP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SUMIFS(RAB!$F$14:$F$71,RAB!$C$14:$C$71,'REKAP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SUMIFS(RAB!$F$14:$F$71,RAB!$C$14:$C$71,'REKAP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SUMIFS(RAB!$F$14:$F$71,RAB!$C$14:$C$71,'REKAP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SUMIFS(RAB!$F$14:$F$71,RAB!$C$14:$C$71,'REKAP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SUMIFS(RAB!$F$14:$F$71,RAB!$C$14:$C$71,'REKAP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SUMIFS(RAB!$F$14:$F$71,RAB!$C$14:$C$71,'REKAP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SUMIFS(RAB!$F$14:$F$71,RAB!$C$14:$C$71,'REKAP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SUMIFS(RAB!$F$14:$F$71,RAB!$C$14:$C$71,'REKAP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SUMIFS(RAB!$F$14:$F$71,RAB!$C$14:$C$71,'REKAP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1034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HARTONO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Dukuh Karangmalang, Gemulak, Kec. Sayung, Kabupaten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41.5 kVA MCCB 63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3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163500</v>
      </c>
      <c r="I22" s="42">
        <f t="shared" ca="1" si="2"/>
        <v>0</v>
      </c>
      <c r="J22" s="42">
        <f t="shared" ca="1" si="3"/>
        <v>0</v>
      </c>
      <c r="K22" s="43">
        <f t="shared" ca="1" si="0"/>
        <v>163500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 4 x 16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20</v>
      </c>
      <c r="G23" s="41">
        <f ca="1">IF(ISERROR(OFFSET('HARGA SATUAN'!$I$6,MATCH(C23,'HARGA SATUAN'!$C$7:$C$1492,0),0)),"",OFFSET('HARGA SATUAN'!$I$6,MATCH(C23,'HARGA SATUAN'!$C$7:$C$1492,0),0))</f>
        <v>13500</v>
      </c>
      <c r="H23" s="42">
        <f t="shared" ca="1" si="1"/>
        <v>270000</v>
      </c>
      <c r="I23" s="42">
        <f t="shared" ca="1" si="2"/>
        <v>0</v>
      </c>
      <c r="J23" s="42">
        <f t="shared" ca="1" si="3"/>
        <v>0</v>
      </c>
      <c r="K23" s="43">
        <f t="shared" ca="1" si="0"/>
        <v>270000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8" t="s">
        <v>1008</v>
      </c>
      <c r="D168" s="558"/>
      <c r="E168" s="558"/>
      <c r="F168" s="558"/>
      <c r="G168" s="77" t="s">
        <v>9</v>
      </c>
      <c r="H168" s="55">
        <f ca="1">SUM(H14:H167)</f>
        <v>53033250</v>
      </c>
      <c r="I168" s="55">
        <f ca="1">SUM(I14:I167)</f>
        <v>0</v>
      </c>
      <c r="J168" s="55">
        <f ca="1">SUM(J14:J167)</f>
        <v>0</v>
      </c>
      <c r="K168" s="55">
        <f ca="1">SUM(K14:K167)</f>
        <v>53033250</v>
      </c>
      <c r="L168" s="44"/>
      <c r="R168" s="99"/>
      <c r="S168" s="99"/>
      <c r="T168" s="99"/>
    </row>
    <row r="169" spans="1:20" s="36" customFormat="1">
      <c r="A169" s="30"/>
      <c r="B169" s="56"/>
      <c r="C169" s="559" t="s">
        <v>462</v>
      </c>
      <c r="D169" s="559"/>
      <c r="E169" s="559"/>
      <c r="F169" s="559"/>
      <c r="G169" s="59" t="s">
        <v>9</v>
      </c>
      <c r="H169" s="60">
        <f ca="1">H168*0.1</f>
        <v>5303325</v>
      </c>
      <c r="I169" s="60">
        <f ca="1">I168*0.1</f>
        <v>0</v>
      </c>
      <c r="J169" s="60">
        <f ca="1">J168*0.1</f>
        <v>0</v>
      </c>
      <c r="K169" s="60">
        <f ca="1">K168*0.1</f>
        <v>5303325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0" t="s">
        <v>463</v>
      </c>
      <c r="D170" s="550"/>
      <c r="E170" s="550"/>
      <c r="F170" s="550"/>
      <c r="G170" s="61" t="s">
        <v>9</v>
      </c>
      <c r="H170" s="78">
        <f ca="1">SUM(H168:H169)</f>
        <v>58336575</v>
      </c>
      <c r="I170" s="78">
        <f ca="1">SUM(I168:I169)</f>
        <v>0</v>
      </c>
      <c r="J170" s="61">
        <f ca="1">SUM(J168:J169)</f>
        <v>0</v>
      </c>
      <c r="K170" s="61">
        <f ca="1">SUM(K168:K169)</f>
        <v>58336575</v>
      </c>
      <c r="L170" s="44"/>
      <c r="R170" s="99"/>
      <c r="S170" s="99"/>
      <c r="T170" s="99"/>
    </row>
    <row r="171" spans="1:20" s="36" customFormat="1">
      <c r="A171" s="30"/>
      <c r="B171" s="551" t="e">
        <f ca="1">"Terbilang : ( "&amp;L172&amp;" Rupiah )"</f>
        <v>#NAME?</v>
      </c>
      <c r="C171" s="552"/>
      <c r="D171" s="552"/>
      <c r="E171" s="552"/>
      <c r="F171" s="552"/>
      <c r="G171" s="552"/>
      <c r="H171" s="552"/>
      <c r="I171" s="552"/>
      <c r="J171" s="552"/>
      <c r="K171" s="553"/>
      <c r="L171" s="44"/>
      <c r="R171" s="58"/>
      <c r="S171" s="58"/>
      <c r="T171" s="58"/>
    </row>
    <row r="172" spans="1:20" s="36" customFormat="1">
      <c r="A172" s="30"/>
      <c r="B172" s="554"/>
      <c r="C172" s="555"/>
      <c r="D172" s="555"/>
      <c r="E172" s="555"/>
      <c r="F172" s="555"/>
      <c r="G172" s="555"/>
      <c r="H172" s="555"/>
      <c r="I172" s="555"/>
      <c r="J172" s="555"/>
      <c r="K172" s="556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5"/>
      <c r="I175" s="545"/>
      <c r="J175" s="546"/>
      <c r="K175" s="54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5"/>
      <c r="I176" s="545"/>
      <c r="J176" s="546"/>
      <c r="K176" s="54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5"/>
      <c r="I177" s="545"/>
      <c r="J177" s="546"/>
      <c r="K177" s="54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5"/>
      <c r="I182" s="545"/>
      <c r="J182" s="546"/>
      <c r="K182" s="54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SUMIFS(RAB!$F$14:$F$71,RAB!$C$14:$C$71,C224)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SUMIFS(RAB!$F$14:$F$71,RAB!$C$14:$C$71,C225)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SUMIFS(RAB!$F$14:$F$71,RAB!$C$14:$C$71,C226)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SUMIFS(RAB!$F$14:$F$71,RAB!$C$14:$C$71,C227)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SUMIFS(RAB!$F$14:$F$71,RAB!$C$14:$C$71,C228)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SUMIFS(RAB!$F$14:$F$71,RAB!$C$14:$C$71,C229)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SUMIFS(RAB!$F$14:$F$71,RAB!$C$14:$C$71,C230)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SUMIFS(RAB!$F$14:$F$71,RAB!$C$14:$C$71,C231)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SUMIFS(RAB!$F$14:$F$71,RAB!$C$14:$C$71,C232)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SUMIFS(RAB!$F$14:$F$71,RAB!$C$14:$C$71,C233)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SUMIFS(RAB!$F$14:$F$71,RAB!$C$14:$C$71,C234)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SUMIFS(RAB!$F$14:$F$71,RAB!$C$14:$C$71,C235)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SUMIFS(RAB!$F$14:$F$71,RAB!$C$14:$C$71,C236)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SUMIFS(RAB!$F$14:$F$71,RAB!$C$14:$C$71,C237)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SUMIFS(RAB!$F$14:$F$71,RAB!$C$14:$C$71,C238)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SUMIFS(RAB!$F$14:$F$71,RAB!$C$14:$C$71,C239)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SUMIFS(RAB!$F$14:$F$71,RAB!$C$14:$C$71,C240)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SUMIFS(RAB!$F$14:$F$71,RAB!$C$14:$C$71,C241)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SUMIFS(RAB!$F$14:$F$71,RAB!$C$14:$C$71,C242)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SUMIFS(RAB!$F$14:$F$71,RAB!$C$14:$C$71,C243)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SUMIFS(RAB!$F$14:$F$71,RAB!$C$14:$C$71,C244)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SUMIFS(RAB!$F$14:$F$71,RAB!$C$14:$C$71,C245)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SUMIFS(RAB!$F$14:$F$71,RAB!$C$14:$C$71,C246)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SUMIFS(RAB!$F$14:$F$71,RAB!$C$14:$C$71,C247)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SUMIFS(RAB!$F$14:$F$71,RAB!$C$14:$C$71,C248)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SUMIFS(RAB!$F$14:$F$71,RAB!$C$14:$C$71,C249)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SUMIFS(RAB!$F$14:$F$71,RAB!$C$14:$C$71,C250)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SUMIFS(RAB!$F$14:$F$71,RAB!$C$14:$C$71,C251)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SUMIFS(RAB!$F$14:$F$71,RAB!$C$14:$C$71,C252)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SUMIFS(RAB!$F$14:$F$71,RAB!$C$14:$C$71,C253)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SUMIFS(RAB!$F$14:$F$71,RAB!$C$14:$C$71,C254)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SUMIFS(RAB!$F$14:$F$71,RAB!$C$14:$C$71,C255)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SUMIFS(RAB!$F$14:$F$71,RAB!$C$14:$C$71,C256)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SUMIFS(RAB!$F$14:$F$71,RAB!$C$14:$C$71,C257)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SUMIFS(RAB!$F$14:$F$71,RAB!$C$14:$C$71,C258)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SUMIFS(RAB!$F$14:$F$71,RAB!$C$14:$C$71,C259)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SUMIFS(RAB!$F$14:$F$71,RAB!$C$14:$C$71,C260)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SUMIFS(RAB!$F$14:$F$71,RAB!$C$14:$C$71,C261)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SUMIFS(RAB!$F$14:$F$71,RAB!$C$14:$C$71,C262)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SUMIFS(RAB!$F$14:$F$71,RAB!$C$14:$C$71,C263)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SUMIFS(RAB!$F$14:$F$71,RAB!$C$14:$C$71,C264)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SUMIFS(RAB!$F$14:$F$71,RAB!$C$14:$C$71,C265)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SUMIFS(RAB!$F$14:$F$71,RAB!$C$14:$C$71,C266)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SUMIFS(RAB!$F$14:$F$71,RAB!$C$14:$C$71,C267)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SUMIFS(RAB!$F$14:$F$71,RAB!$C$14:$C$71,C268)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SUMIFS(RAB!$F$14:$F$71,RAB!$C$14:$C$71,C269)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SUMIFS(RAB!$F$14:$F$71,RAB!$C$14:$C$71,C270)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SUMIFS(RAB!$F$14:$F$71,RAB!$C$14:$C$71,C271)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SUMIFS(RAB!$F$14:$F$71,RAB!$C$14:$C$71,C272)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SUMIFS(RAB!$F$14:$F$71,RAB!$C$14:$C$71,C273)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SUMIFS(RAB!$F$14:$F$71,RAB!$C$14:$C$71,C274)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SUMIFS(RAB!$F$14:$F$71,RAB!$C$14:$C$71,C275)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SUMIFS(RAB!$F$14:$F$71,RAB!$C$14:$C$71,C276)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SUMIFS(RAB!$F$14:$F$71,RAB!$C$14:$C$71,C277)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SUMIFS(RAB!$F$14:$F$71,RAB!$C$14:$C$71,C278)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SUMIFS(RAB!$F$14:$F$71,RAB!$C$14:$C$71,C279)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SUMIFS(RAB!$F$14:$F$71,RAB!$C$14:$C$71,C280)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SUMIFS(RAB!$F$14:$F$71,RAB!$C$14:$C$71,C281)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SUMIFS(RAB!$F$14:$F$71,RAB!$C$14:$C$71,C282)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SUMIFS(RAB!$F$14:$F$71,RAB!$C$14:$C$71,C283)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SUMIFS(RAB!$F$14:$F$71,RAB!$C$14:$C$71,C284)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SUMIFS(RAB!$F$14:$F$71,RAB!$C$14:$C$71,C285)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SUMIFS(RAB!$F$14:$F$71,RAB!$C$14:$C$71,C286)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SUMIFS(RAB!$F$14:$F$71,RAB!$C$14:$C$71,C287)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SUMIFS(RAB!$F$14:$F$71,RAB!$C$14:$C$71,C288)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SUMIFS(RAB!$F$14:$F$71,RAB!$C$14:$C$71,C289)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SUMIFS(RAB!$F$14:$F$71,RAB!$C$14:$C$71,C290)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SUMIFS(RAB!$F$14:$F$71,RAB!$C$14:$C$71,C291)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SUMIFS(RAB!$F$14:$F$71,RAB!$C$14:$C$71,C292)</f>
        <v>1</v>
      </c>
      <c r="E292" s="24">
        <f t="shared" ca="1" si="22"/>
        <v>1</v>
      </c>
      <c r="F292" s="24">
        <f ca="1">IF(D292=0,0,SUM($E$223:E292))</f>
        <v>2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SUMIFS(RAB!$F$14:$F$71,RAB!$C$14:$C$71,C293)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SUMIFS(RAB!$F$14:$F$71,RAB!$C$14:$C$71,C294)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SUMIFS(RAB!$F$14:$F$71,RAB!$C$14:$C$71,C295)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SUMIFS(RAB!$F$14:$F$71,RAB!$C$14:$C$71,C296)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SUMIFS(RAB!$F$14:$F$71,RAB!$C$14:$C$71,C297)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SUMIFS(RAB!$F$14:$F$71,RAB!$C$14:$C$71,C298)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SUMIFS(RAB!$F$14:$F$71,RAB!$C$14:$C$71,C299)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SUMIFS(RAB!$F$14:$F$71,RAB!$C$14:$C$71,C300)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SUMIFS(RAB!$F$14:$F$71,RAB!$C$14:$C$71,C301)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SUMIFS(RAB!$F$14:$F$71,RAB!$C$14:$C$71,C302)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SUMIFS(RAB!$F$14:$F$71,RAB!$C$14:$C$71,C303)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SUMIFS(RAB!$F$14:$F$71,RAB!$C$14:$C$71,C304)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SUMIFS(RAB!$F$14:$F$71,RAB!$C$14:$C$71,C305)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SUMIFS(RAB!$F$14:$F$71,RAB!$C$14:$C$71,C306)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SUMIFS(RAB!$F$14:$F$71,RAB!$C$14:$C$71,C307)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SUMIFS(RAB!$F$14:$F$71,RAB!$C$14:$C$71,C308)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SUMIFS(RAB!$F$14:$F$71,RAB!$C$14:$C$71,C309)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SUMIFS(RAB!$F$14:$F$71,RAB!$C$14:$C$71,C310)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SUMIFS(RAB!$F$14:$F$71,RAB!$C$14:$C$71,C311)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SUMIFS(RAB!$F$14:$F$71,RAB!$C$14:$C$71,C312)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SUMIFS(RAB!$F$14:$F$71,RAB!$C$14:$C$71,C313)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SUMIFS(RAB!$F$14:$F$71,RAB!$C$14:$C$71,C314)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SUMIFS(RAB!$F$14:$F$71,RAB!$C$14:$C$71,C315)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SUMIFS(RAB!$F$14:$F$71,RAB!$C$14:$C$71,C316)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SUMIFS(RAB!$F$14:$F$71,RAB!$C$14:$C$71,C317)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SUMIFS(RAB!$F$14:$F$71,RAB!$C$14:$C$71,C318)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SUMIFS(RAB!$F$14:$F$71,RAB!$C$14:$C$71,C319)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SUMIFS(RAB!$F$14:$F$71,RAB!$C$14:$C$71,C320)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SUMIFS(RAB!$F$14:$F$71,RAB!$C$14:$C$71,C321)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SUMIFS(RAB!$F$14:$F$71,RAB!$C$14:$C$71,C322)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SUMIFS(RAB!$F$14:$F$71,RAB!$C$14:$C$71,C323)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SUMIFS(RAB!$F$14:$F$71,RAB!$C$14:$C$71,C324)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SUMIFS(RAB!$F$14:$F$71,RAB!$C$14:$C$71,C325)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SUMIFS(RAB!$F$14:$F$71,RAB!$C$14:$C$71,C326)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SUMIFS(RAB!$F$14:$F$71,RAB!$C$14:$C$71,C327)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SUMIFS(RAB!$F$14:$F$71,RAB!$C$14:$C$71,C328)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SUMIFS(RAB!$F$14:$F$71,RAB!$C$14:$C$71,C329)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SUMIFS(RAB!$F$14:$F$71,RAB!$C$14:$C$71,C330)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SUMIFS(RAB!$F$14:$F$71,RAB!$C$14:$C$71,C331)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SUMIFS(RAB!$F$14:$F$71,RAB!$C$14:$C$71,C332)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SUMIFS(RAB!$F$14:$F$71,RAB!$C$14:$C$71,C333)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SUMIFS(RAB!$F$14:$F$71,RAB!$C$14:$C$71,C334)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SUMIFS(RAB!$F$14:$F$71,RAB!$C$14:$C$71,C335)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SUMIFS(RAB!$F$14:$F$71,RAB!$C$14:$C$71,C336)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SUMIFS(RAB!$F$14:$F$71,RAB!$C$14:$C$71,C337)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SUMIFS(RAB!$F$14:$F$71,RAB!$C$14:$C$71,C338)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SUMIFS(RAB!$F$14:$F$71,RAB!$C$14:$C$71,C339)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SUMIFS(RAB!$F$14:$F$71,RAB!$C$14:$C$71,C340)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SUMIFS(RAB!$F$14:$F$71,RAB!$C$14:$C$71,C341)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SUMIFS(RAB!$F$14:$F$71,RAB!$C$14:$C$71,C342)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SUMIFS(RAB!$F$14:$F$71,RAB!$C$14:$C$71,C343)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SUMIFS(RAB!$F$14:$F$71,RAB!$C$14:$C$71,C344)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SUMIFS(RAB!$F$14:$F$71,RAB!$C$14:$C$71,C345)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SUMIFS(RAB!$F$14:$F$71,RAB!$C$14:$C$71,C346)</f>
        <v>3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SUMIFS(RAB!$F$14:$F$71,RAB!$C$14:$C$71,C347)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SUMIFS(RAB!$F$14:$F$71,RAB!$C$14:$C$71,C348)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SUMIFS(RAB!$F$14:$F$71,RAB!$C$14:$C$71,C349)</f>
        <v>20</v>
      </c>
      <c r="E349" s="24">
        <f t="shared" ca="1" si="22"/>
        <v>1</v>
      </c>
      <c r="F349" s="24">
        <f ca="1">IF(D349=0,0,SUM($E$223:E349))</f>
        <v>8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SUMIFS(RAB!$F$14:$F$71,RAB!$C$14:$C$71,C350)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SUMIFS(RAB!$F$14:$F$71,RAB!$C$14:$C$71,C351)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SUMIFS(RAB!$F$14:$F$71,RAB!$C$14:$C$71,C352)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SUMIFS(RAB!$F$14:$F$71,RAB!$C$14:$C$71,C353)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SUMIFS(RAB!$F$14:$F$71,RAB!$C$14:$C$71,C354)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SUMIFS(RAB!$F$14:$F$71,RAB!$C$14:$C$71,C355)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SUMIFS(RAB!$F$14:$F$71,RAB!$C$14:$C$71,C356)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SUMIFS(RAB!$F$14:$F$71,RAB!$C$14:$C$71,C357)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SUMIFS(RAB!$F$14:$F$71,RAB!$C$14:$C$71,C358)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SUMIFS(RAB!$F$14:$F$71,RAB!$C$14:$C$71,C359)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SUMIFS(RAB!$F$14:$F$71,RAB!$C$14:$C$71,C360)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SUMIFS(RAB!$F$14:$F$71,RAB!$C$14:$C$71,C361)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SUMIFS(RAB!$F$14:$F$71,RAB!$C$14:$C$71,C362)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SUMIFS(RAB!$F$14:$F$71,RAB!$C$14:$C$71,C363)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SUMIFS(RAB!$F$14:$F$71,RAB!$C$14:$C$71,C364)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SUMIFS(RAB!$F$14:$F$71,RAB!$C$14:$C$71,C365)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SUMIFS(RAB!$F$14:$F$71,RAB!$C$14:$C$71,C366)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SUMIFS(RAB!$F$14:$F$71,RAB!$C$14:$C$71,C367)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SUMIFS(RAB!$F$14:$F$71,RAB!$C$14:$C$71,C368)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SUMIFS(RAB!$F$14:$F$71,RAB!$C$14:$C$71,C369)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SUMIFS(RAB!$F$14:$F$71,RAB!$C$14:$C$71,C370)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SUMIFS(RAB!$F$14:$F$71,RAB!$C$14:$C$71,C371)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SUMIFS(RAB!$F$14:$F$71,RAB!$C$14:$C$71,C372)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SUMIFS(RAB!$F$14:$F$71,RAB!$C$14:$C$71,C373)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3" priority="5" operator="equal">
      <formula>0</formula>
    </cfRule>
  </conditionalFormatting>
  <conditionalFormatting sqref="C16:C165">
    <cfRule type="cellIs" dxfId="42" priority="4" stopIfTrue="1" operator="equal">
      <formula>0</formula>
    </cfRule>
  </conditionalFormatting>
  <conditionalFormatting sqref="C16:E165">
    <cfRule type="cellIs" dxfId="41" priority="1" operator="equal">
      <formula>0</formula>
    </cfRule>
  </conditionalFormatting>
  <conditionalFormatting sqref="D224:F373">
    <cfRule type="cellIs" dxfId="40" priority="8" operator="equal">
      <formula>0</formula>
    </cfRule>
  </conditionalFormatting>
  <conditionalFormatting sqref="E1:E3 G1:G115 E6:E15 H12:I12 N13 F14:F15 H14:K115 E166:K166 G166:G223 E167:F167 H167:K167">
    <cfRule type="cellIs" dxfId="39" priority="43" stopIfTrue="1" operator="equal">
      <formula>0</formula>
    </cfRule>
  </conditionalFormatting>
  <conditionalFormatting sqref="E171:E65536">
    <cfRule type="cellIs" dxfId="38" priority="9" stopIfTrue="1" operator="equal">
      <formula>0</formula>
    </cfRule>
  </conditionalFormatting>
  <conditionalFormatting sqref="G224">
    <cfRule type="cellIs" dxfId="37" priority="10" operator="equal">
      <formula>0</formula>
    </cfRule>
  </conditionalFormatting>
  <conditionalFormatting sqref="G225:G65536">
    <cfRule type="cellIs" dxfId="36" priority="14" stopIfTrue="1" operator="equal">
      <formula>0</formula>
    </cfRule>
  </conditionalFormatting>
  <conditionalFormatting sqref="R14:T166 G116:K165">
    <cfRule type="cellIs" dxfId="3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72"/>
    </row>
    <row r="4" spans="4:4" ht="57" customHeight="1">
      <c r="D4" s="472">
        <v>3</v>
      </c>
    </row>
    <row r="5" spans="4:4" ht="57" customHeight="1">
      <c r="D5" s="47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15" activePane="bottomRight" state="frozen"/>
      <selection activeCell="D209" sqref="D209"/>
      <selection pane="topRight" activeCell="D209" sqref="D209"/>
      <selection pane="bottomLeft" activeCell="D209" sqref="D209"/>
      <selection pane="bottomRight" activeCell="C135" sqref="C135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1" t="s">
        <v>41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23</v>
      </c>
      <c r="C4" s="563" t="s">
        <v>1012</v>
      </c>
      <c r="D4" s="563" t="s">
        <v>42</v>
      </c>
      <c r="E4" s="562" t="s">
        <v>43</v>
      </c>
      <c r="F4" s="108" t="s">
        <v>1616</v>
      </c>
      <c r="G4" s="108" t="s">
        <v>1615</v>
      </c>
      <c r="H4" s="560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93" t="s">
        <v>1615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1559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1560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1561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1562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1563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1564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1565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1566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1464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1567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1568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1569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1570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1571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1572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1573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1465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1466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1574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1575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1576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1577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1578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1579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1580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1581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1582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1583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1584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1585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1586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1587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1588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1589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1590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1591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1592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1593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1594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1595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1596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1597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1598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1599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1600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1601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1602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1603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1604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1605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1606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1607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1608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1609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1610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1467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1468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1469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1470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1471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1472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1473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501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501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1474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1475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1476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1477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1478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1479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1480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1481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1482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1483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1484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1485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1486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1487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1488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1489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1490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1491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1492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1493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1494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1495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1496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1497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1498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1499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1500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1501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1502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1503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1504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1505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1506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1507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1508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1509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1510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1511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1512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1513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1514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1515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1516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1517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1518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1519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1520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1521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1522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1524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1523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1611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1612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1613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1525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1526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1527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1528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1529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1530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1531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1532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1614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502">
        <v>2740</v>
      </c>
      <c r="G1433" s="502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503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503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503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503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503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4" priority="138" operator="equal">
      <formula>0</formula>
    </cfRule>
  </conditionalFormatting>
  <conditionalFormatting sqref="B8:C135">
    <cfRule type="cellIs" dxfId="33" priority="51" operator="equal">
      <formula>0</formula>
    </cfRule>
  </conditionalFormatting>
  <conditionalFormatting sqref="B150:G1493">
    <cfRule type="cellIs" dxfId="32" priority="1" operator="equal">
      <formula>0</formula>
    </cfRule>
  </conditionalFormatting>
  <conditionalFormatting sqref="C143:G149">
    <cfRule type="cellIs" dxfId="31" priority="5" operator="equal">
      <formula>0</formula>
    </cfRule>
  </conditionalFormatting>
  <conditionalFormatting sqref="D9:G142">
    <cfRule type="cellIs" dxfId="30" priority="11" operator="equal">
      <formula>0</formula>
    </cfRule>
  </conditionalFormatting>
  <conditionalFormatting sqref="D1:IV5 A1:C7 D6:K6 H1455:IV1457 H1458:XFD1485 H1486:H1493 I1486:XFD1494 A1494:H1494 A1495:XFD65536">
    <cfRule type="cellIs" dxfId="29" priority="163" operator="equal">
      <formula>0</formula>
    </cfRule>
  </conditionalFormatting>
  <conditionalFormatting sqref="D7:IV8 C136:C142 B136:B149">
    <cfRule type="cellIs" dxfId="28" priority="62" operator="equal">
      <formula>0</formula>
    </cfRule>
  </conditionalFormatting>
  <conditionalFormatting sqref="H9:H1418">
    <cfRule type="cellIs" dxfId="27" priority="129" operator="equal">
      <formula>0</formula>
    </cfRule>
  </conditionalFormatting>
  <conditionalFormatting sqref="H1419:I1454">
    <cfRule type="cellIs" dxfId="26" priority="128" operator="equal">
      <formula>0</formula>
    </cfRule>
  </conditionalFormatting>
  <conditionalFormatting sqref="I108:I1418">
    <cfRule type="cellIs" dxfId="25" priority="125" operator="equal">
      <formula>0</formula>
    </cfRule>
  </conditionalFormatting>
  <conditionalFormatting sqref="J108:IV1454">
    <cfRule type="cellIs" dxfId="24" priority="139" operator="equal">
      <formula>0</formula>
    </cfRule>
  </conditionalFormatting>
  <conditionalFormatting sqref="M6:IV6">
    <cfRule type="cellIs" dxfId="23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6" sqref="K6:L6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5" t="s">
        <v>1455</v>
      </c>
      <c r="C2" s="595"/>
      <c r="D2" s="595"/>
      <c r="E2" s="595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600" t="s">
        <v>1538</v>
      </c>
      <c r="C4" s="601"/>
      <c r="D4" s="601"/>
      <c r="E4" s="602"/>
      <c r="F4" s="454"/>
      <c r="G4" s="454"/>
      <c r="H4" s="455"/>
      <c r="I4" s="564" t="s">
        <v>1539</v>
      </c>
      <c r="J4" s="565"/>
      <c r="K4" s="565"/>
      <c r="L4" s="566"/>
    </row>
    <row r="5" spans="1:12" ht="34.5" customHeight="1">
      <c r="A5" s="204"/>
      <c r="B5" s="457" t="s">
        <v>1379</v>
      </c>
      <c r="C5" s="277" t="s">
        <v>9</v>
      </c>
      <c r="D5" s="596" t="str">
        <f>DATA!D14</f>
        <v>HARTONO</v>
      </c>
      <c r="E5" s="597"/>
      <c r="F5" s="208"/>
      <c r="G5" s="208"/>
      <c r="I5" s="458" t="s">
        <v>1379</v>
      </c>
      <c r="J5" s="277" t="s">
        <v>9</v>
      </c>
      <c r="K5" s="567" t="str">
        <f>D5</f>
        <v>HARTONO</v>
      </c>
      <c r="L5" s="568"/>
    </row>
    <row r="6" spans="1:12" ht="31.5" customHeight="1">
      <c r="A6" s="204"/>
      <c r="B6" s="457" t="s">
        <v>1535</v>
      </c>
      <c r="C6" s="277" t="s">
        <v>9</v>
      </c>
      <c r="D6" s="605">
        <f>DATA!D17*1000</f>
        <v>4400</v>
      </c>
      <c r="E6" s="606"/>
      <c r="F6" s="208"/>
      <c r="G6" s="208"/>
      <c r="I6" s="458" t="s">
        <v>1536</v>
      </c>
      <c r="J6" s="277" t="s">
        <v>9</v>
      </c>
      <c r="K6" s="569">
        <f>DATA!D20*1000</f>
        <v>41500</v>
      </c>
      <c r="L6" s="570"/>
    </row>
    <row r="7" spans="1:12" ht="30.75" customHeight="1">
      <c r="A7" s="204"/>
      <c r="B7" s="457" t="s">
        <v>1441</v>
      </c>
      <c r="C7" s="277" t="s">
        <v>9</v>
      </c>
      <c r="D7" s="603">
        <f>DATA!D18</f>
        <v>1</v>
      </c>
      <c r="E7" s="604"/>
      <c r="F7" s="456" t="s">
        <v>1454</v>
      </c>
      <c r="I7" s="458" t="s">
        <v>1441</v>
      </c>
      <c r="J7" s="277" t="s">
        <v>9</v>
      </c>
      <c r="K7" s="571">
        <f>DATA!D21</f>
        <v>3</v>
      </c>
      <c r="L7" s="572"/>
    </row>
    <row r="8" spans="1:12" ht="51" customHeight="1">
      <c r="A8" s="204"/>
      <c r="B8" s="457" t="s">
        <v>1442</v>
      </c>
      <c r="C8" s="277" t="s">
        <v>9</v>
      </c>
      <c r="D8" s="603">
        <f>DATA!D19</f>
        <v>220</v>
      </c>
      <c r="E8" s="604"/>
      <c r="F8" s="456" t="s">
        <v>1454</v>
      </c>
      <c r="G8" s="451">
        <v>220</v>
      </c>
      <c r="I8" s="458" t="s">
        <v>1442</v>
      </c>
      <c r="J8" s="277" t="s">
        <v>9</v>
      </c>
      <c r="K8" s="571">
        <f>DATA!D22</f>
        <v>380</v>
      </c>
      <c r="L8" s="572"/>
    </row>
    <row r="9" spans="1:12" ht="30" customHeight="1" thickBot="1">
      <c r="A9" s="204"/>
      <c r="B9" s="463" t="s">
        <v>1547</v>
      </c>
      <c r="C9" s="453" t="s">
        <v>9</v>
      </c>
      <c r="D9" s="598">
        <f>IF(D7=1,D6/(380/3^0.5),(D6/(380*3^0.5)))</f>
        <v>20.055325140271211</v>
      </c>
      <c r="E9" s="599"/>
      <c r="F9" s="207"/>
      <c r="G9" s="452">
        <v>380</v>
      </c>
      <c r="I9" s="464" t="s">
        <v>1547</v>
      </c>
      <c r="J9" s="453" t="s">
        <v>9</v>
      </c>
      <c r="K9" s="575">
        <f>IF(K7=1,K6/(380/3^0.5),(K6/(380*3^0.5)))</f>
        <v>63.052726766761765</v>
      </c>
      <c r="L9" s="576"/>
    </row>
    <row r="10" spans="1:12" ht="24.75" customHeight="1">
      <c r="B10" s="465"/>
      <c r="C10" s="462"/>
      <c r="D10" s="466"/>
      <c r="E10" s="466"/>
      <c r="F10" s="207"/>
      <c r="G10" s="452"/>
      <c r="I10" s="465"/>
      <c r="J10" s="462"/>
      <c r="K10" s="466"/>
      <c r="L10" s="466"/>
    </row>
    <row r="11" spans="1:12" ht="16.5" thickBot="1">
      <c r="B11" s="459" t="s">
        <v>1548</v>
      </c>
      <c r="I11" s="459" t="s">
        <v>1542</v>
      </c>
    </row>
    <row r="12" spans="1:12" ht="34.5" customHeight="1">
      <c r="A12" s="204"/>
      <c r="B12" s="487" t="s">
        <v>1540</v>
      </c>
      <c r="C12" s="481" t="s">
        <v>9</v>
      </c>
      <c r="D12" s="607"/>
      <c r="E12" s="608"/>
      <c r="F12" s="208"/>
      <c r="G12" s="208"/>
      <c r="I12" s="480" t="s">
        <v>1540</v>
      </c>
      <c r="J12" s="481" t="s">
        <v>9</v>
      </c>
      <c r="K12" s="609"/>
      <c r="L12" s="610"/>
    </row>
    <row r="13" spans="1:12" ht="31.5" customHeight="1">
      <c r="A13" s="204"/>
      <c r="B13" s="488" t="s">
        <v>1380</v>
      </c>
      <c r="C13" s="468" t="s">
        <v>9</v>
      </c>
      <c r="D13" s="613"/>
      <c r="E13" s="614"/>
      <c r="F13" s="208"/>
      <c r="G13" s="208"/>
      <c r="I13" s="482" t="s">
        <v>1380</v>
      </c>
      <c r="J13" s="468" t="s">
        <v>9</v>
      </c>
      <c r="K13" s="573"/>
      <c r="L13" s="574"/>
    </row>
    <row r="14" spans="1:12" ht="30.75" customHeight="1">
      <c r="A14" s="204"/>
      <c r="B14" s="488" t="s">
        <v>1541</v>
      </c>
      <c r="C14" s="468" t="s">
        <v>9</v>
      </c>
      <c r="D14" s="577">
        <v>50</v>
      </c>
      <c r="E14" s="578"/>
      <c r="F14" s="456" t="s">
        <v>1454</v>
      </c>
      <c r="G14" s="460">
        <v>50</v>
      </c>
      <c r="I14" s="482" t="s">
        <v>1541</v>
      </c>
      <c r="J14" s="468" t="s">
        <v>9</v>
      </c>
      <c r="K14" s="579">
        <v>200</v>
      </c>
      <c r="L14" s="580"/>
    </row>
    <row r="15" spans="1:12" ht="57" customHeight="1">
      <c r="A15" s="204"/>
      <c r="B15" s="488" t="s">
        <v>1441</v>
      </c>
      <c r="C15" s="468" t="s">
        <v>9</v>
      </c>
      <c r="D15" s="474">
        <v>1</v>
      </c>
      <c r="E15" s="483"/>
      <c r="F15" s="456" t="s">
        <v>1454</v>
      </c>
      <c r="G15" s="460">
        <v>100</v>
      </c>
      <c r="I15" s="482" t="s">
        <v>1441</v>
      </c>
      <c r="J15" s="468" t="s">
        <v>9</v>
      </c>
      <c r="K15" s="474">
        <v>3</v>
      </c>
      <c r="L15" s="483"/>
    </row>
    <row r="16" spans="1:12" ht="44.25" customHeight="1">
      <c r="A16" s="204"/>
      <c r="B16" s="488" t="s">
        <v>1551</v>
      </c>
      <c r="C16" s="468"/>
      <c r="D16" s="581">
        <v>50</v>
      </c>
      <c r="E16" s="582"/>
      <c r="F16" s="456"/>
      <c r="G16" s="460">
        <v>160</v>
      </c>
      <c r="I16" s="482" t="s">
        <v>1543</v>
      </c>
      <c r="J16" s="468" t="s">
        <v>9</v>
      </c>
      <c r="K16" s="585">
        <f>K9</f>
        <v>63.052726766761765</v>
      </c>
      <c r="L16" s="586"/>
    </row>
    <row r="17" spans="1:12" ht="34.5" customHeight="1">
      <c r="A17" s="204"/>
      <c r="B17" s="488" t="s">
        <v>1544</v>
      </c>
      <c r="C17" s="468" t="s">
        <v>9</v>
      </c>
      <c r="D17" s="583">
        <f>IF(D15=1,D14/(20/3^0.5),(D14/(20*3^0.5)))</f>
        <v>4.3301270189221928</v>
      </c>
      <c r="E17" s="584"/>
      <c r="F17" s="456" t="s">
        <v>1454</v>
      </c>
      <c r="G17" s="461">
        <v>200</v>
      </c>
      <c r="I17" s="482" t="s">
        <v>1544</v>
      </c>
      <c r="J17" s="468" t="s">
        <v>9</v>
      </c>
      <c r="K17" s="589">
        <f>IF(K15=1,K14/(20/3^0.5),(K14/(20*3^0.5)))</f>
        <v>5.7735026918962582</v>
      </c>
      <c r="L17" s="590"/>
    </row>
    <row r="18" spans="1:12" ht="34.5" customHeight="1">
      <c r="A18" s="204"/>
      <c r="B18" s="488" t="s">
        <v>1545</v>
      </c>
      <c r="C18" s="468" t="s">
        <v>9</v>
      </c>
      <c r="D18" s="583">
        <f>IF(D15=1,D14/(380/3^0.5),(D14/(380*3^0.5)))*1000</f>
        <v>227.90142204853646</v>
      </c>
      <c r="E18" s="584"/>
      <c r="F18" s="456" t="s">
        <v>1454</v>
      </c>
      <c r="G18" s="461">
        <v>250</v>
      </c>
      <c r="I18" s="482" t="s">
        <v>1545</v>
      </c>
      <c r="J18" s="468" t="s">
        <v>9</v>
      </c>
      <c r="K18" s="589">
        <f>IF(K15=1,K14/(380/3^0.5),(K14/(380*3^0.5)))*1000</f>
        <v>303.86856273138204</v>
      </c>
      <c r="L18" s="590"/>
    </row>
    <row r="19" spans="1:12" ht="30" customHeight="1">
      <c r="A19" s="204"/>
      <c r="B19" s="489" t="s">
        <v>1537</v>
      </c>
      <c r="C19" s="467" t="s">
        <v>9</v>
      </c>
      <c r="D19" s="583">
        <f>IF(D15=1,D13/(380/3^0.5),(D13/(380*3^0.5)))</f>
        <v>0</v>
      </c>
      <c r="E19" s="584"/>
      <c r="F19" s="207"/>
      <c r="G19" s="452"/>
      <c r="I19" s="484" t="s">
        <v>1537</v>
      </c>
      <c r="J19" s="467" t="s">
        <v>9</v>
      </c>
      <c r="K19" s="589">
        <f>IF(K15=1,K13/(380/3^0.5),(K13/(380*3^0.5)))</f>
        <v>0</v>
      </c>
      <c r="L19" s="590"/>
    </row>
    <row r="20" spans="1:12" ht="30" customHeight="1" thickBot="1">
      <c r="A20" s="204"/>
      <c r="B20" s="490" t="s">
        <v>1546</v>
      </c>
      <c r="C20" s="486" t="s">
        <v>9</v>
      </c>
      <c r="D20" s="611">
        <f>D16/D18</f>
        <v>0.21939310229205783</v>
      </c>
      <c r="E20" s="612"/>
      <c r="F20" s="207"/>
      <c r="G20" s="452"/>
      <c r="I20" s="485" t="s">
        <v>1537</v>
      </c>
      <c r="J20" s="486" t="s">
        <v>9</v>
      </c>
      <c r="K20" s="587">
        <f>K16/K18</f>
        <v>0.20749999999999996</v>
      </c>
      <c r="L20" s="588"/>
    </row>
    <row r="21" spans="1:12" ht="9.75" customHeight="1">
      <c r="A21" s="204"/>
      <c r="B21" s="475" t="s">
        <v>1546</v>
      </c>
      <c r="C21" s="476" t="s">
        <v>9</v>
      </c>
      <c r="D21" s="594">
        <v>1</v>
      </c>
      <c r="E21" s="594"/>
      <c r="F21" s="477"/>
      <c r="G21" s="478"/>
      <c r="H21" s="479"/>
      <c r="I21" s="475" t="s">
        <v>1537</v>
      </c>
      <c r="J21" s="476" t="s">
        <v>9</v>
      </c>
      <c r="K21" s="594">
        <v>1</v>
      </c>
      <c r="L21" s="594"/>
    </row>
    <row r="22" spans="1:12" ht="6.75" customHeight="1">
      <c r="B22" s="465"/>
      <c r="C22" s="462"/>
      <c r="D22" s="473"/>
      <c r="E22" s="473"/>
      <c r="F22" s="207"/>
      <c r="G22" s="452"/>
      <c r="J22" s="462"/>
      <c r="K22" s="473"/>
      <c r="L22" s="473"/>
    </row>
    <row r="23" spans="1:12" ht="15.75" thickBot="1"/>
    <row r="24" spans="1:12" ht="200.25" customHeight="1" thickBot="1">
      <c r="B24" s="591"/>
      <c r="C24" s="592"/>
      <c r="D24" s="592"/>
      <c r="E24" s="593"/>
      <c r="I24" s="591"/>
      <c r="J24" s="592"/>
      <c r="K24" s="592"/>
      <c r="L24" s="593"/>
    </row>
    <row r="26" spans="1:12">
      <c r="D26" s="470"/>
    </row>
    <row r="27" spans="1:12">
      <c r="D27" s="471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2" priority="5" stopIfTrue="1" operator="greaterThan">
      <formula>0.89</formula>
    </cfRule>
    <cfRule type="cellIs" dxfId="21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="85" zoomScaleNormal="85" workbookViewId="0">
      <selection activeCell="D17" sqref="D17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5"/>
      <c r="C1" s="615"/>
      <c r="D1" s="615"/>
    </row>
    <row r="2" spans="2:11" ht="15.75" customHeight="1">
      <c r="B2" s="288" t="s">
        <v>1444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505">
        <v>1084.1250458865841</v>
      </c>
      <c r="F5" s="500" t="s">
        <v>1617</v>
      </c>
      <c r="K5" s="499"/>
    </row>
    <row r="6" spans="2:11" ht="20.100000000000001" customHeight="1">
      <c r="B6" s="291" t="s">
        <v>1351</v>
      </c>
      <c r="C6" s="292" t="s">
        <v>9</v>
      </c>
      <c r="D6" s="296">
        <v>25</v>
      </c>
      <c r="F6" s="500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1445</v>
      </c>
      <c r="C8" s="292" t="s">
        <v>9</v>
      </c>
      <c r="D8" s="298">
        <f>D20-D17</f>
        <v>37.1</v>
      </c>
    </row>
    <row r="9" spans="2:11" ht="20.100000000000001" customHeight="1">
      <c r="B9" s="291" t="s">
        <v>1446</v>
      </c>
      <c r="C9" s="292" t="s">
        <v>9</v>
      </c>
      <c r="D9" s="298">
        <f>(D8*D25)*1000</f>
        <v>35949900</v>
      </c>
    </row>
    <row r="10" spans="2:11" ht="20.100000000000001" customHeight="1">
      <c r="B10" s="291" t="s">
        <v>1447</v>
      </c>
      <c r="C10" s="292" t="s">
        <v>9</v>
      </c>
      <c r="D10" s="298">
        <f ca="1">RAB!K77</f>
        <v>70922601.959999993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1418452.0392</v>
      </c>
    </row>
    <row r="12" spans="2:11" ht="9" customHeight="1">
      <c r="B12" s="616"/>
      <c r="C12" s="616"/>
      <c r="D12" s="616"/>
    </row>
    <row r="13" spans="2:11" ht="15.75" customHeight="1">
      <c r="B13" s="299"/>
      <c r="C13" s="299"/>
      <c r="D13" s="299"/>
    </row>
    <row r="14" spans="2:11" ht="33.75" customHeight="1">
      <c r="B14" s="427" t="s">
        <v>1379</v>
      </c>
      <c r="C14" s="428" t="s">
        <v>9</v>
      </c>
      <c r="D14" s="433" t="s">
        <v>1618</v>
      </c>
      <c r="E14" s="300" t="s">
        <v>1454</v>
      </c>
    </row>
    <row r="15" spans="2:11" ht="20.100000000000001" customHeight="1">
      <c r="B15" s="429" t="s">
        <v>1448</v>
      </c>
      <c r="C15" s="430" t="s">
        <v>9</v>
      </c>
      <c r="D15" s="434" t="s">
        <v>1462</v>
      </c>
      <c r="E15" s="300" t="s">
        <v>1454</v>
      </c>
    </row>
    <row r="16" spans="2:11" ht="20.100000000000001" customHeight="1">
      <c r="B16" s="429" t="s">
        <v>1449</v>
      </c>
      <c r="C16" s="430" t="s">
        <v>9</v>
      </c>
      <c r="D16" s="434" t="s">
        <v>1452</v>
      </c>
      <c r="E16" s="300" t="s">
        <v>1454</v>
      </c>
    </row>
    <row r="17" spans="2:9" ht="20.100000000000001" customHeight="1">
      <c r="B17" s="429" t="s">
        <v>1450</v>
      </c>
      <c r="C17" s="430" t="s">
        <v>9</v>
      </c>
      <c r="D17" s="435">
        <v>4.4000000000000004</v>
      </c>
      <c r="E17" s="300" t="s">
        <v>1454</v>
      </c>
    </row>
    <row r="18" spans="2:9" ht="20.100000000000001" hidden="1" customHeight="1">
      <c r="B18" s="429" t="s">
        <v>1549</v>
      </c>
      <c r="C18" s="430"/>
      <c r="D18" s="435">
        <f>IF((D17&lt;=11),1,3)</f>
        <v>1</v>
      </c>
      <c r="E18" s="300"/>
    </row>
    <row r="19" spans="2:9" ht="20.100000000000001" hidden="1" customHeight="1">
      <c r="B19" s="429" t="s">
        <v>1550</v>
      </c>
      <c r="C19" s="430"/>
      <c r="D19" s="435">
        <f>IF((D17&lt;=11),220,380)</f>
        <v>220</v>
      </c>
      <c r="E19" s="300"/>
    </row>
    <row r="20" spans="2:9" ht="20.100000000000001" customHeight="1">
      <c r="B20" s="429" t="s">
        <v>1451</v>
      </c>
      <c r="C20" s="430" t="s">
        <v>9</v>
      </c>
      <c r="D20" s="435">
        <v>41.5</v>
      </c>
      <c r="E20" s="300" t="s">
        <v>1454</v>
      </c>
      <c r="I20" s="521" t="s">
        <v>1625</v>
      </c>
    </row>
    <row r="21" spans="2:9" ht="20.100000000000001" hidden="1" customHeight="1">
      <c r="B21" s="429" t="s">
        <v>1549</v>
      </c>
      <c r="C21" s="430"/>
      <c r="D21" s="435">
        <f>IF((D20&lt;=11),1,3)</f>
        <v>3</v>
      </c>
      <c r="E21" s="300"/>
    </row>
    <row r="22" spans="2:9" ht="20.100000000000001" hidden="1" customHeight="1">
      <c r="B22" s="429" t="s">
        <v>1550</v>
      </c>
      <c r="C22" s="430"/>
      <c r="D22" s="435">
        <f>IF((D20&lt;=11),220,380)</f>
        <v>380</v>
      </c>
      <c r="E22" s="300"/>
    </row>
    <row r="23" spans="2:9" ht="20.100000000000001" customHeight="1">
      <c r="B23" s="429" t="s">
        <v>1353</v>
      </c>
      <c r="C23" s="430" t="s">
        <v>9</v>
      </c>
      <c r="D23" s="434">
        <v>1444.7</v>
      </c>
      <c r="E23" s="300" t="s">
        <v>1454</v>
      </c>
    </row>
    <row r="24" spans="2:9" ht="20.100000000000001" customHeight="1">
      <c r="B24" s="429" t="s">
        <v>1354</v>
      </c>
      <c r="C24" s="430" t="s">
        <v>9</v>
      </c>
      <c r="D24" s="434">
        <v>1444.7</v>
      </c>
      <c r="E24" s="300" t="s">
        <v>1454</v>
      </c>
    </row>
    <row r="25" spans="2:9" ht="20.100000000000001" customHeight="1">
      <c r="B25" s="429" t="s">
        <v>1453</v>
      </c>
      <c r="C25" s="430" t="s">
        <v>9</v>
      </c>
      <c r="D25" s="435">
        <v>969</v>
      </c>
      <c r="E25" s="300" t="s">
        <v>1454</v>
      </c>
    </row>
    <row r="26" spans="2:9" ht="20.100000000000001" customHeight="1">
      <c r="B26" s="431" t="s">
        <v>1355</v>
      </c>
      <c r="C26" s="432" t="s">
        <v>9</v>
      </c>
      <c r="D26" s="436">
        <v>40</v>
      </c>
      <c r="E26" s="300" t="s">
        <v>1454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abSelected="1" zoomScale="70" zoomScaleNormal="70" workbookViewId="0">
      <pane ySplit="6" topLeftCell="A52" activePane="bottomLeft" state="frozen"/>
      <selection activeCell="H1093" sqref="H1093"/>
      <selection pane="bottomLeft" activeCell="C8" sqref="C8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23" t="s">
        <v>1357</v>
      </c>
      <c r="C3" s="623"/>
      <c r="D3" s="623"/>
      <c r="E3" s="623"/>
      <c r="F3" s="305" t="str">
        <f>DATA!D14</f>
        <v>HARTONO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7" t="s">
        <v>1349</v>
      </c>
      <c r="C5" s="617" t="s">
        <v>1358</v>
      </c>
      <c r="D5" s="622" t="s">
        <v>1359</v>
      </c>
      <c r="E5" s="622" t="s">
        <v>1360</v>
      </c>
      <c r="F5" s="617" t="s">
        <v>1361</v>
      </c>
      <c r="G5" s="617"/>
      <c r="H5" s="617"/>
      <c r="I5" s="617"/>
      <c r="J5" s="617"/>
      <c r="K5" s="617" t="s">
        <v>1362</v>
      </c>
      <c r="L5" s="617"/>
      <c r="M5" s="307"/>
      <c r="N5" s="620" t="s">
        <v>1363</v>
      </c>
      <c r="O5" s="622" t="s">
        <v>1364</v>
      </c>
      <c r="P5" s="622" t="s">
        <v>1365</v>
      </c>
      <c r="Q5" s="622" t="s">
        <v>1366</v>
      </c>
      <c r="R5" s="308"/>
      <c r="S5" s="309"/>
      <c r="T5" s="618" t="s">
        <v>1367</v>
      </c>
      <c r="U5" s="310"/>
    </row>
    <row r="6" spans="1:21" ht="20.100000000000001" customHeight="1">
      <c r="B6" s="617"/>
      <c r="C6" s="617"/>
      <c r="D6" s="617"/>
      <c r="E6" s="617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1"/>
      <c r="O6" s="617"/>
      <c r="P6" s="617"/>
      <c r="Q6" s="617"/>
      <c r="R6" s="308"/>
      <c r="S6" s="309"/>
      <c r="T6" s="617"/>
      <c r="U6" s="312"/>
    </row>
    <row r="7" spans="1:21" ht="20.100000000000001" customHeight="1">
      <c r="A7" s="313">
        <v>0</v>
      </c>
      <c r="B7" s="314">
        <v>2023</v>
      </c>
      <c r="C7" s="491">
        <f>DATA!D8*DATA!D26*2</f>
        <v>2968</v>
      </c>
      <c r="D7" s="316">
        <f>C7*4/24</f>
        <v>494.66666666666669</v>
      </c>
      <c r="E7" s="316">
        <f>C7-D7</f>
        <v>2473.3333333333335</v>
      </c>
      <c r="F7" s="317">
        <f ca="1">DATA!D10/1000000</f>
        <v>70.922601959999994</v>
      </c>
      <c r="G7" s="318">
        <f ca="1">DATA!$D$11/1000000</f>
        <v>1.4184520392</v>
      </c>
      <c r="H7" s="318">
        <f>C7*DATA!$D$5/1000000</f>
        <v>3.2176831361913818</v>
      </c>
      <c r="I7" s="318">
        <f>(C7*DATA!$D$5*DATA!$D$7)/1000000</f>
        <v>7.2397870564306077E-2</v>
      </c>
      <c r="J7" s="316">
        <f ca="1">SUM(F7:I7)</f>
        <v>75.631135005955684</v>
      </c>
      <c r="K7" s="319">
        <f>DATA!D9/1000000</f>
        <v>35.9499</v>
      </c>
      <c r="L7" s="316">
        <f>((D7*DATA!$D$23)/1000000)+((E7*DATA!$D$24)/1000000)</f>
        <v>4.2878696000000005</v>
      </c>
      <c r="M7" s="316">
        <f>K7+L7</f>
        <v>40.2377696</v>
      </c>
      <c r="N7" s="316">
        <f ca="1">M7-J7</f>
        <v>-35.393365405955684</v>
      </c>
      <c r="O7" s="314">
        <v>1</v>
      </c>
      <c r="P7" s="316">
        <f ca="1">O7*N7</f>
        <v>-35.393365405955684</v>
      </c>
      <c r="Q7" s="316">
        <f ca="1">P7</f>
        <v>-35.393365405955684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17808</v>
      </c>
      <c r="D8" s="316">
        <f>C8*4/24</f>
        <v>2968</v>
      </c>
      <c r="E8" s="316">
        <f t="shared" ref="E8:E32" si="0">C8-D8</f>
        <v>14840</v>
      </c>
      <c r="F8" s="314"/>
      <c r="G8" s="318">
        <f ca="1">DATA!$D$11/1000000</f>
        <v>1.4184520392</v>
      </c>
      <c r="H8" s="318">
        <f>C8*DATA!$D$5/1000000</f>
        <v>19.306098817148289</v>
      </c>
      <c r="I8" s="318">
        <f>(C8*DATA!$D$5*DATA!$D$7)/1000000</f>
        <v>0.43438722338583652</v>
      </c>
      <c r="J8" s="316">
        <f t="shared" ref="J8:J32" ca="1" si="1">SUM(F8:I8)</f>
        <v>21.158938079734124</v>
      </c>
      <c r="K8" s="321"/>
      <c r="L8" s="316">
        <f>((D8*DATA!$D$23)/1000000)+((E8*DATA!$D$24)/1000000)</f>
        <v>25.727217599999999</v>
      </c>
      <c r="M8" s="316">
        <f t="shared" ref="M8:M32" si="2">K8+L8</f>
        <v>25.727217599999999</v>
      </c>
      <c r="N8" s="316">
        <f ca="1">M8-J8</f>
        <v>4.5682795202658752</v>
      </c>
      <c r="O8" s="315">
        <f>1/(1+'[93]Asumsi I'!$C$3)^(KKF!A8)</f>
        <v>0.89285714285714279</v>
      </c>
      <c r="P8" s="316">
        <f ca="1">O8*N8</f>
        <v>4.0788210002373884</v>
      </c>
      <c r="Q8" s="316">
        <f ca="1">Q7+P8</f>
        <v>-31.314544405718294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17808</v>
      </c>
      <c r="D9" s="316">
        <f t="shared" ref="D9:D32" si="5">C9*4/24</f>
        <v>2968</v>
      </c>
      <c r="E9" s="316">
        <f t="shared" si="0"/>
        <v>14840</v>
      </c>
      <c r="F9" s="314"/>
      <c r="G9" s="318">
        <f ca="1">DATA!$D$11/1000000</f>
        <v>1.4184520392</v>
      </c>
      <c r="H9" s="318">
        <f>C9*DATA!$D$5/1000000</f>
        <v>19.306098817148289</v>
      </c>
      <c r="I9" s="318">
        <f>(C9*DATA!$D$5*DATA!$D$7)/1000000</f>
        <v>0.43438722338583652</v>
      </c>
      <c r="J9" s="316">
        <f t="shared" ca="1" si="1"/>
        <v>21.158938079734124</v>
      </c>
      <c r="K9" s="316"/>
      <c r="L9" s="316">
        <f>((D9*DATA!$D$23)/1000000)+((E9*DATA!$D$24)/1000000)</f>
        <v>25.727217599999999</v>
      </c>
      <c r="M9" s="316">
        <f t="shared" si="2"/>
        <v>25.727217599999999</v>
      </c>
      <c r="N9" s="316">
        <f t="shared" ref="N9:N32" ca="1" si="6">M9-J9</f>
        <v>4.5682795202658752</v>
      </c>
      <c r="O9" s="322">
        <f>1/(1+'[93]Asumsi I'!$C$3)^(KKF!A9)</f>
        <v>0.79719387755102034</v>
      </c>
      <c r="P9" s="316">
        <f t="shared" ref="P9:P32" ca="1" si="7">O9*N9</f>
        <v>3.6418044644976679</v>
      </c>
      <c r="Q9" s="316">
        <f ca="1">Q8+P9</f>
        <v>-27.672739941220627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17808</v>
      </c>
      <c r="D10" s="316">
        <f t="shared" si="5"/>
        <v>2968</v>
      </c>
      <c r="E10" s="316">
        <f t="shared" si="0"/>
        <v>14840</v>
      </c>
      <c r="F10" s="314"/>
      <c r="G10" s="318">
        <f ca="1">DATA!$D$11/1000000</f>
        <v>1.4184520392</v>
      </c>
      <c r="H10" s="318">
        <f>C10*DATA!$D$5/1000000</f>
        <v>19.306098817148289</v>
      </c>
      <c r="I10" s="318">
        <f>(C10*DATA!$D$5*DATA!$D$7)/1000000</f>
        <v>0.43438722338583652</v>
      </c>
      <c r="J10" s="316">
        <f t="shared" ca="1" si="1"/>
        <v>21.158938079734124</v>
      </c>
      <c r="K10" s="314"/>
      <c r="L10" s="316">
        <f>((D10*DATA!$D$23)/1000000)+((E10*DATA!$D$24)/1000000)</f>
        <v>25.727217599999999</v>
      </c>
      <c r="M10" s="316">
        <f t="shared" si="2"/>
        <v>25.727217599999999</v>
      </c>
      <c r="N10" s="316">
        <f t="shared" ca="1" si="6"/>
        <v>4.5682795202658752</v>
      </c>
      <c r="O10" s="315">
        <f>1/(1+'[93]Asumsi I'!$C$3)^(KKF!A10)</f>
        <v>0.71178024781341087</v>
      </c>
      <c r="P10" s="316">
        <f t="shared" ca="1" si="7"/>
        <v>3.2516111290157745</v>
      </c>
      <c r="Q10" s="316">
        <f t="shared" ref="Q10:Q30" ca="1" si="9">Q9+P10</f>
        <v>-24.421128812204852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17808</v>
      </c>
      <c r="D11" s="316">
        <f t="shared" si="5"/>
        <v>2968</v>
      </c>
      <c r="E11" s="316">
        <f t="shared" si="0"/>
        <v>14840</v>
      </c>
      <c r="F11" s="314"/>
      <c r="G11" s="318">
        <f ca="1">DATA!$D$11/1000000</f>
        <v>1.4184520392</v>
      </c>
      <c r="H11" s="318">
        <f>C11*DATA!$D$5/1000000</f>
        <v>19.306098817148289</v>
      </c>
      <c r="I11" s="318">
        <f>(C11*DATA!$D$5*DATA!$D$7)/1000000</f>
        <v>0.43438722338583652</v>
      </c>
      <c r="J11" s="316">
        <f t="shared" ca="1" si="1"/>
        <v>21.158938079734124</v>
      </c>
      <c r="K11" s="314"/>
      <c r="L11" s="316">
        <f>((D11*DATA!$D$23)/1000000)+((E11*DATA!$D$24)/1000000)</f>
        <v>25.727217599999999</v>
      </c>
      <c r="M11" s="316">
        <f t="shared" si="2"/>
        <v>25.727217599999999</v>
      </c>
      <c r="N11" s="316">
        <f t="shared" ca="1" si="6"/>
        <v>4.5682795202658752</v>
      </c>
      <c r="O11" s="315">
        <f>1/(1+'[93]Asumsi I'!$C$3)^(KKF!A11)</f>
        <v>0.63551807840483121</v>
      </c>
      <c r="P11" s="316">
        <f t="shared" ca="1" si="7"/>
        <v>2.9032242223355134</v>
      </c>
      <c r="Q11" s="316">
        <f t="shared" ca="1" si="9"/>
        <v>-21.517904589869339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17808</v>
      </c>
      <c r="D12" s="316">
        <f t="shared" si="5"/>
        <v>2968</v>
      </c>
      <c r="E12" s="316">
        <f t="shared" si="0"/>
        <v>14840</v>
      </c>
      <c r="F12" s="314"/>
      <c r="G12" s="318">
        <f ca="1">DATA!$D$11/1000000</f>
        <v>1.4184520392</v>
      </c>
      <c r="H12" s="318">
        <f>C12*DATA!$D$5/1000000</f>
        <v>19.306098817148289</v>
      </c>
      <c r="I12" s="318">
        <f>(C12*DATA!$D$5*DATA!$D$7)/1000000</f>
        <v>0.43438722338583652</v>
      </c>
      <c r="J12" s="316">
        <f t="shared" ca="1" si="1"/>
        <v>21.158938079734124</v>
      </c>
      <c r="K12" s="314"/>
      <c r="L12" s="316">
        <f>((D12*DATA!$D$23)/1000000)+((E12*DATA!$D$24)/1000000)</f>
        <v>25.727217599999999</v>
      </c>
      <c r="M12" s="316">
        <f t="shared" si="2"/>
        <v>25.727217599999999</v>
      </c>
      <c r="N12" s="316">
        <f t="shared" ca="1" si="6"/>
        <v>4.5682795202658752</v>
      </c>
      <c r="O12" s="315">
        <f>1/(1+'[93]Asumsi I'!$C$3)^(KKF!A12)</f>
        <v>0.56742685571859919</v>
      </c>
      <c r="P12" s="316">
        <f t="shared" ca="1" si="7"/>
        <v>2.5921644842281362</v>
      </c>
      <c r="Q12" s="316">
        <f t="shared" ca="1" si="9"/>
        <v>-18.925740105641204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17808</v>
      </c>
      <c r="D13" s="316">
        <f t="shared" si="5"/>
        <v>2968</v>
      </c>
      <c r="E13" s="316">
        <f t="shared" si="0"/>
        <v>14840</v>
      </c>
      <c r="F13" s="314"/>
      <c r="G13" s="318">
        <f ca="1">DATA!$D$11/1000000</f>
        <v>1.4184520392</v>
      </c>
      <c r="H13" s="318">
        <f>C13*DATA!$D$5/1000000</f>
        <v>19.306098817148289</v>
      </c>
      <c r="I13" s="318">
        <f>(C13*DATA!$D$5*DATA!$D$7)/1000000</f>
        <v>0.43438722338583652</v>
      </c>
      <c r="J13" s="316">
        <f t="shared" ca="1" si="1"/>
        <v>21.158938079734124</v>
      </c>
      <c r="K13" s="314"/>
      <c r="L13" s="316">
        <f>((D13*DATA!$D$23)/1000000)+((E13*DATA!$D$24)/1000000)</f>
        <v>25.727217599999999</v>
      </c>
      <c r="M13" s="316">
        <f t="shared" si="2"/>
        <v>25.727217599999999</v>
      </c>
      <c r="N13" s="316">
        <f t="shared" ca="1" si="6"/>
        <v>4.5682795202658752</v>
      </c>
      <c r="O13" s="315">
        <f>1/(1+'[93]Asumsi I'!$C$3)^(KKF!A13)</f>
        <v>0.50663112117732068</v>
      </c>
      <c r="P13" s="316">
        <f t="shared" ca="1" si="7"/>
        <v>2.3144325752036932</v>
      </c>
      <c r="Q13" s="316">
        <f t="shared" ca="1" si="9"/>
        <v>-16.611307530437511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17808</v>
      </c>
      <c r="D14" s="316">
        <f t="shared" si="5"/>
        <v>2968</v>
      </c>
      <c r="E14" s="316">
        <f t="shared" si="0"/>
        <v>14840</v>
      </c>
      <c r="F14" s="314"/>
      <c r="G14" s="318">
        <f ca="1">DATA!$D$11/1000000</f>
        <v>1.4184520392</v>
      </c>
      <c r="H14" s="318">
        <f>C14*DATA!$D$5/1000000</f>
        <v>19.306098817148289</v>
      </c>
      <c r="I14" s="318">
        <f>(C14*DATA!$D$5*DATA!$D$7)/1000000</f>
        <v>0.43438722338583652</v>
      </c>
      <c r="J14" s="316">
        <f t="shared" ca="1" si="1"/>
        <v>21.158938079734124</v>
      </c>
      <c r="K14" s="314"/>
      <c r="L14" s="316">
        <f>((D14*DATA!$D$23)/1000000)+((E14*DATA!$D$24)/1000000)</f>
        <v>25.727217599999999</v>
      </c>
      <c r="M14" s="316">
        <f t="shared" si="2"/>
        <v>25.727217599999999</v>
      </c>
      <c r="N14" s="316">
        <f t="shared" ca="1" si="6"/>
        <v>4.5682795202658752</v>
      </c>
      <c r="O14" s="315">
        <f>1/(1+'[93]Asumsi I'!$C$3)^(KKF!A14)</f>
        <v>0.45234921533689343</v>
      </c>
      <c r="P14" s="316">
        <f t="shared" ca="1" si="7"/>
        <v>2.0664576564318686</v>
      </c>
      <c r="Q14" s="316">
        <f t="shared" ca="1" si="9"/>
        <v>-14.544849874005642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17808</v>
      </c>
      <c r="D15" s="316">
        <f t="shared" si="5"/>
        <v>2968</v>
      </c>
      <c r="E15" s="316">
        <f t="shared" si="0"/>
        <v>14840</v>
      </c>
      <c r="F15" s="314"/>
      <c r="G15" s="318">
        <f ca="1">DATA!$D$11/1000000</f>
        <v>1.4184520392</v>
      </c>
      <c r="H15" s="318">
        <f>C15*DATA!$D$5/1000000</f>
        <v>19.306098817148289</v>
      </c>
      <c r="I15" s="318">
        <f>(C15*DATA!$D$5*DATA!$D$7)/1000000</f>
        <v>0.43438722338583652</v>
      </c>
      <c r="J15" s="316">
        <f t="shared" ca="1" si="1"/>
        <v>21.158938079734124</v>
      </c>
      <c r="K15" s="314"/>
      <c r="L15" s="316">
        <f>((D15*DATA!$D$23)/1000000)+((E15*DATA!$D$24)/1000000)</f>
        <v>25.727217599999999</v>
      </c>
      <c r="M15" s="316">
        <f t="shared" si="2"/>
        <v>25.727217599999999</v>
      </c>
      <c r="N15" s="316">
        <f t="shared" ca="1" si="6"/>
        <v>4.5682795202658752</v>
      </c>
      <c r="O15" s="315">
        <f>1/(1+'[93]Asumsi I'!$C$3)^(KKF!A15)</f>
        <v>0.4038832279793691</v>
      </c>
      <c r="P15" s="316">
        <f t="shared" ca="1" si="7"/>
        <v>1.8450514789570254</v>
      </c>
      <c r="Q15" s="316">
        <f t="shared" ca="1" si="9"/>
        <v>-12.699798395048617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17808</v>
      </c>
      <c r="D16" s="316">
        <f t="shared" si="5"/>
        <v>2968</v>
      </c>
      <c r="E16" s="316">
        <f t="shared" si="0"/>
        <v>14840</v>
      </c>
      <c r="F16" s="314"/>
      <c r="G16" s="318">
        <f ca="1">DATA!$D$11/1000000</f>
        <v>1.4184520392</v>
      </c>
      <c r="H16" s="318">
        <f>C16*DATA!$D$5/1000000</f>
        <v>19.306098817148289</v>
      </c>
      <c r="I16" s="318">
        <f>(C16*DATA!$D$5*DATA!$D$7)/1000000</f>
        <v>0.43438722338583652</v>
      </c>
      <c r="J16" s="316">
        <f t="shared" ca="1" si="1"/>
        <v>21.158938079734124</v>
      </c>
      <c r="K16" s="314"/>
      <c r="L16" s="316">
        <f>((D16*DATA!$D$23)/1000000)+((E16*DATA!$D$24)/1000000)</f>
        <v>25.727217599999999</v>
      </c>
      <c r="M16" s="316">
        <f t="shared" si="2"/>
        <v>25.727217599999999</v>
      </c>
      <c r="N16" s="316">
        <f t="shared" ca="1" si="6"/>
        <v>4.5682795202658752</v>
      </c>
      <c r="O16" s="315">
        <f>1/(1+'[93]Asumsi I'!$C$3)^(KKF!A16)</f>
        <v>0.36061002498157957</v>
      </c>
      <c r="P16" s="316">
        <f t="shared" ca="1" si="7"/>
        <v>1.6473673919259155</v>
      </c>
      <c r="Q16" s="316">
        <f t="shared" ca="1" si="9"/>
        <v>-11.052431003122702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17808</v>
      </c>
      <c r="D17" s="316">
        <f t="shared" si="5"/>
        <v>2968</v>
      </c>
      <c r="E17" s="316">
        <f t="shared" si="0"/>
        <v>14840</v>
      </c>
      <c r="F17" s="314"/>
      <c r="G17" s="318">
        <f ca="1">DATA!$D$11/1000000</f>
        <v>1.4184520392</v>
      </c>
      <c r="H17" s="318">
        <f>C17*DATA!$D$5/1000000</f>
        <v>19.306098817148289</v>
      </c>
      <c r="I17" s="318">
        <f>(C17*DATA!$D$5*DATA!$D$7)/1000000</f>
        <v>0.43438722338583652</v>
      </c>
      <c r="J17" s="316">
        <f t="shared" ca="1" si="1"/>
        <v>21.158938079734124</v>
      </c>
      <c r="K17" s="314"/>
      <c r="L17" s="316">
        <f>((D17*DATA!$D$23)/1000000)+((E17*DATA!$D$24)/1000000)</f>
        <v>25.727217599999999</v>
      </c>
      <c r="M17" s="316">
        <f t="shared" si="2"/>
        <v>25.727217599999999</v>
      </c>
      <c r="N17" s="316">
        <f t="shared" ca="1" si="6"/>
        <v>4.5682795202658752</v>
      </c>
      <c r="O17" s="315">
        <f>1/(1+'[93]Asumsi I'!$C$3)^(KKF!A17)</f>
        <v>0.32197323659069599</v>
      </c>
      <c r="P17" s="316">
        <f t="shared" ca="1" si="7"/>
        <v>1.4708637427909959</v>
      </c>
      <c r="Q17" s="316">
        <f t="shared" ca="1" si="9"/>
        <v>-9.5815672603317061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17808</v>
      </c>
      <c r="D18" s="316">
        <f t="shared" si="5"/>
        <v>2968</v>
      </c>
      <c r="E18" s="316">
        <f t="shared" si="0"/>
        <v>14840</v>
      </c>
      <c r="F18" s="314"/>
      <c r="G18" s="318">
        <f ca="1">DATA!$D$11/1000000</f>
        <v>1.4184520392</v>
      </c>
      <c r="H18" s="318">
        <f>C18*DATA!$D$5/1000000</f>
        <v>19.306098817148289</v>
      </c>
      <c r="I18" s="318">
        <f>(C18*DATA!$D$5*DATA!$D$7)/1000000</f>
        <v>0.43438722338583652</v>
      </c>
      <c r="J18" s="316">
        <f t="shared" ca="1" si="1"/>
        <v>21.158938079734124</v>
      </c>
      <c r="K18" s="314"/>
      <c r="L18" s="316">
        <f>((D18*DATA!$D$23)/1000000)+((E18*DATA!$D$24)/1000000)</f>
        <v>25.727217599999999</v>
      </c>
      <c r="M18" s="316">
        <f t="shared" si="2"/>
        <v>25.727217599999999</v>
      </c>
      <c r="N18" s="316">
        <f t="shared" ca="1" si="6"/>
        <v>4.5682795202658752</v>
      </c>
      <c r="O18" s="315">
        <f>1/(1+'[93]Asumsi I'!$C$3)^(KKF!A18)</f>
        <v>0.28747610409883567</v>
      </c>
      <c r="P18" s="316">
        <f t="shared" ca="1" si="7"/>
        <v>1.3132711989205319</v>
      </c>
      <c r="Q18" s="316">
        <f t="shared" ca="1" si="9"/>
        <v>-8.2682960614111742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17808</v>
      </c>
      <c r="D19" s="316">
        <f t="shared" si="5"/>
        <v>2968</v>
      </c>
      <c r="E19" s="316">
        <f t="shared" si="0"/>
        <v>14840</v>
      </c>
      <c r="F19" s="314"/>
      <c r="G19" s="318">
        <f ca="1">DATA!$D$11/1000000</f>
        <v>1.4184520392</v>
      </c>
      <c r="H19" s="318">
        <f>C19*DATA!$D$5/1000000</f>
        <v>19.306098817148289</v>
      </c>
      <c r="I19" s="318">
        <f>(C19*DATA!$D$5*DATA!$D$7)/1000000</f>
        <v>0.43438722338583652</v>
      </c>
      <c r="J19" s="316">
        <f t="shared" ca="1" si="1"/>
        <v>21.158938079734124</v>
      </c>
      <c r="K19" s="314"/>
      <c r="L19" s="316">
        <f>((D19*DATA!$D$23)/1000000)+((E19*DATA!$D$24)/1000000)</f>
        <v>25.727217599999999</v>
      </c>
      <c r="M19" s="316">
        <f t="shared" si="2"/>
        <v>25.727217599999999</v>
      </c>
      <c r="N19" s="316">
        <f t="shared" ca="1" si="6"/>
        <v>4.5682795202658752</v>
      </c>
      <c r="O19" s="315">
        <f>1/(1+'[93]Asumsi I'!$C$3)^(KKF!A19)</f>
        <v>0.25667509294538904</v>
      </c>
      <c r="P19" s="316">
        <f t="shared" ca="1" si="7"/>
        <v>1.1725635704647608</v>
      </c>
      <c r="Q19" s="316">
        <f t="shared" ca="1" si="9"/>
        <v>-7.0957324909464132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17808</v>
      </c>
      <c r="D20" s="316">
        <f t="shared" si="5"/>
        <v>2968</v>
      </c>
      <c r="E20" s="316">
        <f t="shared" si="0"/>
        <v>14840</v>
      </c>
      <c r="F20" s="314"/>
      <c r="G20" s="318">
        <f ca="1">DATA!$D$11/1000000</f>
        <v>1.4184520392</v>
      </c>
      <c r="H20" s="318">
        <f>C20*DATA!$D$5/1000000</f>
        <v>19.306098817148289</v>
      </c>
      <c r="I20" s="318">
        <f>(C20*DATA!$D$5*DATA!$D$7)/1000000</f>
        <v>0.43438722338583652</v>
      </c>
      <c r="J20" s="316">
        <f t="shared" ca="1" si="1"/>
        <v>21.158938079734124</v>
      </c>
      <c r="K20" s="314"/>
      <c r="L20" s="316">
        <f>((D20*DATA!$D$23)/1000000)+((E20*DATA!$D$24)/1000000)</f>
        <v>25.727217599999999</v>
      </c>
      <c r="M20" s="316">
        <f t="shared" si="2"/>
        <v>25.727217599999999</v>
      </c>
      <c r="N20" s="316">
        <f t="shared" ca="1" si="6"/>
        <v>4.5682795202658752</v>
      </c>
      <c r="O20" s="315">
        <f>1/(1+'[93]Asumsi I'!$C$3)^(KKF!A20)</f>
        <v>0.22917419012981158</v>
      </c>
      <c r="P20" s="316">
        <f t="shared" ca="1" si="7"/>
        <v>1.0469317593435361</v>
      </c>
      <c r="Q20" s="316">
        <f t="shared" ca="1" si="9"/>
        <v>-6.0488007316028769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17808</v>
      </c>
      <c r="D21" s="316">
        <f t="shared" si="5"/>
        <v>2968</v>
      </c>
      <c r="E21" s="316">
        <f t="shared" si="0"/>
        <v>14840</v>
      </c>
      <c r="F21" s="314"/>
      <c r="G21" s="318">
        <f ca="1">DATA!$D$11/1000000</f>
        <v>1.4184520392</v>
      </c>
      <c r="H21" s="318">
        <f>C21*DATA!$D$5/1000000</f>
        <v>19.306098817148289</v>
      </c>
      <c r="I21" s="318">
        <f>(C21*DATA!$D$5*DATA!$D$7)/1000000</f>
        <v>0.43438722338583652</v>
      </c>
      <c r="J21" s="316">
        <f t="shared" ca="1" si="1"/>
        <v>21.158938079734124</v>
      </c>
      <c r="K21" s="314"/>
      <c r="L21" s="316">
        <f>((D21*DATA!$D$23)/1000000)+((E21*DATA!$D$24)/1000000)</f>
        <v>25.727217599999999</v>
      </c>
      <c r="M21" s="316">
        <f t="shared" si="2"/>
        <v>25.727217599999999</v>
      </c>
      <c r="N21" s="316">
        <f t="shared" ca="1" si="6"/>
        <v>4.5682795202658752</v>
      </c>
      <c r="O21" s="315">
        <f>1/(1+'[93]Asumsi I'!$C$3)^(KKF!A21)</f>
        <v>0.20461981261590317</v>
      </c>
      <c r="P21" s="316">
        <f t="shared" ca="1" si="7"/>
        <v>0.9347604994138714</v>
      </c>
      <c r="Q21" s="316">
        <f t="shared" ca="1" si="9"/>
        <v>-5.1140402321890051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17808</v>
      </c>
      <c r="D22" s="316">
        <f t="shared" si="5"/>
        <v>2968</v>
      </c>
      <c r="E22" s="316">
        <f t="shared" si="0"/>
        <v>14840</v>
      </c>
      <c r="F22" s="314"/>
      <c r="G22" s="318">
        <f ca="1">DATA!$D$11/1000000</f>
        <v>1.4184520392</v>
      </c>
      <c r="H22" s="318">
        <f>C22*DATA!$D$5/1000000</f>
        <v>19.306098817148289</v>
      </c>
      <c r="I22" s="318">
        <f>(C22*DATA!$D$5*DATA!$D$7)/1000000</f>
        <v>0.43438722338583652</v>
      </c>
      <c r="J22" s="316">
        <f t="shared" ca="1" si="1"/>
        <v>21.158938079734124</v>
      </c>
      <c r="K22" s="314"/>
      <c r="L22" s="316">
        <f>((D22*DATA!$D$23)/1000000)+((E22*DATA!$D$24)/1000000)</f>
        <v>25.727217599999999</v>
      </c>
      <c r="M22" s="316">
        <f t="shared" si="2"/>
        <v>25.727217599999999</v>
      </c>
      <c r="N22" s="316">
        <f t="shared" ca="1" si="6"/>
        <v>4.5682795202658752</v>
      </c>
      <c r="O22" s="315">
        <f>1/(1+'[93]Asumsi I'!$C$3)^(KKF!A22)</f>
        <v>0.18269626126419927</v>
      </c>
      <c r="P22" s="316">
        <f t="shared" ca="1" si="7"/>
        <v>0.83460758876238528</v>
      </c>
      <c r="Q22" s="316">
        <f t="shared" ca="1" si="9"/>
        <v>-4.2794326434266194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17808</v>
      </c>
      <c r="D23" s="316">
        <f t="shared" si="5"/>
        <v>2968</v>
      </c>
      <c r="E23" s="316">
        <f t="shared" si="0"/>
        <v>14840</v>
      </c>
      <c r="F23" s="314"/>
      <c r="G23" s="318">
        <f ca="1">DATA!$D$11/1000000</f>
        <v>1.4184520392</v>
      </c>
      <c r="H23" s="318">
        <f>C23*DATA!$D$5/1000000</f>
        <v>19.306098817148289</v>
      </c>
      <c r="I23" s="318">
        <f>(C23*DATA!$D$5*DATA!$D$7)/1000000</f>
        <v>0.43438722338583652</v>
      </c>
      <c r="J23" s="316">
        <f t="shared" ca="1" si="1"/>
        <v>21.158938079734124</v>
      </c>
      <c r="K23" s="314"/>
      <c r="L23" s="316">
        <f>((D23*DATA!$D$23)/1000000)+((E23*DATA!$D$24)/1000000)</f>
        <v>25.727217599999999</v>
      </c>
      <c r="M23" s="316">
        <f t="shared" si="2"/>
        <v>25.727217599999999</v>
      </c>
      <c r="N23" s="316">
        <f t="shared" ca="1" si="6"/>
        <v>4.5682795202658752</v>
      </c>
      <c r="O23" s="315">
        <f>1/(1+'[93]Asumsi I'!$C$3)^(KKF!A23)</f>
        <v>0.16312166184303503</v>
      </c>
      <c r="P23" s="316">
        <f t="shared" ca="1" si="7"/>
        <v>0.74518534710927242</v>
      </c>
      <c r="Q23" s="316">
        <f t="shared" ca="1" si="9"/>
        <v>-3.5342472963173472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17808</v>
      </c>
      <c r="D24" s="316">
        <f t="shared" si="5"/>
        <v>2968</v>
      </c>
      <c r="E24" s="316">
        <f t="shared" si="0"/>
        <v>14840</v>
      </c>
      <c r="F24" s="314"/>
      <c r="G24" s="318">
        <f ca="1">DATA!$D$11/1000000</f>
        <v>1.4184520392</v>
      </c>
      <c r="H24" s="318">
        <f>C24*DATA!$D$5/1000000</f>
        <v>19.306098817148289</v>
      </c>
      <c r="I24" s="318">
        <f>(C24*DATA!$D$5*DATA!$D$7)/1000000</f>
        <v>0.43438722338583652</v>
      </c>
      <c r="J24" s="316">
        <f t="shared" ca="1" si="1"/>
        <v>21.158938079734124</v>
      </c>
      <c r="K24" s="314"/>
      <c r="L24" s="316">
        <f>((D24*DATA!$D$23)/1000000)+((E24*DATA!$D$24)/1000000)</f>
        <v>25.727217599999999</v>
      </c>
      <c r="M24" s="316">
        <f t="shared" si="2"/>
        <v>25.727217599999999</v>
      </c>
      <c r="N24" s="316">
        <f t="shared" ca="1" si="6"/>
        <v>4.5682795202658752</v>
      </c>
      <c r="O24" s="315">
        <f>1/(1+'[93]Asumsi I'!$C$3)^(KKF!A24)</f>
        <v>0.14564434093128129</v>
      </c>
      <c r="P24" s="316">
        <f t="shared" ca="1" si="7"/>
        <v>0.66534405991899326</v>
      </c>
      <c r="Q24" s="316">
        <f t="shared" ca="1" si="9"/>
        <v>-2.8689032363983538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17808</v>
      </c>
      <c r="D25" s="316">
        <f t="shared" si="5"/>
        <v>2968</v>
      </c>
      <c r="E25" s="316">
        <f t="shared" si="0"/>
        <v>14840</v>
      </c>
      <c r="F25" s="314"/>
      <c r="G25" s="318">
        <f ca="1">DATA!$D$11/1000000</f>
        <v>1.4184520392</v>
      </c>
      <c r="H25" s="318">
        <f>C25*DATA!$D$5/1000000</f>
        <v>19.306098817148289</v>
      </c>
      <c r="I25" s="318">
        <f>(C25*DATA!$D$5*DATA!$D$7)/1000000</f>
        <v>0.43438722338583652</v>
      </c>
      <c r="J25" s="316">
        <f t="shared" ca="1" si="1"/>
        <v>21.158938079734124</v>
      </c>
      <c r="K25" s="314"/>
      <c r="L25" s="316">
        <f>((D25*DATA!$D$23)/1000000)+((E25*DATA!$D$24)/1000000)</f>
        <v>25.727217599999999</v>
      </c>
      <c r="M25" s="316">
        <f t="shared" si="2"/>
        <v>25.727217599999999</v>
      </c>
      <c r="N25" s="316">
        <f t="shared" ca="1" si="6"/>
        <v>4.5682795202658752</v>
      </c>
      <c r="O25" s="315">
        <f>1/(1+'[93]Asumsi I'!$C$3)^(KKF!A25)</f>
        <v>0.13003959011721541</v>
      </c>
      <c r="P25" s="316">
        <f t="shared" ca="1" si="7"/>
        <v>0.59405719635624388</v>
      </c>
      <c r="Q25" s="316">
        <f t="shared" ca="1" si="9"/>
        <v>-2.2748460400421098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17808</v>
      </c>
      <c r="D26" s="316">
        <f t="shared" si="5"/>
        <v>2968</v>
      </c>
      <c r="E26" s="316">
        <f t="shared" si="0"/>
        <v>14840</v>
      </c>
      <c r="F26" s="314"/>
      <c r="G26" s="318">
        <f ca="1">DATA!$D$11/1000000</f>
        <v>1.4184520392</v>
      </c>
      <c r="H26" s="318">
        <f>C26*DATA!$D$5/1000000</f>
        <v>19.306098817148289</v>
      </c>
      <c r="I26" s="318">
        <f>(C26*DATA!$D$5*DATA!$D$7)/1000000</f>
        <v>0.43438722338583652</v>
      </c>
      <c r="J26" s="316">
        <f t="shared" ca="1" si="1"/>
        <v>21.158938079734124</v>
      </c>
      <c r="K26" s="314"/>
      <c r="L26" s="316">
        <f>((D26*DATA!$D$23)/1000000)+((E26*DATA!$D$24)/1000000)</f>
        <v>25.727217599999999</v>
      </c>
      <c r="M26" s="316">
        <f t="shared" si="2"/>
        <v>25.727217599999999</v>
      </c>
      <c r="N26" s="316">
        <f t="shared" ca="1" si="6"/>
        <v>4.5682795202658752</v>
      </c>
      <c r="O26" s="315">
        <f>1/(1+'[93]Asumsi I'!$C$3)^(KKF!A26)</f>
        <v>0.1161067768903709</v>
      </c>
      <c r="P26" s="316">
        <f t="shared" ca="1" si="7"/>
        <v>0.53040821103236058</v>
      </c>
      <c r="Q26" s="316">
        <f t="shared" ca="1" si="9"/>
        <v>-1.7444378290097493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17808</v>
      </c>
      <c r="D27" s="316">
        <f t="shared" si="5"/>
        <v>2968</v>
      </c>
      <c r="E27" s="316">
        <f t="shared" si="0"/>
        <v>14840</v>
      </c>
      <c r="F27" s="314"/>
      <c r="G27" s="318">
        <f ca="1">DATA!$D$11/1000000</f>
        <v>1.4184520392</v>
      </c>
      <c r="H27" s="318">
        <f>C27*DATA!$D$5/1000000</f>
        <v>19.306098817148289</v>
      </c>
      <c r="I27" s="318">
        <f>(C27*DATA!$D$5*DATA!$D$7)/1000000</f>
        <v>0.43438722338583652</v>
      </c>
      <c r="J27" s="316">
        <f t="shared" ca="1" si="1"/>
        <v>21.158938079734124</v>
      </c>
      <c r="K27" s="314"/>
      <c r="L27" s="316">
        <f>((D27*DATA!$D$23)/1000000)+((E27*DATA!$D$24)/1000000)</f>
        <v>25.727217599999999</v>
      </c>
      <c r="M27" s="316">
        <f t="shared" si="2"/>
        <v>25.727217599999999</v>
      </c>
      <c r="N27" s="316">
        <f t="shared" ca="1" si="6"/>
        <v>4.5682795202658752</v>
      </c>
      <c r="O27" s="315">
        <f>1/(1+'[93]Asumsi I'!$C$3)^(KKF!A27)</f>
        <v>0.1036667650806883</v>
      </c>
      <c r="P27" s="316">
        <f t="shared" ca="1" si="7"/>
        <v>0.47357875985032194</v>
      </c>
      <c r="Q27" s="316">
        <f t="shared" ca="1" si="9"/>
        <v>-1.2708590691594273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17808</v>
      </c>
      <c r="D28" s="316">
        <f t="shared" si="5"/>
        <v>2968</v>
      </c>
      <c r="E28" s="316">
        <f t="shared" si="0"/>
        <v>14840</v>
      </c>
      <c r="F28" s="314"/>
      <c r="G28" s="318">
        <f ca="1">DATA!$D$11/1000000</f>
        <v>1.4184520392</v>
      </c>
      <c r="H28" s="318">
        <f>C28*DATA!$D$5/1000000</f>
        <v>19.306098817148289</v>
      </c>
      <c r="I28" s="318">
        <f>(C28*DATA!$D$5*DATA!$D$7)/1000000</f>
        <v>0.43438722338583652</v>
      </c>
      <c r="J28" s="316">
        <f t="shared" ca="1" si="1"/>
        <v>21.158938079734124</v>
      </c>
      <c r="K28" s="314"/>
      <c r="L28" s="316">
        <f>((D28*DATA!$D$23)/1000000)+((E28*DATA!$D$24)/1000000)</f>
        <v>25.727217599999999</v>
      </c>
      <c r="M28" s="316">
        <f t="shared" si="2"/>
        <v>25.727217599999999</v>
      </c>
      <c r="N28" s="316">
        <f t="shared" ca="1" si="6"/>
        <v>4.5682795202658752</v>
      </c>
      <c r="O28" s="315">
        <f>1/(1+'[93]Asumsi I'!$C$3)^(KKF!A28)</f>
        <v>9.2559611679185971E-2</v>
      </c>
      <c r="P28" s="316">
        <f t="shared" ca="1" si="7"/>
        <v>0.42283817843778737</v>
      </c>
      <c r="Q28" s="316">
        <f t="shared" ca="1" si="9"/>
        <v>-0.84802089072163989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17808</v>
      </c>
      <c r="D29" s="316">
        <f t="shared" si="5"/>
        <v>2968</v>
      </c>
      <c r="E29" s="316">
        <f t="shared" si="0"/>
        <v>14840</v>
      </c>
      <c r="F29" s="314"/>
      <c r="G29" s="318">
        <f ca="1">DATA!$D$11/1000000</f>
        <v>1.4184520392</v>
      </c>
      <c r="H29" s="318">
        <f>C29*DATA!$D$5/1000000</f>
        <v>19.306098817148289</v>
      </c>
      <c r="I29" s="318">
        <f>(C29*DATA!$D$5*DATA!$D$7)/1000000</f>
        <v>0.43438722338583652</v>
      </c>
      <c r="J29" s="316">
        <f t="shared" ca="1" si="1"/>
        <v>21.158938079734124</v>
      </c>
      <c r="K29" s="314"/>
      <c r="L29" s="316">
        <f>((D29*DATA!$D$23)/1000000)+((E29*DATA!$D$24)/1000000)</f>
        <v>25.727217599999999</v>
      </c>
      <c r="M29" s="316">
        <f t="shared" si="2"/>
        <v>25.727217599999999</v>
      </c>
      <c r="N29" s="316">
        <f t="shared" ca="1" si="6"/>
        <v>4.5682795202658752</v>
      </c>
      <c r="O29" s="315">
        <f>1/(1+'[93]Asumsi I'!$C$3)^(KKF!A29)</f>
        <v>8.2642510427844609E-2</v>
      </c>
      <c r="P29" s="316">
        <f t="shared" ca="1" si="7"/>
        <v>0.37753408789088155</v>
      </c>
      <c r="Q29" s="316">
        <f t="shared" ca="1" si="9"/>
        <v>-0.47048680283075833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17808</v>
      </c>
      <c r="D30" s="316">
        <f t="shared" si="5"/>
        <v>2968</v>
      </c>
      <c r="E30" s="316">
        <f t="shared" si="0"/>
        <v>14840</v>
      </c>
      <c r="F30" s="314"/>
      <c r="G30" s="318">
        <f ca="1">DATA!$D$11/1000000</f>
        <v>1.4184520392</v>
      </c>
      <c r="H30" s="318">
        <f>C30*DATA!$D$5/1000000</f>
        <v>19.306098817148289</v>
      </c>
      <c r="I30" s="318">
        <f>(C30*DATA!$D$5*DATA!$D$7)/1000000</f>
        <v>0.43438722338583652</v>
      </c>
      <c r="J30" s="316">
        <f t="shared" ca="1" si="1"/>
        <v>21.158938079734124</v>
      </c>
      <c r="K30" s="314"/>
      <c r="L30" s="316">
        <f>((D30*DATA!$D$23)/1000000)+((E30*DATA!$D$24)/1000000)</f>
        <v>25.727217599999999</v>
      </c>
      <c r="M30" s="316">
        <f t="shared" si="2"/>
        <v>25.727217599999999</v>
      </c>
      <c r="N30" s="316">
        <f t="shared" ca="1" si="6"/>
        <v>4.5682795202658752</v>
      </c>
      <c r="O30" s="315">
        <f>1/(1+'[93]Asumsi I'!$C$3)^(KKF!A30)</f>
        <v>7.3787955739146982E-2</v>
      </c>
      <c r="P30" s="316">
        <f t="shared" ca="1" si="7"/>
        <v>0.33708400704543001</v>
      </c>
      <c r="Q30" s="316">
        <f t="shared" ca="1" si="9"/>
        <v>-0.13340279578532832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17808</v>
      </c>
      <c r="D31" s="316">
        <f t="shared" si="5"/>
        <v>2968</v>
      </c>
      <c r="E31" s="316">
        <f t="shared" si="0"/>
        <v>14840</v>
      </c>
      <c r="F31" s="314"/>
      <c r="G31" s="318">
        <f ca="1">DATA!$D$11/1000000</f>
        <v>1.4184520392</v>
      </c>
      <c r="H31" s="318">
        <f>C31*DATA!$D$5/1000000</f>
        <v>19.306098817148289</v>
      </c>
      <c r="I31" s="318">
        <f>(C31*DATA!$D$5*DATA!$D$7)/1000000</f>
        <v>0.43438722338583652</v>
      </c>
      <c r="J31" s="316">
        <f t="shared" ca="1" si="1"/>
        <v>21.158938079734124</v>
      </c>
      <c r="K31" s="314"/>
      <c r="L31" s="316">
        <f>((D31*DATA!$D$23)/1000000)+((E31*DATA!$D$24)/1000000)</f>
        <v>25.727217599999999</v>
      </c>
      <c r="M31" s="316">
        <f t="shared" si="2"/>
        <v>25.727217599999999</v>
      </c>
      <c r="N31" s="316">
        <f t="shared" ca="1" si="6"/>
        <v>4.5682795202658752</v>
      </c>
      <c r="O31" s="315">
        <f>1/(1+'[93]Asumsi I'!$C$3)^(KKF!A31)</f>
        <v>6.5882103338524081E-2</v>
      </c>
      <c r="P31" s="316">
        <f t="shared" ca="1" si="7"/>
        <v>0.30096786343341958</v>
      </c>
      <c r="Q31" s="316">
        <f ca="1">Q30+P31</f>
        <v>0.16756506764809126</v>
      </c>
      <c r="S31" s="304" t="str">
        <f t="shared" ca="1" si="3"/>
        <v/>
      </c>
      <c r="T31" s="320">
        <f t="shared" ca="1" si="10"/>
        <v>23.963319874166032</v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17808</v>
      </c>
      <c r="D32" s="316">
        <f t="shared" si="5"/>
        <v>2968</v>
      </c>
      <c r="E32" s="316">
        <f t="shared" si="0"/>
        <v>14840</v>
      </c>
      <c r="F32" s="314"/>
      <c r="G32" s="318">
        <f ca="1">DATA!$D$11/1000000</f>
        <v>1.4184520392</v>
      </c>
      <c r="H32" s="318">
        <f>C32*DATA!$D$5/1000000</f>
        <v>19.306098817148289</v>
      </c>
      <c r="I32" s="318">
        <f>(C32*DATA!$D$5*DATA!$D$7)/1000000</f>
        <v>0.43438722338583652</v>
      </c>
      <c r="J32" s="316">
        <f t="shared" ca="1" si="1"/>
        <v>21.158938079734124</v>
      </c>
      <c r="K32" s="314"/>
      <c r="L32" s="316">
        <f>((D32*DATA!$D$23)/1000000)+((E32*DATA!$D$24)/1000000)</f>
        <v>25.727217599999999</v>
      </c>
      <c r="M32" s="316">
        <f t="shared" si="2"/>
        <v>25.727217599999999</v>
      </c>
      <c r="N32" s="316">
        <f t="shared" ca="1" si="6"/>
        <v>4.5682795202658752</v>
      </c>
      <c r="O32" s="315">
        <f>1/(1+'[93]Asumsi I'!$C$3)^(KKF!A32)</f>
        <v>5.8823306552253637E-2</v>
      </c>
      <c r="P32" s="316">
        <f t="shared" ca="1" si="7"/>
        <v>0.26872130663698174</v>
      </c>
      <c r="Q32" s="316">
        <f ca="1">Q31+P32</f>
        <v>0.436286374285073</v>
      </c>
      <c r="S32" s="304" t="str">
        <f t="shared" ca="1" si="3"/>
        <v/>
      </c>
      <c r="T32" s="320">
        <f t="shared" ca="1" si="10"/>
        <v>24.90449656761378</v>
      </c>
      <c r="U32" s="304"/>
    </row>
    <row r="33" spans="2:22" ht="20.100000000000001" customHeight="1">
      <c r="B33" s="323"/>
      <c r="C33" s="323"/>
      <c r="D33" s="323"/>
      <c r="E33" s="323"/>
      <c r="F33" s="619" t="s">
        <v>1374</v>
      </c>
      <c r="G33" s="619"/>
      <c r="H33" s="619"/>
      <c r="I33" s="324"/>
      <c r="J33" s="325">
        <f ca="1">SUM(J7:J32)</f>
        <v>604.60458699930859</v>
      </c>
      <c r="K33" s="619" t="s">
        <v>1375</v>
      </c>
      <c r="L33" s="619"/>
      <c r="M33" s="325">
        <f>SUM(M7:M32)</f>
        <v>683.41820960000018</v>
      </c>
      <c r="N33" s="323"/>
      <c r="O33" s="323"/>
      <c r="P33" s="326"/>
      <c r="Q33" s="326"/>
      <c r="S33" s="304">
        <f ca="1">COUNTIF(S7:S32,"a")</f>
        <v>24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16.555715268831435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>
        <f ca="1">AVERAGE(T7:T32)</f>
        <v>24.433908220889904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1.1303556477992478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0.38954140561166689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0.12177370983835556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0" priority="1" stopIfTrue="1" operator="greaterThanOrEqual">
      <formula>$F$7</formula>
    </cfRule>
    <cfRule type="cellIs" dxfId="19" priority="2" stopIfTrue="1" operator="lessThan">
      <formula>$F$7</formula>
    </cfRule>
  </conditionalFormatting>
  <conditionalFormatting sqref="Q7:Q32">
    <cfRule type="cellIs" dxfId="18" priority="3" operator="lessThan">
      <formula>0</formula>
    </cfRule>
    <cfRule type="cellIs" dxfId="17" priority="4" operator="lessThan">
      <formula>0</formula>
    </cfRule>
    <cfRule type="cellIs" dxfId="16" priority="5" operator="lessThan">
      <formula>-6395.81</formula>
    </cfRule>
    <cfRule type="cellIs" dxfId="15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92"/>
  <sheetViews>
    <sheetView showGridLines="0" view="pageBreakPreview" zoomScale="70" zoomScaleNormal="70" zoomScaleSheetLayoutView="70" workbookViewId="0">
      <pane ySplit="13" topLeftCell="A14" activePane="bottomLeft" state="frozen"/>
      <selection activeCell="H1093" sqref="H1093"/>
      <selection pane="bottomLeft" activeCell="C22" sqref="C22"/>
    </sheetView>
  </sheetViews>
  <sheetFormatPr defaultRowHeight="15"/>
  <cols>
    <col min="1" max="1" width="8.28515625" style="336" customWidth="1"/>
    <col min="2" max="2" width="5.140625" style="337" customWidth="1"/>
    <col min="3" max="3" width="45.7109375" style="421" customWidth="1"/>
    <col min="4" max="4" width="13.7109375" style="42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42" t="s">
        <v>1036</v>
      </c>
      <c r="P3" s="642"/>
      <c r="Q3" s="346"/>
      <c r="T3" s="344"/>
      <c r="U3" s="345" t="s">
        <v>1041</v>
      </c>
      <c r="V3" s="344"/>
    </row>
    <row r="4" spans="1:22" ht="15.75" customHeight="1">
      <c r="B4" s="643" t="s">
        <v>1023</v>
      </c>
      <c r="C4" s="643"/>
      <c r="D4" s="643"/>
      <c r="E4" s="643"/>
      <c r="F4" s="643"/>
      <c r="G4" s="643"/>
      <c r="H4" s="643"/>
      <c r="I4" s="643"/>
      <c r="J4" s="643"/>
      <c r="K4" s="643"/>
      <c r="O4" s="642"/>
      <c r="P4" s="642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6" t="str">
        <f>DATA!D14</f>
        <v>HARTONO</v>
      </c>
      <c r="H6" s="626"/>
      <c r="I6" s="626"/>
      <c r="J6" s="626"/>
      <c r="K6" s="626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1620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1558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45" t="s">
        <v>0</v>
      </c>
      <c r="C11" s="647" t="s">
        <v>1</v>
      </c>
      <c r="D11" s="636" t="s">
        <v>42</v>
      </c>
      <c r="E11" s="636" t="s">
        <v>43</v>
      </c>
      <c r="F11" s="636" t="s">
        <v>2</v>
      </c>
      <c r="G11" s="650" t="s">
        <v>41</v>
      </c>
      <c r="H11" s="636" t="s">
        <v>3</v>
      </c>
      <c r="I11" s="636"/>
      <c r="J11" s="636"/>
      <c r="K11" s="637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46"/>
      <c r="C12" s="648"/>
      <c r="D12" s="640"/>
      <c r="E12" s="640"/>
      <c r="F12" s="640"/>
      <c r="G12" s="651"/>
      <c r="H12" s="638" t="s">
        <v>46</v>
      </c>
      <c r="I12" s="638" t="s">
        <v>5</v>
      </c>
      <c r="J12" s="640" t="s">
        <v>47</v>
      </c>
      <c r="K12" s="641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46"/>
      <c r="C13" s="649"/>
      <c r="D13" s="640"/>
      <c r="E13" s="640"/>
      <c r="F13" s="640"/>
      <c r="G13" s="652"/>
      <c r="H13" s="639"/>
      <c r="I13" s="639"/>
      <c r="J13" s="640"/>
      <c r="K13" s="641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/>
      <c r="E14" s="359"/>
      <c r="F14" s="360"/>
      <c r="G14" s="360"/>
      <c r="H14" s="361"/>
      <c r="I14" s="361"/>
      <c r="J14" s="361"/>
      <c r="K14" s="362"/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1456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0">IF(OR(D15="MDU",D15="MDU-KD"),(IF($O$3="RAB NON MDU","PLN KD",G15*F15)),0)</f>
        <v>0</v>
      </c>
      <c r="I15" s="361">
        <f t="shared" ref="I15" ca="1" si="1">IF(D15="HDW",G15*F15,0)</f>
        <v>0</v>
      </c>
      <c r="J15" s="361">
        <f t="shared" ref="J15" ca="1" si="2">IF(D15="JASA",G15*F15,0)</f>
        <v>0</v>
      </c>
      <c r="K15" s="362">
        <f t="shared" ref="K15" ca="1" si="3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56"/>
      <c r="C16" s="357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72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18" ca="1" si="4">IF(OR(D16="MDU",D16="MDU-KD"),(IF($O$3="RAB NON MDU","PLN KD",G16*F16)),0)</f>
        <v>0</v>
      </c>
      <c r="I16" s="361">
        <f t="shared" ref="I16:I18" ca="1" si="5">IF(D16="HDW",G16*F16,0)</f>
        <v>0</v>
      </c>
      <c r="J16" s="361">
        <f t="shared" ref="J16:J18" ca="1" si="6">IF(D16="JASA",G16*F16,0)</f>
        <v>0</v>
      </c>
      <c r="K16" s="362">
        <f t="shared" ref="K16:K18" ca="1" si="7">SUM(H16:J16)</f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 t="e">
        <f>IF(AND(C17=0,#REF!=0,#REF!=0),"BLANKS",1)</f>
        <v>#REF!</v>
      </c>
      <c r="B17" s="373" t="s">
        <v>1457</v>
      </c>
      <c r="C17" s="374" t="s">
        <v>1458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72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4"/>
        <v>0</v>
      </c>
      <c r="I17" s="361">
        <f t="shared" ca="1" si="5"/>
        <v>0</v>
      </c>
      <c r="J17" s="361">
        <f t="shared" ca="1" si="6"/>
        <v>0</v>
      </c>
      <c r="K17" s="362">
        <f t="shared" ca="1" si="7"/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 t="e">
        <f>IF(AND(C18=0,#REF!=0,#REF!=0),"BLANKS",1)</f>
        <v>#REF!</v>
      </c>
      <c r="B18" s="375"/>
      <c r="C18" s="376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77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ca="1" si="4"/>
        <v>0</v>
      </c>
      <c r="I18" s="361">
        <f t="shared" ca="1" si="5"/>
        <v>0</v>
      </c>
      <c r="J18" s="361">
        <f t="shared" ca="1" si="6"/>
        <v>0</v>
      </c>
      <c r="K18" s="362">
        <f t="shared" ca="1" si="7"/>
        <v>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65" customFormat="1">
      <c r="A19" s="336"/>
      <c r="B19" s="380" t="s">
        <v>1554</v>
      </c>
      <c r="C19" s="381" t="s">
        <v>1556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77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ref="H19:H42" ca="1" si="8">IF(OR(D19="MDU",D19="MDU-KD"),(IF($O$3="RAB NON MDU","PLN KD",G19*F19)),0)</f>
        <v>0</v>
      </c>
      <c r="I19" s="361">
        <f t="shared" ref="I19:I42" ca="1" si="9">IF(D19="HDW",G19*F19,0)</f>
        <v>0</v>
      </c>
      <c r="J19" s="361">
        <f t="shared" ref="J19:J42" ca="1" si="10">IF(D19="JASA",G19*F19,0)</f>
        <v>0</v>
      </c>
      <c r="K19" s="362">
        <f t="shared" ref="K19:K42" ca="1" si="11">SUM(H19:J19)</f>
        <v>0</v>
      </c>
      <c r="L19" s="342"/>
      <c r="M19" s="342"/>
      <c r="N19" s="369"/>
      <c r="O19" s="344"/>
      <c r="P19" s="344"/>
      <c r="Q19" s="406"/>
      <c r="R19" s="344"/>
      <c r="S19" s="406"/>
      <c r="T19" s="407"/>
      <c r="U19" s="407"/>
      <c r="V19" s="407"/>
    </row>
    <row r="20" spans="1:22" s="365" customFormat="1">
      <c r="A20" s="336"/>
      <c r="B20" s="378"/>
      <c r="C20" s="109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77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8"/>
        <v>0</v>
      </c>
      <c r="I20" s="361">
        <f t="shared" ca="1" si="9"/>
        <v>0</v>
      </c>
      <c r="J20" s="361">
        <f t="shared" ca="1" si="10"/>
        <v>0</v>
      </c>
      <c r="K20" s="362">
        <f t="shared" ca="1" si="11"/>
        <v>0</v>
      </c>
      <c r="L20" s="342"/>
      <c r="M20" s="342"/>
      <c r="N20" s="369"/>
      <c r="O20" s="344"/>
      <c r="P20" s="344"/>
      <c r="Q20" s="344"/>
      <c r="R20" s="344"/>
      <c r="S20" s="344"/>
      <c r="T20" s="411"/>
      <c r="U20" s="411"/>
      <c r="V20" s="411"/>
    </row>
    <row r="21" spans="1:22" s="365" customFormat="1">
      <c r="A21" s="336"/>
      <c r="B21" s="508" t="s">
        <v>1035</v>
      </c>
      <c r="C21" s="509" t="s">
        <v>1621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492">
        <v>1</v>
      </c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8"/>
        <v>0</v>
      </c>
      <c r="I21" s="361">
        <f t="shared" ca="1" si="9"/>
        <v>0</v>
      </c>
      <c r="J21" s="361">
        <f t="shared" ca="1" si="10"/>
        <v>0</v>
      </c>
      <c r="K21" s="362">
        <f t="shared" ca="1" si="11"/>
        <v>0</v>
      </c>
      <c r="L21" s="342"/>
      <c r="M21" s="342"/>
      <c r="N21" s="369"/>
      <c r="O21" s="344"/>
      <c r="P21" s="344"/>
      <c r="Q21" s="344"/>
      <c r="R21" s="344"/>
      <c r="S21" s="344"/>
      <c r="T21" s="407"/>
      <c r="U21" s="407"/>
      <c r="V21" s="407"/>
    </row>
    <row r="22" spans="1:22" s="365" customFormat="1">
      <c r="A22" s="336"/>
      <c r="B22" s="508">
        <v>1</v>
      </c>
      <c r="C22" s="109" t="s">
        <v>1146</v>
      </c>
      <c r="D22" s="358" t="str">
        <f ca="1">IF(ISERROR(OFFSET('HARGA SATUAN'!$D$6,MATCH(RAB!C22,'HARGA SATUAN'!$C$7:$C$1492,0),0)),"",OFFSET('HARGA SATUAN'!$D$6,MATCH(RAB!C22,'HARGA SATUAN'!$C$7:$C$1492,0),0))</f>
        <v>MDU-KD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492">
        <f>F21*1</f>
        <v>1</v>
      </c>
      <c r="G22" s="360">
        <f ca="1">IF(ISERROR(OFFSET('HARGA SATUAN'!$I$6,MATCH(RAB!C22,'HARGA SATUAN'!$C$7:$C$1492,0),0)),0,OFFSET('HARGA SATUAN'!$I$6,MATCH(RAB!C22,'HARGA SATUAN'!$C$7:$C$1492,0),0))</f>
        <v>42757200</v>
      </c>
      <c r="H22" s="361">
        <f t="shared" ca="1" si="8"/>
        <v>42757200</v>
      </c>
      <c r="I22" s="361">
        <f t="shared" ca="1" si="9"/>
        <v>0</v>
      </c>
      <c r="J22" s="361">
        <f t="shared" ca="1" si="10"/>
        <v>0</v>
      </c>
      <c r="K22" s="362">
        <f t="shared" ca="1" si="11"/>
        <v>42757200</v>
      </c>
      <c r="L22" s="414"/>
      <c r="M22" s="414"/>
      <c r="N22" s="369"/>
      <c r="O22" s="344"/>
      <c r="P22" s="344"/>
      <c r="Q22" s="344"/>
    </row>
    <row r="23" spans="1:22" s="365" customFormat="1">
      <c r="A23" s="336"/>
      <c r="B23" s="510">
        <v>2</v>
      </c>
      <c r="C23" s="511" t="s">
        <v>1622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14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8"/>
        <v>0</v>
      </c>
      <c r="I23" s="361">
        <f t="shared" ca="1" si="9"/>
        <v>0</v>
      </c>
      <c r="J23" s="361">
        <f t="shared" ca="1" si="10"/>
        <v>0</v>
      </c>
      <c r="K23" s="362">
        <f t="shared" ca="1" si="11"/>
        <v>0</v>
      </c>
      <c r="L23" s="414"/>
      <c r="M23" s="414"/>
      <c r="N23" s="369"/>
      <c r="O23" s="344"/>
      <c r="P23" s="344"/>
      <c r="Q23" s="344"/>
    </row>
    <row r="24" spans="1:22" s="365" customFormat="1">
      <c r="A24" s="336"/>
      <c r="B24" s="508"/>
      <c r="C24" s="511" t="s">
        <v>65</v>
      </c>
      <c r="D24" s="358" t="str">
        <f ca="1">IF(ISERROR(OFFSET('HARGA SATUAN'!$D$6,MATCH(RAB!C24,'HARGA SATUAN'!$C$7:$C$1492,0),0)),"",OFFSET('HARGA SATUAN'!$D$6,MATCH(RAB!C24,'HARGA SATUAN'!$C$7:$C$1492,0),0))</f>
        <v>MDU-KD</v>
      </c>
      <c r="E24" s="359" t="str">
        <f ca="1">IF(B24="+","Unit",IF(ISERROR(OFFSET('HARGA SATUAN'!$E$6,MATCH(RAB!C24,'HARGA SATUAN'!$C$7:$C$1492,0),0)),"",OFFSET('HARGA SATUAN'!$E$6,MATCH(RAB!C24,'HARGA SATUAN'!$C$7:$C$1492,0),0)))</f>
        <v>Mtr</v>
      </c>
      <c r="F24" s="492">
        <f>F21*(3*3)</f>
        <v>9</v>
      </c>
      <c r="G24" s="360">
        <f ca="1">IF(ISERROR(OFFSET('HARGA SATUAN'!$I$6,MATCH(RAB!C24,'HARGA SATUAN'!$C$7:$C$1492,0),0)),0,OFFSET('HARGA SATUAN'!$I$6,MATCH(RAB!C24,'HARGA SATUAN'!$C$7:$C$1492,0),0))</f>
        <v>14200</v>
      </c>
      <c r="H24" s="361">
        <f t="shared" ca="1" si="8"/>
        <v>127800</v>
      </c>
      <c r="I24" s="361">
        <f t="shared" ca="1" si="9"/>
        <v>0</v>
      </c>
      <c r="J24" s="361">
        <f t="shared" ca="1" si="10"/>
        <v>0</v>
      </c>
      <c r="K24" s="362">
        <f t="shared" ca="1" si="11"/>
        <v>127800</v>
      </c>
      <c r="L24" s="414"/>
      <c r="M24" s="414"/>
      <c r="N24" s="369"/>
      <c r="O24" s="344"/>
      <c r="P24" s="344"/>
      <c r="Q24" s="344"/>
    </row>
    <row r="25" spans="1:22" s="365" customFormat="1">
      <c r="A25" s="336"/>
      <c r="B25" s="508"/>
      <c r="C25" s="109" t="s">
        <v>1465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Mtr</v>
      </c>
      <c r="F25" s="492">
        <f>F21*3</f>
        <v>3</v>
      </c>
      <c r="G25" s="360">
        <f ca="1">IF(ISERROR(OFFSET('HARGA SATUAN'!$I$6,MATCH(RAB!C25,'HARGA SATUAN'!$C$7:$C$1492,0),0)),0,OFFSET('HARGA SATUAN'!$I$6,MATCH(RAB!C25,'HARGA SATUAN'!$C$7:$C$1492,0),0))</f>
        <v>54500</v>
      </c>
      <c r="H25" s="361">
        <f t="shared" ca="1" si="8"/>
        <v>163500</v>
      </c>
      <c r="I25" s="361">
        <f t="shared" ca="1" si="9"/>
        <v>0</v>
      </c>
      <c r="J25" s="361">
        <f t="shared" ca="1" si="10"/>
        <v>0</v>
      </c>
      <c r="K25" s="362">
        <f t="shared" ca="1" si="11"/>
        <v>163500</v>
      </c>
      <c r="L25" s="414"/>
      <c r="M25" s="414"/>
      <c r="N25" s="369"/>
      <c r="O25" s="344"/>
      <c r="P25" s="344"/>
      <c r="Q25" s="344"/>
    </row>
    <row r="26" spans="1:22" s="365" customFormat="1">
      <c r="A26" s="336"/>
      <c r="B26" s="508">
        <v>3</v>
      </c>
      <c r="C26" s="109" t="s">
        <v>559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492">
        <f>F21*3</f>
        <v>3</v>
      </c>
      <c r="G26" s="360">
        <f ca="1">IF(ISERROR(OFFSET('HARGA SATUAN'!$I$6,MATCH(RAB!C26,'HARGA SATUAN'!$C$7:$C$1492,0),0)),0,OFFSET('HARGA SATUAN'!$I$6,MATCH(RAB!C26,'HARGA SATUAN'!$C$7:$C$1492,0),0))</f>
        <v>725900</v>
      </c>
      <c r="H26" s="361">
        <f t="shared" ca="1" si="8"/>
        <v>2177700</v>
      </c>
      <c r="I26" s="361">
        <f t="shared" ca="1" si="9"/>
        <v>0</v>
      </c>
      <c r="J26" s="361">
        <f t="shared" ca="1" si="10"/>
        <v>0</v>
      </c>
      <c r="K26" s="362">
        <f t="shared" ca="1" si="11"/>
        <v>2177700</v>
      </c>
      <c r="L26" s="414"/>
      <c r="M26" s="414"/>
      <c r="N26" s="369"/>
      <c r="O26" s="344"/>
      <c r="P26" s="344"/>
      <c r="Q26" s="344"/>
    </row>
    <row r="27" spans="1:22" s="365" customFormat="1">
      <c r="A27" s="336"/>
      <c r="B27" s="508">
        <v>4</v>
      </c>
      <c r="C27" s="509" t="s">
        <v>535</v>
      </c>
      <c r="D27" s="358" t="str">
        <f ca="1">IF(ISERROR(OFFSET('HARGA SATUAN'!$D$6,MATCH(RAB!C27,'HARGA SATUAN'!$C$7:$C$1492,0),0)),"",OFFSET('HARGA SATUAN'!$D$6,MATCH(RAB!C27,'HARGA SATUAN'!$C$7:$C$1492,0),0))</f>
        <v>MDU-KD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92">
        <f>F21*3</f>
        <v>3</v>
      </c>
      <c r="G27" s="360">
        <f ca="1">IF(ISERROR(OFFSET('HARGA SATUAN'!$I$6,MATCH(RAB!C27,'HARGA SATUAN'!$C$7:$C$1492,0),0)),0,OFFSET('HARGA SATUAN'!$I$6,MATCH(RAB!C27,'HARGA SATUAN'!$C$7:$C$1492,0),0))</f>
        <v>848250</v>
      </c>
      <c r="H27" s="361">
        <f t="shared" ca="1" si="8"/>
        <v>2544750</v>
      </c>
      <c r="I27" s="361">
        <f t="shared" ca="1" si="9"/>
        <v>0</v>
      </c>
      <c r="J27" s="361">
        <f t="shared" ca="1" si="10"/>
        <v>0</v>
      </c>
      <c r="K27" s="362">
        <f t="shared" ca="1" si="11"/>
        <v>2544750</v>
      </c>
      <c r="L27" s="414"/>
      <c r="M27" s="414"/>
      <c r="N27" s="369"/>
      <c r="O27" s="344"/>
      <c r="P27" s="344"/>
      <c r="Q27" s="344"/>
    </row>
    <row r="28" spans="1:22" s="365" customFormat="1">
      <c r="A28" s="336"/>
      <c r="B28" s="508">
        <v>5</v>
      </c>
      <c r="C28" s="509" t="s">
        <v>537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92">
        <f>F21*3</f>
        <v>3</v>
      </c>
      <c r="G28" s="360">
        <f ca="1">IF(ISERROR(OFFSET('HARGA SATUAN'!$I$6,MATCH(RAB!C28,'HARGA SATUAN'!$C$7:$C$1492,0),0)),0,OFFSET('HARGA SATUAN'!$I$6,MATCH(RAB!C28,'HARGA SATUAN'!$C$7:$C$1492,0),0))</f>
        <v>17500</v>
      </c>
      <c r="H28" s="361">
        <f t="shared" ca="1" si="8"/>
        <v>0</v>
      </c>
      <c r="I28" s="361">
        <f t="shared" ca="1" si="9"/>
        <v>52500</v>
      </c>
      <c r="J28" s="361">
        <f t="shared" ca="1" si="10"/>
        <v>0</v>
      </c>
      <c r="K28" s="362">
        <f t="shared" ca="1" si="11"/>
        <v>52500</v>
      </c>
      <c r="L28" s="414"/>
      <c r="M28" s="414"/>
      <c r="N28" s="369"/>
      <c r="O28" s="344"/>
      <c r="P28" s="344"/>
      <c r="Q28" s="344"/>
    </row>
    <row r="29" spans="1:22" s="365" customFormat="1">
      <c r="A29" s="336"/>
      <c r="B29" s="508">
        <v>6</v>
      </c>
      <c r="C29" s="109" t="s">
        <v>1576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92">
        <f>F21*13</f>
        <v>13</v>
      </c>
      <c r="G29" s="360">
        <f ca="1">IF(ISERROR(OFFSET('HARGA SATUAN'!$I$6,MATCH(RAB!C29,'HARGA SATUAN'!$C$7:$C$1492,0),0)),0,OFFSET('HARGA SATUAN'!$I$6,MATCH(RAB!C29,'HARGA SATUAN'!$C$7:$C$1492,0),0))</f>
        <v>49000</v>
      </c>
      <c r="H29" s="361">
        <f t="shared" ca="1" si="8"/>
        <v>0</v>
      </c>
      <c r="I29" s="361">
        <f t="shared" ca="1" si="9"/>
        <v>637000</v>
      </c>
      <c r="J29" s="361">
        <f t="shared" ca="1" si="10"/>
        <v>0</v>
      </c>
      <c r="K29" s="362">
        <f t="shared" ca="1" si="11"/>
        <v>637000</v>
      </c>
      <c r="L29" s="414"/>
      <c r="M29" s="414"/>
      <c r="N29" s="369"/>
      <c r="O29" s="344"/>
      <c r="P29" s="344"/>
      <c r="Q29" s="344"/>
    </row>
    <row r="30" spans="1:22" s="365" customFormat="1">
      <c r="A30" s="336"/>
      <c r="B30" s="508">
        <v>7</v>
      </c>
      <c r="C30" s="509" t="s">
        <v>163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92">
        <f>F21*22</f>
        <v>22</v>
      </c>
      <c r="G30" s="360">
        <f ca="1">IF(ISERROR(OFFSET('HARGA SATUAN'!$I$6,MATCH(RAB!C30,'HARGA SATUAN'!$C$7:$C$1492,0),0)),0,OFFSET('HARGA SATUAN'!$I$6,MATCH(RAB!C30,'HARGA SATUAN'!$C$7:$C$1492,0),0))</f>
        <v>7938</v>
      </c>
      <c r="H30" s="361">
        <f t="shared" ca="1" si="8"/>
        <v>0</v>
      </c>
      <c r="I30" s="361">
        <f t="shared" ca="1" si="9"/>
        <v>174636</v>
      </c>
      <c r="J30" s="361">
        <f t="shared" ca="1" si="10"/>
        <v>0</v>
      </c>
      <c r="K30" s="362">
        <f t="shared" ca="1" si="11"/>
        <v>174636</v>
      </c>
      <c r="L30" s="414"/>
      <c r="M30" s="414"/>
      <c r="N30" s="369"/>
      <c r="O30" s="344"/>
      <c r="P30" s="344"/>
      <c r="Q30" s="344"/>
    </row>
    <row r="31" spans="1:22" s="365" customFormat="1" ht="30">
      <c r="A31" s="336"/>
      <c r="B31" s="508">
        <v>8</v>
      </c>
      <c r="C31" s="509" t="s">
        <v>176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92">
        <f>F21*1</f>
        <v>1</v>
      </c>
      <c r="G31" s="360">
        <f ca="1">IF(ISERROR(OFFSET('HARGA SATUAN'!$I$6,MATCH(RAB!C31,'HARGA SATUAN'!$C$7:$C$1492,0),0)),0,OFFSET('HARGA SATUAN'!$I$6,MATCH(RAB!C31,'HARGA SATUAN'!$C$7:$C$1492,0),0))</f>
        <v>404600</v>
      </c>
      <c r="H31" s="361">
        <f t="shared" ca="1" si="8"/>
        <v>0</v>
      </c>
      <c r="I31" s="361">
        <f t="shared" ca="1" si="9"/>
        <v>404600</v>
      </c>
      <c r="J31" s="361">
        <f t="shared" ca="1" si="10"/>
        <v>0</v>
      </c>
      <c r="K31" s="362">
        <f t="shared" ca="1" si="11"/>
        <v>404600</v>
      </c>
      <c r="L31" s="414"/>
      <c r="M31" s="414"/>
      <c r="N31" s="369"/>
      <c r="O31" s="344"/>
      <c r="P31" s="344"/>
      <c r="Q31" s="344"/>
    </row>
    <row r="32" spans="1:22" s="365" customFormat="1">
      <c r="A32" s="336"/>
      <c r="B32" s="508">
        <v>9</v>
      </c>
      <c r="C32" s="509" t="s">
        <v>184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92">
        <f>F21*3</f>
        <v>3</v>
      </c>
      <c r="G32" s="360">
        <f ca="1">IF(ISERROR(OFFSET('HARGA SATUAN'!$I$6,MATCH(RAB!C32,'HARGA SATUAN'!$C$7:$C$1492,0),0)),0,OFFSET('HARGA SATUAN'!$I$6,MATCH(RAB!C32,'HARGA SATUAN'!$C$7:$C$1492,0),0))</f>
        <v>15900</v>
      </c>
      <c r="H32" s="361">
        <f t="shared" ca="1" si="8"/>
        <v>0</v>
      </c>
      <c r="I32" s="361">
        <f t="shared" ca="1" si="9"/>
        <v>47700</v>
      </c>
      <c r="J32" s="361">
        <f t="shared" ca="1" si="10"/>
        <v>0</v>
      </c>
      <c r="K32" s="362">
        <f t="shared" ca="1" si="11"/>
        <v>47700</v>
      </c>
      <c r="L32" s="414"/>
      <c r="M32" s="414"/>
      <c r="N32" s="369"/>
      <c r="O32" s="344"/>
      <c r="P32" s="344"/>
      <c r="Q32" s="344"/>
    </row>
    <row r="33" spans="1:17" s="365" customFormat="1">
      <c r="A33" s="336"/>
      <c r="B33" s="508">
        <v>10</v>
      </c>
      <c r="C33" s="509" t="s">
        <v>592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92">
        <f>F21*5</f>
        <v>5</v>
      </c>
      <c r="G33" s="360">
        <f ca="1">IF(ISERROR(OFFSET('HARGA SATUAN'!$I$6,MATCH(RAB!C33,'HARGA SATUAN'!$C$7:$C$1492,0),0)),0,OFFSET('HARGA SATUAN'!$I$6,MATCH(RAB!C33,'HARGA SATUAN'!$C$7:$C$1492,0),0))</f>
        <v>283100</v>
      </c>
      <c r="H33" s="361">
        <f t="shared" ca="1" si="8"/>
        <v>0</v>
      </c>
      <c r="I33" s="361">
        <f t="shared" ca="1" si="9"/>
        <v>1415500</v>
      </c>
      <c r="J33" s="361">
        <f t="shared" ca="1" si="10"/>
        <v>0</v>
      </c>
      <c r="K33" s="362">
        <f t="shared" ca="1" si="11"/>
        <v>1415500</v>
      </c>
      <c r="L33" s="414"/>
      <c r="M33" s="414"/>
      <c r="N33" s="369"/>
      <c r="O33" s="344"/>
      <c r="P33" s="344"/>
      <c r="Q33" s="344"/>
    </row>
    <row r="34" spans="1:17" s="365" customFormat="1">
      <c r="A34" s="336"/>
      <c r="B34" s="508">
        <v>11</v>
      </c>
      <c r="C34" s="509" t="s">
        <v>593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92">
        <f>F21*4</f>
        <v>4</v>
      </c>
      <c r="G34" s="360">
        <f ca="1">IF(ISERROR(OFFSET('HARGA SATUAN'!$I$6,MATCH(RAB!C34,'HARGA SATUAN'!$C$7:$C$1492,0),0)),0,OFFSET('HARGA SATUAN'!$I$6,MATCH(RAB!C34,'HARGA SATUAN'!$C$7:$C$1492,0),0))</f>
        <v>380500</v>
      </c>
      <c r="H34" s="361">
        <f t="shared" ca="1" si="8"/>
        <v>0</v>
      </c>
      <c r="I34" s="361">
        <f t="shared" ca="1" si="9"/>
        <v>1522000</v>
      </c>
      <c r="J34" s="361">
        <f t="shared" ca="1" si="10"/>
        <v>0</v>
      </c>
      <c r="K34" s="362">
        <f t="shared" ca="1" si="11"/>
        <v>1522000</v>
      </c>
      <c r="L34" s="414"/>
      <c r="M34" s="414"/>
      <c r="N34" s="369"/>
      <c r="O34" s="344"/>
      <c r="P34" s="344"/>
      <c r="Q34" s="344"/>
    </row>
    <row r="35" spans="1:17" s="365" customFormat="1">
      <c r="A35" s="336"/>
      <c r="B35" s="508">
        <v>12</v>
      </c>
      <c r="C35" s="509" t="s">
        <v>208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92">
        <f>F21*3</f>
        <v>3</v>
      </c>
      <c r="G35" s="360">
        <f ca="1">IF(ISERROR(OFFSET('HARGA SATUAN'!$I$6,MATCH(RAB!C35,'HARGA SATUAN'!$C$7:$C$1492,0),0)),0,OFFSET('HARGA SATUAN'!$I$6,MATCH(RAB!C35,'HARGA SATUAN'!$C$7:$C$1492,0),0))</f>
        <v>173400</v>
      </c>
      <c r="H35" s="361">
        <f t="shared" ca="1" si="8"/>
        <v>0</v>
      </c>
      <c r="I35" s="361">
        <f t="shared" ca="1" si="9"/>
        <v>520200</v>
      </c>
      <c r="J35" s="361">
        <f t="shared" ca="1" si="10"/>
        <v>0</v>
      </c>
      <c r="K35" s="362">
        <f t="shared" ca="1" si="11"/>
        <v>520200</v>
      </c>
      <c r="L35" s="414"/>
      <c r="M35" s="414"/>
      <c r="N35" s="369"/>
      <c r="O35" s="344"/>
      <c r="P35" s="344"/>
      <c r="Q35" s="344"/>
    </row>
    <row r="36" spans="1:17" s="365" customFormat="1">
      <c r="A36" s="336"/>
      <c r="B36" s="508">
        <v>13</v>
      </c>
      <c r="C36" s="509" t="s">
        <v>247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492">
        <f>F21*1</f>
        <v>1</v>
      </c>
      <c r="G36" s="360">
        <f ca="1">IF(ISERROR(OFFSET('HARGA SATUAN'!$I$6,MATCH(RAB!C36,'HARGA SATUAN'!$C$7:$C$1492,0),0)),0,OFFSET('HARGA SATUAN'!$I$6,MATCH(RAB!C36,'HARGA SATUAN'!$C$7:$C$1492,0),0))</f>
        <v>57690</v>
      </c>
      <c r="H36" s="361">
        <f t="shared" ca="1" si="8"/>
        <v>0</v>
      </c>
      <c r="I36" s="361">
        <f t="shared" ca="1" si="9"/>
        <v>57690</v>
      </c>
      <c r="J36" s="361">
        <f t="shared" ca="1" si="10"/>
        <v>0</v>
      </c>
      <c r="K36" s="362">
        <f t="shared" ca="1" si="11"/>
        <v>57690</v>
      </c>
      <c r="L36" s="414"/>
      <c r="M36" s="414"/>
      <c r="N36" s="369"/>
      <c r="O36" s="344"/>
      <c r="P36" s="344"/>
      <c r="Q36" s="344"/>
    </row>
    <row r="37" spans="1:17" s="365" customFormat="1">
      <c r="A37" s="336"/>
      <c r="B37" s="508">
        <v>14</v>
      </c>
      <c r="C37" s="509" t="s">
        <v>234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92">
        <f>F21*2</f>
        <v>2</v>
      </c>
      <c r="G37" s="360">
        <f ca="1">IF(ISERROR(OFFSET('HARGA SATUAN'!$I$6,MATCH(RAB!C37,'HARGA SATUAN'!$C$7:$C$1492,0),0)),0,OFFSET('HARGA SATUAN'!$I$6,MATCH(RAB!C37,'HARGA SATUAN'!$C$7:$C$1492,0),0))</f>
        <v>67500</v>
      </c>
      <c r="H37" s="361">
        <f t="shared" ca="1" si="8"/>
        <v>0</v>
      </c>
      <c r="I37" s="361">
        <f t="shared" ca="1" si="9"/>
        <v>135000</v>
      </c>
      <c r="J37" s="361">
        <f t="shared" ca="1" si="10"/>
        <v>0</v>
      </c>
      <c r="K37" s="362">
        <f t="shared" ca="1" si="11"/>
        <v>135000</v>
      </c>
      <c r="L37" s="414"/>
      <c r="M37" s="414"/>
      <c r="N37" s="369"/>
      <c r="O37" s="344"/>
      <c r="P37" s="344"/>
      <c r="Q37" s="344"/>
    </row>
    <row r="38" spans="1:17" s="365" customFormat="1">
      <c r="A38" s="336"/>
      <c r="B38" s="508">
        <v>15</v>
      </c>
      <c r="C38" s="509" t="s">
        <v>267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492">
        <f>F21*2</f>
        <v>2</v>
      </c>
      <c r="G38" s="360">
        <f ca="1">IF(ISERROR(OFFSET('HARGA SATUAN'!$I$6,MATCH(RAB!C38,'HARGA SATUAN'!$C$7:$C$1492,0),0)),0,OFFSET('HARGA SATUAN'!$I$6,MATCH(RAB!C38,'HARGA SATUAN'!$C$7:$C$1492,0),0))</f>
        <v>129000</v>
      </c>
      <c r="H38" s="361">
        <f t="shared" ca="1" si="8"/>
        <v>0</v>
      </c>
      <c r="I38" s="361">
        <f t="shared" ca="1" si="9"/>
        <v>258000</v>
      </c>
      <c r="J38" s="361">
        <f t="shared" ca="1" si="10"/>
        <v>0</v>
      </c>
      <c r="K38" s="362">
        <f t="shared" ca="1" si="11"/>
        <v>258000</v>
      </c>
      <c r="L38" s="414"/>
      <c r="M38" s="414"/>
      <c r="N38" s="369"/>
      <c r="O38" s="344"/>
      <c r="P38" s="344"/>
      <c r="Q38" s="344"/>
    </row>
    <row r="39" spans="1:17" s="365" customFormat="1">
      <c r="A39" s="336"/>
      <c r="B39" s="508">
        <v>16</v>
      </c>
      <c r="C39" s="509" t="s">
        <v>607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492">
        <f>F21*4</f>
        <v>4</v>
      </c>
      <c r="G39" s="360">
        <f ca="1">IF(ISERROR(OFFSET('HARGA SATUAN'!$I$6,MATCH(RAB!C39,'HARGA SATUAN'!$C$7:$C$1492,0),0)),0,OFFSET('HARGA SATUAN'!$I$6,MATCH(RAB!C39,'HARGA SATUAN'!$C$7:$C$1492,0),0))</f>
        <v>250000</v>
      </c>
      <c r="H39" s="361">
        <f t="shared" ca="1" si="8"/>
        <v>0</v>
      </c>
      <c r="I39" s="361">
        <f t="shared" ca="1" si="9"/>
        <v>1000000</v>
      </c>
      <c r="J39" s="361">
        <f t="shared" ca="1" si="10"/>
        <v>0</v>
      </c>
      <c r="K39" s="362">
        <f t="shared" ca="1" si="11"/>
        <v>1000000</v>
      </c>
      <c r="L39" s="414"/>
      <c r="M39" s="414"/>
      <c r="N39" s="369"/>
      <c r="O39" s="344"/>
      <c r="P39" s="344"/>
      <c r="Q39" s="344"/>
    </row>
    <row r="40" spans="1:17" s="365" customFormat="1">
      <c r="A40" s="336"/>
      <c r="B40" s="508">
        <v>17</v>
      </c>
      <c r="C40" s="509" t="s">
        <v>783</v>
      </c>
      <c r="D40" s="358" t="str">
        <f ca="1">IF(ISERROR(OFFSET('HARGA SATUAN'!$D$6,MATCH(RAB!C40,'HARGA SATUAN'!$C$7:$C$1492,0),0)),"",OFFSET('HARGA SATUAN'!$D$6,MATCH(RAB!C40,'HARGA SATUAN'!$C$7:$C$1492,0),0))</f>
        <v>JASA</v>
      </c>
      <c r="E40" s="359" t="str">
        <f ca="1">IF(B40="+","Unit",IF(ISERROR(OFFSET('HARGA SATUAN'!$E$6,MATCH(RAB!C40,'HARGA SATUAN'!$C$7:$C$1492,0),0)),"",OFFSET('HARGA SATUAN'!$E$6,MATCH(RAB!C40,'HARGA SATUAN'!$C$7:$C$1492,0),0)))</f>
        <v>Unit</v>
      </c>
      <c r="F40" s="492">
        <f>F21*1</f>
        <v>1</v>
      </c>
      <c r="G40" s="360">
        <f ca="1">IF(ISERROR(OFFSET('HARGA SATUAN'!$I$6,MATCH(RAB!C40,'HARGA SATUAN'!$C$7:$C$1492,0),0)),0,OFFSET('HARGA SATUAN'!$I$6,MATCH(RAB!C40,'HARGA SATUAN'!$C$7:$C$1492,0),0))</f>
        <v>1182800</v>
      </c>
      <c r="H40" s="361">
        <f t="shared" ca="1" si="8"/>
        <v>0</v>
      </c>
      <c r="I40" s="361">
        <f t="shared" ca="1" si="9"/>
        <v>0</v>
      </c>
      <c r="J40" s="361">
        <f t="shared" ca="1" si="10"/>
        <v>1182800</v>
      </c>
      <c r="K40" s="362">
        <f t="shared" ca="1" si="11"/>
        <v>1182800</v>
      </c>
      <c r="L40" s="414"/>
      <c r="M40" s="414"/>
      <c r="N40" s="369"/>
      <c r="O40" s="344"/>
      <c r="P40" s="344"/>
      <c r="Q40" s="344"/>
    </row>
    <row r="41" spans="1:17" s="365" customFormat="1">
      <c r="A41" s="336"/>
      <c r="B41" s="506"/>
      <c r="C41" s="507"/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/>
      </c>
      <c r="F41" s="368"/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ca="1" si="8"/>
        <v>0</v>
      </c>
      <c r="I41" s="361">
        <f t="shared" ca="1" si="9"/>
        <v>0</v>
      </c>
      <c r="J41" s="361">
        <f t="shared" ca="1" si="10"/>
        <v>0</v>
      </c>
      <c r="K41" s="362">
        <f t="shared" ca="1" si="11"/>
        <v>0</v>
      </c>
      <c r="L41" s="414"/>
      <c r="M41" s="414"/>
      <c r="N41" s="369"/>
      <c r="O41" s="344"/>
      <c r="P41" s="344"/>
      <c r="Q41" s="344"/>
    </row>
    <row r="42" spans="1:17" s="365" customFormat="1">
      <c r="A42" s="336"/>
      <c r="B42" s="510" t="s">
        <v>1035</v>
      </c>
      <c r="C42" s="513" t="s">
        <v>1623</v>
      </c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>Unit</v>
      </c>
      <c r="F42" s="492">
        <v>2</v>
      </c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8"/>
        <v>0</v>
      </c>
      <c r="I42" s="361">
        <f t="shared" ca="1" si="9"/>
        <v>0</v>
      </c>
      <c r="J42" s="361">
        <f t="shared" ca="1" si="10"/>
        <v>0</v>
      </c>
      <c r="K42" s="362">
        <f t="shared" ca="1" si="11"/>
        <v>0</v>
      </c>
      <c r="L42" s="414"/>
      <c r="M42" s="414"/>
      <c r="N42" s="369"/>
      <c r="O42" s="344"/>
      <c r="P42" s="344"/>
      <c r="Q42" s="344"/>
    </row>
    <row r="43" spans="1:17" s="365" customFormat="1">
      <c r="A43" s="336"/>
      <c r="B43" s="510">
        <v>1</v>
      </c>
      <c r="C43" s="512" t="s">
        <v>29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492">
        <f>F42*1</f>
        <v>2</v>
      </c>
      <c r="G43" s="360">
        <f ca="1">IF(ISERROR(OFFSET('HARGA SATUAN'!$I$6,MATCH(RAB!C43,'HARGA SATUAN'!$C$7:$C$1492,0),0)),0,OFFSET('HARGA SATUAN'!$I$6,MATCH(RAB!C43,'HARGA SATUAN'!$C$7:$C$1492,0),0))</f>
        <v>185200</v>
      </c>
      <c r="H43" s="361">
        <f t="shared" ref="H43:H60" ca="1" si="12">IF(OR(D43="MDU",D43="MDU-KD"),(IF($O$3="RAB NON MDU","PLN KD",G43*F43)),0)</f>
        <v>0</v>
      </c>
      <c r="I43" s="361">
        <f t="shared" ref="I43:I60" ca="1" si="13">IF(D43="HDW",G43*F43,0)</f>
        <v>370400</v>
      </c>
      <c r="J43" s="361">
        <f t="shared" ref="J43:J60" ca="1" si="14">IF(D43="JASA",G43*F43,0)</f>
        <v>0</v>
      </c>
      <c r="K43" s="362">
        <f t="shared" ref="K43:K60" ca="1" si="15">SUM(H43:J43)</f>
        <v>370400</v>
      </c>
      <c r="L43" s="414"/>
      <c r="M43" s="414"/>
      <c r="N43" s="369"/>
      <c r="O43" s="344"/>
      <c r="P43" s="344"/>
      <c r="Q43" s="344"/>
    </row>
    <row r="44" spans="1:17" s="365" customFormat="1">
      <c r="A44" s="336"/>
      <c r="B44" s="508">
        <v>2</v>
      </c>
      <c r="C44" s="509" t="s">
        <v>30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492">
        <f>F42*1</f>
        <v>2</v>
      </c>
      <c r="G44" s="360">
        <f ca="1">IF(ISERROR(OFFSET('HARGA SATUAN'!$I$6,MATCH(RAB!C44,'HARGA SATUAN'!$C$7:$C$1492,0),0)),0,OFFSET('HARGA SATUAN'!$I$6,MATCH(RAB!C44,'HARGA SATUAN'!$C$7:$C$1492,0),0))</f>
        <v>47459</v>
      </c>
      <c r="H44" s="361">
        <f t="shared" ca="1" si="12"/>
        <v>0</v>
      </c>
      <c r="I44" s="361">
        <f t="shared" ca="1" si="13"/>
        <v>94918</v>
      </c>
      <c r="J44" s="361">
        <f t="shared" ca="1" si="14"/>
        <v>0</v>
      </c>
      <c r="K44" s="362">
        <f t="shared" ca="1" si="15"/>
        <v>94918</v>
      </c>
      <c r="L44" s="414"/>
      <c r="M44" s="414"/>
      <c r="N44" s="369"/>
      <c r="O44" s="344"/>
      <c r="P44" s="344"/>
      <c r="Q44" s="344"/>
    </row>
    <row r="45" spans="1:17" s="365" customFormat="1">
      <c r="A45" s="336"/>
      <c r="B45" s="508">
        <v>3</v>
      </c>
      <c r="C45" s="509" t="s">
        <v>31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492">
        <f>F42*1</f>
        <v>2</v>
      </c>
      <c r="G45" s="360">
        <f ca="1">IF(ISERROR(OFFSET('HARGA SATUAN'!$I$6,MATCH(RAB!C45,'HARGA SATUAN'!$C$7:$C$1492,0),0)),0,OFFSET('HARGA SATUAN'!$I$6,MATCH(RAB!C45,'HARGA SATUAN'!$C$7:$C$1492,0),0))</f>
        <v>4880</v>
      </c>
      <c r="H45" s="361">
        <f t="shared" ca="1" si="12"/>
        <v>0</v>
      </c>
      <c r="I45" s="361">
        <f t="shared" ca="1" si="13"/>
        <v>9760</v>
      </c>
      <c r="J45" s="361">
        <f t="shared" ca="1" si="14"/>
        <v>0</v>
      </c>
      <c r="K45" s="362">
        <f t="shared" ca="1" si="15"/>
        <v>9760</v>
      </c>
      <c r="L45" s="414"/>
      <c r="M45" s="414"/>
      <c r="N45" s="369"/>
      <c r="O45" s="344"/>
      <c r="P45" s="344"/>
      <c r="Q45" s="344"/>
    </row>
    <row r="46" spans="1:17" s="365" customFormat="1">
      <c r="A46" s="336"/>
      <c r="B46" s="508">
        <v>4</v>
      </c>
      <c r="C46" s="509" t="s">
        <v>32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Mtr</v>
      </c>
      <c r="F46" s="492">
        <f>F42*10</f>
        <v>20</v>
      </c>
      <c r="G46" s="360">
        <f ca="1">IF(ISERROR(OFFSET('HARGA SATUAN'!$I$6,MATCH(RAB!C46,'HARGA SATUAN'!$C$7:$C$1492,0),0)),0,OFFSET('HARGA SATUAN'!$I$6,MATCH(RAB!C46,'HARGA SATUAN'!$C$7:$C$1492,0),0))</f>
        <v>30000</v>
      </c>
      <c r="H46" s="361">
        <f t="shared" ca="1" si="12"/>
        <v>0</v>
      </c>
      <c r="I46" s="361">
        <f t="shared" ca="1" si="13"/>
        <v>600000</v>
      </c>
      <c r="J46" s="361">
        <f t="shared" ca="1" si="14"/>
        <v>0</v>
      </c>
      <c r="K46" s="362">
        <f t="shared" ca="1" si="15"/>
        <v>600000</v>
      </c>
      <c r="L46" s="414"/>
      <c r="M46" s="414"/>
      <c r="N46" s="369"/>
      <c r="O46" s="344"/>
      <c r="P46" s="344"/>
      <c r="Q46" s="344"/>
    </row>
    <row r="47" spans="1:17" s="365" customFormat="1">
      <c r="A47" s="336"/>
      <c r="B47" s="508">
        <v>5</v>
      </c>
      <c r="C47" s="509" t="s">
        <v>33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492">
        <f>F42*2</f>
        <v>4</v>
      </c>
      <c r="G47" s="360">
        <f ca="1">IF(ISERROR(OFFSET('HARGA SATUAN'!$I$6,MATCH(RAB!C47,'HARGA SATUAN'!$C$7:$C$1492,0),0)),0,OFFSET('HARGA SATUAN'!$I$6,MATCH(RAB!C47,'HARGA SATUAN'!$C$7:$C$1492,0),0))</f>
        <v>9500</v>
      </c>
      <c r="H47" s="361">
        <f t="shared" ca="1" si="12"/>
        <v>0</v>
      </c>
      <c r="I47" s="361">
        <f t="shared" ca="1" si="13"/>
        <v>38000</v>
      </c>
      <c r="J47" s="361">
        <f t="shared" ca="1" si="14"/>
        <v>0</v>
      </c>
      <c r="K47" s="362">
        <f t="shared" ca="1" si="15"/>
        <v>38000</v>
      </c>
      <c r="L47" s="414"/>
      <c r="M47" s="414"/>
      <c r="N47" s="369"/>
      <c r="O47" s="344"/>
      <c r="P47" s="344"/>
      <c r="Q47" s="344"/>
    </row>
    <row r="48" spans="1:17" s="365" customFormat="1">
      <c r="A48" s="336"/>
      <c r="B48" s="508">
        <v>6</v>
      </c>
      <c r="C48" s="509" t="s">
        <v>34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492">
        <f>F42*5.5</f>
        <v>11</v>
      </c>
      <c r="G48" s="360">
        <f ca="1">IF(ISERROR(OFFSET('HARGA SATUAN'!$I$6,MATCH(RAB!C48,'HARGA SATUAN'!$C$7:$C$1492,0),0)),0,OFFSET('HARGA SATUAN'!$I$6,MATCH(RAB!C48,'HARGA SATUAN'!$C$7:$C$1492,0),0))</f>
        <v>6100</v>
      </c>
      <c r="H48" s="361">
        <f t="shared" ca="1" si="12"/>
        <v>0</v>
      </c>
      <c r="I48" s="361">
        <f t="shared" ca="1" si="13"/>
        <v>67100</v>
      </c>
      <c r="J48" s="361">
        <f t="shared" ca="1" si="14"/>
        <v>0</v>
      </c>
      <c r="K48" s="362">
        <f t="shared" ca="1" si="15"/>
        <v>67100</v>
      </c>
      <c r="L48" s="414"/>
      <c r="M48" s="414"/>
      <c r="N48" s="369"/>
      <c r="O48" s="344"/>
      <c r="P48" s="344"/>
      <c r="Q48" s="344"/>
    </row>
    <row r="49" spans="1:22" s="365" customFormat="1">
      <c r="A49" s="336"/>
      <c r="B49" s="508">
        <v>7</v>
      </c>
      <c r="C49" s="509" t="s">
        <v>35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492">
        <f>F42*6</f>
        <v>12</v>
      </c>
      <c r="G49" s="360">
        <f ca="1">IF(ISERROR(OFFSET('HARGA SATUAN'!$I$6,MATCH(RAB!C49,'HARGA SATUAN'!$C$7:$C$1492,0),0)),0,OFFSET('HARGA SATUAN'!$I$6,MATCH(RAB!C49,'HARGA SATUAN'!$C$7:$C$1492,0),0))</f>
        <v>2300</v>
      </c>
      <c r="H49" s="361">
        <f t="shared" ca="1" si="12"/>
        <v>0</v>
      </c>
      <c r="I49" s="361">
        <f t="shared" ca="1" si="13"/>
        <v>27600</v>
      </c>
      <c r="J49" s="361">
        <f t="shared" ca="1" si="14"/>
        <v>0</v>
      </c>
      <c r="K49" s="362">
        <f t="shared" ca="1" si="15"/>
        <v>27600</v>
      </c>
      <c r="L49" s="414"/>
      <c r="M49" s="414"/>
      <c r="N49" s="369"/>
      <c r="O49" s="344"/>
      <c r="P49" s="344"/>
      <c r="Q49" s="344"/>
    </row>
    <row r="50" spans="1:22" s="365" customFormat="1">
      <c r="A50" s="336"/>
      <c r="B50" s="508">
        <v>8</v>
      </c>
      <c r="C50" s="509" t="s">
        <v>1624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Mtr</v>
      </c>
      <c r="F50" s="492">
        <f>F42*4.8</f>
        <v>9.6</v>
      </c>
      <c r="G50" s="360">
        <f ca="1">IF(ISERROR(OFFSET('HARGA SATUAN'!$I$6,MATCH(RAB!C50,'HARGA SATUAN'!$C$7:$C$1492,0),0)),0,OFFSET('HARGA SATUAN'!$I$6,MATCH(RAB!C50,'HARGA SATUAN'!$C$7:$C$1492,0),0))</f>
        <v>23310</v>
      </c>
      <c r="H50" s="361">
        <f t="shared" ca="1" si="12"/>
        <v>0</v>
      </c>
      <c r="I50" s="361">
        <f t="shared" ca="1" si="13"/>
        <v>223776</v>
      </c>
      <c r="J50" s="361">
        <f t="shared" ca="1" si="14"/>
        <v>0</v>
      </c>
      <c r="K50" s="362">
        <f t="shared" ca="1" si="15"/>
        <v>223776</v>
      </c>
      <c r="L50" s="414"/>
      <c r="M50" s="414"/>
      <c r="N50" s="369"/>
      <c r="O50" s="344"/>
      <c r="P50" s="344"/>
      <c r="Q50" s="344"/>
    </row>
    <row r="51" spans="1:22" s="365" customFormat="1">
      <c r="A51" s="336"/>
      <c r="B51" s="508">
        <v>9</v>
      </c>
      <c r="C51" s="509" t="s">
        <v>736</v>
      </c>
      <c r="D51" s="358" t="str">
        <f ca="1">IF(ISERROR(OFFSET('HARGA SATUAN'!$D$6,MATCH(RAB!C51,'HARGA SATUAN'!$C$7:$C$1492,0),0)),"",OFFSET('HARGA SATUAN'!$D$6,MATCH(RAB!C51,'HARGA SATUAN'!$C$7:$C$1492,0),0))</f>
        <v>JASA</v>
      </c>
      <c r="E51" s="359" t="str">
        <f ca="1">IF(B51="+","Unit",IF(ISERROR(OFFSET('HARGA SATUAN'!$E$6,MATCH(RAB!C51,'HARGA SATUAN'!$C$7:$C$1492,0),0)),"",OFFSET('HARGA SATUAN'!$E$6,MATCH(RAB!C51,'HARGA SATUAN'!$C$7:$C$1492,0),0)))</f>
        <v>Unit</v>
      </c>
      <c r="F51" s="492">
        <f>F42*1</f>
        <v>2</v>
      </c>
      <c r="G51" s="360">
        <f ca="1">IF(ISERROR(OFFSET('HARGA SATUAN'!$I$6,MATCH(RAB!C51,'HARGA SATUAN'!$C$7:$C$1492,0),0)),0,OFFSET('HARGA SATUAN'!$I$6,MATCH(RAB!C51,'HARGA SATUAN'!$C$7:$C$1492,0),0))</f>
        <v>65400</v>
      </c>
      <c r="H51" s="361">
        <f t="shared" ca="1" si="12"/>
        <v>0</v>
      </c>
      <c r="I51" s="361">
        <f t="shared" ca="1" si="13"/>
        <v>0</v>
      </c>
      <c r="J51" s="361">
        <f t="shared" ca="1" si="14"/>
        <v>130800</v>
      </c>
      <c r="K51" s="362">
        <f t="shared" ca="1" si="15"/>
        <v>130800</v>
      </c>
      <c r="L51" s="414"/>
      <c r="M51" s="414"/>
      <c r="N51" s="369"/>
      <c r="O51" s="344"/>
      <c r="P51" s="344"/>
      <c r="Q51" s="344"/>
    </row>
    <row r="52" spans="1:22" s="365" customFormat="1">
      <c r="A52" s="336"/>
      <c r="B52" s="375"/>
      <c r="C52" s="382"/>
      <c r="D52" s="358" t="str">
        <f ca="1">IF(ISERROR(OFFSET('HARGA SATUAN'!$D$6,MATCH(RAB!C52,'HARGA SATUAN'!$C$7:$C$1492,0),0)),"",OFFSET('HARGA SATUAN'!$D$6,MATCH(RAB!C52,'HARGA SATUAN'!$C$7:$C$1492,0),0))</f>
        <v/>
      </c>
      <c r="E52" s="359" t="str">
        <f ca="1">IF(B52="+","Unit",IF(ISERROR(OFFSET('HARGA SATUAN'!$E$6,MATCH(RAB!C52,'HARGA SATUAN'!$C$7:$C$1492,0),0)),"",OFFSET('HARGA SATUAN'!$E$6,MATCH(RAB!C52,'HARGA SATUAN'!$C$7:$C$1492,0),0)))</f>
        <v/>
      </c>
      <c r="F52" s="377"/>
      <c r="G52" s="360">
        <f ca="1">IF(ISERROR(OFFSET('HARGA SATUAN'!$I$6,MATCH(RAB!C52,'HARGA SATUAN'!$C$7:$C$1492,0),0)),0,OFFSET('HARGA SATUAN'!$I$6,MATCH(RAB!C52,'HARGA SATUAN'!$C$7:$C$1492,0),0))</f>
        <v>0</v>
      </c>
      <c r="H52" s="361">
        <f t="shared" ca="1" si="12"/>
        <v>0</v>
      </c>
      <c r="I52" s="361">
        <f t="shared" ca="1" si="13"/>
        <v>0</v>
      </c>
      <c r="J52" s="361">
        <f t="shared" ca="1" si="14"/>
        <v>0</v>
      </c>
      <c r="K52" s="362">
        <f t="shared" ca="1" si="15"/>
        <v>0</v>
      </c>
      <c r="L52" s="414"/>
      <c r="M52" s="414"/>
      <c r="N52" s="369"/>
      <c r="O52" s="344"/>
      <c r="P52" s="344"/>
      <c r="Q52" s="344"/>
    </row>
    <row r="53" spans="1:22" s="365" customFormat="1">
      <c r="A53" s="336"/>
      <c r="B53" s="515" t="s">
        <v>1035</v>
      </c>
      <c r="C53" s="516" t="s">
        <v>1443</v>
      </c>
      <c r="D53" s="358" t="str">
        <f ca="1">IF(ISERROR(OFFSET('HARGA SATUAN'!$D$6,MATCH(RAB!C53,'HARGA SATUAN'!$C$7:$C$1492,0),0)),"",OFFSET('HARGA SATUAN'!$D$6,MATCH(RAB!C53,'HARGA SATUAN'!$C$7:$C$1492,0),0))</f>
        <v/>
      </c>
      <c r="E53" s="359" t="str">
        <f ca="1">IF(B53="+","Unit",IF(ISERROR(OFFSET('HARGA SATUAN'!$E$6,MATCH(RAB!C53,'HARGA SATUAN'!$C$7:$C$1492,0),0)),"",OFFSET('HARGA SATUAN'!$E$6,MATCH(RAB!C53,'HARGA SATUAN'!$C$7:$C$1492,0),0)))</f>
        <v>Unit</v>
      </c>
      <c r="F53" s="492">
        <v>1</v>
      </c>
      <c r="G53" s="360">
        <f ca="1">IF(ISERROR(OFFSET('HARGA SATUAN'!$I$6,MATCH(RAB!C53,'HARGA SATUAN'!$C$7:$C$1492,0),0)),0,OFFSET('HARGA SATUAN'!$I$6,MATCH(RAB!C53,'HARGA SATUAN'!$C$7:$C$1492,0),0))</f>
        <v>0</v>
      </c>
      <c r="H53" s="361">
        <f t="shared" ca="1" si="12"/>
        <v>0</v>
      </c>
      <c r="I53" s="361">
        <f t="shared" ca="1" si="13"/>
        <v>0</v>
      </c>
      <c r="J53" s="361">
        <f t="shared" ca="1" si="14"/>
        <v>0</v>
      </c>
      <c r="K53" s="362">
        <f t="shared" ca="1" si="15"/>
        <v>0</v>
      </c>
      <c r="L53" s="414"/>
      <c r="M53" s="414"/>
      <c r="N53" s="369"/>
      <c r="O53" s="344"/>
      <c r="P53" s="344"/>
      <c r="Q53" s="344"/>
    </row>
    <row r="54" spans="1:22" s="365" customFormat="1">
      <c r="A54" s="336"/>
      <c r="B54" s="515">
        <v>1</v>
      </c>
      <c r="C54" s="516" t="s">
        <v>595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492">
        <f>F53*1</f>
        <v>1</v>
      </c>
      <c r="G54" s="360">
        <f ca="1">IF(ISERROR(OFFSET('HARGA SATUAN'!$I$6,MATCH(RAB!C54,'HARGA SATUAN'!$C$7:$C$1492,0),0)),0,OFFSET('HARGA SATUAN'!$I$6,MATCH(RAB!C54,'HARGA SATUAN'!$C$7:$C$1492,0),0))</f>
        <v>78500</v>
      </c>
      <c r="H54" s="361">
        <f t="shared" ca="1" si="12"/>
        <v>0</v>
      </c>
      <c r="I54" s="361">
        <f t="shared" ca="1" si="13"/>
        <v>78500</v>
      </c>
      <c r="J54" s="361">
        <f t="shared" ca="1" si="14"/>
        <v>0</v>
      </c>
      <c r="K54" s="362">
        <f t="shared" ca="1" si="15"/>
        <v>78500</v>
      </c>
      <c r="L54" s="414"/>
      <c r="M54" s="414"/>
      <c r="N54" s="369"/>
      <c r="O54" s="344"/>
      <c r="P54" s="344"/>
      <c r="Q54" s="344"/>
    </row>
    <row r="55" spans="1:22" s="365" customFormat="1">
      <c r="A55" s="336"/>
      <c r="B55" s="515">
        <v>2</v>
      </c>
      <c r="C55" s="516" t="s">
        <v>229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492">
        <f>F53*1</f>
        <v>1</v>
      </c>
      <c r="G55" s="360">
        <f ca="1">IF(ISERROR(OFFSET('HARGA SATUAN'!$I$6,MATCH(RAB!C55,'HARGA SATUAN'!$C$7:$C$1492,0),0)),0,OFFSET('HARGA SATUAN'!$I$6,MATCH(RAB!C55,'HARGA SATUAN'!$C$7:$C$1492,0),0))</f>
        <v>4212</v>
      </c>
      <c r="H55" s="361">
        <f t="shared" ca="1" si="12"/>
        <v>0</v>
      </c>
      <c r="I55" s="361">
        <f t="shared" ca="1" si="13"/>
        <v>4212</v>
      </c>
      <c r="J55" s="361">
        <f t="shared" ca="1" si="14"/>
        <v>0</v>
      </c>
      <c r="K55" s="362">
        <f t="shared" ca="1" si="15"/>
        <v>4212</v>
      </c>
      <c r="L55" s="414"/>
      <c r="M55" s="414"/>
      <c r="N55" s="369"/>
      <c r="O55" s="344"/>
      <c r="P55" s="344"/>
      <c r="Q55" s="344"/>
    </row>
    <row r="56" spans="1:22" s="365" customFormat="1">
      <c r="A56" s="336"/>
      <c r="B56" s="515">
        <v>3</v>
      </c>
      <c r="C56" s="516" t="s">
        <v>266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Mtr</v>
      </c>
      <c r="F56" s="492">
        <f>F53*1</f>
        <v>1</v>
      </c>
      <c r="G56" s="360">
        <f ca="1">IF(ISERROR(OFFSET('HARGA SATUAN'!$I$6,MATCH(RAB!C56,'HARGA SATUAN'!$C$7:$C$1492,0),0)),0,OFFSET('HARGA SATUAN'!$I$6,MATCH(RAB!C56,'HARGA SATUAN'!$C$7:$C$1492,0),0))</f>
        <v>23310</v>
      </c>
      <c r="H56" s="361">
        <f t="shared" ca="1" si="12"/>
        <v>0</v>
      </c>
      <c r="I56" s="361">
        <f t="shared" ca="1" si="13"/>
        <v>23310</v>
      </c>
      <c r="J56" s="361">
        <f t="shared" ca="1" si="14"/>
        <v>0</v>
      </c>
      <c r="K56" s="362">
        <f t="shared" ca="1" si="15"/>
        <v>23310</v>
      </c>
      <c r="L56" s="414"/>
      <c r="M56" s="414"/>
      <c r="N56" s="369"/>
      <c r="O56" s="344"/>
      <c r="P56" s="344"/>
      <c r="Q56" s="344"/>
    </row>
    <row r="57" spans="1:22" s="365" customFormat="1">
      <c r="A57" s="336"/>
      <c r="B57" s="515">
        <v>4</v>
      </c>
      <c r="C57" s="516" t="s">
        <v>35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492">
        <f>F53*1</f>
        <v>1</v>
      </c>
      <c r="G57" s="360">
        <f ca="1">IF(ISERROR(OFFSET('HARGA SATUAN'!$I$6,MATCH(RAB!C57,'HARGA SATUAN'!$C$7:$C$1492,0),0)),0,OFFSET('HARGA SATUAN'!$I$6,MATCH(RAB!C57,'HARGA SATUAN'!$C$7:$C$1492,0),0))</f>
        <v>2300</v>
      </c>
      <c r="H57" s="361">
        <f t="shared" ca="1" si="12"/>
        <v>0</v>
      </c>
      <c r="I57" s="361">
        <f t="shared" ca="1" si="13"/>
        <v>2300</v>
      </c>
      <c r="J57" s="361">
        <f t="shared" ca="1" si="14"/>
        <v>0</v>
      </c>
      <c r="K57" s="362">
        <f t="shared" ca="1" si="15"/>
        <v>2300</v>
      </c>
      <c r="L57" s="414"/>
      <c r="M57" s="414"/>
      <c r="N57" s="369"/>
      <c r="O57" s="344"/>
      <c r="P57" s="344"/>
      <c r="Q57" s="344"/>
    </row>
    <row r="58" spans="1:22" s="365" customFormat="1">
      <c r="A58" s="336"/>
      <c r="B58" s="515">
        <v>5</v>
      </c>
      <c r="C58" s="516" t="s">
        <v>630</v>
      </c>
      <c r="D58" s="358" t="str">
        <f ca="1">IF(ISERROR(OFFSET('HARGA SATUAN'!$D$6,MATCH(RAB!C58,'HARGA SATUAN'!$C$7:$C$1492,0),0)),"",OFFSET('HARGA SATUAN'!$D$6,MATCH(RAB!C58,'HARGA SATUAN'!$C$7:$C$1492,0),0))</f>
        <v>JASA</v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492">
        <f>F53*1</f>
        <v>1</v>
      </c>
      <c r="G58" s="360">
        <f ca="1">IF(ISERROR(OFFSET('HARGA SATUAN'!$I$6,MATCH(RAB!C58,'HARGA SATUAN'!$C$7:$C$1492,0),0)),0,OFFSET('HARGA SATUAN'!$I$6,MATCH(RAB!C58,'HARGA SATUAN'!$C$7:$C$1492,0),0))</f>
        <v>35700</v>
      </c>
      <c r="H58" s="361">
        <f t="shared" ca="1" si="12"/>
        <v>0</v>
      </c>
      <c r="I58" s="361">
        <f t="shared" ca="1" si="13"/>
        <v>0</v>
      </c>
      <c r="J58" s="361">
        <f t="shared" ca="1" si="14"/>
        <v>35700</v>
      </c>
      <c r="K58" s="362">
        <f t="shared" ca="1" si="15"/>
        <v>35700</v>
      </c>
      <c r="L58" s="414"/>
      <c r="M58" s="414"/>
      <c r="N58" s="369"/>
      <c r="O58" s="344"/>
      <c r="P58" s="344"/>
      <c r="Q58" s="344"/>
    </row>
    <row r="59" spans="1:22" s="365" customFormat="1">
      <c r="A59" s="336"/>
      <c r="B59" s="375"/>
      <c r="C59" s="382"/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377"/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12"/>
        <v>0</v>
      </c>
      <c r="I59" s="361">
        <f t="shared" ca="1" si="13"/>
        <v>0</v>
      </c>
      <c r="J59" s="361">
        <f t="shared" ca="1" si="14"/>
        <v>0</v>
      </c>
      <c r="K59" s="362">
        <f t="shared" ca="1" si="15"/>
        <v>0</v>
      </c>
      <c r="L59" s="414"/>
      <c r="M59" s="414"/>
      <c r="N59" s="369"/>
      <c r="O59" s="344"/>
      <c r="P59" s="344"/>
      <c r="Q59" s="344"/>
    </row>
    <row r="60" spans="1:22" s="365" customFormat="1">
      <c r="A60" s="336"/>
      <c r="B60" s="380" t="s">
        <v>1555</v>
      </c>
      <c r="C60" s="381" t="s">
        <v>1459</v>
      </c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377"/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12"/>
        <v>0</v>
      </c>
      <c r="I60" s="361">
        <f t="shared" ca="1" si="13"/>
        <v>0</v>
      </c>
      <c r="J60" s="361">
        <f t="shared" ca="1" si="14"/>
        <v>0</v>
      </c>
      <c r="K60" s="362">
        <f t="shared" ca="1" si="15"/>
        <v>0</v>
      </c>
      <c r="L60" s="342"/>
      <c r="M60" s="342"/>
      <c r="N60" s="369"/>
      <c r="O60" s="344"/>
      <c r="P60" s="344"/>
      <c r="Q60" s="406"/>
      <c r="R60" s="344"/>
      <c r="S60" s="406"/>
      <c r="T60" s="407"/>
      <c r="U60" s="407"/>
      <c r="V60" s="407"/>
    </row>
    <row r="61" spans="1:22" s="365" customFormat="1">
      <c r="A61" s="336"/>
      <c r="B61" s="517" t="s">
        <v>1035</v>
      </c>
      <c r="C61" s="518" t="s">
        <v>1632</v>
      </c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>Unit</v>
      </c>
      <c r="F61" s="520">
        <v>1</v>
      </c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ref="H61:H67" ca="1" si="16">IF(OR(D61="MDU",D61="MDU-KD"),(IF($O$3="RAB NON MDU","PLN KD",G61*F61)),0)</f>
        <v>0</v>
      </c>
      <c r="I61" s="361">
        <f t="shared" ref="I61:I67" ca="1" si="17">IF(D61="HDW",G61*F61,0)</f>
        <v>0</v>
      </c>
      <c r="J61" s="361">
        <f t="shared" ref="J61:J67" ca="1" si="18">IF(D61="JASA",G61*F61,0)</f>
        <v>0</v>
      </c>
      <c r="K61" s="362">
        <f t="shared" ref="K61:K67" ca="1" si="19">SUM(H61:J61)</f>
        <v>0</v>
      </c>
      <c r="L61" s="342"/>
      <c r="M61" s="342"/>
      <c r="N61" s="369"/>
      <c r="O61" s="344"/>
      <c r="P61" s="344"/>
      <c r="Q61" s="344"/>
      <c r="R61" s="344"/>
      <c r="S61" s="344"/>
      <c r="T61" s="411"/>
      <c r="U61" s="411"/>
      <c r="V61" s="411"/>
    </row>
    <row r="62" spans="1:22" s="365" customFormat="1" ht="30">
      <c r="A62" s="336"/>
      <c r="B62" s="515">
        <v>1</v>
      </c>
      <c r="C62" s="109" t="s">
        <v>1197</v>
      </c>
      <c r="D62" s="358" t="str">
        <f ca="1">IF(ISERROR(OFFSET('HARGA SATUAN'!$D$6,MATCH(RAB!C62,'HARGA SATUAN'!$C$7:$C$1492,0),0)),"",OFFSET('HARGA SATUAN'!$D$6,MATCH(RAB!C62,'HARGA SATUAN'!$C$7:$C$1492,0),0))</f>
        <v>MDU-KD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20">
        <f>F61*1</f>
        <v>1</v>
      </c>
      <c r="G62" s="360">
        <f ca="1">IF(ISERROR(OFFSET('HARGA SATUAN'!$I$6,MATCH(RAB!C62,'HARGA SATUAN'!$C$7:$C$1492,0),0)),0,OFFSET('HARGA SATUAN'!$I$6,MATCH(RAB!C62,'HARGA SATUAN'!$C$7:$C$1492,0),0))</f>
        <v>1427400</v>
      </c>
      <c r="H62" s="361">
        <f t="shared" ca="1" si="16"/>
        <v>1427400</v>
      </c>
      <c r="I62" s="361">
        <f t="shared" ca="1" si="17"/>
        <v>0</v>
      </c>
      <c r="J62" s="361">
        <f t="shared" ca="1" si="18"/>
        <v>0</v>
      </c>
      <c r="K62" s="362">
        <f t="shared" ca="1" si="19"/>
        <v>1427400</v>
      </c>
      <c r="L62" s="342"/>
      <c r="M62" s="342"/>
      <c r="N62" s="369"/>
      <c r="O62" s="344"/>
      <c r="P62" s="344"/>
      <c r="Q62" s="344"/>
      <c r="R62" s="344"/>
      <c r="S62" s="344"/>
      <c r="T62" s="407"/>
      <c r="U62" s="407"/>
      <c r="V62" s="407"/>
    </row>
    <row r="63" spans="1:22" s="365" customFormat="1">
      <c r="A63" s="336"/>
      <c r="B63" s="515">
        <v>2</v>
      </c>
      <c r="C63" s="109" t="s">
        <v>514</v>
      </c>
      <c r="D63" s="358" t="str">
        <f ca="1">IF(ISERROR(OFFSET('HARGA SATUAN'!$D$6,MATCH(RAB!C63,'HARGA SATUAN'!$C$7:$C$1492,0),0)),"",OFFSET('HARGA SATUAN'!$D$6,MATCH(RAB!C63,'HARGA SATUAN'!$C$7:$C$1492,0),0))</f>
        <v>MDU-KD</v>
      </c>
      <c r="E63" s="359" t="str">
        <f ca="1">IF(B63="+","Unit",IF(ISERROR(OFFSET('HARGA SATUAN'!$E$6,MATCH(RAB!C63,'HARGA SATUAN'!$C$7:$C$1492,0),0)),"",OFFSET('HARGA SATUAN'!$E$6,MATCH(RAB!C63,'HARGA SATUAN'!$C$7:$C$1492,0),0)))</f>
        <v>Unit</v>
      </c>
      <c r="F63" s="520">
        <f>F61*1</f>
        <v>1</v>
      </c>
      <c r="G63" s="360">
        <f ca="1">IF(ISERROR(OFFSET('HARGA SATUAN'!$I$6,MATCH(RAB!C63,'HARGA SATUAN'!$C$7:$C$1492,0),0)),0,OFFSET('HARGA SATUAN'!$I$6,MATCH(RAB!C63,'HARGA SATUAN'!$C$7:$C$1492,0),0))</f>
        <v>3564900</v>
      </c>
      <c r="H63" s="361">
        <f t="shared" ca="1" si="16"/>
        <v>3564900</v>
      </c>
      <c r="I63" s="361">
        <f t="shared" ca="1" si="17"/>
        <v>0</v>
      </c>
      <c r="J63" s="361">
        <f t="shared" ca="1" si="18"/>
        <v>0</v>
      </c>
      <c r="K63" s="362">
        <f t="shared" ca="1" si="19"/>
        <v>3564900</v>
      </c>
      <c r="L63" s="342"/>
      <c r="M63" s="342"/>
      <c r="N63" s="369"/>
      <c r="O63" s="344"/>
      <c r="P63" s="344"/>
      <c r="Q63" s="344"/>
      <c r="R63" s="344"/>
      <c r="S63" s="344"/>
      <c r="T63" s="411"/>
      <c r="U63" s="411"/>
      <c r="V63" s="411"/>
    </row>
    <row r="64" spans="1:22" s="365" customFormat="1">
      <c r="A64" s="336"/>
      <c r="B64" s="515">
        <v>3</v>
      </c>
      <c r="C64" s="519" t="s">
        <v>77</v>
      </c>
      <c r="D64" s="358" t="str">
        <f ca="1">IF(ISERROR(OFFSET('HARGA SATUAN'!$D$6,MATCH(RAB!C64,'HARGA SATUAN'!$C$7:$C$1492,0),0)),"",OFFSET('HARGA SATUAN'!$D$6,MATCH(RAB!C64,'HARGA SATUAN'!$C$7:$C$1492,0),0))</f>
        <v>MDU-KD</v>
      </c>
      <c r="E64" s="359" t="str">
        <f ca="1">IF(B64="+","Unit",IF(ISERROR(OFFSET('HARGA SATUAN'!$E$6,MATCH(RAB!C64,'HARGA SATUAN'!$C$7:$C$1492,0),0)),"",OFFSET('HARGA SATUAN'!$E$6,MATCH(RAB!C64,'HARGA SATUAN'!$C$7:$C$1492,0),0)))</f>
        <v>Mtr</v>
      </c>
      <c r="F64" s="520">
        <v>20</v>
      </c>
      <c r="G64" s="360">
        <f ca="1">IF(ISERROR(OFFSET('HARGA SATUAN'!$I$6,MATCH(RAB!C64,'HARGA SATUAN'!$C$7:$C$1492,0),0)),0,OFFSET('HARGA SATUAN'!$I$6,MATCH(RAB!C64,'HARGA SATUAN'!$C$7:$C$1492,0),0))</f>
        <v>13500</v>
      </c>
      <c r="H64" s="361">
        <f t="shared" ca="1" si="16"/>
        <v>270000</v>
      </c>
      <c r="I64" s="361">
        <f t="shared" ca="1" si="17"/>
        <v>0</v>
      </c>
      <c r="J64" s="361">
        <f t="shared" ca="1" si="18"/>
        <v>0</v>
      </c>
      <c r="K64" s="362">
        <f t="shared" ca="1" si="19"/>
        <v>270000</v>
      </c>
      <c r="L64" s="414" t="e">
        <f ca="1">PROPER([94]!terbilang(K77))</f>
        <v>#NAME?</v>
      </c>
      <c r="M64" s="414"/>
      <c r="N64" s="369"/>
      <c r="O64" s="344"/>
      <c r="P64" s="344"/>
      <c r="Q64" s="344"/>
    </row>
    <row r="65" spans="1:17" s="365" customFormat="1">
      <c r="A65" s="336"/>
      <c r="B65" s="515">
        <v>4</v>
      </c>
      <c r="C65" s="519" t="s">
        <v>799</v>
      </c>
      <c r="D65" s="358" t="str">
        <f ca="1">IF(ISERROR(OFFSET('HARGA SATUAN'!$D$6,MATCH(RAB!C65,'HARGA SATUAN'!$C$7:$C$1492,0),0)),"",OFFSET('HARGA SATUAN'!$D$6,MATCH(RAB!C65,'HARGA SATUAN'!$C$7:$C$1492,0),0))</f>
        <v>JASA</v>
      </c>
      <c r="E65" s="359" t="str">
        <f ca="1">IF(B65="+","Unit",IF(ISERROR(OFFSET('HARGA SATUAN'!$E$6,MATCH(RAB!C65,'HARGA SATUAN'!$C$7:$C$1492,0),0)),"",OFFSET('HARGA SATUAN'!$E$6,MATCH(RAB!C65,'HARGA SATUAN'!$C$7:$C$1492,0),0)))</f>
        <v>Unit</v>
      </c>
      <c r="F65" s="520">
        <f>F61*1</f>
        <v>1</v>
      </c>
      <c r="G65" s="360">
        <f ca="1">IF(ISERROR(OFFSET('HARGA SATUAN'!$I$6,MATCH(RAB!C65,'HARGA SATUAN'!$C$7:$C$1492,0),0)),0,OFFSET('HARGA SATUAN'!$I$6,MATCH(RAB!C65,'HARGA SATUAN'!$C$7:$C$1492,0),0))</f>
        <v>106400</v>
      </c>
      <c r="H65" s="361">
        <f t="shared" ca="1" si="16"/>
        <v>0</v>
      </c>
      <c r="I65" s="361">
        <f t="shared" ca="1" si="17"/>
        <v>0</v>
      </c>
      <c r="J65" s="361">
        <f t="shared" ca="1" si="18"/>
        <v>106400</v>
      </c>
      <c r="K65" s="362">
        <f t="shared" ca="1" si="19"/>
        <v>106400</v>
      </c>
      <c r="L65" s="342"/>
      <c r="M65" s="342"/>
      <c r="N65" s="369"/>
      <c r="O65" s="344"/>
      <c r="P65" s="406"/>
      <c r="Q65" s="344"/>
    </row>
    <row r="66" spans="1:17" s="365" customFormat="1">
      <c r="A66" s="336"/>
      <c r="B66" s="378">
        <v>5</v>
      </c>
      <c r="C66" s="379" t="s">
        <v>1154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Set</v>
      </c>
      <c r="F66" s="377">
        <v>1</v>
      </c>
      <c r="G66" s="360">
        <f ca="1">IF(ISERROR(OFFSET('HARGA SATUAN'!$I$6,MATCH(RAB!C66,'HARGA SATUAN'!$C$7:$C$1492,0),0)),0,OFFSET('HARGA SATUAN'!$I$6,MATCH(RAB!C66,'HARGA SATUAN'!$C$7:$C$1492,0),0))</f>
        <v>3888</v>
      </c>
      <c r="H66" s="361">
        <f t="shared" ca="1" si="16"/>
        <v>0</v>
      </c>
      <c r="I66" s="361">
        <f t="shared" ca="1" si="17"/>
        <v>3888</v>
      </c>
      <c r="J66" s="361">
        <f t="shared" ca="1" si="18"/>
        <v>0</v>
      </c>
      <c r="K66" s="362">
        <f t="shared" ca="1" si="19"/>
        <v>3888</v>
      </c>
      <c r="L66" s="342"/>
      <c r="M66" s="342"/>
      <c r="N66" s="369"/>
      <c r="O66" s="344"/>
      <c r="P66" s="344"/>
      <c r="Q66" s="344"/>
    </row>
    <row r="67" spans="1:17" s="365" customFormat="1">
      <c r="A67" s="336"/>
      <c r="B67" s="378">
        <v>6</v>
      </c>
      <c r="C67" s="371" t="s">
        <v>119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Set</v>
      </c>
      <c r="F67" s="377">
        <v>1</v>
      </c>
      <c r="G67" s="360">
        <f ca="1">IF(ISERROR(OFFSET('HARGA SATUAN'!$I$6,MATCH(RAB!C67,'HARGA SATUAN'!$C$7:$C$1492,0),0)),0,OFFSET('HARGA SATUAN'!$I$6,MATCH(RAB!C67,'HARGA SATUAN'!$C$7:$C$1492,0),0))</f>
        <v>8900</v>
      </c>
      <c r="H67" s="361">
        <f t="shared" ca="1" si="16"/>
        <v>0</v>
      </c>
      <c r="I67" s="361">
        <f t="shared" ca="1" si="17"/>
        <v>8900</v>
      </c>
      <c r="J67" s="361">
        <f t="shared" ca="1" si="18"/>
        <v>0</v>
      </c>
      <c r="K67" s="362">
        <f t="shared" ca="1" si="19"/>
        <v>8900</v>
      </c>
      <c r="L67" s="342"/>
      <c r="M67" s="342"/>
      <c r="N67" s="369"/>
      <c r="O67" s="344"/>
      <c r="P67" s="344"/>
      <c r="Q67" s="344"/>
    </row>
    <row r="68" spans="1:17" s="365" customFormat="1">
      <c r="A68" s="336"/>
      <c r="B68" s="495">
        <v>7</v>
      </c>
      <c r="C68" s="109" t="s">
        <v>459</v>
      </c>
      <c r="D68" s="358" t="str">
        <f ca="1">IF(ISERROR(OFFSET('HARGA SATUAN'!$D$6,MATCH(RAB!C68,'HARGA SATUAN'!$C$7:$C$1492,0),0)),"",OFFSET('HARGA SATUAN'!$D$6,MATCH(RAB!C68,'HARGA SATUAN'!$C$7:$C$1492,0),0))</f>
        <v>JASA</v>
      </c>
      <c r="E68" s="359" t="str">
        <f ca="1">IF(B68="+","Unit",IF(ISERROR(OFFSET('HARGA SATUAN'!$E$6,MATCH(RAB!C68,'HARGA SATUAN'!$C$7:$C$1492,0),0)),"",OFFSET('HARGA SATUAN'!$E$6,MATCH(RAB!C68,'HARGA SATUAN'!$C$7:$C$1492,0),0)))</f>
        <v>Unit</v>
      </c>
      <c r="F68" s="492">
        <v>1</v>
      </c>
      <c r="G68" s="360">
        <f ca="1">IF(ISERROR(OFFSET('HARGA SATUAN'!$I$6,MATCH(RAB!C68,'HARGA SATUAN'!$C$7:$C$1492,0),0)),0,OFFSET('HARGA SATUAN'!$I$6,MATCH(RAB!C68,'HARGA SATUAN'!$C$7:$C$1492,0),0))</f>
        <v>15000</v>
      </c>
      <c r="H68" s="361">
        <f t="shared" ref="H68:H69" ca="1" si="20">IF(OR(D68="MDU",D68="MDU-KD"),(IF($O$3="RAB NON MDU","PLN KD",G68*F68)),0)</f>
        <v>0</v>
      </c>
      <c r="I68" s="361">
        <f t="shared" ref="I68:I69" ca="1" si="21">IF(D68="HDW",G68*F68,0)</f>
        <v>0</v>
      </c>
      <c r="J68" s="361">
        <f t="shared" ref="J68:J69" ca="1" si="22">IF(D68="JASA",G68*F68,0)</f>
        <v>15000</v>
      </c>
      <c r="K68" s="362">
        <f t="shared" ref="K68:K69" ca="1" si="23">SUM(H68:J68)</f>
        <v>15000</v>
      </c>
      <c r="L68" s="342"/>
      <c r="M68" s="342"/>
      <c r="N68" s="369"/>
      <c r="O68" s="344"/>
      <c r="P68" s="344"/>
      <c r="Q68" s="344"/>
    </row>
    <row r="69" spans="1:17">
      <c r="B69" s="383">
        <v>8</v>
      </c>
      <c r="C69" s="379" t="s">
        <v>798</v>
      </c>
      <c r="D69" s="358" t="str">
        <f ca="1">IF(ISERROR(OFFSET('HARGA SATUAN'!$D$6,MATCH(RAB!C69,'HARGA SATUAN'!$C$7:$C$1492,0),0)),"",OFFSET('HARGA SATUAN'!$D$6,MATCH(RAB!C69,'HARGA SATUAN'!$C$7:$C$1492,0),0))</f>
        <v>JASA</v>
      </c>
      <c r="E69" s="359" t="str">
        <f ca="1">IF(B69="+","Unit",IF(ISERROR(OFFSET('HARGA SATUAN'!$E$6,MATCH(RAB!C69,'HARGA SATUAN'!$C$7:$C$1492,0),0)),"",OFFSET('HARGA SATUAN'!$E$6,MATCH(RAB!C69,'HARGA SATUAN'!$C$7:$C$1492,0),0)))</f>
        <v>Unit</v>
      </c>
      <c r="F69" s="368">
        <v>1</v>
      </c>
      <c r="G69" s="360">
        <f ca="1">IF(ISERROR(OFFSET('HARGA SATUAN'!$I$6,MATCH(RAB!C69,'HARGA SATUAN'!$C$7:$C$1492,0),0)),0,OFFSET('HARGA SATUAN'!$I$6,MATCH(RAB!C69,'HARGA SATUAN'!$C$7:$C$1492,0),0))</f>
        <v>54400</v>
      </c>
      <c r="H69" s="361">
        <f t="shared" ca="1" si="20"/>
        <v>0</v>
      </c>
      <c r="I69" s="361">
        <f t="shared" ca="1" si="21"/>
        <v>0</v>
      </c>
      <c r="J69" s="361">
        <f t="shared" ca="1" si="22"/>
        <v>54400</v>
      </c>
      <c r="K69" s="362">
        <f t="shared" ca="1" si="23"/>
        <v>54400</v>
      </c>
    </row>
    <row r="70" spans="1:17">
      <c r="B70" s="383"/>
      <c r="C70" s="379"/>
      <c r="D70" s="358"/>
      <c r="E70" s="359"/>
      <c r="F70" s="368"/>
      <c r="G70" s="360"/>
      <c r="H70" s="361"/>
      <c r="I70" s="361"/>
      <c r="J70" s="361"/>
      <c r="K70" s="362"/>
    </row>
    <row r="71" spans="1:17">
      <c r="B71" s="384"/>
      <c r="C71" s="385" t="s">
        <v>475</v>
      </c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/>
      </c>
      <c r="F71" s="386"/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ref="H71" ca="1" si="24">IF(OR(D71="MDU",D71="MDU-KD"),(IF($O$3="RAB NON MDU","PLN KD",G71*F71)),0)</f>
        <v>0</v>
      </c>
      <c r="I71" s="361">
        <f ca="1">IF(D71="HDW",G71*F71,0)</f>
        <v>0</v>
      </c>
      <c r="J71" s="361">
        <f ca="1">IF(D71="JASA",G71*F71,0)</f>
        <v>0</v>
      </c>
      <c r="K71" s="362">
        <f ca="1">SUM(H71:J71)</f>
        <v>0</v>
      </c>
    </row>
    <row r="72" spans="1:17">
      <c r="B72" s="387">
        <v>1</v>
      </c>
      <c r="C72" s="388" t="s">
        <v>1091</v>
      </c>
      <c r="D72" s="389" t="str">
        <f ca="1">IF(ISERROR(OFFSET('HARGA SATUAN'!$D$6,MATCH(RAB!C72,'HARGA SATUAN'!$C$7:$C$1492,0),0)),"",OFFSET('HARGA SATUAN'!$D$6,MATCH(RAB!C72,'HARGA SATUAN'!$C$7:$C$1492,0),0))</f>
        <v>JASA</v>
      </c>
      <c r="E72" s="390" t="str">
        <f ca="1">IF(ISERROR(OFFSET('HARGA SATUAN'!$E$6,MATCH(RAB!C72,'HARGA SATUAN'!$C$7:$C$1492,0),0)),"",OFFSET('HARGA SATUAN'!$E$6,MATCH(RAB!C72,'HARGA SATUAN'!$C$7:$C$1492,0),0))</f>
        <v>Lot</v>
      </c>
      <c r="F72" s="391">
        <v>1</v>
      </c>
      <c r="G72" s="392">
        <f ca="1">IF(ISERROR(OFFSET('HARGA SATUAN'!$I$6,MATCH(RAB!C72,'HARGA SATUAN'!$C$7:$C$1492,0),0)),0,OFFSET('HARGA SATUAN'!$I$6,MATCH(RAB!C72,'HARGA SATUAN'!$C$7:$C$1492,0),0))</f>
        <v>2.5000000000000001E-2</v>
      </c>
      <c r="H72" s="393"/>
      <c r="I72" s="393"/>
      <c r="J72" s="393">
        <f ca="1">SUM(K15:K69)*G72</f>
        <v>1558396</v>
      </c>
      <c r="K72" s="394">
        <f ca="1">SUM(H72:J72)</f>
        <v>1558396</v>
      </c>
    </row>
    <row r="73" spans="1:17">
      <c r="B73" s="395"/>
      <c r="C73" s="396"/>
      <c r="D73" s="358" t="str">
        <f ca="1">IF(ISERROR(OFFSET('HARGA SATUAN'!$D$6,MATCH(RAB!C73,'HARGA SATUAN'!$C$7:$C$1492,0),0)),"",OFFSET('HARGA SATUAN'!$D$6,MATCH(RAB!C73,'HARGA SATUAN'!$C$7:$C$1492,0),0))</f>
        <v/>
      </c>
      <c r="E73" s="359" t="str">
        <f ca="1">IF(ISERROR(OFFSET('HARGA SATUAN'!$E$6,MATCH(RAB!C73,'HARGA SATUAN'!$C$7:$C$1492,0),0)),"",OFFSET('HARGA SATUAN'!$E$6,MATCH(RAB!C73,'HARGA SATUAN'!$C$7:$C$1492,0),0))</f>
        <v/>
      </c>
      <c r="F73" s="386"/>
      <c r="G73" s="360" t="str">
        <f ca="1">IF(ISERROR(OFFSET('HARGA SATUAN'!$I$6,MATCH(RAB!C73,'HARGA SATUAN'!$C$7:$C$1492,0),0)),"",OFFSET('HARGA SATUAN'!$I$6,MATCH(RAB!C73,'HARGA SATUAN'!$C$7:$C$1492,0),0))</f>
        <v/>
      </c>
      <c r="H73" s="361">
        <f ca="1">IF(OR(D73="MDU",D73="MDU-KD"),IF(G73="PLN",0,G73*F73),0)</f>
        <v>0</v>
      </c>
      <c r="I73" s="361">
        <f ca="1">IF(D73="HDW",IF(G73="PLN",0,G73*F73),0)</f>
        <v>0</v>
      </c>
      <c r="J73" s="361">
        <f ca="1">IF(D73="JASA",IF(G73="PLN",0,G73*F73),0)</f>
        <v>0</v>
      </c>
      <c r="K73" s="362">
        <f ca="1">SUM(H73:J73)</f>
        <v>0</v>
      </c>
    </row>
    <row r="74" spans="1:17" ht="15.75" thickBot="1">
      <c r="B74" s="397"/>
      <c r="C74" s="398"/>
      <c r="D74" s="399"/>
      <c r="E74" s="400"/>
      <c r="F74" s="400"/>
      <c r="G74" s="400"/>
      <c r="H74" s="401"/>
      <c r="I74" s="401"/>
      <c r="J74" s="401"/>
      <c r="K74" s="402"/>
    </row>
    <row r="75" spans="1:17">
      <c r="B75" s="403"/>
      <c r="C75" s="644" t="s">
        <v>1008</v>
      </c>
      <c r="D75" s="644"/>
      <c r="E75" s="644"/>
      <c r="F75" s="644"/>
      <c r="G75" s="404" t="s">
        <v>9</v>
      </c>
      <c r="H75" s="405">
        <f ca="1">SUM(H14:H73)</f>
        <v>53033250</v>
      </c>
      <c r="I75" s="405">
        <f ca="1">SUM(I14:I73)</f>
        <v>7777490</v>
      </c>
      <c r="J75" s="405">
        <f ca="1">SUM(J14:J73)</f>
        <v>3083496</v>
      </c>
      <c r="K75" s="405">
        <f ca="1">SUM(K14:K73)</f>
        <v>63894236</v>
      </c>
    </row>
    <row r="76" spans="1:17">
      <c r="B76" s="408"/>
      <c r="C76" s="627" t="s">
        <v>1463</v>
      </c>
      <c r="D76" s="627"/>
      <c r="E76" s="627"/>
      <c r="F76" s="627"/>
      <c r="G76" s="409" t="s">
        <v>9</v>
      </c>
      <c r="H76" s="410">
        <f ca="1">H75*0.11</f>
        <v>5833657.5</v>
      </c>
      <c r="I76" s="410">
        <f ca="1">I75*0.11</f>
        <v>855523.9</v>
      </c>
      <c r="J76" s="410">
        <f ca="1">J75*0.11</f>
        <v>339184.56</v>
      </c>
      <c r="K76" s="410">
        <f ca="1">K75*0.11</f>
        <v>7028365.96</v>
      </c>
    </row>
    <row r="77" spans="1:17" ht="15.75" thickBot="1">
      <c r="B77" s="408"/>
      <c r="C77" s="625" t="s">
        <v>463</v>
      </c>
      <c r="D77" s="625"/>
      <c r="E77" s="625"/>
      <c r="F77" s="625"/>
      <c r="G77" s="412" t="s">
        <v>9</v>
      </c>
      <c r="H77" s="413">
        <f ca="1">SUM(H75:H76)</f>
        <v>58866907.5</v>
      </c>
      <c r="I77" s="413">
        <f ca="1">SUM(I75:I76)</f>
        <v>8633013.9000000004</v>
      </c>
      <c r="J77" s="412">
        <f ca="1">SUM(J75:J76)</f>
        <v>3422680.56</v>
      </c>
      <c r="K77" s="412">
        <f ca="1">SUM(K75:K76)</f>
        <v>70922601.959999993</v>
      </c>
      <c r="M77" s="498"/>
    </row>
    <row r="78" spans="1:17">
      <c r="B78" s="628" t="str">
        <f ca="1">"Terbilang : "&amp;PROPER(IF(K77=0,"nol",IF(K77&lt;0,"minus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IF(--MID(TEXT(ABS(K77),"000000000000000"),1,3)=0,"",MID(TEXT(ABS(K77),"000000000000000"),1,1)&amp;" ratus "&amp;MID(TEXT(ABS(K77),"000000000000000"),2,1)&amp;" puluh "&amp;MID(TEXT(ABS(K77),"000000000000000"),3,1)&amp;" trilyun ")&amp; IF(--MID(TEXT(ABS(K77),"000000000000000"),4,3)=0,"",MID(TEXT(ABS(K77),"000000000000000"),4,1)&amp;" ratus "&amp;MID(TEXT(ABS(K77),"000000000000000"),5,1)&amp;" puluh "&amp;MID(TEXT(ABS(K77),"000000000000000"),6,1)&amp;" milyar ")&amp; IF(--MID(TEXT(ABS(K77),"000000000000000"),7,3)=0,"",MID(TEXT(ABS(K77),"000000000000000"),7,1)&amp;" ratus "&amp;MID(TEXT(ABS(K77),"000000000000000"),8,1)&amp;" puluh "&amp;MID(TEXT(ABS(K77),"000000000000000"),9,1)&amp;" juta ")&amp; IF(--MID(TEXT(ABS(K77),"000000000000000"),10,3)=0,"",IF(--MID(TEXT(ABS(K77),"000000000000000"),10,3)=1,"*",MID(TEXT(ABS(K77),"000000000000000"),10,1)&amp;" ratus "&amp;MID(TEXT(ABS(K77),"000000000000000"),11,1)&amp;" puluh ")&amp;MID(TEXT(ABS(K77),"000000000000000"),12,1)&amp;" ribu ")&amp; IF(--MID(TEXT(ABS(K77),"000000000000000"),13,3)=0,"",MID(TEXT(ABS(K77),"000000000000000"),13,1)&amp;" ratus "&amp;MID(TEXT(ABS(K77),"000000000000000"),14,1)&amp;" puluh "&amp;MID(TEXT(ABS(K77),"000000000000000"),15,1)),1,"satu"),2,"dua"),3,"tiga"),4,"empat"),5,"lima"),6,"enam"),7,"tujuh"),8,"delapan"),9,"sembilan"),"0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Puluh Juta Sembilan Ratus Dua Puluh Dua Ribu Enam Ratus Dua Rupiah</v>
      </c>
      <c r="C78" s="629"/>
      <c r="D78" s="629"/>
      <c r="E78" s="629"/>
      <c r="F78" s="629"/>
      <c r="G78" s="629"/>
      <c r="H78" s="629"/>
      <c r="I78" s="629"/>
      <c r="J78" s="629"/>
      <c r="K78" s="630"/>
    </row>
    <row r="79" spans="1:17">
      <c r="B79" s="631"/>
      <c r="C79" s="632"/>
      <c r="D79" s="632"/>
      <c r="E79" s="632"/>
      <c r="F79" s="632"/>
      <c r="G79" s="632"/>
      <c r="H79" s="632"/>
      <c r="I79" s="632"/>
      <c r="J79" s="632"/>
      <c r="K79" s="633"/>
    </row>
    <row r="80" spans="1:17" ht="15.75" thickBot="1">
      <c r="B80" s="415" t="str">
        <f>"Harga yang dipakai adalah "&amp;'HARGA SATUAN'!I5&amp;""</f>
        <v>Harga yang dipakai adalah RAB HSS 2023</v>
      </c>
      <c r="C80" s="416"/>
      <c r="D80" s="417"/>
      <c r="E80" s="417"/>
      <c r="F80" s="417"/>
      <c r="G80" s="418"/>
      <c r="H80" s="418"/>
      <c r="I80" s="418"/>
      <c r="J80" s="418"/>
      <c r="K80" s="419"/>
    </row>
    <row r="81" spans="3:11">
      <c r="C81" s="420"/>
      <c r="E81" s="422"/>
      <c r="F81" s="422"/>
      <c r="G81" s="422"/>
    </row>
    <row r="82" spans="3:11">
      <c r="C82" s="337"/>
      <c r="E82" s="422"/>
      <c r="F82" s="422"/>
      <c r="G82" s="422"/>
      <c r="H82" s="634"/>
      <c r="I82" s="634"/>
      <c r="J82" s="635"/>
      <c r="K82" s="635"/>
    </row>
    <row r="83" spans="3:11">
      <c r="C83" s="337"/>
      <c r="E83" s="422"/>
      <c r="F83" s="422"/>
      <c r="G83" s="422"/>
      <c r="H83" s="423"/>
      <c r="I83" s="624" t="s">
        <v>1626</v>
      </c>
      <c r="J83" s="624"/>
      <c r="K83" s="624"/>
    </row>
    <row r="84" spans="3:11">
      <c r="C84" s="337"/>
      <c r="E84" s="422"/>
      <c r="F84" s="422"/>
      <c r="G84" s="422"/>
      <c r="H84" s="423"/>
      <c r="I84" s="624" t="s">
        <v>1627</v>
      </c>
      <c r="J84" s="624"/>
      <c r="K84" s="624"/>
    </row>
    <row r="85" spans="3:11">
      <c r="C85" s="337"/>
      <c r="E85" s="422"/>
      <c r="F85" s="422"/>
      <c r="G85" s="422"/>
      <c r="H85" s="424"/>
      <c r="I85" s="425"/>
      <c r="J85" s="425"/>
      <c r="K85" s="425"/>
    </row>
    <row r="86" spans="3:11">
      <c r="C86" s="337"/>
      <c r="E86" s="422"/>
      <c r="F86" s="422"/>
      <c r="G86" s="422"/>
      <c r="H86" s="424"/>
      <c r="I86" s="424"/>
      <c r="J86" s="424"/>
      <c r="K86" s="424"/>
    </row>
    <row r="87" spans="3:11">
      <c r="C87" s="337"/>
      <c r="E87" s="422"/>
      <c r="F87" s="422"/>
      <c r="G87" s="422"/>
      <c r="H87" s="424"/>
      <c r="I87" s="424"/>
      <c r="J87" s="424"/>
      <c r="K87" s="424"/>
    </row>
    <row r="88" spans="3:11">
      <c r="C88" s="337"/>
      <c r="E88" s="422"/>
      <c r="F88" s="422"/>
      <c r="G88" s="422"/>
      <c r="H88" s="424"/>
      <c r="I88" s="424"/>
      <c r="J88" s="424"/>
      <c r="K88" s="424"/>
    </row>
    <row r="89" spans="3:11">
      <c r="C89" s="337"/>
      <c r="E89" s="422"/>
      <c r="F89" s="422"/>
      <c r="G89" s="422"/>
      <c r="H89" s="426"/>
      <c r="I89" s="624" t="s">
        <v>1628</v>
      </c>
      <c r="J89" s="624"/>
      <c r="K89" s="624"/>
    </row>
    <row r="90" spans="3:11">
      <c r="C90" s="420"/>
      <c r="E90" s="422"/>
      <c r="F90" s="422"/>
      <c r="G90" s="422"/>
      <c r="H90" s="424"/>
      <c r="I90" s="424"/>
      <c r="J90" s="424"/>
      <c r="K90" s="424"/>
    </row>
    <row r="91" spans="3:11">
      <c r="C91" s="420"/>
      <c r="E91" s="422"/>
      <c r="F91" s="422"/>
      <c r="G91" s="422"/>
      <c r="H91" s="424"/>
      <c r="I91" s="424"/>
      <c r="J91" s="424"/>
      <c r="K91" s="424"/>
    </row>
    <row r="92" spans="3:11">
      <c r="C92" s="420"/>
      <c r="E92" s="422"/>
      <c r="F92" s="422"/>
      <c r="G92" s="422"/>
      <c r="H92" s="424"/>
      <c r="I92" s="424"/>
      <c r="J92" s="424"/>
      <c r="K92" s="424"/>
    </row>
  </sheetData>
  <sheetProtection sort="0" autoFilter="0"/>
  <protectedRanges>
    <protectedRange sqref="B68:B70" name="Range1_1"/>
    <protectedRange sqref="F69:F70" name="Range1_1_3"/>
    <protectedRange sqref="F15" name="Range1_1_2_2"/>
    <protectedRange sqref="C20" name="Range1_1_3_1"/>
    <protectedRange sqref="C68" name="Range1_1_3_2"/>
    <protectedRange sqref="B65" name="Range1_1_2"/>
    <protectedRange sqref="C65" name="Range1_1_3_5"/>
    <protectedRange sqref="C62" name="Range1_1_3_11"/>
    <protectedRange sqref="F61:F65" name="Range1_1_2_2_1"/>
    <protectedRange sqref="C63" name="Range1_1_3_6"/>
    <protectedRange sqref="C22" name="Range1_1_3_4"/>
  </protectedRanges>
  <mergeCells count="22">
    <mergeCell ref="O3:P4"/>
    <mergeCell ref="B4:K4"/>
    <mergeCell ref="C75:F75"/>
    <mergeCell ref="B11:B13"/>
    <mergeCell ref="C11:C13"/>
    <mergeCell ref="D11:D13"/>
    <mergeCell ref="E11:E13"/>
    <mergeCell ref="F11:F13"/>
    <mergeCell ref="G11:G13"/>
    <mergeCell ref="I12:I13"/>
    <mergeCell ref="I84:K84"/>
    <mergeCell ref="I89:K89"/>
    <mergeCell ref="C77:F77"/>
    <mergeCell ref="G6:K6"/>
    <mergeCell ref="I83:K83"/>
    <mergeCell ref="C76:F76"/>
    <mergeCell ref="B78:K79"/>
    <mergeCell ref="H82:K82"/>
    <mergeCell ref="H11:K11"/>
    <mergeCell ref="H12:H13"/>
    <mergeCell ref="J12:J13"/>
    <mergeCell ref="K12:K13"/>
  </mergeCells>
  <phoneticPr fontId="135" type="noConversion"/>
  <conditionalFormatting sqref="C15">
    <cfRule type="cellIs" dxfId="14" priority="351" operator="equal">
      <formula>0</formula>
    </cfRule>
  </conditionalFormatting>
  <conditionalFormatting sqref="C20">
    <cfRule type="cellIs" dxfId="13" priority="10" operator="equal">
      <formula>0</formula>
    </cfRule>
  </conditionalFormatting>
  <conditionalFormatting sqref="C26">
    <cfRule type="cellIs" dxfId="12" priority="8" operator="equal">
      <formula>0</formula>
    </cfRule>
  </conditionalFormatting>
  <conditionalFormatting sqref="C62:C63">
    <cfRule type="cellIs" dxfId="11" priority="2" operator="equal">
      <formula>0</formula>
    </cfRule>
  </conditionalFormatting>
  <conditionalFormatting sqref="C67:C68">
    <cfRule type="cellIs" dxfId="10" priority="9" operator="equal">
      <formula>0</formula>
    </cfRule>
  </conditionalFormatting>
  <conditionalFormatting sqref="E1:E3 G1:G13 H12:I12 O13 E68:K68 H69:K74 G71:H71 E73:H73 E74:F74">
    <cfRule type="cellIs" dxfId="9" priority="931" stopIfTrue="1" operator="equal">
      <formula>0</formula>
    </cfRule>
  </conditionalFormatting>
  <conditionalFormatting sqref="E5:E67 S14:V18 G16:K67">
    <cfRule type="cellIs" dxfId="8" priority="112" stopIfTrue="1" operator="equal">
      <formula>0</formula>
    </cfRule>
  </conditionalFormatting>
  <conditionalFormatting sqref="E69:G72">
    <cfRule type="cellIs" dxfId="7" priority="127" stopIfTrue="1" operator="equal">
      <formula>0</formula>
    </cfRule>
  </conditionalFormatting>
  <conditionalFormatting sqref="F16:F17">
    <cfRule type="cellIs" dxfId="6" priority="170" stopIfTrue="1" operator="equal">
      <formula>0</formula>
    </cfRule>
  </conditionalFormatting>
  <conditionalFormatting sqref="F21:F40">
    <cfRule type="cellIs" dxfId="5" priority="7" stopIfTrue="1" operator="equal">
      <formula>0</formula>
    </cfRule>
  </conditionalFormatting>
  <conditionalFormatting sqref="F53:F58">
    <cfRule type="cellIs" dxfId="4" priority="6" stopIfTrue="1" operator="equal">
      <formula>0</formula>
    </cfRule>
  </conditionalFormatting>
  <conditionalFormatting sqref="F61:F65">
    <cfRule type="cellIs" dxfId="3" priority="4" stopIfTrue="1" operator="equal">
      <formula>0</formula>
    </cfRule>
  </conditionalFormatting>
  <conditionalFormatting sqref="F14:K15">
    <cfRule type="cellIs" dxfId="2" priority="294" stopIfTrue="1" operator="equal">
      <formula>0</formula>
    </cfRule>
  </conditionalFormatting>
  <conditionalFormatting sqref="G73:G65539 E78:E65539">
    <cfRule type="cellIs" dxfId="1" priority="65" stopIfTrue="1" operator="equal">
      <formula>0</formula>
    </cfRule>
  </conditionalFormatting>
  <conditionalFormatting sqref="C22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68 F16:F17 F21:F40 C23:C25 F53:F58 H14:K74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51181102362204722" bottom="0" header="0.31496062992125984" footer="0.31496062992125984"/>
  <pageSetup scale="44" fitToHeight="30" orientation="portrait" horizontalDpi="1200" verticalDpi="1200" r:id="rId1"/>
  <ignoredErrors>
    <ignoredError sqref="L64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25" zoomScale="115" zoomScaleNormal="115" zoomScaleSheetLayoutView="115" workbookViewId="0">
      <selection activeCell="O38" sqref="O38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09" t="s">
        <v>1439</v>
      </c>
      <c r="X2" s="710"/>
      <c r="Y2" s="710"/>
      <c r="Z2" s="710"/>
      <c r="AA2" s="710"/>
      <c r="AB2" s="710"/>
      <c r="AC2" s="710"/>
      <c r="AD2" s="711"/>
    </row>
    <row r="3" spans="3:30">
      <c r="C3" s="238"/>
      <c r="W3" s="712"/>
      <c r="X3" s="713"/>
      <c r="Y3" s="713"/>
      <c r="Z3" s="713"/>
      <c r="AA3" s="713"/>
      <c r="AB3" s="713"/>
      <c r="AC3" s="713"/>
      <c r="AD3" s="714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6" t="s">
        <v>990</v>
      </c>
      <c r="Y5" s="656"/>
      <c r="Z5" s="656"/>
      <c r="AA5" s="656" t="s">
        <v>988</v>
      </c>
      <c r="AB5" s="656"/>
      <c r="AC5" s="656" t="s">
        <v>989</v>
      </c>
      <c r="AD5" s="657"/>
    </row>
    <row r="6" spans="3:30">
      <c r="C6" s="238"/>
      <c r="W6" s="241">
        <v>1</v>
      </c>
      <c r="X6" s="656" t="s">
        <v>993</v>
      </c>
      <c r="Y6" s="656"/>
      <c r="Z6" s="656"/>
      <c r="AA6" s="656"/>
      <c r="AB6" s="656"/>
      <c r="AC6" s="656"/>
      <c r="AD6" s="657"/>
    </row>
    <row r="7" spans="3:30">
      <c r="C7" s="238"/>
      <c r="E7" s="504" t="s">
        <v>1619</v>
      </c>
      <c r="W7" s="241">
        <v>2</v>
      </c>
      <c r="X7" s="656" t="s">
        <v>994</v>
      </c>
      <c r="Y7" s="656"/>
      <c r="Z7" s="656"/>
      <c r="AA7" s="656"/>
      <c r="AB7" s="656"/>
      <c r="AC7" s="656"/>
      <c r="AD7" s="657"/>
    </row>
    <row r="8" spans="3:30">
      <c r="C8" s="238"/>
      <c r="W8" s="241">
        <v>3</v>
      </c>
      <c r="X8" s="656" t="s">
        <v>995</v>
      </c>
      <c r="Y8" s="656"/>
      <c r="Z8" s="656"/>
      <c r="AA8" s="656"/>
      <c r="AB8" s="656"/>
      <c r="AC8" s="656"/>
      <c r="AD8" s="657"/>
    </row>
    <row r="9" spans="3:30">
      <c r="C9" s="238"/>
      <c r="W9" s="241">
        <v>4</v>
      </c>
      <c r="X9" s="656" t="s">
        <v>996</v>
      </c>
      <c r="Y9" s="656"/>
      <c r="Z9" s="656"/>
      <c r="AA9" s="656"/>
      <c r="AB9" s="656"/>
      <c r="AC9" s="656"/>
      <c r="AD9" s="657"/>
    </row>
    <row r="10" spans="3:30">
      <c r="C10" s="238"/>
      <c r="W10" s="241">
        <v>5</v>
      </c>
      <c r="X10" s="656" t="s">
        <v>997</v>
      </c>
      <c r="Y10" s="656"/>
      <c r="Z10" s="656"/>
      <c r="AA10" s="656"/>
      <c r="AB10" s="656"/>
      <c r="AC10" s="656"/>
      <c r="AD10" s="657"/>
    </row>
    <row r="11" spans="3:30">
      <c r="C11" s="238"/>
      <c r="W11" s="241">
        <v>6</v>
      </c>
      <c r="X11" s="656" t="s">
        <v>998</v>
      </c>
      <c r="Y11" s="656"/>
      <c r="Z11" s="656"/>
      <c r="AA11" s="656"/>
      <c r="AB11" s="656"/>
      <c r="AC11" s="656"/>
      <c r="AD11" s="657"/>
    </row>
    <row r="12" spans="3:30">
      <c r="C12" s="238"/>
      <c r="W12" s="241">
        <v>7</v>
      </c>
      <c r="X12" s="656" t="s">
        <v>999</v>
      </c>
      <c r="Y12" s="656"/>
      <c r="Z12" s="656"/>
      <c r="AA12" s="656"/>
      <c r="AB12" s="656"/>
      <c r="AC12" s="656"/>
      <c r="AD12" s="657"/>
    </row>
    <row r="13" spans="3:30" ht="12.75" customHeight="1">
      <c r="C13" s="238"/>
      <c r="W13" s="241">
        <v>8</v>
      </c>
      <c r="X13" s="656" t="s">
        <v>1000</v>
      </c>
      <c r="Y13" s="656"/>
      <c r="Z13" s="656"/>
      <c r="AA13" s="656"/>
      <c r="AB13" s="656"/>
      <c r="AC13" s="656"/>
      <c r="AD13" s="657"/>
    </row>
    <row r="14" spans="3:30">
      <c r="C14" s="238"/>
      <c r="W14" s="241">
        <v>9</v>
      </c>
      <c r="X14" s="656" t="s">
        <v>1001</v>
      </c>
      <c r="Y14" s="656"/>
      <c r="Z14" s="656"/>
      <c r="AA14" s="656"/>
      <c r="AB14" s="656"/>
      <c r="AC14" s="656"/>
      <c r="AD14" s="657"/>
    </row>
    <row r="15" spans="3:30">
      <c r="C15" s="238"/>
      <c r="W15" s="241">
        <v>10</v>
      </c>
      <c r="X15" s="656" t="s">
        <v>1010</v>
      </c>
      <c r="Y15" s="656"/>
      <c r="Z15" s="656"/>
      <c r="AA15" s="656"/>
      <c r="AB15" s="656"/>
      <c r="AC15" s="656"/>
      <c r="AD15" s="657"/>
    </row>
    <row r="16" spans="3:30">
      <c r="C16" s="238"/>
      <c r="W16" s="241">
        <v>11</v>
      </c>
      <c r="X16" s="656" t="s">
        <v>1460</v>
      </c>
      <c r="Y16" s="656"/>
      <c r="Z16" s="656"/>
      <c r="AA16" s="656"/>
      <c r="AB16" s="656"/>
      <c r="AC16" s="656"/>
      <c r="AD16" s="657"/>
    </row>
    <row r="17" spans="3:30">
      <c r="C17" s="238"/>
      <c r="S17" s="242"/>
      <c r="W17" s="241">
        <v>12</v>
      </c>
      <c r="X17" s="656" t="s">
        <v>1011</v>
      </c>
      <c r="Y17" s="656"/>
      <c r="Z17" s="656"/>
      <c r="AA17" s="656"/>
      <c r="AB17" s="656"/>
      <c r="AC17" s="656"/>
      <c r="AD17" s="657"/>
    </row>
    <row r="18" spans="3:30">
      <c r="C18" s="243"/>
      <c r="D18" s="244"/>
      <c r="E18" s="244"/>
      <c r="W18" s="241">
        <v>13</v>
      </c>
      <c r="X18" s="656"/>
      <c r="Y18" s="656"/>
      <c r="Z18" s="656"/>
      <c r="AA18" s="656"/>
      <c r="AB18" s="656"/>
      <c r="AC18" s="656"/>
      <c r="AD18" s="657"/>
    </row>
    <row r="19" spans="3:30">
      <c r="C19" s="238"/>
      <c r="W19" s="245"/>
      <c r="X19" s="707"/>
      <c r="Y19" s="707"/>
      <c r="Z19" s="707"/>
      <c r="AA19" s="707"/>
      <c r="AB19" s="707"/>
      <c r="AC19" s="707"/>
      <c r="AD19" s="708"/>
    </row>
    <row r="20" spans="3:30">
      <c r="C20" s="238"/>
      <c r="W20" s="692" t="s">
        <v>992</v>
      </c>
      <c r="X20" s="693"/>
      <c r="Y20" s="693"/>
      <c r="Z20" s="693"/>
      <c r="AA20" s="693"/>
      <c r="AB20" s="693"/>
      <c r="AC20" s="693"/>
      <c r="AD20" s="694"/>
    </row>
    <row r="21" spans="3:30">
      <c r="C21" s="238"/>
      <c r="W21" s="695" t="s">
        <v>985</v>
      </c>
      <c r="X21" s="696"/>
      <c r="Y21" s="696"/>
      <c r="Z21" s="697"/>
      <c r="AA21" s="698" t="s">
        <v>986</v>
      </c>
      <c r="AB21" s="699"/>
      <c r="AC21" s="699"/>
      <c r="AD21" s="700"/>
    </row>
    <row r="22" spans="3:30">
      <c r="C22" s="238"/>
      <c r="W22" s="701" t="s">
        <v>1552</v>
      </c>
      <c r="X22" s="702"/>
      <c r="Y22" s="246" t="s">
        <v>1058</v>
      </c>
      <c r="Z22" s="247">
        <v>3</v>
      </c>
      <c r="AA22" s="703"/>
      <c r="AB22" s="704"/>
      <c r="AC22" s="248"/>
      <c r="AD22" s="249"/>
    </row>
    <row r="23" spans="3:30">
      <c r="C23" s="238"/>
      <c r="W23" s="705" t="s">
        <v>1443</v>
      </c>
      <c r="X23" s="706"/>
      <c r="Y23" s="246" t="s">
        <v>1058</v>
      </c>
      <c r="Z23" s="247">
        <v>2</v>
      </c>
      <c r="AA23" s="690"/>
      <c r="AB23" s="691"/>
      <c r="AC23" s="248"/>
      <c r="AD23" s="249"/>
    </row>
    <row r="24" spans="3:30">
      <c r="C24" s="238"/>
      <c r="W24" s="685" t="s">
        <v>1553</v>
      </c>
      <c r="X24" s="687"/>
      <c r="Y24" s="246" t="s">
        <v>1058</v>
      </c>
      <c r="Z24" s="247">
        <v>1</v>
      </c>
      <c r="AA24" s="688"/>
      <c r="AB24" s="689"/>
      <c r="AC24" s="248"/>
      <c r="AD24" s="249"/>
    </row>
    <row r="25" spans="3:30">
      <c r="C25" s="238"/>
      <c r="W25" s="685"/>
      <c r="X25" s="687"/>
      <c r="Y25" s="246"/>
      <c r="Z25" s="247"/>
      <c r="AA25" s="690"/>
      <c r="AB25" s="691"/>
      <c r="AC25" s="248"/>
      <c r="AD25" s="249"/>
    </row>
    <row r="26" spans="3:30">
      <c r="C26" s="238"/>
      <c r="W26" s="493"/>
      <c r="X26" s="494"/>
      <c r="Y26" s="246"/>
      <c r="Z26" s="247"/>
      <c r="AA26" s="690"/>
      <c r="AB26" s="691"/>
      <c r="AC26" s="248"/>
      <c r="AD26" s="249"/>
    </row>
    <row r="27" spans="3:30">
      <c r="C27" s="238"/>
      <c r="W27" s="493"/>
      <c r="X27" s="494"/>
      <c r="Y27" s="246"/>
      <c r="Z27" s="247"/>
      <c r="AA27" s="684"/>
      <c r="AB27" s="679"/>
      <c r="AC27" s="248"/>
      <c r="AD27" s="249"/>
    </row>
    <row r="28" spans="3:30">
      <c r="C28" s="238"/>
      <c r="W28" s="493"/>
      <c r="X28" s="494"/>
      <c r="Y28" s="246"/>
      <c r="Z28" s="247"/>
      <c r="AA28" s="684"/>
      <c r="AB28" s="679"/>
      <c r="AC28" s="248"/>
      <c r="AD28" s="249"/>
    </row>
    <row r="29" spans="3:30">
      <c r="C29" s="238"/>
      <c r="W29" s="493"/>
      <c r="X29" s="494"/>
      <c r="Y29" s="246"/>
      <c r="Z29" s="247"/>
      <c r="AA29" s="684"/>
      <c r="AB29" s="679"/>
      <c r="AC29" s="248"/>
      <c r="AD29" s="249"/>
    </row>
    <row r="30" spans="3:30" ht="11.25" customHeight="1">
      <c r="C30" s="238"/>
      <c r="W30" s="496"/>
      <c r="X30" s="497"/>
      <c r="Y30" s="246"/>
      <c r="Z30" s="247"/>
      <c r="AA30" s="684"/>
      <c r="AB30" s="679"/>
      <c r="AC30" s="248"/>
      <c r="AD30" s="249"/>
    </row>
    <row r="31" spans="3:30">
      <c r="C31" s="238"/>
      <c r="U31" s="250"/>
      <c r="W31" s="493"/>
      <c r="X31" s="494"/>
      <c r="Y31" s="246"/>
      <c r="Z31" s="247"/>
      <c r="AA31" s="684"/>
      <c r="AB31" s="679"/>
      <c r="AC31" s="248"/>
      <c r="AD31" s="249"/>
    </row>
    <row r="32" spans="3:30">
      <c r="C32" s="238"/>
      <c r="U32" s="250"/>
      <c r="W32" s="493"/>
      <c r="X32" s="494"/>
      <c r="Y32" s="246"/>
      <c r="Z32" s="247"/>
      <c r="AA32" s="684"/>
      <c r="AB32" s="679"/>
      <c r="AC32" s="248"/>
      <c r="AD32" s="249"/>
    </row>
    <row r="33" spans="3:30">
      <c r="C33" s="238"/>
      <c r="W33" s="493"/>
      <c r="X33" s="494"/>
      <c r="Y33" s="246"/>
      <c r="Z33" s="247"/>
      <c r="AA33" s="684"/>
      <c r="AB33" s="679"/>
      <c r="AC33" s="248"/>
      <c r="AD33" s="249"/>
    </row>
    <row r="34" spans="3:30">
      <c r="C34" s="238"/>
      <c r="W34" s="493"/>
      <c r="X34" s="494"/>
      <c r="Y34" s="246"/>
      <c r="Z34" s="247"/>
      <c r="AA34" s="684"/>
      <c r="AB34" s="679"/>
      <c r="AC34" s="248"/>
      <c r="AD34" s="249"/>
    </row>
    <row r="35" spans="3:30">
      <c r="C35" s="238"/>
      <c r="W35" s="685"/>
      <c r="X35" s="686"/>
      <c r="Y35" s="246"/>
      <c r="Z35" s="247"/>
      <c r="AA35" s="684"/>
      <c r="AB35" s="679"/>
      <c r="AC35" s="248"/>
      <c r="AD35" s="249"/>
    </row>
    <row r="36" spans="3:30">
      <c r="C36" s="238"/>
      <c r="W36" s="676"/>
      <c r="X36" s="677"/>
      <c r="Y36" s="246"/>
      <c r="Z36" s="251"/>
      <c r="AA36" s="678"/>
      <c r="AB36" s="679"/>
      <c r="AC36" s="248"/>
      <c r="AD36" s="249"/>
    </row>
    <row r="37" spans="3:30" ht="12.75" customHeight="1">
      <c r="C37" s="238"/>
      <c r="W37" s="680"/>
      <c r="X37" s="681"/>
      <c r="Y37" s="246"/>
      <c r="Z37" s="251"/>
      <c r="AA37" s="682"/>
      <c r="AB37" s="683"/>
      <c r="AC37" s="252"/>
      <c r="AD37" s="253"/>
    </row>
    <row r="38" spans="3:30" ht="12.75" customHeight="1">
      <c r="C38" s="238"/>
      <c r="W38" s="680"/>
      <c r="X38" s="681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80"/>
      <c r="X39" s="681"/>
      <c r="Y39" s="254"/>
      <c r="Z39" s="257"/>
      <c r="AA39" s="672"/>
      <c r="AB39" s="673"/>
      <c r="AC39" s="252"/>
      <c r="AD39" s="253"/>
    </row>
    <row r="40" spans="3:30" ht="12" customHeight="1">
      <c r="C40" s="238"/>
      <c r="W40" s="668"/>
      <c r="X40" s="669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70"/>
      <c r="X41" s="671"/>
      <c r="Y41" s="260"/>
      <c r="Z41" s="261"/>
      <c r="AA41" s="672"/>
      <c r="AB41" s="673"/>
      <c r="AC41" s="252"/>
      <c r="AD41" s="253"/>
    </row>
    <row r="42" spans="3:30" ht="12" customHeight="1">
      <c r="C42" s="238"/>
      <c r="W42" s="674" t="s">
        <v>1461</v>
      </c>
      <c r="X42" s="675"/>
      <c r="Y42" s="675"/>
      <c r="Z42" s="675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53" t="s">
        <v>11</v>
      </c>
      <c r="X44" s="654"/>
      <c r="Y44" s="656"/>
      <c r="Z44" s="656"/>
      <c r="AA44" s="656"/>
      <c r="AB44" s="656"/>
      <c r="AC44" s="656"/>
      <c r="AD44" s="657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53" t="s">
        <v>984</v>
      </c>
      <c r="X45" s="654"/>
      <c r="Y45" s="656">
        <v>1</v>
      </c>
      <c r="Z45" s="656"/>
      <c r="AA45" s="656"/>
      <c r="AB45" s="656" t="s">
        <v>12</v>
      </c>
      <c r="AC45" s="656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53" t="s">
        <v>15</v>
      </c>
      <c r="X46" s="654"/>
      <c r="Y46" s="667"/>
      <c r="Z46" s="667"/>
      <c r="AA46" s="667"/>
      <c r="AB46" s="656" t="s">
        <v>16</v>
      </c>
      <c r="AC46" s="656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61" t="s">
        <v>17</v>
      </c>
      <c r="X47" s="661"/>
      <c r="Y47" s="661"/>
      <c r="Z47" s="661"/>
      <c r="AA47" s="661"/>
      <c r="AB47" s="661"/>
      <c r="AC47" s="661"/>
      <c r="AD47" s="662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63" t="s">
        <v>1557</v>
      </c>
      <c r="X48" s="663"/>
      <c r="Y48" s="663"/>
      <c r="Z48" s="663"/>
      <c r="AA48" s="663"/>
      <c r="AB48" s="663"/>
      <c r="AC48" s="663"/>
      <c r="AD48" s="664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63"/>
      <c r="X49" s="663"/>
      <c r="Y49" s="663"/>
      <c r="Z49" s="663"/>
      <c r="AA49" s="663"/>
      <c r="AB49" s="663"/>
      <c r="AC49" s="663"/>
      <c r="AD49" s="664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63"/>
      <c r="X50" s="663"/>
      <c r="Y50" s="663"/>
      <c r="Z50" s="663"/>
      <c r="AA50" s="663"/>
      <c r="AB50" s="663"/>
      <c r="AC50" s="663"/>
      <c r="AD50" s="664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65"/>
      <c r="X51" s="665"/>
      <c r="Y51" s="665"/>
      <c r="Z51" s="665"/>
      <c r="AA51" s="665"/>
      <c r="AB51" s="665"/>
      <c r="AC51" s="665"/>
      <c r="AD51" s="666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53" t="s">
        <v>18</v>
      </c>
      <c r="X52" s="654"/>
      <c r="Y52" s="656" t="s">
        <v>1629</v>
      </c>
      <c r="Z52" s="656"/>
      <c r="AA52" s="656"/>
      <c r="AB52" s="656"/>
      <c r="AC52" s="656"/>
      <c r="AD52" s="657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53" t="s">
        <v>19</v>
      </c>
      <c r="X53" s="654"/>
      <c r="Y53" s="656" t="s">
        <v>1630</v>
      </c>
      <c r="Z53" s="656"/>
      <c r="AA53" s="656"/>
      <c r="AB53" s="656"/>
      <c r="AC53" s="656"/>
      <c r="AD53" s="657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53" t="s">
        <v>20</v>
      </c>
      <c r="X54" s="654"/>
      <c r="Y54" s="655" t="s">
        <v>1627</v>
      </c>
      <c r="Z54" s="655"/>
      <c r="AA54" s="655"/>
      <c r="AB54" s="656"/>
      <c r="AC54" s="656"/>
      <c r="AD54" s="657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58" t="s">
        <v>21</v>
      </c>
      <c r="X55" s="659"/>
      <c r="Y55" s="655" t="s">
        <v>1631</v>
      </c>
      <c r="Z55" s="655"/>
      <c r="AA55" s="655"/>
      <c r="AB55" s="655"/>
      <c r="AC55" s="655"/>
      <c r="AD55" s="660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Z48" sqref="Z48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5" t="s">
        <v>1534</v>
      </c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7"/>
      <c r="AD4" s="217"/>
      <c r="AE4" s="216"/>
      <c r="AF4" s="216"/>
    </row>
    <row r="5" spans="2:32" ht="13.5" customHeight="1">
      <c r="B5" s="215"/>
      <c r="C5" s="215"/>
      <c r="D5" s="718"/>
      <c r="E5" s="719"/>
      <c r="F5" s="719"/>
      <c r="G5" s="719"/>
      <c r="H5" s="719"/>
      <c r="I5" s="719"/>
      <c r="J5" s="719"/>
      <c r="K5" s="719"/>
      <c r="L5" s="719"/>
      <c r="M5" s="719"/>
      <c r="N5" s="719"/>
      <c r="O5" s="719"/>
      <c r="P5" s="719"/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19"/>
      <c r="AC5" s="720"/>
      <c r="AD5" s="217"/>
      <c r="AE5" s="216"/>
      <c r="AF5" s="216"/>
    </row>
    <row r="6" spans="2:32" ht="12.75" customHeight="1">
      <c r="B6" s="215"/>
      <c r="C6" s="215"/>
      <c r="D6" s="718"/>
      <c r="E6" s="719"/>
      <c r="F6" s="719"/>
      <c r="G6" s="719"/>
      <c r="H6" s="719"/>
      <c r="I6" s="719"/>
      <c r="J6" s="719"/>
      <c r="K6" s="719"/>
      <c r="L6" s="719"/>
      <c r="M6" s="719"/>
      <c r="N6" s="719"/>
      <c r="O6" s="719"/>
      <c r="P6" s="719"/>
      <c r="Q6" s="719"/>
      <c r="R6" s="719"/>
      <c r="S6" s="719"/>
      <c r="T6" s="719"/>
      <c r="U6" s="719"/>
      <c r="V6" s="719"/>
      <c r="W6" s="719"/>
      <c r="X6" s="719"/>
      <c r="Y6" s="719"/>
      <c r="Z6" s="719"/>
      <c r="AA6" s="719"/>
      <c r="AB6" s="719"/>
      <c r="AC6" s="720"/>
      <c r="AE6" s="216"/>
      <c r="AF6" s="216"/>
    </row>
    <row r="7" spans="2:32" ht="12.75" customHeight="1" thickBot="1">
      <c r="B7" s="215"/>
      <c r="C7" s="215"/>
      <c r="D7" s="721"/>
      <c r="E7" s="722"/>
      <c r="F7" s="722"/>
      <c r="G7" s="722"/>
      <c r="H7" s="722"/>
      <c r="I7" s="722"/>
      <c r="J7" s="722"/>
      <c r="K7" s="722"/>
      <c r="L7" s="722"/>
      <c r="M7" s="722"/>
      <c r="N7" s="722"/>
      <c r="O7" s="722"/>
      <c r="P7" s="722"/>
      <c r="Q7" s="722"/>
      <c r="R7" s="722"/>
      <c r="S7" s="722"/>
      <c r="T7" s="722"/>
      <c r="U7" s="722"/>
      <c r="V7" s="722"/>
      <c r="W7" s="722"/>
      <c r="X7" s="722"/>
      <c r="Y7" s="722"/>
      <c r="Z7" s="722"/>
      <c r="AA7" s="722"/>
      <c r="AB7" s="722"/>
      <c r="AC7" s="723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14" zoomScale="55" zoomScaleNormal="40" zoomScaleSheetLayoutView="55" workbookViewId="0">
      <selection activeCell="U31" sqref="U31"/>
    </sheetView>
  </sheetViews>
  <sheetFormatPr defaultRowHeight="12.75"/>
  <cols>
    <col min="1" max="1" width="1.7109375" style="437" customWidth="1"/>
    <col min="2" max="2" width="10.7109375" style="437" customWidth="1"/>
    <col min="3" max="3" width="2.5703125" style="437" customWidth="1"/>
    <col min="4" max="20" width="9.140625" style="437"/>
    <col min="21" max="21" width="14.5703125" style="437" customWidth="1"/>
    <col min="22" max="22" width="3.140625" style="437" customWidth="1"/>
    <col min="23" max="26" width="9.140625" style="437"/>
    <col min="27" max="27" width="2.85546875" style="437" customWidth="1"/>
    <col min="28" max="30" width="4.7109375" style="437" customWidth="1"/>
    <col min="31" max="31" width="1.7109375" style="437" customWidth="1"/>
    <col min="32" max="16384" width="9.140625" style="43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9" t="s">
        <v>1533</v>
      </c>
      <c r="D3" s="719"/>
      <c r="E3" s="719"/>
      <c r="F3" s="719"/>
      <c r="G3" s="719"/>
      <c r="H3" s="719"/>
      <c r="I3" s="719"/>
      <c r="J3" s="719"/>
      <c r="K3" s="719"/>
      <c r="L3" s="719"/>
      <c r="M3" s="719"/>
      <c r="N3" s="719"/>
      <c r="O3" s="719"/>
      <c r="P3" s="719"/>
      <c r="Q3" s="719"/>
      <c r="R3" s="719"/>
      <c r="S3" s="719"/>
      <c r="T3" s="719"/>
      <c r="U3" s="719"/>
      <c r="V3" s="719"/>
      <c r="W3" s="182"/>
      <c r="X3" s="448"/>
      <c r="Y3" s="448"/>
      <c r="Z3" s="448"/>
      <c r="AA3" s="448"/>
      <c r="AB3" s="448"/>
      <c r="AC3" s="438"/>
    </row>
    <row r="4" spans="1:29" ht="18.75" customHeight="1">
      <c r="A4" s="181"/>
      <c r="C4" s="719"/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182"/>
      <c r="X4" s="448"/>
      <c r="Y4" s="448"/>
      <c r="Z4" s="448"/>
      <c r="AA4" s="448"/>
      <c r="AB4" s="448"/>
      <c r="AC4" s="438"/>
    </row>
    <row r="5" spans="1:29" ht="12.75" customHeight="1">
      <c r="A5" s="181"/>
      <c r="C5" s="439"/>
      <c r="W5" s="182"/>
    </row>
    <row r="6" spans="1:29" ht="12.75" customHeight="1">
      <c r="A6" s="181"/>
      <c r="C6" s="724" t="s">
        <v>1619</v>
      </c>
      <c r="D6" s="724"/>
      <c r="E6" s="724"/>
      <c r="F6" s="724"/>
      <c r="G6" s="724"/>
      <c r="H6" s="724"/>
      <c r="I6" s="724"/>
      <c r="J6" s="724"/>
      <c r="K6" s="724"/>
      <c r="L6" s="724"/>
      <c r="M6" s="724"/>
      <c r="W6" s="182"/>
      <c r="Y6" s="440"/>
      <c r="Z6" s="440"/>
      <c r="AA6" s="440"/>
      <c r="AB6" s="441"/>
      <c r="AC6" s="441"/>
    </row>
    <row r="7" spans="1:29" ht="18" customHeight="1">
      <c r="A7" s="181"/>
      <c r="C7" s="724"/>
      <c r="D7" s="724"/>
      <c r="E7" s="724"/>
      <c r="F7" s="724"/>
      <c r="G7" s="724"/>
      <c r="H7" s="724"/>
      <c r="I7" s="724"/>
      <c r="J7" s="724"/>
      <c r="K7" s="724"/>
      <c r="L7" s="724"/>
      <c r="M7" s="724"/>
      <c r="W7" s="182"/>
      <c r="Y7" s="440"/>
      <c r="Z7" s="440"/>
      <c r="AA7" s="440"/>
      <c r="AB7" s="441"/>
      <c r="AC7" s="44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4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43"/>
      <c r="S54" s="443"/>
      <c r="T54" s="443"/>
      <c r="U54" s="444"/>
      <c r="V54" s="444"/>
      <c r="W54" s="183"/>
      <c r="X54" s="444"/>
      <c r="Y54" s="444"/>
      <c r="Z54" s="444"/>
      <c r="AA54" s="444"/>
      <c r="AB54" s="444"/>
      <c r="AC54" s="444"/>
      <c r="AD54" s="44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49"/>
      <c r="S55" s="450"/>
      <c r="T55" s="450"/>
      <c r="U55" s="186"/>
      <c r="V55" s="187"/>
      <c r="W55" s="188"/>
      <c r="X55" s="444"/>
      <c r="Y55" s="444"/>
      <c r="Z55" s="444"/>
      <c r="AA55" s="445"/>
      <c r="AB55" s="445"/>
      <c r="AC55" s="445"/>
      <c r="AD55" s="445"/>
    </row>
    <row r="56" spans="1:30">
      <c r="U56" s="444"/>
      <c r="V56" s="445"/>
      <c r="W56" s="444"/>
      <c r="X56" s="444"/>
      <c r="Y56" s="444"/>
      <c r="Z56" s="444"/>
      <c r="AA56" s="445"/>
      <c r="AB56" s="444"/>
      <c r="AC56" s="444"/>
      <c r="AD56" s="444"/>
    </row>
    <row r="57" spans="1:30">
      <c r="U57" s="444"/>
      <c r="V57" s="445"/>
      <c r="W57" s="444"/>
      <c r="X57" s="444"/>
      <c r="Y57" s="444"/>
      <c r="Z57" s="444"/>
      <c r="AA57" s="444"/>
      <c r="AB57" s="444"/>
      <c r="AC57" s="444"/>
      <c r="AD57" s="444"/>
    </row>
    <row r="58" spans="1:30">
      <c r="U58" s="444"/>
      <c r="V58" s="445"/>
      <c r="W58" s="444"/>
      <c r="X58" s="444"/>
      <c r="Y58" s="444"/>
      <c r="Z58" s="444"/>
      <c r="AA58" s="444"/>
      <c r="AB58" s="444"/>
      <c r="AC58" s="444"/>
      <c r="AD58" s="444"/>
    </row>
    <row r="59" spans="1:30">
      <c r="U59" s="444"/>
      <c r="V59" s="445"/>
      <c r="W59" s="444"/>
      <c r="X59" s="444"/>
      <c r="Y59" s="444"/>
      <c r="Z59" s="444"/>
      <c r="AA59" s="444"/>
      <c r="AB59" s="444"/>
      <c r="AC59" s="444"/>
      <c r="AD59" s="444"/>
    </row>
    <row r="60" spans="1:30">
      <c r="U60" s="444"/>
      <c r="V60" s="445"/>
      <c r="W60" s="444"/>
      <c r="X60" s="444"/>
      <c r="Y60" s="444"/>
      <c r="Z60" s="444"/>
      <c r="AA60" s="445"/>
      <c r="AB60" s="444"/>
      <c r="AC60" s="444"/>
      <c r="AD60" s="444"/>
    </row>
    <row r="61" spans="1:30">
      <c r="U61" s="444"/>
      <c r="V61" s="445"/>
      <c r="W61" s="444"/>
      <c r="X61" s="444"/>
      <c r="Y61" s="444"/>
      <c r="Z61" s="444"/>
      <c r="AA61" s="444"/>
      <c r="AB61" s="444"/>
      <c r="AC61" s="444"/>
      <c r="AD61" s="444"/>
    </row>
    <row r="62" spans="1:30">
      <c r="U62" s="444"/>
      <c r="V62" s="445"/>
      <c r="W62" s="444"/>
      <c r="X62" s="444"/>
      <c r="Y62" s="444"/>
      <c r="Z62" s="444"/>
      <c r="AA62" s="444"/>
      <c r="AB62" s="444"/>
      <c r="AC62" s="444"/>
      <c r="AD62" s="444"/>
    </row>
    <row r="63" spans="1:30">
      <c r="U63" s="444"/>
      <c r="V63" s="445"/>
      <c r="W63" s="444"/>
      <c r="X63" s="444"/>
      <c r="Y63" s="444"/>
      <c r="Z63" s="444"/>
      <c r="AA63" s="444"/>
      <c r="AB63" s="444"/>
      <c r="AC63" s="444"/>
      <c r="AD63" s="444"/>
    </row>
    <row r="64" spans="1:30">
      <c r="U64" s="444"/>
      <c r="V64" s="445"/>
      <c r="W64" s="444"/>
      <c r="X64" s="444"/>
      <c r="Y64" s="444"/>
      <c r="Z64" s="444"/>
      <c r="AA64" s="444"/>
      <c r="AB64" s="444"/>
      <c r="AC64" s="444"/>
      <c r="AD64" s="444"/>
    </row>
    <row r="65" spans="5:30">
      <c r="U65" s="444"/>
      <c r="V65" s="445"/>
      <c r="W65" s="444"/>
      <c r="X65" s="444"/>
      <c r="Y65" s="444"/>
      <c r="Z65" s="444"/>
      <c r="AA65" s="444"/>
      <c r="AB65" s="444"/>
      <c r="AC65" s="444"/>
      <c r="AD65" s="444"/>
    </row>
    <row r="66" spans="5:30" ht="6" customHeight="1"/>
    <row r="73" spans="5:30">
      <c r="M73" s="446"/>
    </row>
    <row r="74" spans="5:30" ht="15" customHeight="1">
      <c r="E74" s="447"/>
      <c r="M74" s="446"/>
    </row>
    <row r="75" spans="5:30" ht="15" customHeight="1">
      <c r="E75" s="447"/>
      <c r="M75" s="446"/>
    </row>
    <row r="76" spans="5:30" ht="15" customHeight="1">
      <c r="E76" s="447"/>
      <c r="M76" s="446"/>
    </row>
    <row r="77" spans="5:30" ht="15" customHeight="1">
      <c r="E77" s="447"/>
      <c r="M77" s="446"/>
    </row>
    <row r="78" spans="5:30" ht="15" customHeight="1">
      <c r="E78" s="447"/>
      <c r="M78" s="446"/>
    </row>
    <row r="79" spans="5:30" ht="15" customHeight="1">
      <c r="E79" s="447"/>
      <c r="M79" s="446"/>
    </row>
    <row r="80" spans="5:30" ht="15" customHeight="1">
      <c r="E80" s="447"/>
      <c r="M80" s="446"/>
    </row>
    <row r="81" spans="5:13" ht="15" customHeight="1">
      <c r="E81" s="447"/>
      <c r="M81" s="446"/>
    </row>
    <row r="82" spans="5:13" ht="15" customHeight="1">
      <c r="E82" s="447"/>
      <c r="M82" s="446"/>
    </row>
    <row r="83" spans="5:13" ht="15" customHeight="1">
      <c r="E83" s="447"/>
      <c r="M83" s="446"/>
    </row>
    <row r="84" spans="5:13" ht="15" customHeight="1">
      <c r="E84" s="447"/>
      <c r="M84" s="446"/>
    </row>
    <row r="85" spans="5:13" ht="15" customHeight="1">
      <c r="E85" s="447"/>
      <c r="M85" s="446"/>
    </row>
    <row r="86" spans="5:13" ht="15" customHeight="1">
      <c r="E86" s="447"/>
      <c r="M86" s="446"/>
    </row>
    <row r="87" spans="5:13" ht="15" customHeight="1">
      <c r="E87" s="447"/>
      <c r="M87" s="446"/>
    </row>
    <row r="88" spans="5:13" ht="15" customHeight="1">
      <c r="E88" s="447"/>
      <c r="M88" s="446"/>
    </row>
    <row r="89" spans="5:13" ht="15" customHeight="1">
      <c r="E89" s="447"/>
      <c r="M89" s="446"/>
    </row>
    <row r="90" spans="5:13" ht="15" customHeight="1">
      <c r="E90" s="447"/>
      <c r="M90" s="446"/>
    </row>
    <row r="91" spans="5:13" ht="15" customHeight="1">
      <c r="E91" s="447"/>
      <c r="M91" s="446"/>
    </row>
    <row r="92" spans="5:13" ht="15" customHeight="1">
      <c r="E92" s="447"/>
      <c r="M92" s="446"/>
    </row>
    <row r="93" spans="5:13" ht="15" customHeight="1">
      <c r="E93" s="447"/>
      <c r="M93" s="446"/>
    </row>
    <row r="94" spans="5:13" ht="15" customHeight="1">
      <c r="E94" s="447"/>
      <c r="M94" s="446"/>
    </row>
    <row r="95" spans="5:13" ht="15" customHeight="1">
      <c r="E95" s="447"/>
      <c r="M95" s="446"/>
    </row>
    <row r="96" spans="5:13" ht="15" customHeight="1">
      <c r="E96" s="447"/>
    </row>
    <row r="97" spans="5:5" ht="15" customHeight="1">
      <c r="E97" s="447"/>
    </row>
    <row r="98" spans="5:5" ht="15" customHeight="1">
      <c r="E98" s="447"/>
    </row>
    <row r="99" spans="5:5" ht="15" customHeight="1">
      <c r="E99" s="447"/>
    </row>
    <row r="100" spans="5:5" ht="15" customHeight="1">
      <c r="E100" s="447"/>
    </row>
    <row r="101" spans="5:5" ht="15" customHeight="1">
      <c r="E101" s="447"/>
    </row>
    <row r="102" spans="5:5" ht="15" customHeight="1">
      <c r="E102" s="447"/>
    </row>
    <row r="103" spans="5:5" ht="15" customHeight="1">
      <c r="E103" s="447"/>
    </row>
    <row r="104" spans="5:5" ht="15" customHeight="1">
      <c r="E104" s="447"/>
    </row>
    <row r="105" spans="5:5" ht="15" customHeight="1">
      <c r="E105" s="447"/>
    </row>
    <row r="106" spans="5:5" ht="15" customHeight="1">
      <c r="E106" s="447"/>
    </row>
    <row r="107" spans="5:5" ht="15" customHeight="1">
      <c r="E107" s="447"/>
    </row>
    <row r="108" spans="5:5" ht="15" customHeight="1">
      <c r="E108" s="447"/>
    </row>
    <row r="109" spans="5:5" ht="15" customHeight="1">
      <c r="E109" s="447"/>
    </row>
    <row r="110" spans="5:5" ht="15" customHeight="1">
      <c r="E110" s="447"/>
    </row>
    <row r="111" spans="5:5" ht="15" customHeight="1">
      <c r="E111" s="447"/>
    </row>
    <row r="112" spans="5:5" ht="15" customHeight="1">
      <c r="E112" s="447"/>
    </row>
    <row r="113" spans="5:5" ht="15" customHeight="1">
      <c r="E113" s="447"/>
    </row>
    <row r="114" spans="5:5" ht="15" customHeight="1">
      <c r="E114" s="447"/>
    </row>
    <row r="115" spans="5:5" ht="15" customHeight="1">
      <c r="E115" s="447"/>
    </row>
    <row r="116" spans="5:5" ht="15" customHeight="1">
      <c r="E116" s="447"/>
    </row>
    <row r="117" spans="5:5" ht="15" customHeight="1">
      <c r="E117" s="447"/>
    </row>
    <row r="118" spans="5:5" ht="15" customHeight="1">
      <c r="E118" s="447"/>
    </row>
    <row r="119" spans="5:5" ht="15" customHeight="1">
      <c r="E119" s="447"/>
    </row>
    <row r="120" spans="5:5">
      <c r="E120" s="44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69">
        <v>1</v>
      </c>
    </row>
    <row r="2" spans="1:11" ht="48" customHeight="1">
      <c r="A2" s="469">
        <v>3</v>
      </c>
    </row>
    <row r="4" spans="1:11" ht="48" customHeight="1">
      <c r="C4" s="469">
        <v>1</v>
      </c>
    </row>
    <row r="5" spans="1:11" ht="48" customHeight="1">
      <c r="C5" s="469">
        <v>3</v>
      </c>
    </row>
    <row r="7" spans="1:11" ht="48" customHeight="1">
      <c r="E7" s="469">
        <v>1</v>
      </c>
    </row>
    <row r="8" spans="1:11" ht="48" customHeight="1">
      <c r="E8" s="469">
        <v>3</v>
      </c>
    </row>
    <row r="10" spans="1:11" ht="48" customHeight="1">
      <c r="G10" s="469">
        <v>3</v>
      </c>
    </row>
    <row r="11" spans="1:11" ht="48" customHeight="1">
      <c r="G11" s="469">
        <v>1</v>
      </c>
    </row>
    <row r="13" spans="1:11" ht="48" customHeight="1">
      <c r="I13" s="469">
        <v>3</v>
      </c>
    </row>
    <row r="14" spans="1:11" ht="48" customHeight="1">
      <c r="I14" s="469">
        <v>1</v>
      </c>
    </row>
    <row r="16" spans="1:11" ht="48" customHeight="1">
      <c r="K16" s="469">
        <v>3</v>
      </c>
    </row>
    <row r="17" spans="11:21" ht="48" customHeight="1">
      <c r="K17" s="469">
        <v>1</v>
      </c>
    </row>
    <row r="19" spans="11:21" ht="48" customHeight="1">
      <c r="M19" s="469">
        <v>3</v>
      </c>
    </row>
    <row r="20" spans="11:21" ht="48" customHeight="1">
      <c r="M20" s="469">
        <v>1</v>
      </c>
    </row>
    <row r="22" spans="11:21" ht="48" customHeight="1">
      <c r="O22" s="469">
        <v>3</v>
      </c>
    </row>
    <row r="23" spans="11:21" ht="48" customHeight="1">
      <c r="O23" s="469">
        <v>1</v>
      </c>
    </row>
    <row r="25" spans="11:21" ht="57" customHeight="1">
      <c r="Q25" s="469">
        <v>3</v>
      </c>
    </row>
    <row r="26" spans="11:21" ht="57" customHeight="1">
      <c r="Q26" s="469">
        <v>1</v>
      </c>
    </row>
    <row r="28" spans="11:21" ht="57" customHeight="1">
      <c r="S28" s="469">
        <v>3</v>
      </c>
    </row>
    <row r="29" spans="11:21" ht="57" customHeight="1">
      <c r="S29" s="469">
        <v>1</v>
      </c>
    </row>
    <row r="31" spans="11:21" ht="57" customHeight="1">
      <c r="U31" s="469">
        <v>3</v>
      </c>
    </row>
    <row r="32" spans="11:21" ht="57" customHeight="1">
      <c r="U32" s="46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2023-08-31T02:09:10Z</cp:lastPrinted>
  <dcterms:created xsi:type="dcterms:W3CDTF">2011-02-06T11:57:38Z</dcterms:created>
  <dcterms:modified xsi:type="dcterms:W3CDTF">2023-11-01T03:07:18Z</dcterms:modified>
</cp:coreProperties>
</file>