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3D62A3B7-B78A-4BA9-A333-56E4C124C57D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7" i="11" l="1"/>
  <c r="F26" i="11"/>
  <c r="F25" i="11"/>
  <c r="F24" i="11"/>
  <c r="F36" i="11"/>
  <c r="F35" i="11"/>
  <c r="F34" i="11"/>
  <c r="F33" i="11"/>
  <c r="F32" i="11"/>
  <c r="F31" i="11"/>
  <c r="F30" i="11"/>
  <c r="G28" i="11" l="1"/>
  <c r="G29" i="11"/>
  <c r="G30" i="11"/>
  <c r="G31" i="11"/>
  <c r="G32" i="11"/>
  <c r="G33" i="11"/>
  <c r="G34" i="11"/>
  <c r="G35" i="11"/>
  <c r="G36" i="11"/>
  <c r="G37" i="11"/>
  <c r="G38" i="11"/>
  <c r="G39" i="11"/>
  <c r="G40" i="11"/>
  <c r="D28" i="11"/>
  <c r="H28" i="11" s="1"/>
  <c r="E28" i="11"/>
  <c r="D29" i="11"/>
  <c r="J29" i="11" s="1"/>
  <c r="E29" i="11"/>
  <c r="D30" i="11"/>
  <c r="E30" i="11"/>
  <c r="D31" i="11"/>
  <c r="H31" i="11" s="1"/>
  <c r="E31" i="11"/>
  <c r="D32" i="11"/>
  <c r="H32" i="11" s="1"/>
  <c r="E32" i="11"/>
  <c r="D33" i="11"/>
  <c r="J33" i="11" s="1"/>
  <c r="E33" i="11"/>
  <c r="D34" i="11"/>
  <c r="E34" i="11"/>
  <c r="D35" i="11"/>
  <c r="H35" i="11" s="1"/>
  <c r="E35" i="11"/>
  <c r="D36" i="11"/>
  <c r="H36" i="11" s="1"/>
  <c r="E36" i="11"/>
  <c r="D37" i="11"/>
  <c r="J37" i="11" s="1"/>
  <c r="E37" i="11"/>
  <c r="D38" i="11"/>
  <c r="J38" i="11" s="1"/>
  <c r="E38" i="11"/>
  <c r="D39" i="11"/>
  <c r="I39" i="11" s="1"/>
  <c r="E39" i="11"/>
  <c r="D40" i="11"/>
  <c r="H40" i="11" s="1"/>
  <c r="E40" i="11"/>
  <c r="D18" i="11"/>
  <c r="H18" i="11" s="1"/>
  <c r="E18" i="11"/>
  <c r="G18" i="11"/>
  <c r="D19" i="11"/>
  <c r="J19" i="11" s="1"/>
  <c r="E19" i="11"/>
  <c r="G19" i="11"/>
  <c r="D20" i="11"/>
  <c r="J20" i="11" s="1"/>
  <c r="E20" i="11"/>
  <c r="G20" i="11"/>
  <c r="I34" i="11" l="1"/>
  <c r="I30" i="11"/>
  <c r="I36" i="11"/>
  <c r="J28" i="11"/>
  <c r="H39" i="11"/>
  <c r="J32" i="11"/>
  <c r="H30" i="11"/>
  <c r="I28" i="11"/>
  <c r="J36" i="11"/>
  <c r="H34" i="11"/>
  <c r="I32" i="11"/>
  <c r="I38" i="11"/>
  <c r="I37" i="11"/>
  <c r="I33" i="11"/>
  <c r="I29" i="11"/>
  <c r="J40" i="11"/>
  <c r="H38" i="11"/>
  <c r="H37" i="11"/>
  <c r="J35" i="11"/>
  <c r="H33" i="11"/>
  <c r="J31" i="11"/>
  <c r="H29" i="11"/>
  <c r="I40" i="11"/>
  <c r="J39" i="11"/>
  <c r="I35" i="11"/>
  <c r="J34" i="11"/>
  <c r="I31" i="11"/>
  <c r="J30" i="11"/>
  <c r="I19" i="11"/>
  <c r="H19" i="11"/>
  <c r="I20" i="11"/>
  <c r="H20" i="11"/>
  <c r="J18" i="11"/>
  <c r="I18" i="11"/>
  <c r="K37" i="11" l="1"/>
  <c r="K32" i="11"/>
  <c r="K34" i="11"/>
  <c r="K31" i="11"/>
  <c r="K40" i="11"/>
  <c r="K29" i="11"/>
  <c r="K38" i="11"/>
  <c r="K36" i="11"/>
  <c r="K35" i="11"/>
  <c r="K30" i="11"/>
  <c r="K28" i="11"/>
  <c r="K39" i="11"/>
  <c r="K33" i="11"/>
  <c r="K20" i="11"/>
  <c r="K18" i="11"/>
  <c r="K19" i="11"/>
  <c r="D22" i="11" l="1"/>
  <c r="D23" i="11"/>
  <c r="D24" i="11"/>
  <c r="D25" i="11"/>
  <c r="D26" i="11"/>
  <c r="D27" i="11"/>
  <c r="D17" i="1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G6" i="11" l="1"/>
  <c r="D21" i="11"/>
  <c r="J21" i="11" s="1"/>
  <c r="E21" i="11"/>
  <c r="G21" i="11"/>
  <c r="H22" i="11"/>
  <c r="E22" i="11"/>
  <c r="G22" i="11"/>
  <c r="E23" i="11"/>
  <c r="G23" i="11"/>
  <c r="J24" i="11"/>
  <c r="E24" i="11"/>
  <c r="G24" i="11"/>
  <c r="J25" i="11"/>
  <c r="E25" i="11"/>
  <c r="G25" i="11"/>
  <c r="E26" i="11"/>
  <c r="G26" i="11"/>
  <c r="H27" i="11"/>
  <c r="E27" i="11"/>
  <c r="G27" i="11"/>
  <c r="D20" i="60"/>
  <c r="H23" i="11" l="1"/>
  <c r="H26" i="11"/>
  <c r="J27" i="11"/>
  <c r="J26" i="11"/>
  <c r="I24" i="11"/>
  <c r="H24" i="11"/>
  <c r="J23" i="11"/>
  <c r="J22" i="11"/>
  <c r="I22" i="11"/>
  <c r="I26" i="11"/>
  <c r="H25" i="11"/>
  <c r="H21" i="11"/>
  <c r="I25" i="11"/>
  <c r="I21" i="11"/>
  <c r="I27" i="11"/>
  <c r="I23" i="11"/>
  <c r="D14" i="11"/>
  <c r="J14" i="11" s="1"/>
  <c r="E14" i="11"/>
  <c r="G14" i="11"/>
  <c r="K19" i="60"/>
  <c r="D19" i="60"/>
  <c r="K22" i="11" l="1"/>
  <c r="K24" i="11"/>
  <c r="K26" i="11"/>
  <c r="K27" i="11"/>
  <c r="K23" i="11"/>
  <c r="K21" i="11"/>
  <c r="K2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4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1" i="11"/>
  <c r="D42" i="11"/>
  <c r="H42" i="11" s="1"/>
  <c r="E4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2" i="11"/>
  <c r="I4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42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44" i="11"/>
  <c r="H45" i="11" s="1"/>
  <c r="I44" i="11"/>
  <c r="I45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6" i="11"/>
  <c r="I46" i="11"/>
  <c r="F364" i="29"/>
  <c r="F69" i="39"/>
  <c r="F72" i="39"/>
  <c r="F367" i="29"/>
  <c r="J41" i="11"/>
  <c r="K4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44" i="11" l="1"/>
  <c r="K45" i="11" s="1"/>
  <c r="K46" i="11" s="1"/>
  <c r="B4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4" i="11"/>
  <c r="J4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<sst xmlns="http://schemas.openxmlformats.org/spreadsheetml/2006/main" count="4712" uniqueCount="1633">
  <si>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</si>
  <si>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</si>
  <si>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</si>
  <si>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</si>
  <si>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</si>
  <si>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</si>
  <si>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</si>
  <si>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</si>
  <si>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</si>
  <si>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</si>
  <si>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</si>
  <si>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</si>
  <si>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</si>
  <si>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</si>
  <si>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</si>
  <si>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</si>
  <si>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</si>
  <si>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</si>
  <si>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</si>
  <si>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</si>
  <si>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</si>
  <si>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</si>
  <si>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</si>
  <si>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</si>
  <si>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</si>
  <si>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</si>
  <si>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</si>
  <si>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</si>
  <si>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</si>
  <si>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</si>
  <si>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</si>
  <si>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</si>
  <si>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</si>
  <si>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</si>
  <si>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</si>
  <si>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</si>
  <si>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</si>
  <si>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</si>
  <si>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</si>
  <si>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</si>
  <si>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</si>
  <si>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</si>
  <si>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</si>
  <si>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</si>
  <si>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</si>
  <si>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</si>
  <si>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</si>
  <si>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</si>
  <si>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</si>
  <si>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</si>
  <si>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</si>
  <si>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</si>
  <si>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</si>
  <si>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</si>
  <si>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</si>
  <si>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</si>
  <si>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</si>
  <si>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</si>
  <si>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</si>
  <si>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</si>
  <si>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</si>
  <si>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</si>
  <si>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</si>
  <si>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</si>
  <si>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</si>
  <si>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</si>
  <si>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</si>
  <si>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</si>
  <si>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</si>
  <si>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</si>
  <si>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</si>
  <si>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</si>
  <si>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</si>
  <si>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</si>
  <si>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</si>
  <si>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</si>
  <si>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</si>
  <si>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</si>
  <si>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</si>
  <si>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</si>
  <si>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</si>
  <si>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</si>
  <si>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</si>
  <si>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</si>
  <si>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</si>
  <si>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</si>
  <si>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</si>
  <si>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</si>
  <si>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</si>
  <si>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</si>
  <si>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</si>
  <si>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</si>
  <si>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</si>
  <si>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</si>
  <si>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</si>
  <si>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</si>
  <si>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</si>
  <si>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</si>
  <si>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</si>
  <si>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</si>
  <si>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</si>
  <si>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</si>
  <si>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</si>
  <si>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</si>
  <si>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</si>
  <si>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</si>
  <si>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</si>
  <si>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</si>
  <si>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</si>
  <si>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</si>
  <si>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</si>
  <si>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</si>
  <si>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</si>
  <si>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</si>
  <si>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</si>
  <si>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</si>
  <si>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</si>
  <si>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</si>
  <si>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</si>
  <si>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</si>
  <si>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</si>
  <si>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</si>
  <si>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</si>
  <si>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</si>
  <si>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</si>
  <si>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</si>
  <si>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</si>
  <si>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</si>
  <si>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</si>
  <si>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</si>
  <si>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</si>
  <si>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</si>
  <si>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</si>
  <si>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</si>
  <si>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</si>
  <si>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</si>
  <si>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</si>
  <si>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</si>
  <si>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</si>
  <si>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</si>
  <si>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</si>
  <si>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</si>
  <si>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</si>
  <si>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</si>
  <si>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</si>
  <si>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</si>
  <si>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</si>
  <si>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</si>
  <si>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</si>
  <si>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</si>
  <si>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</si>
  <si>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</si>
  <si>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</si>
  <si>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</si>
  <si>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</si>
  <si>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</si>
  <si>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</si>
  <si>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</si>
  <si>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</si>
  <si>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</si>
  <si>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</si>
  <si>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</si>
  <si>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</si>
  <si>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</si>
  <si>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</si>
  <si>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</si>
  <si>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</si>
  <si>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</si>
  <si>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</si>
  <si>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</si>
  <si>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</si>
  <si>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</si>
  <si>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</si>
  <si>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</si>
  <si>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</si>
  <si>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</si>
  <si>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</si>
  <si>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</si>
  <si>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</si>
  <si>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</si>
  <si>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</si>
  <si>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</si>
  <si>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</si>
  <si>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</si>
  <si>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</si>
  <si>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</si>
  <si>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</si>
  <si>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</si>
  <si>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</si>
  <si>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</si>
  <si>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</si>
  <si>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</si>
  <si>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</si>
  <si>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</si>
  <si>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</si>
  <si>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</si>
  <si>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</si>
  <si>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</si>
  <si>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</si>
  <si>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</si>
  <si>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</si>
  <si>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</si>
  <si>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</si>
  <si>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</si>
  <si>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</si>
  <si>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</si>
  <si>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</si>
  <si>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</si>
  <si>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</si>
  <si>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</si>
  <si>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</si>
  <si>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</si>
  <si>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</si>
  <si>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</si>
  <si>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</si>
  <si>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</si>
  <si>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</si>
  <si>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</si>
  <si>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</si>
  <si>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</si>
  <si>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</si>
  <si>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</si>
  <si>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</si>
  <si>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</si>
  <si>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</si>
  <si>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</si>
  <si>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</si>
  <si>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</si>
  <si>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</si>
  <si>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</si>
  <si>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</si>
  <si>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</si>
  <si>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</si>
  <si>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</si>
  <si>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</si>
  <si>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</si>
  <si>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</si>
  <si>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</si>
  <si>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</si>
  <si>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</si>
  <si>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</si>
  <si>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</si>
  <si>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</si>
  <si>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</si>
  <si>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</si>
  <si>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</si>
  <si>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</si>
  <si>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</si>
  <si>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</si>
  <si>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</si>
  <si>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</si>
  <si>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</si>
  <si>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</si>
  <si>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</si>
  <si>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</si>
  <si>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</si>
  <si>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</si>
  <si>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</si>
  <si>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</si>
  <si>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</si>
  <si>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</si>
  <si>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</si>
  <si>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</si>
  <si>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</si>
  <si>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</si>
  <si>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</si>
  <si>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</si>
  <si>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</si>
  <si>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</si>
  <si>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</si>
  <si>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</si>
  <si>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</si>
  <si>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</si>
  <si>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</si>
  <si>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</si>
  <si>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</si>
  <si>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</si>
  <si>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</si>
  <si>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</si>
  <si>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</si>
  <si>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</si>
  <si>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</si>
  <si>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</si>
  <si>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</si>
  <si>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</si>
  <si>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</si>
  <si>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</si>
  <si>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</si>
  <si>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</si>
  <si>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</si>
  <si>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</si>
  <si>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</si>
  <si>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</si>
  <si>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</si>
  <si>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</si>
  <si>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</si>
  <si>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</si>
  <si>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</si>
  <si>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</si>
  <si>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</si>
  <si>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</si>
  <si>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</si>
  <si>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</si>
  <si>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</si>
  <si>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</si>
  <si>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</si>
  <si>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</si>
  <si>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</si>
  <si>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</si>
  <si>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</si>
  <si>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</si>
  <si>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</si>
  <si>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</si>
  <si>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</si>
  <si>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</si>
  <si>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</si>
  <si>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</si>
  <si>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</si>
  <si>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</si>
  <si>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</si>
  <si>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</si>
  <si>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</si>
  <si>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</si>
  <si>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</si>
  <si>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</si>
  <si>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</si>
  <si>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</si>
  <si>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</si>
  <si>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</si>
  <si>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</si>
  <si>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</si>
  <si>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</si>
  <si>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</si>
  <si>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</si>
  <si>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</si>
  <si>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</si>
  <si>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</si>
  <si>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</si>
  <si>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</si>
  <si>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</si>
  <si>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</si>
  <si>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</si>
  <si>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</si>
  <si>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</si>
  <si>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</si>
  <si>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</si>
  <si>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</si>
  <si>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</si>
  <si>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</si>
  <si>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</si>
  <si>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</si>
  <si>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</si>
  <si>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</si>
  <si>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</si>
  <si>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</si>
  <si>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</si>
  <si>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</si>
  <si>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</si>
  <si>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</si>
  <si>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</si>
  <si>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</si>
  <si>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</si>
  <si>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</si>
  <si>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</si>
  <si>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</si>
  <si>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</si>
  <si>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</si>
  <si>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</si>
  <si>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</si>
  <si>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</si>
  <si>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</si>
  <si>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</si>
  <si>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</si>
  <si>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</si>
  <si>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</si>
  <si>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</si>
  <si>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</si>
  <si>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</si>
  <si>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</si>
  <si>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</si>
  <si>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</si>
  <si>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</si>
  <si>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</si>
  <si>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</si>
  <si>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</si>
  <si>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</si>
  <si>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</si>
  <si>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</si>
  <si>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</si>
  <si>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</si>
  <si>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</si>
  <si>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</si>
  <si>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</si>
  <si>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</si>
  <si>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</si>
  <si>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</si>
  <si>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</si>
  <si>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</si>
  <si>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</si>
  <si>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</si>
  <si>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</si>
  <si>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</si>
  <si>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</si>
  <si>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</si>
  <si>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</si>
  <si>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</si>
  <si>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</si>
  <si>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</si>
  <si>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</si>
  <si>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</si>
  <si>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</si>
  <si>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</si>
  <si>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</si>
  <si>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</si>
  <si>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</si>
  <si>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</si>
  <si>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</si>
  <si>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</si>
  <si>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</si>
  <si>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</si>
  <si>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</si>
  <si>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</si>
  <si>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</si>
  <si>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</si>
  <si>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</si>
  <si>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</si>
  <si>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</si>
  <si>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</si>
  <si>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</si>
  <si>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</si>
  <si>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</si>
  <si>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</si>
  <si>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</si>
  <si>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</si>
  <si>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</si>
  <si>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</si>
  <si>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</si>
  <si>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</si>
  <si>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</si>
  <si>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</si>
  <si>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</si>
  <si>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</si>
  <si>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</si>
  <si>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</si>
  <si>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</si>
  <si>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</si>
  <si>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</si>
  <si>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</si>
  <si>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</si>
  <si>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</si>
  <si>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</si>
  <si>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</si>
  <si>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</si>
  <si>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</si>
  <si>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</si>
  <si>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</si>
  <si>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</si>
  <si>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</si>
  <si>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</si>
  <si>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</si>
  <si>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</si>
  <si>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</si>
  <si>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</si>
  <si>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</si>
  <si>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</si>
  <si>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</si>
  <si>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</si>
  <si>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</si>
  <si>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</si>
  <si>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</si>
  <si>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</si>
  <si>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</si>
  <si>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</si>
  <si>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</si>
  <si>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</si>
  <si>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</si>
  <si>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</si>
  <si>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</si>
  <si>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</si>
  <si>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</si>
  <si>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</si>
  <si>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</si>
  <si>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</si>
  <si>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</si>
  <si>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</si>
  <si>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</si>
  <si>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</si>
  <si>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</si>
  <si>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</si>
  <si>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</si>
  <si>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</si>
  <si>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</si>
  <si>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</si>
  <si>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</si>
  <si>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</si>
  <si>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</si>
  <si>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</si>
  <si>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</si>
  <si>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</si>
  <si>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</si>
  <si>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</si>
  <si>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</si>
  <si>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</si>
  <si>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</si>
  <si>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</si>
  <si>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</si>
  <si>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</si>
  <si>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</si>
  <si>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</si>
  <si>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</si>
  <si>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</si>
  <si>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</si>
  <si>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</si>
  <si>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</si>
  <si>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</si>
  <si>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</si>
  <si>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</si>
  <si>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</si>
  <si>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</si>
  <si>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</si>
  <si>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</si>
  <si>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</si>
  <si>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</si>
  <si>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</si>
  <si>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</si>
  <si>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</si>
  <si>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</si>
  <si>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</si>
  <si>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</si>
  <si>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</si>
  <si>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</si>
  <si>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</si>
  <si>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</si>
  <si>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</si>
  <si>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</si>
  <si>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</si>
  <si>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</si>
  <si>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</si>
  <si>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</si>
  <si>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</si>
  <si>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</si>
  <si>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</si>
  <si>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</si>
  <si>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</si>
  <si>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</si>
  <si>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</si>
  <si>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</si>
  <si>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</si>
  <si>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</si>
  <si>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</si>
  <si>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</si>
  <si>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</si>
  <si>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</si>
  <si>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</si>
  <si>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</si>
  <si>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</si>
  <si>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</si>
  <si>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</si>
  <si>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</si>
  <si>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</si>
  <si>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</si>
  <si>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</si>
  <si>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</si>
  <si>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</si>
  <si>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</si>
  <si>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</si>
  <si>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</si>
  <si>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</si>
  <si>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</si>
  <si>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</si>
  <si>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</si>
  <si>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</si>
  <si>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</si>
  <si>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</si>
  <si>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</si>
  <si>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</si>
  <si>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</si>
  <si>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</si>
  <si>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</si>
  <si>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</si>
  <si>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</si>
  <si>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</si>
  <si>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</si>
  <si>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</si>
  <si>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</si>
  <si>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</si>
  <si>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</si>
  <si>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</si>
  <si>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</si>
  <si>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</si>
  <si>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</si>
  <si>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</si>
  <si>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</si>
  <si>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</si>
  <si>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</si>
  <si>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</si>
  <si>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</si>
  <si>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</si>
  <si>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</si>
  <si>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</si>
  <si>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</si>
  <si>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</si>
  <si>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</si>
  <si>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</si>
  <si>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</si>
  <si>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</si>
  <si>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</si>
  <si>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</si>
  <si>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</si>
  <si>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</si>
  <si>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</si>
  <si>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</si>
  <si>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</si>
  <si>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</si>
  <si>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</si>
  <si>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</si>
  <si>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</si>
  <si>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</si>
  <si>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</si>
  <si>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</si>
  <si>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</si>
  <si>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</si>
  <si>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</si>
  <si>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</si>
  <si>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</si>
  <si>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</si>
  <si>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</si>
  <si>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</si>
  <si>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</si>
  <si>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</si>
  <si>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</si>
  <si>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</si>
  <si>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</si>
  <si>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</si>
  <si>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</si>
  <si>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</si>
  <si>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</si>
  <si>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</si>
  <si>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</si>
  <si>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</si>
  <si>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</si>
  <si>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</si>
  <si>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</si>
  <si>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</si>
  <si>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</si>
  <si>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</si>
  <si>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</si>
  <si>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</si>
  <si>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</si>
  <si>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</si>
  <si>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</si>
  <si>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</si>
  <si>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</si>
  <si>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</si>
  <si>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</si>
  <si>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</si>
  <si>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</si>
  <si>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</si>
  <si>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</si>
  <si>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</si>
  <si>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</si>
  <si>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</si>
  <si>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</si>
  <si>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</si>
  <si>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</si>
  <si>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</si>
  <si>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</si>
  <si>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</si>
  <si>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</si>
  <si>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</si>
  <si>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</si>
  <si>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</si>
  <si>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</si>
  <si>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</si>
  <si>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</si>
  <si>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</si>
  <si>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</si>
  <si>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</si>
  <si>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</si>
  <si>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</si>
  <si>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</si>
  <si>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</si>
  <si>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</si>
  <si>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</si>
  <si>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</si>
  <si>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</si>
  <si>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</si>
  <si>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</si>
  <si>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</si>
  <si>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</si>
  <si>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</si>
  <si>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</si>
  <si>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</si>
  <si>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</si>
  <si>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</si>
  <si>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</si>
  <si>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</si>
  <si>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</si>
  <si>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</si>
  <si>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</si>
  <si>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</si>
  <si>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</si>
  <si>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</si>
  <si>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</si>
  <si>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</si>
  <si>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</si>
  <si>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</si>
  <si>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</si>
  <si>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</si>
  <si>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</si>
  <si>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</si>
  <si>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</si>
  <si>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</si>
  <si>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</si>
  <si>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</si>
  <si>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</si>
  <si>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</si>
  <si>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</si>
  <si>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</si>
  <si>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</si>
  <si>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</si>
  <si>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</si>
  <si>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</si>
  <si>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</si>
  <si>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</si>
  <si>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</si>
  <si>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</si>
  <si>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</si>
  <si>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</si>
  <si>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</si>
  <si>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</si>
  <si>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</si>
  <si>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</si>
  <si>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</si>
  <si>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</si>
  <si>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</si>
  <si>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</si>
  <si>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</si>
  <si>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</si>
  <si>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</si>
  <si>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</si>
  <si>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</si>
  <si>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</si>
  <si>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</si>
  <si>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</si>
  <si>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</si>
  <si>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</si>
  <si>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</si>
  <si>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</si>
  <si>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</si>
  <si>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</si>
  <si>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</si>
  <si>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</si>
  <si>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</si>
  <si>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</si>
  <si>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</si>
  <si>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</si>
  <si>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</si>
  <si>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</si>
  <si>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</si>
  <si>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</si>
  <si>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</si>
  <si>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</si>
  <si>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</si>
  <si>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</si>
  <si>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</si>
  <si>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</si>
  <si>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</si>
  <si>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</si>
  <si>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</si>
  <si>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</si>
  <si>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</si>
  <si>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</si>
  <si>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</si>
  <si>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</si>
  <si>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</si>
  <si>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</si>
  <si>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</si>
  <si>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</si>
  <si>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</si>
  <si>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</si>
  <si>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</si>
  <si>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</si>
  <si>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</si>
  <si>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</si>
  <si>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</si>
  <si>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</si>
  <si>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</si>
  <si>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</si>
  <si>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</si>
  <si>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</si>
  <si>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</si>
  <si>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</si>
  <si>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</si>
  <si>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</si>
  <si>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</si>
  <si>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</si>
  <si>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</si>
  <si>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</si>
  <si>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</si>
  <si>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</si>
  <si>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</si>
  <si>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</si>
  <si>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</si>
  <si>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</si>
  <si>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</si>
  <si>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</si>
  <si>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</si>
  <si>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</si>
  <si>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</si>
  <si>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</si>
  <si>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</si>
  <si>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</si>
  <si>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</si>
  <si>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</si>
  <si>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</si>
  <si>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</si>
  <si>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</si>
  <si>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</si>
  <si>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</si>
  <si>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</si>
  <si>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</si>
  <si>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</si>
  <si>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</si>
  <si>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</si>
  <si>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</si>
  <si>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</si>
  <si>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</si>
  <si>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</si>
  <si>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</si>
  <si>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</si>
  <si>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</si>
  <si>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</si>
  <si>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</si>
  <si>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</si>
  <si>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</si>
  <si>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</si>
  <si>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</si>
  <si>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</si>
  <si>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</si>
  <si>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</si>
  <si>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</si>
  <si>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</si>
  <si>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</si>
  <si>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</si>
  <si>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</si>
  <si>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</si>
  <si>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</si>
  <si>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</si>
  <si>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</si>
  <si>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</si>
  <si>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</si>
  <si>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</si>
  <si>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</si>
  <si>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</si>
  <si>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</si>
  <si>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</si>
  <si>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</si>
  <si>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</si>
  <si>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</si>
  <si>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</si>
  <si>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</si>
  <si>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</si>
  <si>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</si>
  <si>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</si>
  <si>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</si>
  <si>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</si>
  <si>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</si>
  <si>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</si>
  <si>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</si>
  <si>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</si>
  <si>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</si>
  <si>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</si>
  <si>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</si>
  <si>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</si>
  <si>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</si>
  <si>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</si>
  <si>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</si>
  <si>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</si>
  <si>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</si>
  <si>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</si>
  <si>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</si>
  <si>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</si>
  <si>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</si>
  <si>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</si>
  <si>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</si>
  <si>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</si>
  <si>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</si>
  <si>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</si>
  <si>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</si>
  <si>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</si>
  <si>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</si>
  <si>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</si>
  <si>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</si>
  <si>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</si>
  <si>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</si>
  <si>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</si>
  <si>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</si>
  <si>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</si>
  <si>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</si>
  <si>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</si>
  <si>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</si>
  <si>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</si>
  <si>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</si>
  <si>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</si>
  <si>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</si>
  <si>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</si>
  <si>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</si>
  <si>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</si>
  <si>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</si>
  <si>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</si>
  <si>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</si>
  <si>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</si>
  <si>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</si>
  <si>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</si>
  <si>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</si>
  <si>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</si>
  <si>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</si>
  <si>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</si>
  <si>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</si>
  <si>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</si>
  <si>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</si>
  <si>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</si>
  <si>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</si>
  <si>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</si>
  <si>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</si>
  <si>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</si>
  <si>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</si>
  <si>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</si>
  <si>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</si>
  <si>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</si>
  <si>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</si>
  <si>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</si>
  <si>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</si>
  <si>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</si>
  <si>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</si>
  <si>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</si>
  <si>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</si>
  <si>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</si>
  <si>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</si>
  <si>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</si>
  <si>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</si>
  <si>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</si>
  <si>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</si>
  <si>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</si>
  <si>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</si>
  <si>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</si>
  <si>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</si>
  <si>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</si>
  <si>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</si>
  <si>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</si>
  <si>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</si>
  <si>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</si>
  <si>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</si>
  <si>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</si>
  <si>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</si>
  <si>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</si>
  <si>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</si>
  <si>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</si>
  <si>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</si>
  <si>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</si>
  <si>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</si>
  <si>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</si>
  <si>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</si>
  <si>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</si>
  <si>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</si>
  <si>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</si>
  <si>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</si>
  <si>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</si>
  <si>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</si>
  <si>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</si>
  <si>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</si>
  <si>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</si>
  <si>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</si>
  <si>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</si>
  <si>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</si>
  <si>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</si>
  <si>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</si>
  <si>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</si>
  <si>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</si>
  <si>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</si>
  <si>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</si>
  <si>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</si>
  <si>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</si>
  <si>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</si>
  <si>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</si>
  <si>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</si>
  <si>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</si>
  <si>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</si>
  <si>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</si>
  <si>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</si>
  <si>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</si>
  <si>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</si>
  <si>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</si>
  <si>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</si>
  <si>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</si>
  <si>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</si>
  <si>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</si>
  <si>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</si>
  <si>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</si>
  <si>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</si>
  <si>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</si>
  <si>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</si>
  <si>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</si>
  <si>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</si>
  <si>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</si>
  <si>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</si>
  <si>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</si>
  <si>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</si>
  <si>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</si>
  <si>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</si>
  <si>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</si>
  <si>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</si>
  <si>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</si>
  <si>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</si>
  <si>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</si>
  <si>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</si>
  <si>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</si>
  <si>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</si>
  <si>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</si>
  <si>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</si>
  <si>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</si>
  <si>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</si>
  <si>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</si>
  <si>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</si>
  <si>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</si>
  <si>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</si>
  <si>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</si>
  <si>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</si>
  <si>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</si>
  <si>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</si>
  <si>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</si>
  <si>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</si>
  <si>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</si>
  <si>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</si>
  <si>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</si>
  <si>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</si>
  <si>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</si>
  <si>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</si>
  <si>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</si>
  <si>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</si>
  <si>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</si>
  <si>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</si>
  <si>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</si>
  <si>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</si>
  <si>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</si>
  <si>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</si>
  <si>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</si>
  <si>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</si>
  <si>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</si>
  <si>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</si>
  <si>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</si>
  <si>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</si>
  <si>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</si>
  <si>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</si>
  <si>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</si>
  <si>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</si>
  <si>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</si>
  <si>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</si>
  <si>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</si>
  <si>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</si>
  <si>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</si>
  <si>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</si>
  <si>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</si>
  <si>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</si>
  <si>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</si>
  <si>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</si>
  <si>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</si>
  <si>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</si>
  <si>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</si>
  <si>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</si>
  <si>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</si>
  <si>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</si>
  <si>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</si>
  <si>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</si>
  <si>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</si>
  <si>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</si>
  <si>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</si>
  <si>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</si>
  <si>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</si>
  <si>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</si>
  <si>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</si>
  <si>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</si>
  <si>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</si>
  <si>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</si>
  <si>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</si>
  <si>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</si>
  <si>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</si>
  <si>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</si>
  <si>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</si>
  <si>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</si>
  <si>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</si>
  <si>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</si>
  <si>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</si>
  <si>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</si>
  <si>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</si>
  <si>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</si>
  <si>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</si>
  <si>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</si>
  <si>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</si>
  <si>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</si>
  <si>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</si>
  <si>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</si>
  <si>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</si>
  <si>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</si>
  <si>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</si>
  <si>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</si>
  <si>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</si>
  <si>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</si>
  <si>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</si>
  <si>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</si>
  <si>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</si>
  <si>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</si>
  <si>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</si>
  <si>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</si>
  <si>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</si>
  <si>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</si>
  <si>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</si>
  <si>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</si>
  <si>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</si>
  <si>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</si>
  <si>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</si>
  <si>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</si>
  <si>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</si>
  <si>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</si>
  <si>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</si>
  <si>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</si>
  <si>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</si>
  <si>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</si>
  <si>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</si>
  <si>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</si>
  <si>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</si>
  <si>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</si>
  <si>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</si>
  <si>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</si>
  <si>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</si>
  <si>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</si>
  <si>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</si>
  <si>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</si>
  <si>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</si>
  <si>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</si>
  <si>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</si>
  <si>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</si>
  <si>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</si>
  <si>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</si>
  <si>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</si>
  <si>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</si>
  <si>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</si>
  <si>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</si>
  <si>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</si>
  <si>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</si>
  <si>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</si>
  <si>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</si>
  <si>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</si>
  <si>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</si>
  <si>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</si>
  <si>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</si>
  <si>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</si>
  <si>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</si>
  <si>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</si>
  <si>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</si>
  <si>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</si>
  <si>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</si>
  <si>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</si>
  <si>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</si>
  <si>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</si>
  <si>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</si>
  <si>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</si>
  <si>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</si>
  <si>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</si>
  <si>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</si>
  <si>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</si>
  <si>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</si>
  <si>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</si>
  <si>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</si>
  <si>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</si>
  <si>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</si>
  <si>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</si>
  <si>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</si>
  <si>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</si>
  <si>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</si>
  <si>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</si>
  <si>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</si>
  <si>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</si>
  <si>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</si>
  <si>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</si>
  <si>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</si>
  <si>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</si>
  <si>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</si>
  <si>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</si>
  <si>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</si>
  <si>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</si>
  <si>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</si>
  <si>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</si>
  <si>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</si>
  <si>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</si>
  <si>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</si>
  <si>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</si>
  <si>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</si>
  <si>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</si>
  <si>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</si>
  <si>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</si>
  <si>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</si>
  <si>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</si>
  <si>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</si>
  <si>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</si>
  <si>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</si>
  <si>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</si>
  <si>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</si>
  <si>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</si>
  <si>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</si>
  <si>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</si>
  <si>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</si>
  <si>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</si>
  <si>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</si>
  <si>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</si>
  <si>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</si>
  <si>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</si>
  <si>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</si>
  <si>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</si>
  <si>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</si>
  <si>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</si>
  <si>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</si>
  <si>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</si>
  <si>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</si>
  <si>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</si>
  <si>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</si>
  <si>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</si>
  <si>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</si>
  <si>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</si>
  <si>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</si>
  <si>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</si>
  <si>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</si>
  <si>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</si>
  <si>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</si>
  <si>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</si>
  <si>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</si>
  <si>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</si>
  <si>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</si>
  <si>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</si>
  <si>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</si>
  <si>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</si>
  <si>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</si>
  <si>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</si>
  <si>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</si>
  <si>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</si>
  <si>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</si>
  <si>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</si>
  <si>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</si>
  <si>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</si>
  <si>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</si>
  <si>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</si>
  <si>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</si>
  <si>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</si>
  <si>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</si>
  <si>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</si>
  <si>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</si>
  <si>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</si>
  <si>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</si>
  <si>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</si>
  <si>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</si>
  <si>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</si>
  <si>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</si>
  <si>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</si>
  <si>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</si>
  <si>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</si>
  <si>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</si>
  <si>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</si>
  <si>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</si>
  <si>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</si>
  <si>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</si>
  <si>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</si>
  <si>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</si>
  <si>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</si>
  <si>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</si>
  <si>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</si>
  <si>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</si>
  <si>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</si>
  <si>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</si>
  <si>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</si>
  <si>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</si>
  <si>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</si>
  <si>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</si>
  <si>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</si>
  <si>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</si>
  <si>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</si>
  <si>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</si>
  <si>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</si>
  <si>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</si>
  <si>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</si>
  <si>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</si>
  <si>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</si>
  <si>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</si>
  <si>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</si>
  <si>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</si>
  <si>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</si>
  <si>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</si>
  <si>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</si>
  <si>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</si>
  <si>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</si>
  <si>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</si>
  <si>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</si>
  <si>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</si>
  <si>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</si>
  <si>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</si>
  <si>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</si>
  <si>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</si>
  <si>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</si>
  <si>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</si>
  <si>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</si>
  <si>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</si>
  <si>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</si>
  <si>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</si>
  <si>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</si>
  <si>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</si>
  <si>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</si>
  <si>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</si>
  <si>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</si>
  <si>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</si>
  <si>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</si>
  <si>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</si>
  <si>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</si>
  <si>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</si>
  <si>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</si>
  <si>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</si>
  <si>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</si>
  <si>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</si>
  <si>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</si>
  <si>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</si>
  <si>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</si>
  <si>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</si>
  <si>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</si>
  <si>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</si>
  <si>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</si>
  <si>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</si>
  <si>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</si>
  <si>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</si>
  <si>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</si>
  <si>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</si>
  <si>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</si>
  <si>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</si>
  <si>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</si>
  <si>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</si>
  <si>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</si>
  <si>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</si>
  <si>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</si>
  <si>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</si>
  <si>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</si>
  <si>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</si>
  <si>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</si>
  <si>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</si>
  <si>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</si>
  <si>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</si>
  <si>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</si>
  <si>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</si>
  <si>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</si>
  <si>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</si>
  <si>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</si>
  <si>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</si>
  <si>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</si>
  <si>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</si>
  <si>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</si>
  <si>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</si>
  <si>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</si>
  <si>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</si>
  <si>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</si>
  <si>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</si>
  <si>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</si>
  <si>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</si>
  <si>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</si>
  <si>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</si>
  <si>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</si>
  <si>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</si>
  <si>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</si>
  <si>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</si>
  <si>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</si>
  <si>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</si>
  <si>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</si>
  <si>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</si>
  <si>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</si>
  <si>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</si>
  <si>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</si>
  <si>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</si>
  <si>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</si>
  <si>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</si>
  <si>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</si>
  <si>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</si>
  <si>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</si>
  <si>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</si>
  <si>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</si>
  <si>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</si>
  <si>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</si>
  <si>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</si>
  <si>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</si>
  <si>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</si>
  <si>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</si>
  <si>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</si>
  <si>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</si>
  <si>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</si>
  <si>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</si>
  <si>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</si>
  <si>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</si>
  <si>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</si>
  <si>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</si>
  <si>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</si>
  <si>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</si>
  <si>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</si>
  <si>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</si>
  <si>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</si>
  <si>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</si>
  <si>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</si>
  <si>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</si>
  <si>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</si>
  <si>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</si>
  <si>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</si>
  <si>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</si>
  <si>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</si>
  <si>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</si>
  <si>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</si>
  <si>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</si>
  <si>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</si>
  <si>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</si>
  <si>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</si>
  <si>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</si>
  <si>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</si>
  <si>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</si>
  <si>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</si>
  <si>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</si>
  <si>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</si>
  <si>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</si>
  <si>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</si>
  <si>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</si>
  <si>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</si>
  <si>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</si>
  <si>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</si>
  <si>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</si>
  <si>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</si>
  <si>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</si>
  <si>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</si>
  <si>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</si>
  <si>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</si>
  <si>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</si>
  <si>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</si>
  <si>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</si>
  <si>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</si>
  <si>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</si>
  <si>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</si>
  <si>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</si>
  <si>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</si>
  <si>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</si>
  <si>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</si>
  <si>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</si>
  <si>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</si>
  <si>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</si>
  <si>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</si>
  <si>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</si>
  <si>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</si>
  <si>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</si>
  <si>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</si>
  <si>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</si>
  <si>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</si>
  <si>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</si>
  <si>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</si>
  <si>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</si>
  <si>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</si>
  <si>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</si>
  <si>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</si>
  <si>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</si>
  <si>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</si>
  <si>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</si>
  <si>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</si>
  <si>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</si>
  <si>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</si>
  <si>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</si>
  <si>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</si>
  <si>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</si>
  <si>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</si>
  <si>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</si>
  <si>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</si>
  <si>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</si>
  <si>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</si>
  <si>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</si>
  <si>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</si>
  <si>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</si>
  <si>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</si>
  <si>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</si>
  <si>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</si>
  <si>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</si>
  <si>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</si>
  <si>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</si>
  <si>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</si>
  <si>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</si>
  <si>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</si>
  <si>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</si>
  <si>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</si>
  <si>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</si>
  <si>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</si>
  <si>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</si>
  <si>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</si>
  <si>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</si>
  <si>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</si>
  <si>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</si>
  <si>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</si>
  <si>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</si>
  <si>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</si>
  <si>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</si>
  <si>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</si>
  <si>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</si>
  <si>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</si>
  <si>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</si>
  <si>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</si>
  <si>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</si>
  <si>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</si>
  <si>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</si>
  <si>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</si>
  <si>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</si>
  <si>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</si>
  <si>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</si>
  <si>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</si>
  <si>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</si>
  <si>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</si>
  <si>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</si>
  <si>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</si>
  <si>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</si>
  <si>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</si>
  <si>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</si>
  <si>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</si>
  <si>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</si>
  <si>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</si>
  <si>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</si>
  <si>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</si>
  <si>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</si>
  <si>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</si>
  <si>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</si>
  <si>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</si>
  <si>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</si>
  <si>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</si>
  <si>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</si>
  <si>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</si>
  <si>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</si>
  <si>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</si>
  <si>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</si>
  <si>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</si>
  <si>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</si>
  <si>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</si>
  <si>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</si>
  <si>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</si>
  <si>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</si>
  <si>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</si>
  <si>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</si>
  <si>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</si>
  <si>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</si>
  <si>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</si>
  <si>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</si>
  <si>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</si>
  <si>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</si>
  <si>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</si>
  <si>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</si>
  <si>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</si>
  <si>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</si>
  <si>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</si>
  <si>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</si>
  <si>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</si>
  <si>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</si>
  <si>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</si>
  <si>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</si>
  <si>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</si>
  <si>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</si>
  <si>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</si>
  <si>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</si>
  <si>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</si>
  <si>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</si>
  <si>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</si>
  <si>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</si>
  <si>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</si>
  <si>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</si>
  <si>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</si>
  <si>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</si>
  <si>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</si>
  <si>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</si>
  <si>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</si>
  <si>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</si>
  <si>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</si>
  <si>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</si>
  <si>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</si>
  <si>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</si>
  <si>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</si>
  <si>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</si>
  <si>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</si>
  <si>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</si>
  <si>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</si>
  <si>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</si>
  <si>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</si>
  <si>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</si>
  <si>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</si>
  <si>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</si>
  <si>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</si>
  <si>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</si>
  <si>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</si>
  <si>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</si>
  <si>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</si>
  <si>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</si>
  <si>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</si>
  <si>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</si>
  <si>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</si>
  <si>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</si>
  <si>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</si>
  <si>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</si>
  <si>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</si>
  <si>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</si>
  <si>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</si>
  <si>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</si>
  <si>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</si>
  <si>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</si>
  <si>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</si>
  <si>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</si>
  <si>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</si>
  <si>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</si>
  <si>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</si>
  <si>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</si>
  <si>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</si>
  <si>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Pemasangan APP 1 Fasa Di Bangunan</t>
  </si>
  <si>
    <t>Daya 11.000 VA</t>
  </si>
  <si>
    <t>CJ5-T</t>
  </si>
  <si>
    <t>C12-200</t>
  </si>
  <si>
    <t>CA1</t>
  </si>
  <si>
    <t>CG105</t>
  </si>
  <si>
    <t>B2</t>
  </si>
  <si>
    <t>KONSTRUKSI JARINGAN</t>
  </si>
  <si>
    <t>UKURAN TRAFO : 55/70</t>
  </si>
  <si>
    <t>KOORDINAT : -6.998023, 110.716522</t>
  </si>
  <si>
    <t>IOH BABAT KEBONAGUNG</t>
  </si>
  <si>
    <t>DS BABAT, KEC KEBONAGUNG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</si>
</sst>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8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4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5" fontId="34" fillId="0" borderId="3"/>
    <xf numFmtId="185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68" fillId="0" borderId="0" applyFont="0" applyFill="0" applyBorder="0" applyAlignment="0" applyProtection="0"/>
    <xf numFmtId="187" fontId="70" fillId="0" borderId="0">
      <protection locked="0"/>
    </xf>
    <xf numFmtId="14" fontId="62" fillId="0" borderId="0" applyFill="0" applyBorder="0" applyAlignment="0"/>
    <xf numFmtId="188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9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0" fontId="75" fillId="0" borderId="0">
      <protection locked="0"/>
    </xf>
    <xf numFmtId="190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1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2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20" fillId="0" borderId="0"/>
    <xf numFmtId="192" fontId="34" fillId="0" borderId="0"/>
    <xf numFmtId="171" fontId="81" fillId="0" borderId="0"/>
    <xf numFmtId="171" fontId="82" fillId="0" borderId="0"/>
    <xf numFmtId="171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3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1" fontId="82" fillId="0" borderId="0"/>
    <xf numFmtId="0" fontId="82" fillId="0" borderId="0"/>
    <xf numFmtId="194" fontId="82" fillId="0" borderId="0"/>
    <xf numFmtId="195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4" fontId="82" fillId="0" borderId="0"/>
    <xf numFmtId="0" fontId="82" fillId="0" borderId="0"/>
    <xf numFmtId="0" fontId="34" fillId="0" borderId="0"/>
    <xf numFmtId="0" fontId="20" fillId="0" borderId="0"/>
    <xf numFmtId="181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6" fontId="82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3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3" fontId="41" fillId="0" borderId="0"/>
    <xf numFmtId="193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99" fontId="34" fillId="0" borderId="0" applyFont="0" applyFill="0" applyBorder="0" applyAlignment="0" applyProtection="0"/>
    <xf numFmtId="199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2" fillId="0" borderId="0"/>
    <xf numFmtId="200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5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5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3" fillId="0" borderId="0"/>
    <xf numFmtId="165" fontId="20" fillId="0" borderId="0" applyFont="0" applyFill="0" applyBorder="0" applyAlignment="0" applyProtection="0"/>
    <xf numFmtId="0" fontId="3" fillId="0" borderId="0"/>
    <xf numFmtId="166" fontId="20" fillId="0" borderId="0" applyFont="0" applyFill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166" fontId="20" fillId="0" borderId="0" applyFont="0" applyFill="0" applyBorder="0" applyAlignment="0" applyProtection="0"/>
  </cellStyleXfs>
  <cellXfs count="706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8" fontId="43" fillId="0" borderId="0" xfId="714" applyFont="1" applyFill="1" applyAlignment="1">
      <alignment horizontal="center" wrapText="1"/>
    </xf>
    <xf numFmtId="168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8" fontId="43" fillId="0" borderId="21" xfId="715" applyNumberFormat="1" applyFont="1" applyFill="1" applyBorder="1" applyAlignment="1">
      <alignment horizontal="center" vertical="center" wrapText="1"/>
    </xf>
    <xf numFmtId="168" fontId="43" fillId="0" borderId="21" xfId="714" applyFont="1" applyFill="1" applyBorder="1" applyAlignment="1">
      <alignment horizontal="center" vertical="center" wrapText="1"/>
    </xf>
    <xf numFmtId="168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6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8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8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8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8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8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8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8" fontId="111" fillId="29" borderId="3" xfId="1538" applyNumberFormat="1" applyFill="1" applyBorder="1" applyAlignment="1">
      <alignment horizontal="right"/>
    </xf>
    <xf numFmtId="166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6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8" fontId="140" fillId="40" borderId="87" xfId="2672" applyNumberFormat="1" applyFont="1" applyFill="1" applyBorder="1" applyAlignment="1" applyProtection="1">
      <alignment horizontal="right" vertical="center"/>
      <protection locked="0"/>
    </xf>
    <xf numFmtId="168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5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6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8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7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75" fillId="33" borderId="0" xfId="0" applyFont="1" applyFill="1" applyAlignment="1">
      <alignment horizontal="left"/>
    </xf>
    <xf numFmtId="0" fontId="119" fillId="33" borderId="0" xfId="0" applyFont="1" applyFill="1" applyAlignment="1">
      <alignment horizontal="left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8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6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6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6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7" fontId="119" fillId="0" borderId="73" xfId="1450" applyNumberFormat="1" applyFont="1" applyBorder="1" applyAlignment="1">
      <alignment horizontal="left" vertical="center"/>
    </xf>
    <xf numFmtId="207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56</xdr:row>
      <xdr:rowOff>81642</xdr:rowOff>
    </xdr:from>
    <xdr:to>
      <xdr:col>12</xdr:col>
      <xdr:colOff>41108</xdr:colOff>
      <xdr:row>59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248479</xdr:colOff>
      <xdr:row>28</xdr:row>
      <xdr:rowOff>24848</xdr:rowOff>
    </xdr:from>
    <xdr:to>
      <xdr:col>9</xdr:col>
      <xdr:colOff>367862</xdr:colOff>
      <xdr:row>28</xdr:row>
      <xdr:rowOff>39413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445548" y="4294676"/>
          <a:ext cx="2898055" cy="1456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349493</xdr:colOff>
      <xdr:row>26</xdr:row>
      <xdr:rowOff>57665</xdr:rowOff>
    </xdr:from>
    <xdr:to>
      <xdr:col>5</xdr:col>
      <xdr:colOff>54391</xdr:colOff>
      <xdr:row>27</xdr:row>
      <xdr:rowOff>10687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1425258" y="4136606"/>
          <a:ext cx="85898" cy="10990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434890</xdr:colOff>
      <xdr:row>23</xdr:row>
      <xdr:rowOff>395</xdr:rowOff>
    </xdr:from>
    <xdr:to>
      <xdr:col>3</xdr:col>
      <xdr:colOff>295889</xdr:colOff>
      <xdr:row>24</xdr:row>
      <xdr:rowOff>148230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631959" y="3514792"/>
          <a:ext cx="353671" cy="29892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9</xdr:col>
      <xdr:colOff>127552</xdr:colOff>
      <xdr:row>26</xdr:row>
      <xdr:rowOff>64128</xdr:rowOff>
    </xdr:from>
    <xdr:to>
      <xdr:col>9</xdr:col>
      <xdr:colOff>215918</xdr:colOff>
      <xdr:row>27</xdr:row>
      <xdr:rowOff>10110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108317" y="4143069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11359</xdr:colOff>
      <xdr:row>26</xdr:row>
      <xdr:rowOff>54664</xdr:rowOff>
    </xdr:from>
    <xdr:to>
      <xdr:col>7</xdr:col>
      <xdr:colOff>99725</xdr:colOff>
      <xdr:row>27</xdr:row>
      <xdr:rowOff>3959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230124" y="4133605"/>
          <a:ext cx="88366" cy="106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65690</xdr:colOff>
      <xdr:row>26</xdr:row>
      <xdr:rowOff>31417</xdr:rowOff>
    </xdr:from>
    <xdr:to>
      <xdr:col>3</xdr:col>
      <xdr:colOff>154056</xdr:colOff>
      <xdr:row>26</xdr:row>
      <xdr:rowOff>129798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0994C96-1360-4FCD-B953-09CD11F4341F}"/>
            </a:ext>
          </a:extLst>
        </xdr:cNvPr>
        <xdr:cNvGrpSpPr/>
      </xdr:nvGrpSpPr>
      <xdr:grpSpPr>
        <a:xfrm>
          <a:off x="760455" y="4110358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A4F32670-51BB-A89C-80E1-C6982B10DE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DFD8BA-77A3-B611-CC34-B2CF8E12E9F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5DBBC6D-B51B-7A35-6F9E-4EE2E7C2D7DD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375488</xdr:colOff>
      <xdr:row>26</xdr:row>
      <xdr:rowOff>139791</xdr:rowOff>
    </xdr:from>
    <xdr:to>
      <xdr:col>9</xdr:col>
      <xdr:colOff>140493</xdr:colOff>
      <xdr:row>26</xdr:row>
      <xdr:rowOff>146981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>
          <a:endCxn id="195" idx="3"/>
        </xdr:cNvCxnSpPr>
      </xdr:nvCxnSpPr>
      <xdr:spPr>
        <a:xfrm>
          <a:off x="1446229" y="4107446"/>
          <a:ext cx="1670005" cy="719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109873</xdr:colOff>
      <xdr:row>26</xdr:row>
      <xdr:rowOff>129798</xdr:rowOff>
    </xdr:from>
    <xdr:to>
      <xdr:col>4</xdr:col>
      <xdr:colOff>377376</xdr:colOff>
      <xdr:row>26</xdr:row>
      <xdr:rowOff>133666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0F8BE4A-A9AF-49EF-95BF-CC80CEC2F5D9}"/>
            </a:ext>
          </a:extLst>
        </xdr:cNvPr>
        <xdr:cNvCxnSpPr>
          <a:endCxn id="24" idx="4"/>
        </xdr:cNvCxnSpPr>
      </xdr:nvCxnSpPr>
      <xdr:spPr>
        <a:xfrm flipH="1" flipV="1">
          <a:off x="799614" y="4097453"/>
          <a:ext cx="648503" cy="386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16278</xdr:colOff>
      <xdr:row>26</xdr:row>
      <xdr:rowOff>49984</xdr:rowOff>
    </xdr:from>
    <xdr:to>
      <xdr:col>8</xdr:col>
      <xdr:colOff>351296</xdr:colOff>
      <xdr:row>27</xdr:row>
      <xdr:rowOff>87399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21447630">
          <a:off x="2617017" y="397594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3</xdr:col>
      <xdr:colOff>289949</xdr:colOff>
      <xdr:row>26</xdr:row>
      <xdr:rowOff>58493</xdr:rowOff>
    </xdr:from>
    <xdr:to>
      <xdr:col>4</xdr:col>
      <xdr:colOff>241739</xdr:colOff>
      <xdr:row>27</xdr:row>
      <xdr:rowOff>99220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F7EA8915-4CC9-4477-AEE1-6018C6025FC9}"/>
            </a:ext>
          </a:extLst>
        </xdr:cNvPr>
        <xdr:cNvSpPr/>
      </xdr:nvSpPr>
      <xdr:spPr>
        <a:xfrm rot="21299299">
          <a:off x="979690" y="4026148"/>
          <a:ext cx="332790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109873</xdr:colOff>
      <xdr:row>24</xdr:row>
      <xdr:rowOff>148230</xdr:rowOff>
    </xdr:from>
    <xdr:to>
      <xdr:col>3</xdr:col>
      <xdr:colOff>119054</xdr:colOff>
      <xdr:row>26</xdr:row>
      <xdr:rowOff>31417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4" idx="2"/>
          <a:endCxn id="24" idx="0"/>
        </xdr:cNvCxnSpPr>
      </xdr:nvCxnSpPr>
      <xdr:spPr>
        <a:xfrm flipH="1">
          <a:off x="799614" y="3813713"/>
          <a:ext cx="9181" cy="18535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354724</xdr:colOff>
      <xdr:row>27</xdr:row>
      <xdr:rowOff>65690</xdr:rowOff>
    </xdr:from>
    <xdr:to>
      <xdr:col>3</xdr:col>
      <xdr:colOff>359008</xdr:colOff>
      <xdr:row>29</xdr:row>
      <xdr:rowOff>65690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5DF7B2F-2010-44C5-8686-15056FB61D2A}"/>
            </a:ext>
          </a:extLst>
        </xdr:cNvPr>
        <xdr:cNvSpPr/>
      </xdr:nvSpPr>
      <xdr:spPr>
        <a:xfrm>
          <a:off x="551793" y="4184431"/>
          <a:ext cx="496956" cy="30217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272143</xdr:colOff>
      <xdr:row>9</xdr:row>
      <xdr:rowOff>136072</xdr:rowOff>
    </xdr:from>
    <xdr:to>
      <xdr:col>19</xdr:col>
      <xdr:colOff>48962</xdr:colOff>
      <xdr:row>49</xdr:row>
      <xdr:rowOff>15863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DE08F2-4AB7-02CE-D1F6-7BA9D3AF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072" y="1755322"/>
          <a:ext cx="9573961" cy="64112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6" t="s">
        <v>1134</v>
      </c>
      <c r="C4" s="516"/>
      <c r="D4" s="516"/>
      <c r="E4" s="516"/>
      <c r="F4" s="516"/>
      <c r="G4" s="516"/>
      <c r="H4" s="51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7" t="s">
        <v>0</v>
      </c>
      <c r="C7" s="517" t="s">
        <v>1</v>
      </c>
      <c r="D7" s="518" t="s">
        <v>42</v>
      </c>
      <c r="E7" s="518" t="s">
        <v>43</v>
      </c>
      <c r="F7" s="518" t="s">
        <v>1135</v>
      </c>
      <c r="G7" s="519" t="s">
        <v>41</v>
      </c>
      <c r="H7" s="515" t="s">
        <v>1042</v>
      </c>
      <c r="I7" s="515" t="s">
        <v>1137</v>
      </c>
      <c r="J7" s="515" t="s">
        <v>1026</v>
      </c>
      <c r="K7" s="509" t="s">
        <v>1024</v>
      </c>
      <c r="L7" s="510"/>
    </row>
    <row r="8" spans="1:12" ht="15" customHeight="1">
      <c r="B8" s="517"/>
      <c r="C8" s="517"/>
      <c r="D8" s="518"/>
      <c r="E8" s="518"/>
      <c r="F8" s="518"/>
      <c r="G8" s="519"/>
      <c r="H8" s="515"/>
      <c r="I8" s="515"/>
      <c r="J8" s="515"/>
      <c r="K8" s="511"/>
      <c r="L8" s="512"/>
    </row>
    <row r="9" spans="1:12" ht="15" customHeight="1">
      <c r="B9" s="517"/>
      <c r="C9" s="517"/>
      <c r="D9" s="518"/>
      <c r="E9" s="518"/>
      <c r="F9" s="518"/>
      <c r="G9" s="519"/>
      <c r="H9" s="515"/>
      <c r="I9" s="515"/>
      <c r="J9" s="515"/>
      <c r="K9" s="513"/>
      <c r="L9" s="51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2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6600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SUMIFS(RAB!$F$14:$F$40,RAB!$C$14:$C$40,C714)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SUMIFS(RAB!$F$14:$F$40,RAB!$C$14:$C$40,C715)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SUMIFS(RAB!$F$14:$F$40,RAB!$C$14:$C$40,C716)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SUMIFS(RAB!$F$14:$F$40,RAB!$C$14:$C$40,C717)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SUMIFS(RAB!$F$14:$F$40,RAB!$C$14:$C$40,C718)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SUMIFS(RAB!$F$14:$F$40,RAB!$C$14:$C$40,C719)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SUMIFS(RAB!$F$14:$F$40,RAB!$C$14:$C$40,C720)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SUMIFS(RAB!$F$14:$F$40,RAB!$C$14:$C$40,C721)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SUMIFS(RAB!$F$14:$F$40,RAB!$C$14:$C$40,C722)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SUMIFS(RAB!$F$14:$F$40,RAB!$C$14:$C$40,C723)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SUMIFS(RAB!$F$14:$F$40,RAB!$C$14:$C$40,C724)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SUMIFS(RAB!$F$14:$F$40,RAB!$C$14:$C$40,C725)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SUMIFS(RAB!$F$14:$F$40,RAB!$C$14:$C$40,C726)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SUMIFS(RAB!$F$14:$F$40,RAB!$C$14:$C$40,C727)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SUMIFS(RAB!$F$14:$F$40,RAB!$C$14:$C$40,C728)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SUMIFS(RAB!$F$14:$F$40,RAB!$C$14:$C$40,C729)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SUMIFS(RAB!$F$14:$F$40,RAB!$C$14:$C$40,C730)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SUMIFS(RAB!$F$14:$F$40,RAB!$C$14:$C$40,C731)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SUMIFS(RAB!$F$14:$F$40,RAB!$C$14:$C$40,C732)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SUMIFS(RAB!$F$14:$F$40,RAB!$C$14:$C$40,C733)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SUMIFS(RAB!$F$14:$F$40,RAB!$C$14:$C$40,C734)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SUMIFS(RAB!$F$14:$F$40,RAB!$C$14:$C$40,C735)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SUMIFS(RAB!$F$14:$F$40,RAB!$C$14:$C$40,C736)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SUMIFS(RAB!$F$14:$F$40,RAB!$C$14:$C$40,C737)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SUMIFS(RAB!$F$14:$F$40,RAB!$C$14:$C$40,C738)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SUMIFS(RAB!$F$14:$F$40,RAB!$C$14:$C$40,C739)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SUMIFS(RAB!$F$14:$F$40,RAB!$C$14:$C$40,C740)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SUMIFS(RAB!$F$14:$F$40,RAB!$C$14:$C$40,C741)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SUMIFS(RAB!$F$14:$F$40,RAB!$C$14:$C$40,C742)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SUMIFS(RAB!$F$14:$F$40,RAB!$C$14:$C$40,C743)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SUMIFS(RAB!$F$14:$F$40,RAB!$C$14:$C$40,C744)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SUMIFS(RAB!$F$14:$F$40,RAB!$C$14:$C$40,C745)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SUMIFS(RAB!$F$14:$F$40,RAB!$C$14:$C$40,C746)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SUMIFS(RAB!$F$14:$F$40,RAB!$C$14:$C$40,C747)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SUMIFS(RAB!$F$14:$F$40,RAB!$C$14:$C$40,C748)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SUMIFS(RAB!$F$14:$F$40,RAB!$C$14:$C$40,C749)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SUMIFS(RAB!$F$14:$F$40,RAB!$C$14:$C$40,C750)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SUMIFS(RAB!$F$14:$F$40,RAB!$C$14:$C$40,C751)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SUMIFS(RAB!$F$14:$F$40,RAB!$C$14:$C$40,C752)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SUMIFS(RAB!$F$14:$F$40,RAB!$C$14:$C$40,C753)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SUMIFS(RAB!$F$14:$F$40,RAB!$C$14:$C$40,C754)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SUMIFS(RAB!$F$14:$F$40,RAB!$C$14:$C$40,C755)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SUMIFS(RAB!$F$14:$F$40,RAB!$C$14:$C$40,C756)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SUMIFS(RAB!$F$14:$F$40,RAB!$C$14:$C$40,C757)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SUMIFS(RAB!$F$14:$F$40,RAB!$C$14:$C$40,C758)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SUMIFS(RAB!$F$14:$F$40,RAB!$C$14:$C$40,C759)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SUMIFS(RAB!$F$14:$F$40,RAB!$C$14:$C$40,C760)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SUMIFS(RAB!$F$14:$F$40,RAB!$C$14:$C$40,C761)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SUMIFS(RAB!$F$14:$F$40,RAB!$C$14:$C$40,C762)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SUMIFS(RAB!$F$14:$F$40,RAB!$C$14:$C$40,C763)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SUMIFS(RAB!$F$14:$F$40,RAB!$C$14:$C$40,C764)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SUMIFS(RAB!$F$14:$F$40,RAB!$C$14:$C$40,C765)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SUMIFS(RAB!$F$14:$F$40,RAB!$C$14:$C$40,C766)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SUMIFS(RAB!$F$14:$F$40,RAB!$C$14:$C$40,C767)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SUMIFS(RAB!$F$14:$F$40,RAB!$C$14:$C$40,C768)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SUMIFS(RAB!$F$14:$F$40,RAB!$C$14:$C$40,C769)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SUMIFS(RAB!$F$14:$F$40,RAB!$C$14:$C$40,C770)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SUMIFS(RAB!$F$14:$F$40,RAB!$C$14:$C$40,C771)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SUMIFS(RAB!$F$14:$F$40,RAB!$C$14:$C$40,C772)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SUMIFS(RAB!$F$14:$F$40,RAB!$C$14:$C$40,C773)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SUMIFS(RAB!$F$14:$F$40,RAB!$C$14:$C$40,C774)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SUMIFS(RAB!$F$14:$F$40,RAB!$C$14:$C$40,C775)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SUMIFS(RAB!$F$14:$F$40,RAB!$C$14:$C$40,C776)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SUMIFS(RAB!$F$14:$F$40,RAB!$C$14:$C$40,C777)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SUMIFS(RAB!$F$14:$F$40,RAB!$C$14:$C$40,C778)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SUMIFS(RAB!$F$14:$F$40,RAB!$C$14:$C$40,C779)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SUMIFS(RAB!$F$14:$F$40,RAB!$C$14:$C$40,C780)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SUMIFS(RAB!$F$14:$F$40,RAB!$C$14:$C$40,C781)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SUMIFS(RAB!$F$14:$F$40,RAB!$C$14:$C$40,C782)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SUMIFS(RAB!$F$14:$F$40,RAB!$C$14:$C$40,C783)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SUMIFS(RAB!$F$14:$F$40,RAB!$C$14:$C$40,C784)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SUMIFS(RAB!$F$14:$F$40,RAB!$C$14:$C$40,C785)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SUMIFS(RAB!$F$14:$F$40,RAB!$C$14:$C$40,C786)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SUMIFS(RAB!$F$14:$F$40,RAB!$C$14:$C$40,C787)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SUMIFS(RAB!$F$14:$F$40,RAB!$C$14:$C$40,C788)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SUMIFS(RAB!$F$14:$F$40,RAB!$C$14:$C$40,C789)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SUMIFS(RAB!$F$14:$F$40,RAB!$C$14:$C$40,C790)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SUMIFS(RAB!$F$14:$F$40,RAB!$C$14:$C$40,C791)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SUMIFS(RAB!$F$14:$F$40,RAB!$C$14:$C$40,C792)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SUMIFS(RAB!$F$14:$F$40,RAB!$C$14:$C$40,C793)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SUMIFS(RAB!$F$14:$F$40,RAB!$C$14:$C$40,C794)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SUMIFS(RAB!$F$14:$F$40,RAB!$C$14:$C$40,C795)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SUMIFS(RAB!$F$14:$F$40,RAB!$C$14:$C$40,C796)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SUMIFS(RAB!$F$14:$F$40,RAB!$C$14:$C$40,C797)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SUMIFS(RAB!$F$14:$F$40,RAB!$C$14:$C$40,C798)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SUMIFS(RAB!$F$14:$F$40,RAB!$C$14:$C$40,C799)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SUMIFS(RAB!$F$14:$F$40,RAB!$C$14:$C$40,C800)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SUMIFS(RAB!$F$14:$F$40,RAB!$C$14:$C$40,C801)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SUMIFS(RAB!$F$14:$F$40,RAB!$C$14:$C$40,C802)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SUMIFS(RAB!$F$14:$F$40,RAB!$C$14:$C$40,C803)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SUMIFS(RAB!$F$14:$F$40,RAB!$C$14:$C$40,C804)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SUMIFS(RAB!$F$14:$F$40,RAB!$C$14:$C$40,C805)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SUMIFS(RAB!$F$14:$F$40,RAB!$C$14:$C$40,C806)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SUMIFS(RAB!$F$14:$F$40,RAB!$C$14:$C$40,C807)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SUMIFS(RAB!$F$14:$F$40,RAB!$C$14:$C$40,C808)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SUMIFS(RAB!$F$14:$F$40,RAB!$C$14:$C$40,C809)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SUMIFS(RAB!$F$14:$F$40,RAB!$C$14:$C$40,C810)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SUMIFS(RAB!$F$14:$F$40,RAB!$C$14:$C$40,C811)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SUMIFS(RAB!$F$14:$F$40,RAB!$C$14:$C$40,C812)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SUMIFS(RAB!$F$14:$F$40,RAB!$C$14:$C$40,C813)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SUMIFS(RAB!$F$14:$F$40,RAB!$C$14:$C$40,C814)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SUMIFS(RAB!$F$14:$F$40,RAB!$C$14:$C$40,C815)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SUMIFS(RAB!$F$14:$F$40,RAB!$C$14:$C$40,C816)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SUMIFS(RAB!$F$14:$F$40,RAB!$C$14:$C$40,C817)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SUMIFS(RAB!$F$14:$F$40,RAB!$C$14:$C$40,C818)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SUMIFS(RAB!$F$14:$F$40,RAB!$C$14:$C$40,C819)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SUMIFS(RAB!$F$14:$F$40,RAB!$C$14:$C$40,C820)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SUMIFS(RAB!$F$14:$F$40,RAB!$C$14:$C$40,C821)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SUMIFS(RAB!$F$14:$F$40,RAB!$C$14:$C$40,C822)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SUMIFS(RAB!$F$14:$F$40,RAB!$C$14:$C$40,C823)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SUMIFS(RAB!$F$14:$F$40,RAB!$C$14:$C$40,C824)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SUMIFS(RAB!$F$14:$F$40,RAB!$C$14:$C$40,C825)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SUMIFS(RAB!$F$14:$F$40,RAB!$C$14:$C$40,C826)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SUMIFS(RAB!$F$14:$F$40,RAB!$C$14:$C$40,C827)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SUMIFS(RAB!$F$14:$F$40,RAB!$C$14:$C$40,C828)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SUMIFS(RAB!$F$14:$F$40,RAB!$C$14:$C$40,C829)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SUMIFS(RAB!$F$14:$F$40,RAB!$C$14:$C$40,C830)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SUMIFS(RAB!$F$14:$F$40,RAB!$C$14:$C$40,C831)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SUMIFS(RAB!$F$14:$F$40,RAB!$C$14:$C$40,C832)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SUMIFS(RAB!$F$14:$F$40,RAB!$C$14:$C$40,C833)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SUMIFS(RAB!$F$14:$F$40,RAB!$C$14:$C$40,C834)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SUMIFS(RAB!$F$14:$F$40,RAB!$C$14:$C$40,C835)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SUMIFS(RAB!$F$14:$F$40,RAB!$C$14:$C$40,C836)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SUMIFS(RAB!$F$14:$F$40,RAB!$C$14:$C$40,C837)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SUMIFS(RAB!$F$14:$F$40,RAB!$C$14:$C$40,C838)</f>
        <v>35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SUMIFS(RAB!$F$14:$F$40,RAB!$C$14:$C$40,C839)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SUMIFS(RAB!$F$14:$F$40,RAB!$C$14:$C$40,C840)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SUMIFS(RAB!$F$14:$F$40,RAB!$C$14:$C$40,C841)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SUMIFS(RAB!$F$14:$F$40,RAB!$C$14:$C$40,C842)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SUMIFS(RAB!$F$14:$F$40,RAB!$C$14:$C$40,C843)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SUMIFS(RAB!$F$14:$F$40,RAB!$C$14:$C$40,C844)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SUMIFS(RAB!$F$14:$F$40,RAB!$C$14:$C$40,C845)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SUMIFS(RAB!$F$14:$F$40,RAB!$C$14:$C$40,C846)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SUMIFS(RAB!$F$14:$F$40,RAB!$C$14:$C$40,C847)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SUMIFS(RAB!$F$14:$F$40,RAB!$C$14:$C$40,C848)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SUMIFS(RAB!$F$14:$F$40,RAB!$C$14:$C$40,C849)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SUMIFS(RAB!$F$14:$F$40,RAB!$C$14:$C$40,C850)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SUMIFS(RAB!$F$14:$F$40,RAB!$C$14:$C$40,C851)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SUMIFS(RAB!$F$14:$F$40,RAB!$C$14:$C$40,C852)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SUMIFS(RAB!$F$14:$F$40,RAB!$C$14:$C$40,C853)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SUMIFS(RAB!$F$14:$F$40,RAB!$C$14:$C$40,C854)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SUMIFS(RAB!$F$14:$F$40,RAB!$C$14:$C$40,C855)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SUMIFS(RAB!$F$14:$F$40,RAB!$C$14:$C$40,C856)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SUMIFS(RAB!$F$14:$F$40,RAB!$C$14:$C$40,C857)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SUMIFS(RAB!$F$14:$F$40,RAB!$C$14:$C$40,C858)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SUMIFS(RAB!$F$14:$F$40,RAB!$C$14:$C$40,C859)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SUMIFS(RAB!$F$14:$F$40,RAB!$C$14:$C$40,C860)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SUMIFS(RAB!$F$14:$F$40,RAB!$C$14:$C$40,C861)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SUMIFS(RAB!$F$14:$F$40,RAB!$C$14:$C$40,C862)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SUMIFS(RAB!$F$14:$F$40,RAB!$C$14:$C$40,C863)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SUMIFS(RAB!$F$14:$F$40,RAB!$C$14:$C$40,C864)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SUMIFS(RAB!$F$14:$F$40,RAB!$C$14:$C$40,C865)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SUMIFS(RAB!$F$14:$F$40,RAB!$C$14:$C$40,C866)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SUMIFS(RAB!$F$14:$F$40,RAB!$C$14:$C$40,C867)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SUMIFS(RAB!$F$14:$F$40,RAB!$C$14:$C$40,C868)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SUMIFS(RAB!$F$14:$F$40,RAB!$C$14:$C$40,C869)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SUMIFS(RAB!$F$14:$F$40,RAB!$C$14:$C$40,C870)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SUMIFS(RAB!$F$14:$F$40,RAB!$C$14:$C$40,C871)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SUMIFS(RAB!$F$14:$F$40,RAB!$C$14:$C$40,C872)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SUMIFS(RAB!$F$14:$F$40,RAB!$C$14:$C$40,C873)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SUMIFS(RAB!$F$14:$F$40,RAB!$C$14:$C$40,C874)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SUMIFS(RAB!$F$14:$F$40,RAB!$C$14:$C$40,C875)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SUMIFS(RAB!$F$14:$F$40,RAB!$C$14:$C$40,C876)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SUMIFS(RAB!$F$14:$F$40,RAB!$C$14:$C$40,C877)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SUMIFS(RAB!$F$14:$F$40,RAB!$C$14:$C$40,C878)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SUMIFS(RAB!$F$14:$F$40,RAB!$C$14:$C$40,C879)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SUMIFS(RAB!$F$14:$F$40,RAB!$C$14:$C$40,C880)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SUMIFS(RAB!$F$14:$F$40,RAB!$C$14:$C$40,C881)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SUMIFS(RAB!$F$14:$F$40,RAB!$C$14:$C$40,C882)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SUMIFS(RAB!$F$14:$F$40,RAB!$C$14:$C$40,C883)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SUMIFS(RAB!$F$14:$F$40,RAB!$C$14:$C$40,C884)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SUMIFS(RAB!$F$14:$F$40,RAB!$C$14:$C$40,C885)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SUMIFS(RAB!$F$14:$F$40,RAB!$C$14:$C$40,C886)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SUMIFS(RAB!$F$14:$F$40,RAB!$C$14:$C$40,C887)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SUMIFS(RAB!$F$14:$F$40,RAB!$C$14:$C$40,C888)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SUMIFS(RAB!$F$14:$F$40,RAB!$C$14:$C$40,C889)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SUMIFS(RAB!$F$14:$F$40,RAB!$C$14:$C$40,C890)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SUMIFS(RAB!$F$14:$F$40,RAB!$C$14:$C$40,C891)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SUMIFS(RAB!$F$14:$F$40,RAB!$C$14:$C$40,C892)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SUMIFS(RAB!$F$14:$F$40,RAB!$C$14:$C$40,C893)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SUMIFS(RAB!$F$14:$F$40,RAB!$C$14:$C$40,C894)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SUMIFS(RAB!$F$14:$F$40,RAB!$C$14:$C$40,C895)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SUMIFS(RAB!$F$14:$F$40,RAB!$C$14:$C$40,C896)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SUMIFS(RAB!$F$14:$F$40,RAB!$C$14:$C$40,C897)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SUMIFS(RAB!$F$14:$F$40,RAB!$C$14:$C$40,C898)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SUMIFS(RAB!$F$14:$F$40,RAB!$C$14:$C$40,C899)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SUMIFS(RAB!$F$14:$F$40,RAB!$C$14:$C$40,C900)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SUMIFS(RAB!$F$14:$F$40,RAB!$C$14:$C$40,C901)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SUMIFS(RAB!$F$14:$F$40,RAB!$C$14:$C$40,C902)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SUMIFS(RAB!$F$14:$F$40,RAB!$C$14:$C$40,C903)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SUMIFS(RAB!$F$14:$F$40,RAB!$C$14:$C$40,C904)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SUMIFS(RAB!$F$14:$F$40,RAB!$C$14:$C$40,C905)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SUMIFS(RAB!$F$14:$F$40,RAB!$C$14:$C$40,C906)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SUMIFS(RAB!$F$14:$F$40,RAB!$C$14:$C$40,C907)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SUMIFS(RAB!$F$14:$F$40,RAB!$C$14:$C$40,C908)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SUMIFS(RAB!$F$14:$F$40,RAB!$C$14:$C$40,C909)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SUMIFS(RAB!$F$14:$F$40,RAB!$C$14:$C$40,C910)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SUMIFS(RAB!$F$14:$F$40,RAB!$C$14:$C$40,C911)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SUMIFS(RAB!$F$14:$F$40,RAB!$C$14:$C$40,C912)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SUMIFS(RAB!$F$14:$F$40,RAB!$C$14:$C$40,C913)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SUMIFS(RAB!$F$14:$F$40,RAB!$C$14:$C$40,C914)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SUMIFS(RAB!$F$14:$F$40,RAB!$C$14:$C$40,C915)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SUMIFS(RAB!$F$14:$F$40,RAB!$C$14:$C$40,C916)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SUMIFS(RAB!$F$14:$F$40,RAB!$C$14:$C$40,C917)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SUMIFS(RAB!$F$14:$F$40,RAB!$C$14:$C$40,C918)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SUMIFS(RAB!$F$14:$F$40,RAB!$C$14:$C$40,C919)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SUMIFS(RAB!$F$14:$F$40,RAB!$C$14:$C$40,C920)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SUMIFS(RAB!$F$14:$F$40,RAB!$C$14:$C$40,C921)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SUMIFS(RAB!$F$14:$F$40,RAB!$C$14:$C$40,C922)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SUMIFS(RAB!$F$14:$F$40,RAB!$C$14:$C$40,C923)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SUMIFS(RAB!$F$14:$F$40,RAB!$C$14:$C$40,C924)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SUMIFS(RAB!$F$14:$F$40,RAB!$C$14:$C$40,C925)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SUMIFS(RAB!$F$14:$F$40,RAB!$C$14:$C$40,C926)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SUMIFS(RAB!$F$14:$F$40,RAB!$C$14:$C$40,C927)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SUMIFS(RAB!$F$14:$F$40,RAB!$C$14:$C$40,C928)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SUMIFS(RAB!$F$14:$F$40,RAB!$C$14:$C$40,C929)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SUMIFS(RAB!$F$14:$F$40,RAB!$C$14:$C$40,C930)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SUMIFS(RAB!$F$14:$F$40,RAB!$C$14:$C$40,C931)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SUMIFS(RAB!$F$14:$F$40,RAB!$C$14:$C$40,C932)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SUMIFS(RAB!$F$14:$F$40,RAB!$C$14:$C$40,C933)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SUMIFS(RAB!$F$14:$F$40,RAB!$C$14:$C$40,C934)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SUMIFS(RAB!$F$14:$F$40,RAB!$C$14:$C$40,C935)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SUMIFS(RAB!$F$14:$F$40,RAB!$C$14:$C$40,C936)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SUMIFS(RAB!$F$14:$F$40,RAB!$C$14:$C$40,C937)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SUMIFS(RAB!$F$14:$F$40,RAB!$C$14:$C$40,C938)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SUMIFS(RAB!$F$14:$F$40,RAB!$C$14:$C$40,C939)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SUMIFS(RAB!$F$14:$F$40,RAB!$C$14:$C$40,C940)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SUMIFS(RAB!$F$14:$F$40,RAB!$C$14:$C$40,C941)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SUMIFS(RAB!$F$14:$F$40,RAB!$C$14:$C$40,C942)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SUMIFS(RAB!$F$14:$F$40,RAB!$C$14:$C$40,C943)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SUMIFS(RAB!$F$14:$F$40,RAB!$C$14:$C$40,C944)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SUMIFS(RAB!$F$14:$F$40,RAB!$C$14:$C$40,C945)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SUMIFS(RAB!$F$14:$F$40,RAB!$C$14:$C$40,C946)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SUMIFS(RAB!$F$14:$F$40,RAB!$C$14:$C$40,C947)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SUMIFS(RAB!$F$14:$F$40,RAB!$C$14:$C$40,C948)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SUMIFS(RAB!$F$14:$F$40,RAB!$C$14:$C$40,C949)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SUMIFS(RAB!$F$14:$F$40,RAB!$C$14:$C$40,C950)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SUMIFS(RAB!$F$14:$F$40,RAB!$C$14:$C$40,C951)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SUMIFS(RAB!$F$14:$F$40,RAB!$C$14:$C$40,C952)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SUMIFS(RAB!$F$14:$F$40,RAB!$C$14:$C$40,C953)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SUMIFS(RAB!$F$14:$F$40,RAB!$C$14:$C$40,C954)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SUMIFS(RAB!$F$14:$F$40,RAB!$C$14:$C$40,C955)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SUMIFS(RAB!$F$14:$F$40,RAB!$C$14:$C$40,C956)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SUMIFS(RAB!$F$14:$F$40,RAB!$C$14:$C$40,C957)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SUMIFS(RAB!$F$14:$F$40,RAB!$C$14:$C$40,C958)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SUMIFS(RAB!$F$14:$F$40,RAB!$C$14:$C$40,C959)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SUMIFS(RAB!$F$14:$F$40,RAB!$C$14:$C$40,C960)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SUMIFS(RAB!$F$14:$F$40,RAB!$C$14:$C$40,C961)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SUMIFS(RAB!$F$14:$F$40,RAB!$C$14:$C$40,C962)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SUMIFS(RAB!$F$14:$F$40,RAB!$C$14:$C$40,C963)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SUMIFS(RAB!$F$14:$F$40,RAB!$C$14:$C$40,C964)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SUMIFS(RAB!$F$14:$F$40,RAB!$C$14:$C$40,C965)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SUMIFS(RAB!$F$14:$F$40,RAB!$C$14:$C$40,C966)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SUMIFS(RAB!$F$14:$F$40,RAB!$C$14:$C$40,C967)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SUMIFS(RAB!$F$14:$F$40,RAB!$C$14:$C$40,C968)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SUMIFS(RAB!$F$14:$F$40,RAB!$C$14:$C$40,C969)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SUMIFS(RAB!$F$14:$F$40,RAB!$C$14:$C$40,C970)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SUMIFS(RAB!$F$14:$F$40,RAB!$C$14:$C$40,C971)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SUMIFS(RAB!$F$14:$F$40,RAB!$C$14:$C$40,C972)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SUMIFS(RAB!$F$14:$F$40,RAB!$C$14:$C$40,C973)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SUMIFS(RAB!$F$14:$F$40,RAB!$C$14:$C$40,C974)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SUMIFS(RAB!$F$14:$F$40,RAB!$C$14:$C$40,C975)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SUMIFS(RAB!$F$14:$F$40,RAB!$C$14:$C$40,C976)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SUMIFS(RAB!$F$14:$F$40,RAB!$C$14:$C$40,C977)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SUMIFS(RAB!$F$14:$F$40,RAB!$C$14:$C$40,C978)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SUMIFS(RAB!$F$14:$F$40,RAB!$C$14:$C$40,C979)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SUMIFS(RAB!$F$14:$F$40,RAB!$C$14:$C$40,C980)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SUMIFS(RAB!$F$14:$F$40,RAB!$C$14:$C$40,C981)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SUMIFS(RAB!$F$14:$F$40,RAB!$C$14:$C$40,C982)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SUMIFS(RAB!$F$14:$F$40,RAB!$C$14:$C$40,C983)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SUMIFS(RAB!$F$14:$F$40,RAB!$C$14:$C$40,C984)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SUMIFS(RAB!$F$14:$F$40,RAB!$C$14:$C$40,C985)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SUMIFS(RAB!$F$14:$F$40,RAB!$C$14:$C$40,C986)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SUMIFS(RAB!$F$14:$F$40,RAB!$C$14:$C$40,C987)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SUMIFS(RAB!$F$14:$F$40,RAB!$C$14:$C$40,C988)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SUMIFS(RAB!$F$14:$F$40,RAB!$C$14:$C$40,C989)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SUMIFS(RAB!$F$14:$F$40,RAB!$C$14:$C$40,C990)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SUMIFS(RAB!$F$14:$F$40,RAB!$C$14:$C$40,C991)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SUMIFS(RAB!$F$14:$F$40,RAB!$C$14:$C$40,C992)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SUMIFS(RAB!$F$14:$F$40,RAB!$C$14:$C$40,C993)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SUMIFS(RAB!$F$14:$F$40,RAB!$C$14:$C$40,C994)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SUMIFS(RAB!$F$14:$F$40,RAB!$C$14:$C$40,C995)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SUMIFS(RAB!$F$14:$F$40,RAB!$C$14:$C$40,C996)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SUMIFS(RAB!$F$14:$F$40,RAB!$C$14:$C$40,C997)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SUMIFS(RAB!$F$14:$F$40,RAB!$C$14:$C$40,C998)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SUMIFS(RAB!$F$14:$F$40,RAB!$C$14:$C$40,C999)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SUMIFS(RAB!$F$14:$F$40,RAB!$C$14:$C$40,C1000)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SUMIFS(RAB!$F$14:$F$40,RAB!$C$14:$C$40,C1001)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SUMIFS(RAB!$F$14:$F$40,RAB!$C$14:$C$40,C1002)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SUMIFS(RAB!$F$14:$F$40,RAB!$C$14:$C$40,C1003)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SUMIFS(RAB!$F$14:$F$40,RAB!$C$14:$C$40,C1004)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SUMIFS(RAB!$F$14:$F$40,RAB!$C$14:$C$40,C1005)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SUMIFS(RAB!$F$14:$F$40,RAB!$C$14:$C$40,C1006)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SUMIFS(RAB!$F$14:$F$40,RAB!$C$14:$C$40,C1007)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SUMIFS(RAB!$F$14:$F$40,RAB!$C$14:$C$40,C1008)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SUMIFS(RAB!$F$14:$F$40,RAB!$C$14:$C$40,C1009)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SUMIFS(RAB!$F$14:$F$40,RAB!$C$14:$C$40,C1010)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SUMIFS(RAB!$F$14:$F$40,RAB!$C$14:$C$40,C1011)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SUMIFS(RAB!$F$14:$F$40,RAB!$C$14:$C$40,C1012)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SUMIFS(RAB!$F$14:$F$40,RAB!$C$14:$C$40,C1013)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SUMIFS(RAB!$F$14:$F$40,RAB!$C$14:$C$40,C1014)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SUMIFS(RAB!$F$14:$F$40,RAB!$C$14:$C$40,C1015)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SUMIFS(RAB!$F$14:$F$40,RAB!$C$14:$C$40,C1016)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SUMIFS(RAB!$F$14:$F$40,RAB!$C$14:$C$40,C1017)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SUMIFS(RAB!$F$14:$F$40,RAB!$C$14:$C$40,C1018)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SUMIFS(RAB!$F$14:$F$40,RAB!$C$14:$C$40,C1019)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SUMIFS(RAB!$F$14:$F$40,RAB!$C$14:$C$40,C1020)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SUMIFS(RAB!$F$14:$F$40,RAB!$C$14:$C$40,C1021)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SUMIFS(RAB!$F$14:$F$40,RAB!$C$14:$C$40,C1022)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SUMIFS(RAB!$F$14:$F$40,RAB!$C$14:$C$40,C1023)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SUMIFS(RAB!$F$14:$F$40,RAB!$C$14:$C$40,C1024)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SUMIFS(RAB!$F$14:$F$40,RAB!$C$14:$C$40,C1025)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SUMIFS(RAB!$F$14:$F$40,RAB!$C$14:$C$40,C1026)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SUMIFS(RAB!$F$14:$F$40,RAB!$C$14:$C$40,C1027)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SUMIFS(RAB!$F$14:$F$40,RAB!$C$14:$C$40,C1028)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SUMIFS(RAB!$F$14:$F$40,RAB!$C$14:$C$40,C1029)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SUMIFS(RAB!$F$14:$F$40,RAB!$C$14:$C$40,C1030)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SUMIFS(RAB!$F$14:$F$40,RAB!$C$14:$C$40,C1031)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SUMIFS(RAB!$F$14:$F$40,RAB!$C$14:$C$40,C1032)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SUMIFS(RAB!$F$14:$F$40,RAB!$C$14:$C$40,C1033)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SUMIFS(RAB!$F$14:$F$40,RAB!$C$14:$C$40,C1034)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SUMIFS(RAB!$F$14:$F$40,RAB!$C$14:$C$40,C1035)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SUMIFS(RAB!$F$14:$F$40,RAB!$C$14:$C$40,C1036)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SUMIFS(RAB!$F$14:$F$40,RAB!$C$14:$C$40,C1037)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SUMIFS(RAB!$F$14:$F$40,RAB!$C$14:$C$40,C1038)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SUMIFS(RAB!$F$14:$F$40,RAB!$C$14:$C$40,C1039)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SUMIFS(RAB!$F$14:$F$40,RAB!$C$14:$C$40,C1040)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SUMIFS(RAB!$F$14:$F$40,RAB!$C$14:$C$40,C1041)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SUMIFS(RAB!$F$14:$F$40,RAB!$C$14:$C$40,C1042)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SUMIFS(RAB!$F$14:$F$40,RAB!$C$14:$C$40,C1043)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SUMIFS(RAB!$F$14:$F$40,RAB!$C$14:$C$40,C1044)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SUMIFS(RAB!$F$14:$F$40,RAB!$C$14:$C$40,C1045)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SUMIFS(RAB!$F$14:$F$40,RAB!$C$14:$C$40,C1046)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SUMIFS(RAB!$F$14:$F$40,RAB!$C$14:$C$40,C1047)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SUMIFS(RAB!$F$14:$F$40,RAB!$C$14:$C$40,C1048)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SUMIFS(RAB!$F$14:$F$40,RAB!$C$14:$C$40,C1049)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SUMIFS(RAB!$F$14:$F$40,RAB!$C$14:$C$40,C1050)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SUMIFS(RAB!$F$14:$F$40,RAB!$C$14:$C$40,C1051)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SUMIFS(RAB!$F$14:$F$40,RAB!$C$14:$C$40,C1052)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SUMIFS(RAB!$F$14:$F$40,RAB!$C$14:$C$40,C1053)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SUMIFS(RAB!$F$14:$F$40,RAB!$C$14:$C$40,C1054)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SUMIFS(RAB!$F$14:$F$40,RAB!$C$14:$C$40,C1055)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SUMIFS(RAB!$F$14:$F$40,RAB!$C$14:$C$40,C1056)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SUMIFS(RAB!$F$14:$F$40,RAB!$C$14:$C$40,C1057)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SUMIFS(RAB!$F$14:$F$40,RAB!$C$14:$C$40,C1058)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SUMIFS(RAB!$F$14:$F$40,RAB!$C$14:$C$40,C1059)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SUMIFS(RAB!$F$14:$F$40,RAB!$C$14:$C$40,C1060)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SUMIFS(RAB!$F$14:$F$40,RAB!$C$14:$C$40,C1061)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SUMIFS(RAB!$F$14:$F$40,RAB!$C$14:$C$40,C1062)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SUMIFS(RAB!$F$14:$F$40,RAB!$C$14:$C$40,C1063)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SUMIFS(RAB!$F$14:$F$40,RAB!$C$14:$C$40,C1064)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SUMIFS(RAB!$F$14:$F$40,RAB!$C$14:$C$40,C1065)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SUMIFS(RAB!$F$14:$F$40,RAB!$C$14:$C$40,C1066)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SUMIFS(RAB!$F$14:$F$40,RAB!$C$14:$C$40,C1067)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SUMIFS(RAB!$F$14:$F$40,RAB!$C$14:$C$40,C1068)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SUMIFS(RAB!$F$14:$F$40,RAB!$C$14:$C$40,C1069)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SUMIFS(RAB!$F$14:$F$40,RAB!$C$14:$C$40,C1070)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SUMIFS(RAB!$F$14:$F$40,RAB!$C$14:$C$40,C1071)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SUMIFS(RAB!$F$14:$F$40,RAB!$C$14:$C$40,C1072)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SUMIFS(RAB!$F$14:$F$40,RAB!$C$14:$C$40,C1073)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SUMIFS(RAB!$F$14:$F$40,RAB!$C$14:$C$40,C1074)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SUMIFS(RAB!$F$14:$F$40,RAB!$C$14:$C$40,C1075)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SUMIFS(RAB!$F$14:$F$40,RAB!$C$14:$C$40,C1076)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SUMIFS(RAB!$F$14:$F$40,RAB!$C$14:$C$40,C1077)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SUMIFS(RAB!$F$14:$F$40,RAB!$C$14:$C$40,C1078)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SUMIFS(RAB!$F$14:$F$40,RAB!$C$14:$C$40,C1079)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SUMIFS(RAB!$F$14:$F$40,RAB!$C$14:$C$40,C1080)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SUMIFS(RAB!$F$14:$F$40,RAB!$C$14:$C$40,C1081)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SUMIFS(RAB!$F$14:$F$40,RAB!$C$14:$C$40,C1082)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SUMIFS(RAB!$F$14:$F$40,RAB!$C$14:$C$40,C1083)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SUMIFS(RAB!$F$14:$F$40,RAB!$C$14:$C$40,C1084)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SUMIFS(RAB!$F$14:$F$40,RAB!$C$14:$C$40,C1085)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SUMIFS(RAB!$F$14:$F$40,RAB!$C$14:$C$40,C1086)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SUMIFS(RAB!$F$14:$F$40,RAB!$C$14:$C$40,C1087)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SUMIFS(RAB!$F$14:$F$40,RAB!$C$14:$C$40,C1088)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SUMIFS(RAB!$F$14:$F$40,RAB!$C$14:$C$40,C1089)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SUMIFS(RAB!$F$14:$F$40,RAB!$C$14:$C$40,C1090)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SUMIFS(RAB!$F$14:$F$40,RAB!$C$14:$C$40,C1091)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SUMIFS(RAB!$F$14:$F$40,RAB!$C$14:$C$40,C1092)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SUMIFS(RAB!$F$14:$F$40,RAB!$C$14:$C$40,C1093)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SUMIFS(RAB!$F$14:$F$40,RAB!$C$14:$C$40,C1094)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SUMIFS(RAB!$F$14:$F$40,RAB!$C$14:$C$40,C1095)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SUMIFS(RAB!$F$14:$F$40,RAB!$C$14:$C$40,C1096)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SUMIFS(RAB!$F$14:$F$40,RAB!$C$14:$C$40,C1097)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SUMIFS(RAB!$F$14:$F$40,RAB!$C$14:$C$40,C1098)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SUMIFS(RAB!$F$14:$F$40,RAB!$C$14:$C$40,C1099)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SUMIFS(RAB!$F$14:$F$40,RAB!$C$14:$C$40,C1100)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SUMIFS(RAB!$F$14:$F$40,RAB!$C$14:$C$40,C1101)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SUMIFS(RAB!$F$14:$F$40,RAB!$C$14:$C$40,C1102)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SUMIFS(RAB!$F$14:$F$40,RAB!$C$14:$C$40,C1103)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SUMIFS(RAB!$F$14:$F$40,RAB!$C$14:$C$40,C1104)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SUMIFS(RAB!$F$14:$F$40,RAB!$C$14:$C$40,C1105)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SUMIFS(RAB!$F$14:$F$40,RAB!$C$14:$C$40,C1106)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SUMIFS(RAB!$F$14:$F$40,RAB!$C$14:$C$40,C1107)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SUMIFS(RAB!$F$14:$F$40,RAB!$C$14:$C$40,C1108)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SUMIFS(RAB!$F$14:$F$40,RAB!$C$14:$C$40,C1109)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SUMIFS(RAB!$F$14:$F$40,RAB!$C$14:$C$40,C1110)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SUMIFS(RAB!$F$14:$F$40,RAB!$C$14:$C$40,C1111)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SUMIFS(RAB!$F$14:$F$40,RAB!$C$14:$C$40,C1112)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SUMIFS(RAB!$F$14:$F$40,RAB!$C$14:$C$40,C1113)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SUMIFS(RAB!$F$14:$F$40,RAB!$C$14:$C$40,C1114)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SUMIFS(RAB!$F$14:$F$40,RAB!$C$14:$C$40,C1115)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SUMIFS(RAB!$F$14:$F$40,RAB!$C$14:$C$40,C1116)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SUMIFS(RAB!$F$14:$F$40,RAB!$C$14:$C$40,C1117)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SUMIFS(RAB!$F$14:$F$40,RAB!$C$14:$C$40,C1118)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SUMIFS(RAB!$F$14:$F$40,RAB!$C$14:$C$40,C1119)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SUMIFS(RAB!$F$14:$F$40,RAB!$C$14:$C$40,C1120)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SUMIFS(RAB!$F$14:$F$40,RAB!$C$14:$C$40,C1121)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SUMIFS(RAB!$F$14:$F$40,RAB!$C$14:$C$40,C1122)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SUMIFS(RAB!$F$14:$F$40,RAB!$C$14:$C$40,C1123)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SUMIFS(RAB!$F$14:$F$40,RAB!$C$14:$C$40,C1124)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SUMIFS(RAB!$F$14:$F$40,RAB!$C$14:$C$40,C1125)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SUMIFS(RAB!$F$14:$F$40,RAB!$C$14:$C$40,C1126)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SUMIFS(RAB!$F$14:$F$40,RAB!$C$14:$C$40,C1127)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SUMIFS(RAB!$F$14:$F$40,RAB!$C$14:$C$40,C1128)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SUMIFS(RAB!$F$14:$F$40,RAB!$C$14:$C$40,C1129)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SUMIFS(RAB!$F$14:$F$40,RAB!$C$14:$C$40,C1130)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SUMIFS(RAB!$F$14:$F$40,RAB!$C$14:$C$40,C1131)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SUMIFS(RAB!$F$14:$F$40,RAB!$C$14:$C$40,C1132)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SUMIFS(RAB!$F$14:$F$40,RAB!$C$14:$C$40,C1133)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SUMIFS(RAB!$F$14:$F$40,RAB!$C$14:$C$40,C1134)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SUMIFS(RAB!$F$14:$F$40,RAB!$C$14:$C$40,C1135)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SUMIFS(RAB!$F$14:$F$40,RAB!$C$14:$C$40,C1136)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SUMIFS(RAB!$F$14:$F$40,RAB!$C$14:$C$40,C1137)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SUMIFS(RAB!$F$14:$F$40,RAB!$C$14:$C$40,C1138)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SUMIFS(RAB!$F$14:$F$40,RAB!$C$14:$C$40,C1139)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SUMIFS(RAB!$F$14:$F$40,RAB!$C$14:$C$40,C1140)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SUMIFS(RAB!$F$14:$F$40,RAB!$C$14:$C$40,C1141)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SUMIFS(RAB!$F$14:$F$40,RAB!$C$14:$C$40,C1142)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SUMIFS(RAB!$F$14:$F$40,RAB!$C$14:$C$40,C1143)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SUMIFS(RAB!$F$14:$F$40,RAB!$C$14:$C$40,C1144)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SUMIFS(RAB!$F$14:$F$40,RAB!$C$14:$C$40,C1145)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SUMIFS(RAB!$F$14:$F$40,RAB!$C$14:$C$40,C1146)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SUMIFS(RAB!$F$14:$F$40,RAB!$C$14:$C$40,C1147)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SUMIFS(RAB!$F$14:$F$40,RAB!$C$14:$C$40,C1148)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SUMIFS(RAB!$F$14:$F$40,RAB!$C$14:$C$40,C1149)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SUMIFS(RAB!$F$14:$F$40,RAB!$C$14:$C$40,C1150)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SUMIFS(RAB!$F$14:$F$40,RAB!$C$14:$C$40,C1151)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SUMIFS(RAB!$F$14:$F$40,RAB!$C$14:$C$40,C1152)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SUMIFS(RAB!$F$14:$F$40,RAB!$C$14:$C$40,C1153)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SUMIFS(RAB!$F$14:$F$40,RAB!$C$14:$C$40,C1154)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SUMIFS(RAB!$F$14:$F$40,RAB!$C$14:$C$40,C1155)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SUMIFS(RAB!$F$14:$F$40,RAB!$C$14:$C$40,C1156)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SUMIFS(RAB!$F$14:$F$40,RAB!$C$14:$C$40,C1157)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SUMIFS(RAB!$F$14:$F$40,RAB!$C$14:$C$40,C1158)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SUMIFS(RAB!$F$14:$F$40,RAB!$C$14:$C$40,C1159)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SUMIFS(RAB!$F$14:$F$40,RAB!$C$14:$C$40,C1160)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SUMIFS(RAB!$F$14:$F$40,RAB!$C$14:$C$40,C1161)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SUMIFS(RAB!$F$14:$F$40,RAB!$C$14:$C$40,C1162)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SUMIFS(RAB!$F$14:$F$40,RAB!$C$14:$C$40,C1163)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SUMIFS(RAB!$F$14:$F$40,RAB!$C$14:$C$40,C1164)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SUMIFS(RAB!$F$14:$F$40,RAB!$C$14:$C$40,C1165)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SUMIFS(RAB!$F$14:$F$40,RAB!$C$14:$C$40,C1166)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SUMIFS(RAB!$F$14:$F$40,RAB!$C$14:$C$40,C1167)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SUMIFS(RAB!$F$14:$F$40,RAB!$C$14:$C$40,C1168)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SUMIFS(RAB!$F$14:$F$40,RAB!$C$14:$C$40,C1169)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SUMIFS(RAB!$F$14:$F$40,RAB!$C$14:$C$40,C1170)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SUMIFS(RAB!$F$14:$F$40,RAB!$C$14:$C$40,C1171)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SUMIFS(RAB!$F$14:$F$40,RAB!$C$14:$C$40,C1172)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SUMIFS(RAB!$F$14:$F$40,RAB!$C$14:$C$40,C1173)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SUMIFS(RAB!$F$14:$F$40,RAB!$C$14:$C$40,C1174)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SUMIFS(RAB!$F$14:$F$40,RAB!$C$14:$C$40,C1175)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SUMIFS(RAB!$F$14:$F$40,RAB!$C$14:$C$40,C1176)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SUMIFS(RAB!$F$14:$F$40,RAB!$C$14:$C$40,C1177)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SUMIFS(RAB!$F$14:$F$40,RAB!$C$14:$C$40,C1178)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SUMIFS(RAB!$F$14:$F$40,RAB!$C$14:$C$40,C1179)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SUMIFS(RAB!$F$14:$F$40,RAB!$C$14:$C$40,C1180)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SUMIFS(RAB!$F$14:$F$40,RAB!$C$14:$C$40,C1181)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SUMIFS(RAB!$F$14:$F$40,RAB!$C$14:$C$40,C1182)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SUMIFS(RAB!$F$14:$F$40,RAB!$C$14:$C$40,C1183)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SUMIFS(RAB!$F$14:$F$40,RAB!$C$14:$C$40,C1184)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SUMIFS(RAB!$F$14:$F$40,RAB!$C$14:$C$40,C1185)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SUMIFS(RAB!$F$14:$F$40,RAB!$C$14:$C$40,C1186)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SUMIFS(RAB!$F$14:$F$40,RAB!$C$14:$C$40,C1187)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SUMIFS(RAB!$F$14:$F$40,RAB!$C$14:$C$40,C1188)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SUMIFS(RAB!$F$14:$F$40,RAB!$C$14:$C$40,C1189)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SUMIFS(RAB!$F$14:$F$40,RAB!$C$14:$C$40,C1190)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SUMIFS(RAB!$F$14:$F$40,RAB!$C$14:$C$40,C1191)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SUMIFS(RAB!$F$14:$F$40,RAB!$C$14:$C$40,C1192)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SUMIFS(RAB!$F$14:$F$40,RAB!$C$14:$C$40,C1193)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SUMIFS(RAB!$F$14:$F$40,RAB!$C$14:$C$40,C1194)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SUMIFS(RAB!$F$14:$F$40,RAB!$C$14:$C$40,C1195)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SUMIFS(RAB!$F$14:$F$40,RAB!$C$14:$C$40,C1196)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SUMIFS(RAB!$F$14:$F$40,RAB!$C$14:$C$40,C1197)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SUMIFS(RAB!$F$14:$F$40,RAB!$C$14:$C$40,C1198)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SUMIFS(RAB!$F$14:$F$40,RAB!$C$14:$C$40,C1199)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SUMIFS(RAB!$F$14:$F$40,RAB!$C$14:$C$40,C1200)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SUMIFS(RAB!$F$14:$F$40,RAB!$C$14:$C$40,C1201)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SUMIFS(RAB!$F$14:$F$40,RAB!$C$14:$C$40,C1202)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SUMIFS(RAB!$F$14:$F$40,RAB!$C$14:$C$40,C1203)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SUMIFS(RAB!$F$14:$F$40,RAB!$C$14:$C$40,C1204)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SUMIFS(RAB!$F$14:$F$40,RAB!$C$14:$C$40,C1205)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SUMIFS(RAB!$F$14:$F$40,RAB!$C$14:$C$40,C1206)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SUMIFS(RAB!$F$14:$F$40,RAB!$C$14:$C$40,C1207)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SUMIFS(RAB!$F$14:$F$40,RAB!$C$14:$C$40,C1208)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SUMIFS(RAB!$F$14:$F$40,RAB!$C$14:$C$40,C1209)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SUMIFS(RAB!$F$14:$F$40,RAB!$C$14:$C$40,C1210)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SUMIFS(RAB!$F$14:$F$40,RAB!$C$14:$C$40,C1211)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SUMIFS(RAB!$F$14:$F$40,RAB!$C$14:$C$40,C1212)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SUMIFS(RAB!$F$14:$F$40,RAB!$C$14:$C$40,C1213)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SUMIFS(RAB!$F$14:$F$40,RAB!$C$14:$C$40,C1214)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SUMIFS(RAB!$F$14:$F$40,RAB!$C$14:$C$40,C1215)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SUMIFS(RAB!$F$14:$F$40,RAB!$C$14:$C$40,C1216)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SUMIFS(RAB!$F$14:$F$40,RAB!$C$14:$C$40,C1217)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SUMIFS(RAB!$F$14:$F$40,RAB!$C$14:$C$40,C1218)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SUMIFS(RAB!$F$14:$F$40,RAB!$C$14:$C$40,C1219)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SUMIFS(RAB!$F$14:$F$40,RAB!$C$14:$C$40,C1220)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SUMIFS(RAB!$F$14:$F$40,RAB!$C$14:$C$40,C1221)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SUMIFS(RAB!$F$14:$F$40,RAB!$C$14:$C$40,C1222)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SUMIFS(RAB!$F$14:$F$40,RAB!$C$14:$C$40,C1223)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SUMIFS(RAB!$F$14:$F$40,RAB!$C$14:$C$40,C1224)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SUMIFS(RAB!$F$14:$F$40,RAB!$C$14:$C$40,C1225)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SUMIFS(RAB!$F$14:$F$40,RAB!$C$14:$C$40,C1226)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SUMIFS(RAB!$F$14:$F$40,RAB!$C$14:$C$40,C1227)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SUMIFS(RAB!$F$14:$F$40,RAB!$C$14:$C$40,C1228)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SUMIFS(RAB!$F$14:$F$40,RAB!$C$14:$C$40,C1229)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SUMIFS(RAB!$F$14:$F$40,RAB!$C$14:$C$40,C1230)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SUMIFS(RAB!$F$14:$F$40,RAB!$C$14:$C$40,C1231)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SUMIFS(RAB!$F$14:$F$40,RAB!$C$14:$C$40,C1232)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SUMIFS(RAB!$F$14:$F$40,RAB!$C$14:$C$40,C1233)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SUMIFS(RAB!$F$14:$F$40,RAB!$C$14:$C$40,C1234)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SUMIFS(RAB!$F$14:$F$40,RAB!$C$14:$C$40,C1235)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SUMIFS(RAB!$F$14:$F$40,RAB!$C$14:$C$40,C1236)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SUMIFS(RAB!$F$14:$F$40,RAB!$C$14:$C$40,C1237)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SUMIFS(RAB!$F$14:$F$40,RAB!$C$14:$C$40,C1238)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SUMIFS(RAB!$F$14:$F$40,RAB!$C$14:$C$40,C1239)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SUMIFS(RAB!$F$14:$F$40,RAB!$C$14:$C$40,C1240)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SUMIFS(RAB!$F$14:$F$40,RAB!$C$14:$C$40,C1241)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SUMIFS(RAB!$F$14:$F$40,RAB!$C$14:$C$40,C1242)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SUMIFS(RAB!$F$14:$F$40,RAB!$C$14:$C$40,C1243)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SUMIFS(RAB!$F$14:$F$40,RAB!$C$14:$C$40,C1244)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SUMIFS(RAB!$F$14:$F$40,RAB!$C$14:$C$40,C1245)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SUMIFS(RAB!$F$14:$F$40,RAB!$C$14:$C$40,C1246)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SUMIFS(RAB!$F$14:$F$40,RAB!$C$14:$C$40,C1247)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SUMIFS(RAB!$F$14:$F$40,RAB!$C$14:$C$40,C1248)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SUMIFS(RAB!$F$14:$F$40,RAB!$C$14:$C$40,C1249)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SUMIFS(RAB!$F$14:$F$40,RAB!$C$14:$C$40,C1250)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SUMIFS(RAB!$F$14:$F$40,RAB!$C$14:$C$40,C1251)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SUMIFS(RAB!$F$14:$F$40,RAB!$C$14:$C$40,C1252)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SUMIFS(RAB!$F$14:$F$40,RAB!$C$14:$C$40,C1253)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SUMIFS(RAB!$F$14:$F$40,RAB!$C$14:$C$40,C1254)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SUMIFS(RAB!$F$14:$F$40,RAB!$C$14:$C$40,C1255)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SUMIFS(RAB!$F$14:$F$40,RAB!$C$14:$C$40,C1256)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SUMIFS(RAB!$F$14:$F$40,RAB!$C$14:$C$40,C1257)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SUMIFS(RAB!$F$14:$F$40,RAB!$C$14:$C$40,C1258)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SUMIFS(RAB!$F$14:$F$40,RAB!$C$14:$C$40,C1259)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SUMIFS(RAB!$F$14:$F$40,RAB!$C$14:$C$40,C1260)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SUMIFS(RAB!$F$14:$F$40,RAB!$C$14:$C$40,C1261)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SUMIFS(RAB!$F$14:$F$40,RAB!$C$14:$C$40,C1262)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SUMIFS(RAB!$F$14:$F$40,RAB!$C$14:$C$40,C1263)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SUMIFS(RAB!$F$14:$F$40,RAB!$C$14:$C$40,C1264)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SUMIFS(RAB!$F$14:$F$40,RAB!$C$14:$C$40,C1265)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SUMIFS(RAB!$F$14:$F$40,RAB!$C$14:$C$40,C1266)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SUMIFS(RAB!$F$14:$F$40,RAB!$C$14:$C$40,C1267)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SUMIFS(RAB!$F$14:$F$40,RAB!$C$14:$C$40,C1268)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SUMIFS(RAB!$F$14:$F$40,RAB!$C$14:$C$40,C1269)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SUMIFS(RAB!$F$14:$F$40,RAB!$C$14:$C$40,C1270)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SUMIFS(RAB!$F$14:$F$40,RAB!$C$14:$C$40,C1271)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SUMIFS(RAB!$F$14:$F$40,RAB!$C$14:$C$40,C1272)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SUMIFS(RAB!$F$14:$F$40,RAB!$C$14:$C$40,C1273)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SUMIFS(RAB!$F$14:$F$40,RAB!$C$14:$C$40,C1274)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SUMIFS(RAB!$F$14:$F$40,RAB!$C$14:$C$40,C1275)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SUMIFS(RAB!$F$14:$F$40,RAB!$C$14:$C$40,C1276)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SUMIFS(RAB!$F$14:$F$40,RAB!$C$14:$C$40,C1277)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SUMIFS(RAB!$F$14:$F$40,RAB!$C$14:$C$40,C1278)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SUMIFS(RAB!$F$14:$F$40,RAB!$C$14:$C$40,C1279)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SUMIFS(RAB!$F$14:$F$40,RAB!$C$14:$C$40,C1280)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SUMIFS(RAB!$F$14:$F$40,RAB!$C$14:$C$40,C1281)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SUMIFS(RAB!$F$14:$F$40,RAB!$C$14:$C$40,C1282)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SUMIFS(RAB!$F$14:$F$40,RAB!$C$14:$C$40,C1283)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SUMIFS(RAB!$F$14:$F$40,RAB!$C$14:$C$40,C1284)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SUMIFS(RAB!$F$14:$F$40,RAB!$C$14:$C$40,C1285)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SUMIFS(RAB!$F$14:$F$40,RAB!$C$14:$C$40,C1286)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SUMIFS(RAB!$F$14:$F$40,RAB!$C$14:$C$40,C1287)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SUMIFS(RAB!$F$14:$F$40,RAB!$C$14:$C$40,C1288)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SUMIFS(RAB!$F$14:$F$40,RAB!$C$14:$C$40,C1289)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SUMIFS(RAB!$F$14:$F$40,RAB!$C$14:$C$40,C1290)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SUMIFS(RAB!$F$14:$F$40,RAB!$C$14:$C$40,C1291)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SUMIFS(RAB!$F$14:$F$40,RAB!$C$14:$C$40,C1292)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SUMIFS(RAB!$F$14:$F$40,RAB!$C$14:$C$40,C1293)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SUMIFS(RAB!$F$14:$F$40,RAB!$C$14:$C$40,C1294)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SUMIFS(RAB!$F$14:$F$40,RAB!$C$14:$C$40,C1295)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SUMIFS(RAB!$F$14:$F$40,RAB!$C$14:$C$40,C1296)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SUMIFS(RAB!$F$14:$F$40,RAB!$C$14:$C$40,C1297)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SUMIFS(RAB!$F$14:$F$40,RAB!$C$14:$C$40,C1298)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SUMIFS(RAB!$F$14:$F$40,RAB!$C$14:$C$40,C1299)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SUMIFS(RAB!$F$14:$F$40,RAB!$C$14:$C$40,C1300)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SUMIFS(RAB!$F$14:$F$40,RAB!$C$14:$C$40,C1301)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SUMIFS(RAB!$F$14:$F$40,RAB!$C$14:$C$40,C1302)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SUMIFS(RAB!$F$14:$F$40,RAB!$C$14:$C$40,C1303)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SUMIFS(RAB!$F$14:$F$40,RAB!$C$14:$C$40,C1304)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SUMIFS(RAB!$F$14:$F$40,RAB!$C$14:$C$40,C1305)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SUMIFS(RAB!$F$14:$F$40,RAB!$C$14:$C$40,C1306)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SUMIFS(RAB!$F$14:$F$40,RAB!$C$14:$C$40,C1307)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SUMIFS(RAB!$F$14:$F$40,RAB!$C$14:$C$40,C1308)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SUMIFS(RAB!$F$14:$F$40,RAB!$C$14:$C$40,C1309)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SUMIFS(RAB!$F$14:$F$40,RAB!$C$14:$C$40,C1310)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SUMIFS(RAB!$F$14:$F$40,RAB!$C$14:$C$40,C1311)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SUMIFS(RAB!$F$14:$F$40,RAB!$C$14:$C$40,C1312)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SUMIFS(RAB!$F$14:$F$40,RAB!$C$14:$C$40,C1313)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SUMIFS(RAB!$F$14:$F$40,RAB!$C$14:$C$40,C1314)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SUMIFS(RAB!$F$14:$F$40,RAB!$C$14:$C$40,C1315)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SUMIFS(RAB!$F$14:$F$40,RAB!$C$14:$C$40,C1316)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SUMIFS(RAB!$F$14:$F$40,RAB!$C$14:$C$40,C1317)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SUMIFS(RAB!$F$14:$F$40,RAB!$C$14:$C$40,C1318)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SUMIFS(RAB!$F$14:$F$40,RAB!$C$14:$C$40,C1319)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SUMIFS(RAB!$F$14:$F$40,RAB!$C$14:$C$40,C1320)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1127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IOH BABAT KEBONAGUNG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BABAT, KEC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3" t="s">
        <v>41</v>
      </c>
      <c r="H11" s="542" t="s">
        <v>3</v>
      </c>
      <c r="I11" s="542"/>
      <c r="J11" s="542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32"/>
      <c r="E12" s="532"/>
      <c r="F12" s="532"/>
      <c r="G12" s="544"/>
      <c r="H12" s="534" t="s">
        <v>46</v>
      </c>
      <c r="I12" s="534" t="s">
        <v>5</v>
      </c>
      <c r="J12" s="532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32"/>
      <c r="E13" s="532"/>
      <c r="F13" s="532"/>
      <c r="G13" s="545"/>
      <c r="H13" s="535"/>
      <c r="I13" s="535"/>
      <c r="J13" s="532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0" t="s">
        <v>1008</v>
      </c>
      <c r="D38" s="530"/>
      <c r="E38" s="530"/>
      <c r="F38" s="53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1" t="s">
        <v>462</v>
      </c>
      <c r="D39" s="531"/>
      <c r="E39" s="531"/>
      <c r="F39" s="53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0" t="s">
        <v>463</v>
      </c>
      <c r="D40" s="520"/>
      <c r="E40" s="520"/>
      <c r="F40" s="52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3" t="e">
        <f ca="1">"Terbilang : ( "&amp;L42&amp;" Rupiah )"</f>
        <v>#NAME?</v>
      </c>
      <c r="C41" s="524"/>
      <c r="D41" s="524"/>
      <c r="E41" s="524"/>
      <c r="F41" s="524"/>
      <c r="G41" s="524"/>
      <c r="H41" s="524"/>
      <c r="I41" s="524"/>
      <c r="J41" s="524"/>
      <c r="K41" s="525"/>
      <c r="L41" s="44"/>
      <c r="R41" s="58"/>
      <c r="S41" s="58"/>
      <c r="T41" s="58"/>
    </row>
    <row r="42" spans="1:20" s="36" customFormat="1">
      <c r="A42" s="30"/>
      <c r="B42" s="526"/>
      <c r="C42" s="527"/>
      <c r="D42" s="527"/>
      <c r="E42" s="527"/>
      <c r="F42" s="527"/>
      <c r="G42" s="527"/>
      <c r="H42" s="527"/>
      <c r="I42" s="527"/>
      <c r="J42" s="527"/>
      <c r="K42" s="52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1"/>
      <c r="I45" s="521"/>
      <c r="J45" s="522"/>
      <c r="K45" s="52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1"/>
      <c r="I46" s="521"/>
      <c r="J46" s="522"/>
      <c r="K46" s="52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1"/>
      <c r="I47" s="521"/>
      <c r="J47" s="522"/>
      <c r="K47" s="52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1"/>
      <c r="I52" s="521"/>
      <c r="J52" s="522"/>
      <c r="K52" s="52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SUMIFS(RAB!$F$14:$F$40,RAB!$C$14:$C$40,'REKAP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SUMIFS(RAB!$F$14:$F$40,RAB!$C$14:$C$40,'REKAP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SUMIFS(RAB!$F$14:$F$40,RAB!$C$14:$C$40,'REKAP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SUMIFS(RAB!$F$14:$F$40,RAB!$C$14:$C$40,'REKAP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SUMIFS(RAB!$F$14:$F$40,RAB!$C$14:$C$40,'REKAP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SUMIFS(RAB!$F$14:$F$40,RAB!$C$14:$C$40,'REKAP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SUMIFS(RAB!$F$14:$F$40,RAB!$C$14:$C$40,'REKAP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SUMIFS(RAB!$F$14:$F$40,RAB!$C$14:$C$40,'REKAP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SUMIFS(RAB!$F$14:$F$40,RAB!$C$14:$C$40,'REKAP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SUMIFS(RAB!$F$14:$F$40,RAB!$C$14:$C$40,'REKAP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SUMIFS(RAB!$F$14:$F$40,RAB!$C$14:$C$40,'REKAP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SUMIFS(RAB!$F$14:$F$40,RAB!$C$14:$C$40,'REKAP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SUMIFS(RAB!$F$14:$F$40,RAB!$C$14:$C$40,'REKAP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SUMIFS(RAB!$F$14:$F$40,RAB!$C$14:$C$40,'REKAP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SUMIFS(RAB!$F$14:$F$40,RAB!$C$14:$C$40,'REKAP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SUMIFS(RAB!$F$14:$F$40,RAB!$C$14:$C$40,'REKAP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SUMIFS(RAB!$F$14:$F$40,RAB!$C$14:$C$40,'REKAP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SUMIFS(RAB!$F$14:$F$40,RAB!$C$14:$C$40,'REKAP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SUMIFS(RAB!$F$14:$F$40,RAB!$C$14:$C$40,'REKAP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SUMIFS(RAB!$F$14:$F$40,RAB!$C$14:$C$40,'REKAP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1034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IOH BABAT KEBONAGUNG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BABAT, KEC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3" t="s">
        <v>41</v>
      </c>
      <c r="H11" s="542" t="s">
        <v>3</v>
      </c>
      <c r="I11" s="542"/>
      <c r="J11" s="542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32"/>
      <c r="E12" s="532"/>
      <c r="F12" s="532"/>
      <c r="G12" s="544"/>
      <c r="H12" s="534" t="s">
        <v>46</v>
      </c>
      <c r="I12" s="534" t="s">
        <v>5</v>
      </c>
      <c r="J12" s="532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32"/>
      <c r="E13" s="532"/>
      <c r="F13" s="532"/>
      <c r="G13" s="545"/>
      <c r="H13" s="535"/>
      <c r="I13" s="535"/>
      <c r="J13" s="532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42">
        <f t="shared" ca="1" si="1"/>
        <v>231000</v>
      </c>
      <c r="I18" s="42">
        <f t="shared" ca="1" si="2"/>
        <v>0</v>
      </c>
      <c r="J18" s="42">
        <f t="shared" ca="1" si="3"/>
        <v>0</v>
      </c>
      <c r="K18" s="43">
        <f t="shared" ca="1" si="0"/>
        <v>231000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0" t="s">
        <v>1008</v>
      </c>
      <c r="D168" s="530"/>
      <c r="E168" s="530"/>
      <c r="F168" s="530"/>
      <c r="G168" s="77" t="s">
        <v>9</v>
      </c>
      <c r="H168" s="55">
        <f ca="1">SUM(H14:H167)</f>
        <v>2010750</v>
      </c>
      <c r="I168" s="55">
        <f ca="1">SUM(I14:I167)</f>
        <v>0</v>
      </c>
      <c r="J168" s="55">
        <f ca="1">SUM(J14:J167)</f>
        <v>0</v>
      </c>
      <c r="K168" s="55">
        <f ca="1">SUM(K14:K167)</f>
        <v>2010750</v>
      </c>
      <c r="L168" s="44"/>
      <c r="R168" s="99"/>
      <c r="S168" s="99"/>
      <c r="T168" s="99"/>
    </row>
    <row r="169" spans="1:20" s="36" customFormat="1">
      <c r="A169" s="30"/>
      <c r="B169" s="56"/>
      <c r="C169" s="531" t="s">
        <v>462</v>
      </c>
      <c r="D169" s="531"/>
      <c r="E169" s="531"/>
      <c r="F169" s="531"/>
      <c r="G169" s="59" t="s">
        <v>9</v>
      </c>
      <c r="H169" s="60">
        <f ca="1">H168*0.1</f>
        <v>201075</v>
      </c>
      <c r="I169" s="60">
        <f ca="1">I168*0.1</f>
        <v>0</v>
      </c>
      <c r="J169" s="60">
        <f ca="1">J168*0.1</f>
        <v>0</v>
      </c>
      <c r="K169" s="60">
        <f ca="1">K168*0.1</f>
        <v>201075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0" t="s">
        <v>463</v>
      </c>
      <c r="D170" s="520"/>
      <c r="E170" s="520"/>
      <c r="F170" s="520"/>
      <c r="G170" s="61" t="s">
        <v>9</v>
      </c>
      <c r="H170" s="78">
        <f ca="1">SUM(H168:H169)</f>
        <v>2211825</v>
      </c>
      <c r="I170" s="78">
        <f ca="1">SUM(I168:I169)</f>
        <v>0</v>
      </c>
      <c r="J170" s="61">
        <f ca="1">SUM(J168:J169)</f>
        <v>0</v>
      </c>
      <c r="K170" s="61">
        <f ca="1">SUM(K168:K169)</f>
        <v>2211825</v>
      </c>
      <c r="L170" s="44"/>
      <c r="R170" s="99"/>
      <c r="S170" s="99"/>
      <c r="T170" s="99"/>
    </row>
    <row r="171" spans="1:20" s="36" customFormat="1">
      <c r="A171" s="30"/>
      <c r="B171" s="523" t="e">
        <f ca="1">"Terbilang : ( "&amp;L172&amp;" Rupiah )"</f>
        <v>#NAME?</v>
      </c>
      <c r="C171" s="524"/>
      <c r="D171" s="524"/>
      <c r="E171" s="524"/>
      <c r="F171" s="524"/>
      <c r="G171" s="524"/>
      <c r="H171" s="524"/>
      <c r="I171" s="524"/>
      <c r="J171" s="524"/>
      <c r="K171" s="525"/>
      <c r="L171" s="44"/>
      <c r="R171" s="58"/>
      <c r="S171" s="58"/>
      <c r="T171" s="58"/>
    </row>
    <row r="172" spans="1:20" s="36" customFormat="1">
      <c r="A172" s="30"/>
      <c r="B172" s="526"/>
      <c r="C172" s="527"/>
      <c r="D172" s="527"/>
      <c r="E172" s="527"/>
      <c r="F172" s="527"/>
      <c r="G172" s="527"/>
      <c r="H172" s="527"/>
      <c r="I172" s="527"/>
      <c r="J172" s="527"/>
      <c r="K172" s="52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1"/>
      <c r="I175" s="521"/>
      <c r="J175" s="522"/>
      <c r="K175" s="52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1"/>
      <c r="I176" s="521"/>
      <c r="J176" s="522"/>
      <c r="K176" s="52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1"/>
      <c r="I177" s="521"/>
      <c r="J177" s="522"/>
      <c r="K177" s="52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1"/>
      <c r="I182" s="521"/>
      <c r="J182" s="522"/>
      <c r="K182" s="52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SUMIFS(RAB!$F$14:$F$40,RAB!$C$14:$C$40,C224)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SUMIFS(RAB!$F$14:$F$40,RAB!$C$14:$C$40,C225)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SUMIFS(RAB!$F$14:$F$40,RAB!$C$14:$C$40,C226)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SUMIFS(RAB!$F$14:$F$40,RAB!$C$14:$C$40,C227)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SUMIFS(RAB!$F$14:$F$40,RAB!$C$14:$C$40,C228)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SUMIFS(RAB!$F$14:$F$40,RAB!$C$14:$C$40,C229)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SUMIFS(RAB!$F$14:$F$40,RAB!$C$14:$C$40,C230)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SUMIFS(RAB!$F$14:$F$40,RAB!$C$14:$C$40,C231)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SUMIFS(RAB!$F$14:$F$40,RAB!$C$14:$C$40,C232)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SUMIFS(RAB!$F$14:$F$40,RAB!$C$14:$C$40,C233)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SUMIFS(RAB!$F$14:$F$40,RAB!$C$14:$C$40,C234)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SUMIFS(RAB!$F$14:$F$40,RAB!$C$14:$C$40,C235)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SUMIFS(RAB!$F$14:$F$40,RAB!$C$14:$C$40,C236)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SUMIFS(RAB!$F$14:$F$40,RAB!$C$14:$C$40,C237)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SUMIFS(RAB!$F$14:$F$40,RAB!$C$14:$C$40,C238)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SUMIFS(RAB!$F$14:$F$40,RAB!$C$14:$C$40,C239)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SUMIFS(RAB!$F$14:$F$40,RAB!$C$14:$C$40,C240)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SUMIFS(RAB!$F$14:$F$40,RAB!$C$14:$C$40,C241)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SUMIFS(RAB!$F$14:$F$40,RAB!$C$14:$C$40,C242)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SUMIFS(RAB!$F$14:$F$40,RAB!$C$14:$C$40,C243)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SUMIFS(RAB!$F$14:$F$40,RAB!$C$14:$C$40,C244)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SUMIFS(RAB!$F$14:$F$40,RAB!$C$14:$C$40,C245)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SUMIFS(RAB!$F$14:$F$40,RAB!$C$14:$C$40,C246)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SUMIFS(RAB!$F$14:$F$40,RAB!$C$14:$C$40,C247)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SUMIFS(RAB!$F$14:$F$40,RAB!$C$14:$C$40,C248)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SUMIFS(RAB!$F$14:$F$40,RAB!$C$14:$C$40,C249)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SUMIFS(RAB!$F$14:$F$40,RAB!$C$14:$C$40,C250)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SUMIFS(RAB!$F$14:$F$40,RAB!$C$14:$C$40,C251)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SUMIFS(RAB!$F$14:$F$40,RAB!$C$14:$C$40,C252)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SUMIFS(RAB!$F$14:$F$40,RAB!$C$14:$C$40,C253)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SUMIFS(RAB!$F$14:$F$40,RAB!$C$14:$C$40,C254)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SUMIFS(RAB!$F$14:$F$40,RAB!$C$14:$C$40,C255)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SUMIFS(RAB!$F$14:$F$40,RAB!$C$14:$C$40,C256)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SUMIFS(RAB!$F$14:$F$40,RAB!$C$14:$C$40,C257)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SUMIFS(RAB!$F$14:$F$40,RAB!$C$14:$C$40,C258)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SUMIFS(RAB!$F$14:$F$40,RAB!$C$14:$C$40,C259)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SUMIFS(RAB!$F$14:$F$40,RAB!$C$14:$C$40,C260)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SUMIFS(RAB!$F$14:$F$40,RAB!$C$14:$C$40,C261)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SUMIFS(RAB!$F$14:$F$40,RAB!$C$14:$C$40,C262)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SUMIFS(RAB!$F$14:$F$40,RAB!$C$14:$C$40,C263)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SUMIFS(RAB!$F$14:$F$40,RAB!$C$14:$C$40,C264)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SUMIFS(RAB!$F$14:$F$40,RAB!$C$14:$C$40,C265)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SUMIFS(RAB!$F$14:$F$40,RAB!$C$14:$C$40,C266)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SUMIFS(RAB!$F$14:$F$40,RAB!$C$14:$C$40,C267)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SUMIFS(RAB!$F$14:$F$40,RAB!$C$14:$C$40,C268)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SUMIFS(RAB!$F$14:$F$40,RAB!$C$14:$C$40,C269)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SUMIFS(RAB!$F$14:$F$40,RAB!$C$14:$C$40,C270)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SUMIFS(RAB!$F$14:$F$40,RAB!$C$14:$C$40,C271)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SUMIFS(RAB!$F$14:$F$40,RAB!$C$14:$C$40,C272)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SUMIFS(RAB!$F$14:$F$40,RAB!$C$14:$C$40,C273)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SUMIFS(RAB!$F$14:$F$40,RAB!$C$14:$C$40,C274)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SUMIFS(RAB!$F$14:$F$40,RAB!$C$14:$C$40,C275)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SUMIFS(RAB!$F$14:$F$40,RAB!$C$14:$C$40,C276)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SUMIFS(RAB!$F$14:$F$40,RAB!$C$14:$C$40,C277)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SUMIFS(RAB!$F$14:$F$40,RAB!$C$14:$C$40,C278)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SUMIFS(RAB!$F$14:$F$40,RAB!$C$14:$C$40,C279)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SUMIFS(RAB!$F$14:$F$40,RAB!$C$14:$C$40,C280)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SUMIFS(RAB!$F$14:$F$40,RAB!$C$14:$C$40,C281)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SUMIFS(RAB!$F$14:$F$40,RAB!$C$14:$C$40,C282)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SUMIFS(RAB!$F$14:$F$40,RAB!$C$14:$C$40,C283)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SUMIFS(RAB!$F$14:$F$40,RAB!$C$14:$C$40,C284)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SUMIFS(RAB!$F$14:$F$40,RAB!$C$14:$C$40,C285)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SUMIFS(RAB!$F$14:$F$40,RAB!$C$14:$C$40,C286)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SUMIFS(RAB!$F$14:$F$40,RAB!$C$14:$C$40,C287)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SUMIFS(RAB!$F$14:$F$40,RAB!$C$14:$C$40,C288)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SUMIFS(RAB!$F$14:$F$40,RAB!$C$14:$C$40,C289)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SUMIFS(RAB!$F$14:$F$40,RAB!$C$14:$C$40,C290)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SUMIFS(RAB!$F$14:$F$40,RAB!$C$14:$C$40,C291)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SUMIFS(RAB!$F$14:$F$40,RAB!$C$14:$C$40,C292)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SUMIFS(RAB!$F$14:$F$40,RAB!$C$14:$C$40,C293)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SUMIFS(RAB!$F$14:$F$40,RAB!$C$14:$C$40,C294)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SUMIFS(RAB!$F$14:$F$40,RAB!$C$14:$C$40,C295)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SUMIFS(RAB!$F$14:$F$40,RAB!$C$14:$C$40,C296)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SUMIFS(RAB!$F$14:$F$40,RAB!$C$14:$C$40,C297)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SUMIFS(RAB!$F$14:$F$40,RAB!$C$14:$C$40,C298)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SUMIFS(RAB!$F$14:$F$40,RAB!$C$14:$C$40,C299)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SUMIFS(RAB!$F$14:$F$40,RAB!$C$14:$C$40,C300)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SUMIFS(RAB!$F$14:$F$40,RAB!$C$14:$C$40,C301)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SUMIFS(RAB!$F$14:$F$40,RAB!$C$14:$C$40,C302)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SUMIFS(RAB!$F$14:$F$40,RAB!$C$14:$C$40,C303)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SUMIFS(RAB!$F$14:$F$40,RAB!$C$14:$C$40,C304)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SUMIFS(RAB!$F$14:$F$40,RAB!$C$14:$C$40,C305)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SUMIFS(RAB!$F$14:$F$40,RAB!$C$14:$C$40,C306)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SUMIFS(RAB!$F$14:$F$40,RAB!$C$14:$C$40,C307)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SUMIFS(RAB!$F$14:$F$40,RAB!$C$14:$C$40,C308)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SUMIFS(RAB!$F$14:$F$40,RAB!$C$14:$C$40,C309)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SUMIFS(RAB!$F$14:$F$40,RAB!$C$14:$C$40,C310)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SUMIFS(RAB!$F$14:$F$40,RAB!$C$14:$C$40,C311)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SUMIFS(RAB!$F$14:$F$40,RAB!$C$14:$C$40,C312)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SUMIFS(RAB!$F$14:$F$40,RAB!$C$14:$C$40,C313)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SUMIFS(RAB!$F$14:$F$40,RAB!$C$14:$C$40,C314)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SUMIFS(RAB!$F$14:$F$40,RAB!$C$14:$C$40,C315)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SUMIFS(RAB!$F$14:$F$40,RAB!$C$14:$C$40,C316)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SUMIFS(RAB!$F$14:$F$40,RAB!$C$14:$C$40,C317)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SUMIFS(RAB!$F$14:$F$40,RAB!$C$14:$C$40,C318)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SUMIFS(RAB!$F$14:$F$40,RAB!$C$14:$C$40,C319)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SUMIFS(RAB!$F$14:$F$40,RAB!$C$14:$C$40,C320)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SUMIFS(RAB!$F$14:$F$40,RAB!$C$14:$C$40,C321)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SUMIFS(RAB!$F$14:$F$40,RAB!$C$14:$C$40,C322)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SUMIFS(RAB!$F$14:$F$40,RAB!$C$14:$C$40,C323)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SUMIFS(RAB!$F$14:$F$40,RAB!$C$14:$C$40,C324)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SUMIFS(RAB!$F$14:$F$40,RAB!$C$14:$C$40,C325)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SUMIFS(RAB!$F$14:$F$40,RAB!$C$14:$C$40,C326)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SUMIFS(RAB!$F$14:$F$40,RAB!$C$14:$C$40,C327)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SUMIFS(RAB!$F$14:$F$40,RAB!$C$14:$C$40,C328)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SUMIFS(RAB!$F$14:$F$40,RAB!$C$14:$C$40,C329)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SUMIFS(RAB!$F$14:$F$40,RAB!$C$14:$C$40,C330)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SUMIFS(RAB!$F$14:$F$40,RAB!$C$14:$C$40,C331)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SUMIFS(RAB!$F$14:$F$40,RAB!$C$14:$C$40,C332)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SUMIFS(RAB!$F$14:$F$40,RAB!$C$14:$C$40,C333)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SUMIFS(RAB!$F$14:$F$40,RAB!$C$14:$C$40,C334)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SUMIFS(RAB!$F$14:$F$40,RAB!$C$14:$C$40,C335)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SUMIFS(RAB!$F$14:$F$40,RAB!$C$14:$C$40,C336)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SUMIFS(RAB!$F$14:$F$40,RAB!$C$14:$C$40,C337)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SUMIFS(RAB!$F$14:$F$40,RAB!$C$14:$C$40,C338)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SUMIFS(RAB!$F$14:$F$40,RAB!$C$14:$C$40,C339)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SUMIFS(RAB!$F$14:$F$40,RAB!$C$14:$C$40,C340)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SUMIFS(RAB!$F$14:$F$40,RAB!$C$14:$C$40,C341)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SUMIFS(RAB!$F$14:$F$40,RAB!$C$14:$C$40,C342)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SUMIFS(RAB!$F$14:$F$40,RAB!$C$14:$C$40,C343)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SUMIFS(RAB!$F$14:$F$40,RAB!$C$14:$C$40,C344)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SUMIFS(RAB!$F$14:$F$40,RAB!$C$14:$C$40,C345)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SUMIFS(RAB!$F$14:$F$40,RAB!$C$14:$C$40,C346)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SUMIFS(RAB!$F$14:$F$40,RAB!$C$14:$C$40,C347)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SUMIFS(RAB!$F$14:$F$40,RAB!$C$14:$C$40,C348)</f>
        <v>35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SUMIFS(RAB!$F$14:$F$40,RAB!$C$14:$C$40,C349)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SUMIFS(RAB!$F$14:$F$40,RAB!$C$14:$C$40,C350)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SUMIFS(RAB!$F$14:$F$40,RAB!$C$14:$C$40,C351)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SUMIFS(RAB!$F$14:$F$40,RAB!$C$14:$C$40,C352)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SUMIFS(RAB!$F$14:$F$40,RAB!$C$14:$C$40,C353)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SUMIFS(RAB!$F$14:$F$40,RAB!$C$14:$C$40,C354)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SUMIFS(RAB!$F$14:$F$40,RAB!$C$14:$C$40,C355)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SUMIFS(RAB!$F$14:$F$40,RAB!$C$14:$C$40,C356)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SUMIFS(RAB!$F$14:$F$40,RAB!$C$14:$C$40,C357)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SUMIFS(RAB!$F$14:$F$40,RAB!$C$14:$C$40,C358)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SUMIFS(RAB!$F$14:$F$40,RAB!$C$14:$C$40,C359)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SUMIFS(RAB!$F$14:$F$40,RAB!$C$14:$C$40,C360)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SUMIFS(RAB!$F$14:$F$40,RAB!$C$14:$C$40,C361)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SUMIFS(RAB!$F$14:$F$40,RAB!$C$14:$C$40,C362)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SUMIFS(RAB!$F$14:$F$40,RAB!$C$14:$C$40,C363)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SUMIFS(RAB!$F$14:$F$40,RAB!$C$14:$C$40,C364)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SUMIFS(RAB!$F$14:$F$40,RAB!$C$14:$C$40,C365)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SUMIFS(RAB!$F$14:$F$40,RAB!$C$14:$C$40,C366)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SUMIFS(RAB!$F$14:$F$40,RAB!$C$14:$C$40,C367)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SUMIFS(RAB!$F$14:$F$40,RAB!$C$14:$C$40,C368)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SUMIFS(RAB!$F$14:$F$40,RAB!$C$14:$C$40,C369)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SUMIFS(RAB!$F$14:$F$40,RAB!$C$14:$C$40,C370)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SUMIFS(RAB!$F$14:$F$40,RAB!$C$14:$C$40,C371)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SUMIFS(RAB!$F$14:$F$40,RAB!$C$14:$C$40,C372)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SUMIFS(RAB!$F$14:$F$40,RAB!$C$14:$C$40,C373)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14" sqref="C2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8" t="s">
        <v>41</v>
      </c>
      <c r="C2" s="54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9" t="s">
        <v>23</v>
      </c>
      <c r="C4" s="550" t="s">
        <v>1012</v>
      </c>
      <c r="D4" s="550" t="s">
        <v>42</v>
      </c>
      <c r="E4" s="549" t="s">
        <v>43</v>
      </c>
      <c r="F4" s="108" t="s">
        <v>1609</v>
      </c>
      <c r="G4" s="108" t="s">
        <v>1608</v>
      </c>
      <c r="H4" s="54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9"/>
      <c r="C5" s="550"/>
      <c r="D5" s="550"/>
      <c r="E5" s="549"/>
      <c r="F5" s="93"/>
      <c r="G5" s="93"/>
      <c r="H5" s="54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5" t="s">
        <v>1454</v>
      </c>
      <c r="C2" s="555"/>
      <c r="D2" s="555"/>
      <c r="E2" s="55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0" t="s">
        <v>1532</v>
      </c>
      <c r="C4" s="561"/>
      <c r="D4" s="561"/>
      <c r="E4" s="562"/>
      <c r="F4" s="442"/>
      <c r="G4" s="442"/>
      <c r="H4" s="443"/>
      <c r="I4" s="587" t="s">
        <v>1533</v>
      </c>
      <c r="J4" s="588"/>
      <c r="K4" s="588"/>
      <c r="L4" s="589"/>
    </row>
    <row r="5" spans="1:12" ht="34.5" customHeight="1">
      <c r="A5" s="204"/>
      <c r="B5" s="445" t="s">
        <v>1379</v>
      </c>
      <c r="C5" s="277" t="s">
        <v>9</v>
      </c>
      <c r="D5" s="556" t="str">
        <f>DATA!D14</f>
        <v>IOH BABAT KEBONAGUNG</v>
      </c>
      <c r="E5" s="557"/>
      <c r="F5" s="208"/>
      <c r="G5" s="208"/>
      <c r="I5" s="446" t="s">
        <v>1379</v>
      </c>
      <c r="J5" s="277" t="s">
        <v>9</v>
      </c>
      <c r="K5" s="590" t="str">
        <f>D5</f>
        <v>IOH BABAT KEBONAGUNG</v>
      </c>
      <c r="L5" s="591"/>
    </row>
    <row r="6" spans="1:12" ht="31.5" customHeight="1">
      <c r="A6" s="204"/>
      <c r="B6" s="445" t="s">
        <v>1529</v>
      </c>
      <c r="C6" s="277" t="s">
        <v>9</v>
      </c>
      <c r="D6" s="565">
        <f>DATA!D17*1000</f>
        <v>0</v>
      </c>
      <c r="E6" s="566"/>
      <c r="F6" s="208"/>
      <c r="G6" s="208"/>
      <c r="I6" s="446" t="s">
        <v>1530</v>
      </c>
      <c r="J6" s="277" t="s">
        <v>9</v>
      </c>
      <c r="K6" s="592">
        <f>DATA!D20*1000</f>
        <v>11000</v>
      </c>
      <c r="L6" s="593"/>
    </row>
    <row r="7" spans="1:12" ht="30.75" customHeight="1">
      <c r="A7" s="204"/>
      <c r="B7" s="445" t="s">
        <v>1441</v>
      </c>
      <c r="C7" s="277" t="s">
        <v>9</v>
      </c>
      <c r="D7" s="563">
        <f>DATA!D18</f>
        <v>1</v>
      </c>
      <c r="E7" s="564"/>
      <c r="F7" s="444" t="s">
        <v>1453</v>
      </c>
      <c r="I7" s="446" t="s">
        <v>1441</v>
      </c>
      <c r="J7" s="277" t="s">
        <v>9</v>
      </c>
      <c r="K7" s="594">
        <f>DATA!D21</f>
        <v>1</v>
      </c>
      <c r="L7" s="595"/>
    </row>
    <row r="8" spans="1:12" ht="51" customHeight="1">
      <c r="A8" s="204"/>
      <c r="B8" s="445" t="s">
        <v>1442</v>
      </c>
      <c r="C8" s="277" t="s">
        <v>9</v>
      </c>
      <c r="D8" s="563">
        <f>DATA!D19</f>
        <v>220</v>
      </c>
      <c r="E8" s="564"/>
      <c r="F8" s="444" t="s">
        <v>1453</v>
      </c>
      <c r="G8" s="439">
        <v>220</v>
      </c>
      <c r="I8" s="446" t="s">
        <v>1442</v>
      </c>
      <c r="J8" s="277" t="s">
        <v>9</v>
      </c>
      <c r="K8" s="594">
        <f>DATA!D22</f>
        <v>220</v>
      </c>
      <c r="L8" s="595"/>
    </row>
    <row r="9" spans="1:12" ht="30" customHeight="1" thickBot="1">
      <c r="A9" s="204"/>
      <c r="B9" s="451" t="s">
        <v>1541</v>
      </c>
      <c r="C9" s="441" t="s">
        <v>9</v>
      </c>
      <c r="D9" s="558">
        <f>IF(D7=1,D6/(380/3^0.5),(D6/(380*3^0.5)))</f>
        <v>0</v>
      </c>
      <c r="E9" s="559"/>
      <c r="F9" s="207"/>
      <c r="G9" s="440">
        <v>380</v>
      </c>
      <c r="I9" s="452" t="s">
        <v>1541</v>
      </c>
      <c r="J9" s="441" t="s">
        <v>9</v>
      </c>
      <c r="K9" s="596">
        <f>IF(K7=1,K6/(380/3^0.5),(K6/(380*3^0.5)))</f>
        <v>50.138312850678027</v>
      </c>
      <c r="L9" s="597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67"/>
      <c r="E12" s="568"/>
      <c r="F12" s="208"/>
      <c r="G12" s="208"/>
      <c r="I12" s="468" t="s">
        <v>1534</v>
      </c>
      <c r="J12" s="469" t="s">
        <v>9</v>
      </c>
      <c r="K12" s="567"/>
      <c r="L12" s="568"/>
    </row>
    <row r="13" spans="1:12" ht="31.5" customHeight="1">
      <c r="A13" s="204"/>
      <c r="B13" s="476" t="s">
        <v>1380</v>
      </c>
      <c r="C13" s="456" t="s">
        <v>9</v>
      </c>
      <c r="D13" s="571"/>
      <c r="E13" s="572"/>
      <c r="F13" s="208"/>
      <c r="G13" s="208"/>
      <c r="I13" s="470" t="s">
        <v>1380</v>
      </c>
      <c r="J13" s="456" t="s">
        <v>9</v>
      </c>
      <c r="K13" s="571"/>
      <c r="L13" s="572"/>
    </row>
    <row r="14" spans="1:12" ht="30.75" customHeight="1">
      <c r="A14" s="204"/>
      <c r="B14" s="476" t="s">
        <v>1535</v>
      </c>
      <c r="C14" s="456" t="s">
        <v>9</v>
      </c>
      <c r="D14" s="579"/>
      <c r="E14" s="580"/>
      <c r="F14" s="444" t="s">
        <v>1453</v>
      </c>
      <c r="G14" s="448">
        <v>50</v>
      </c>
      <c r="I14" s="470" t="s">
        <v>1535</v>
      </c>
      <c r="J14" s="456" t="s">
        <v>9</v>
      </c>
      <c r="K14" s="581"/>
      <c r="L14" s="582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3">
        <v>0</v>
      </c>
      <c r="E16" s="584"/>
      <c r="F16" s="444"/>
      <c r="G16" s="448">
        <v>160</v>
      </c>
      <c r="I16" s="470" t="s">
        <v>1537</v>
      </c>
      <c r="J16" s="456" t="s">
        <v>9</v>
      </c>
      <c r="K16" s="585">
        <f>K9</f>
        <v>50.138312850678027</v>
      </c>
      <c r="L16" s="586"/>
    </row>
    <row r="17" spans="1:12" ht="34.5" customHeight="1">
      <c r="A17" s="204"/>
      <c r="B17" s="476" t="s">
        <v>1538</v>
      </c>
      <c r="C17" s="456" t="s">
        <v>9</v>
      </c>
      <c r="D17" s="573">
        <f>IF(D15=1,D14/(20/3^0.5),(D14/(20*3^0.5)))</f>
        <v>0</v>
      </c>
      <c r="E17" s="574"/>
      <c r="F17" s="444" t="s">
        <v>1453</v>
      </c>
      <c r="G17" s="449">
        <v>200</v>
      </c>
      <c r="I17" s="470" t="s">
        <v>1538</v>
      </c>
      <c r="J17" s="456" t="s">
        <v>9</v>
      </c>
      <c r="K17" s="577">
        <f>IF(K15=1,K14/(20/3^0.5),(K14/(20*3^0.5)))</f>
        <v>0</v>
      </c>
      <c r="L17" s="578"/>
    </row>
    <row r="18" spans="1:12" ht="34.5" customHeight="1">
      <c r="A18" s="204"/>
      <c r="B18" s="476" t="s">
        <v>1539</v>
      </c>
      <c r="C18" s="456" t="s">
        <v>9</v>
      </c>
      <c r="D18" s="573">
        <f>IF(D15=1,D14/(380/3^0.5),(D14/(380*3^0.5)))*1000</f>
        <v>0</v>
      </c>
      <c r="E18" s="574"/>
      <c r="F18" s="444" t="s">
        <v>1453</v>
      </c>
      <c r="G18" s="449">
        <v>250</v>
      </c>
      <c r="I18" s="470" t="s">
        <v>1539</v>
      </c>
      <c r="J18" s="456" t="s">
        <v>9</v>
      </c>
      <c r="K18" s="577">
        <f>IF(K15=1,K14/(380/3^0.5),(K14/(380*3^0.5)))*1000</f>
        <v>0</v>
      </c>
      <c r="L18" s="578"/>
    </row>
    <row r="19" spans="1:12" ht="30" customHeight="1">
      <c r="A19" s="204"/>
      <c r="B19" s="477" t="s">
        <v>1531</v>
      </c>
      <c r="C19" s="455" t="s">
        <v>9</v>
      </c>
      <c r="D19" s="573">
        <f>IF(D15=1,D14/(380/3^0.5),(D14/(380*3^0.5)))</f>
        <v>0</v>
      </c>
      <c r="E19" s="574"/>
      <c r="F19" s="207"/>
      <c r="G19" s="440"/>
      <c r="I19" s="472" t="s">
        <v>1531</v>
      </c>
      <c r="J19" s="455" t="s">
        <v>9</v>
      </c>
      <c r="K19" s="577">
        <f>IF(K15=1,K14/(380/3^0.5),(K14/(380*3^0.5)))</f>
        <v>0</v>
      </c>
      <c r="L19" s="578"/>
    </row>
    <row r="20" spans="1:12" ht="30" customHeight="1" thickBot="1">
      <c r="A20" s="204"/>
      <c r="B20" s="478" t="s">
        <v>1540</v>
      </c>
      <c r="C20" s="474" t="s">
        <v>9</v>
      </c>
      <c r="D20" s="569" t="e">
        <f>D16/D18</f>
        <v>#DIV/0!</v>
      </c>
      <c r="E20" s="570"/>
      <c r="F20" s="207"/>
      <c r="G20" s="440"/>
      <c r="I20" s="473" t="s">
        <v>1531</v>
      </c>
      <c r="J20" s="474" t="s">
        <v>9</v>
      </c>
      <c r="K20" s="575" t="e">
        <f>K16/K18</f>
        <v>#DIV/0!</v>
      </c>
      <c r="L20" s="576"/>
    </row>
    <row r="21" spans="1:12" ht="9.75" customHeight="1">
      <c r="A21" s="204"/>
      <c r="B21" s="463" t="s">
        <v>1540</v>
      </c>
      <c r="C21" s="464" t="s">
        <v>9</v>
      </c>
      <c r="D21" s="554">
        <v>1</v>
      </c>
      <c r="E21" s="554"/>
      <c r="F21" s="465"/>
      <c r="G21" s="466"/>
      <c r="H21" s="467"/>
      <c r="I21" s="463" t="s">
        <v>1531</v>
      </c>
      <c r="J21" s="464" t="s">
        <v>9</v>
      </c>
      <c r="K21" s="554">
        <v>1</v>
      </c>
      <c r="L21" s="554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1"/>
      <c r="C24" s="552"/>
      <c r="D24" s="552"/>
      <c r="E24" s="553"/>
      <c r="I24" s="551"/>
      <c r="J24" s="552"/>
      <c r="K24" s="552"/>
      <c r="L24" s="553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8"/>
      <c r="C1" s="598"/>
      <c r="D1" s="59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RAB!K46</f>
        <v>2457799.7400000002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49155.994800000008</v>
      </c>
    </row>
    <row r="12" spans="2:11" ht="9" customHeight="1">
      <c r="B12" s="599"/>
      <c r="C12" s="599"/>
      <c r="D12" s="599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1631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1627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0" t="s">
        <v>1357</v>
      </c>
      <c r="C3" s="600"/>
      <c r="D3" s="600"/>
      <c r="E3" s="600"/>
      <c r="F3" s="305" t="str">
        <f>DATA!D14</f>
        <v>IOH BABAT KEBONAGUNG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1" t="s">
        <v>1349</v>
      </c>
      <c r="C5" s="601" t="s">
        <v>1358</v>
      </c>
      <c r="D5" s="602" t="s">
        <v>1359</v>
      </c>
      <c r="E5" s="602" t="s">
        <v>1360</v>
      </c>
      <c r="F5" s="601" t="s">
        <v>1361</v>
      </c>
      <c r="G5" s="601"/>
      <c r="H5" s="601"/>
      <c r="I5" s="601"/>
      <c r="J5" s="601"/>
      <c r="K5" s="601" t="s">
        <v>1362</v>
      </c>
      <c r="L5" s="601"/>
      <c r="M5" s="307"/>
      <c r="N5" s="605" t="s">
        <v>1363</v>
      </c>
      <c r="O5" s="602" t="s">
        <v>1364</v>
      </c>
      <c r="P5" s="602" t="s">
        <v>1365</v>
      </c>
      <c r="Q5" s="602" t="s">
        <v>1366</v>
      </c>
      <c r="R5" s="308"/>
      <c r="S5" s="309"/>
      <c r="T5" s="603" t="s">
        <v>1367</v>
      </c>
      <c r="U5" s="310"/>
    </row>
    <row r="6" spans="1:21" ht="20.100000000000001" customHeight="1">
      <c r="B6" s="601"/>
      <c r="C6" s="601"/>
      <c r="D6" s="601"/>
      <c r="E6" s="60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6"/>
      <c r="O6" s="601"/>
      <c r="P6" s="601"/>
      <c r="Q6" s="601"/>
      <c r="R6" s="308"/>
      <c r="S6" s="309"/>
      <c r="T6" s="601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2.45779974</v>
      </c>
      <c r="G7" s="318">
        <f ca="1">DATA!$D$11/1000000</f>
        <v>4.9155994800000005E-2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6.4089385999549933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9.3354054000450084</v>
      </c>
      <c r="O7" s="314">
        <v>1</v>
      </c>
      <c r="P7" s="316">
        <f ca="1">O7*N7</f>
        <v>9.3354054000450084</v>
      </c>
      <c r="Q7" s="316">
        <f ca="1">P7</f>
        <v>9.3354054000450084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4.9155994800000005E-2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5.9021302925324903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1.7258857074675094</v>
      </c>
      <c r="O8" s="315">
        <f>1/(1+'[93]Asumsi I'!$C$3)^(KKF!A8)</f>
        <v>0.89285714285714279</v>
      </c>
      <c r="P8" s="316">
        <f ca="1">O8*N8</f>
        <v>1.540969381667419</v>
      </c>
      <c r="Q8" s="316">
        <f ca="1">Q7+P8</f>
        <v>10.876374781712428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4.9155994800000005E-2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5.9021302925324903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1.7258857074675094</v>
      </c>
      <c r="O9" s="322">
        <f>1/(1+'[93]Asumsi I'!$C$3)^(KKF!A9)</f>
        <v>0.79719387755102034</v>
      </c>
      <c r="P9" s="316">
        <f t="shared" ref="P9:P32" ca="1" si="7">O9*N9</f>
        <v>1.3758655193459097</v>
      </c>
      <c r="Q9" s="316">
        <f ca="1">Q8+P9</f>
        <v>12.252240301058338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4.9155994800000005E-2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5.9021302925324903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1.7258857074675094</v>
      </c>
      <c r="O10" s="315">
        <f>1/(1+'[93]Asumsi I'!$C$3)^(KKF!A10)</f>
        <v>0.71178024781341087</v>
      </c>
      <c r="P10" s="316">
        <f t="shared" ca="1" si="7"/>
        <v>1.2284513565588477</v>
      </c>
      <c r="Q10" s="316">
        <f t="shared" ref="Q10:Q30" ca="1" si="9">Q9+P10</f>
        <v>13.480691657617186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4.9155994800000005E-2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5.9021302925324903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1.7258857074675094</v>
      </c>
      <c r="O11" s="315">
        <f>1/(1+'[93]Asumsi I'!$C$3)^(KKF!A11)</f>
        <v>0.63551807840483121</v>
      </c>
      <c r="P11" s="316">
        <f t="shared" ca="1" si="7"/>
        <v>1.0968315683561143</v>
      </c>
      <c r="Q11" s="316">
        <f t="shared" ca="1" si="9"/>
        <v>14.5775232259733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4.9155994800000005E-2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5.9021302925324903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1.7258857074675094</v>
      </c>
      <c r="O12" s="315">
        <f>1/(1+'[93]Asumsi I'!$C$3)^(KKF!A12)</f>
        <v>0.56742685571859919</v>
      </c>
      <c r="P12" s="316">
        <f t="shared" ca="1" si="7"/>
        <v>0.97931390031795895</v>
      </c>
      <c r="Q12" s="316">
        <f t="shared" ca="1" si="9"/>
        <v>15.556837126291258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4.9155994800000005E-2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5.9021302925324903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1.7258857074675094</v>
      </c>
      <c r="O13" s="315">
        <f>1/(1+'[93]Asumsi I'!$C$3)^(KKF!A13)</f>
        <v>0.50663112117732068</v>
      </c>
      <c r="P13" s="316">
        <f t="shared" ca="1" si="7"/>
        <v>0.87438741099817752</v>
      </c>
      <c r="Q13" s="316">
        <f t="shared" ca="1" si="9"/>
        <v>16.431224537289435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4.9155994800000005E-2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5.9021302925324903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1.7258857074675094</v>
      </c>
      <c r="O14" s="315">
        <f>1/(1+'[93]Asumsi I'!$C$3)^(KKF!A14)</f>
        <v>0.45234921533689343</v>
      </c>
      <c r="P14" s="316">
        <f t="shared" ca="1" si="7"/>
        <v>0.78070304553408709</v>
      </c>
      <c r="Q14" s="316">
        <f t="shared" ca="1" si="9"/>
        <v>17.21192758282352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4.9155994800000005E-2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5.9021302925324903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1.7258857074675094</v>
      </c>
      <c r="O15" s="315">
        <f>1/(1+'[93]Asumsi I'!$C$3)^(KKF!A15)</f>
        <v>0.4038832279793691</v>
      </c>
      <c r="P15" s="316">
        <f t="shared" ca="1" si="7"/>
        <v>0.69705629065543484</v>
      </c>
      <c r="Q15" s="316">
        <f t="shared" ca="1" si="9"/>
        <v>17.908983873478956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4.9155994800000005E-2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5.9021302925324903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1.7258857074675094</v>
      </c>
      <c r="O16" s="315">
        <f>1/(1+'[93]Asumsi I'!$C$3)^(KKF!A16)</f>
        <v>0.36061002498157957</v>
      </c>
      <c r="P16" s="316">
        <f t="shared" ca="1" si="7"/>
        <v>0.62237168808520971</v>
      </c>
      <c r="Q16" s="316">
        <f t="shared" ca="1" si="9"/>
        <v>18.531355561564165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4.9155994800000005E-2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5.9021302925324903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1.7258857074675094</v>
      </c>
      <c r="O17" s="315">
        <f>1/(1+'[93]Asumsi I'!$C$3)^(KKF!A17)</f>
        <v>0.32197323659069599</v>
      </c>
      <c r="P17" s="316">
        <f t="shared" ca="1" si="7"/>
        <v>0.5556890072189371</v>
      </c>
      <c r="Q17" s="316">
        <f t="shared" ca="1" si="9"/>
        <v>19.087044568783103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4.9155994800000005E-2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5.9021302925324903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1.7258857074675094</v>
      </c>
      <c r="O18" s="315">
        <f>1/(1+'[93]Asumsi I'!$C$3)^(KKF!A18)</f>
        <v>0.28747610409883567</v>
      </c>
      <c r="P18" s="316">
        <f t="shared" ca="1" si="7"/>
        <v>0.49615089930262235</v>
      </c>
      <c r="Q18" s="316">
        <f t="shared" ca="1" si="9"/>
        <v>19.583195468085727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4.9155994800000005E-2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5.9021302925324903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1.7258857074675094</v>
      </c>
      <c r="O19" s="315">
        <f>1/(1+'[93]Asumsi I'!$C$3)^(KKF!A19)</f>
        <v>0.25667509294538904</v>
      </c>
      <c r="P19" s="316">
        <f t="shared" ca="1" si="7"/>
        <v>0.4429918743773415</v>
      </c>
      <c r="Q19" s="316">
        <f t="shared" ca="1" si="9"/>
        <v>20.026187342463068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4.9155994800000005E-2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5.9021302925324903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1.7258857074675094</v>
      </c>
      <c r="O20" s="315">
        <f>1/(1+'[93]Asumsi I'!$C$3)^(KKF!A20)</f>
        <v>0.22917419012981158</v>
      </c>
      <c r="P20" s="316">
        <f t="shared" ca="1" si="7"/>
        <v>0.39552845926548336</v>
      </c>
      <c r="Q20" s="316">
        <f t="shared" ca="1" si="9"/>
        <v>20.421715801728553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4.9155994800000005E-2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5.9021302925324903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1.7258857074675094</v>
      </c>
      <c r="O21" s="315">
        <f>1/(1+'[93]Asumsi I'!$C$3)^(KKF!A21)</f>
        <v>0.20461981261590317</v>
      </c>
      <c r="P21" s="316">
        <f t="shared" ca="1" si="7"/>
        <v>0.35315041005846726</v>
      </c>
      <c r="Q21" s="316">
        <f t="shared" ca="1" si="9"/>
        <v>20.774866211787021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4.9155994800000005E-2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5.9021302925324903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1.7258857074675094</v>
      </c>
      <c r="O22" s="315">
        <f>1/(1+'[93]Asumsi I'!$C$3)^(KKF!A22)</f>
        <v>0.18269626126419927</v>
      </c>
      <c r="P22" s="316">
        <f t="shared" ca="1" si="7"/>
        <v>0.31531286612363146</v>
      </c>
      <c r="Q22" s="316">
        <f t="shared" ca="1" si="9"/>
        <v>21.090179077910651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4.9155994800000005E-2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5.9021302925324903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1.7258857074675094</v>
      </c>
      <c r="O23" s="315">
        <f>1/(1+'[93]Asumsi I'!$C$3)^(KKF!A23)</f>
        <v>0.16312166184303503</v>
      </c>
      <c r="P23" s="316">
        <f t="shared" ca="1" si="7"/>
        <v>0.28152934475324232</v>
      </c>
      <c r="Q23" s="316">
        <f t="shared" ca="1" si="9"/>
        <v>21.371708422663893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4.9155994800000005E-2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5.9021302925324903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1.7258857074675094</v>
      </c>
      <c r="O24" s="315">
        <f>1/(1+'[93]Asumsi I'!$C$3)^(KKF!A24)</f>
        <v>0.14564434093128129</v>
      </c>
      <c r="P24" s="316">
        <f t="shared" ca="1" si="7"/>
        <v>0.25136548638682354</v>
      </c>
      <c r="Q24" s="316">
        <f t="shared" ca="1" si="9"/>
        <v>21.623073909050717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4.9155994800000005E-2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5.9021302925324903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1.7258857074675094</v>
      </c>
      <c r="O25" s="315">
        <f>1/(1+'[93]Asumsi I'!$C$3)^(KKF!A25)</f>
        <v>0.13003959011721541</v>
      </c>
      <c r="P25" s="316">
        <f t="shared" ca="1" si="7"/>
        <v>0.22443346998823527</v>
      </c>
      <c r="Q25" s="316">
        <f t="shared" ca="1" si="9"/>
        <v>21.847507379038952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4.9155994800000005E-2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5.9021302925324903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1.7258857074675094</v>
      </c>
      <c r="O26" s="315">
        <f>1/(1+'[93]Asumsi I'!$C$3)^(KKF!A26)</f>
        <v>0.1161067768903709</v>
      </c>
      <c r="P26" s="316">
        <f t="shared" ca="1" si="7"/>
        <v>0.20038702677521003</v>
      </c>
      <c r="Q26" s="316">
        <f t="shared" ca="1" si="9"/>
        <v>22.047894405814162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4.9155994800000005E-2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5.9021302925324903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1.7258857074675094</v>
      </c>
      <c r="O27" s="315">
        <f>1/(1+'[93]Asumsi I'!$C$3)^(KKF!A27)</f>
        <v>0.1036667650806883</v>
      </c>
      <c r="P27" s="316">
        <f t="shared" ca="1" si="7"/>
        <v>0.17891698819215182</v>
      </c>
      <c r="Q27" s="316">
        <f t="shared" ca="1" si="9"/>
        <v>22.226811394006315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4.9155994800000005E-2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5.9021302925324903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1.7258857074675094</v>
      </c>
      <c r="O28" s="315">
        <f>1/(1+'[93]Asumsi I'!$C$3)^(KKF!A28)</f>
        <v>9.2559611679185971E-2</v>
      </c>
      <c r="P28" s="316">
        <f t="shared" ca="1" si="7"/>
        <v>0.15974731088584981</v>
      </c>
      <c r="Q28" s="316">
        <f t="shared" ca="1" si="9"/>
        <v>22.386558704892167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4.9155994800000005E-2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5.9021302925324903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1.7258857074675094</v>
      </c>
      <c r="O29" s="315">
        <f>1/(1+'[93]Asumsi I'!$C$3)^(KKF!A29)</f>
        <v>8.2642510427844609E-2</v>
      </c>
      <c r="P29" s="316">
        <f t="shared" ca="1" si="7"/>
        <v>0.14263152757665162</v>
      </c>
      <c r="Q29" s="316">
        <f t="shared" ca="1" si="9"/>
        <v>22.529190232468817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4.9155994800000005E-2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5.9021302925324903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1.7258857074675094</v>
      </c>
      <c r="O30" s="315">
        <f>1/(1+'[93]Asumsi I'!$C$3)^(KKF!A30)</f>
        <v>7.3787955739146982E-2</v>
      </c>
      <c r="P30" s="316">
        <f t="shared" ca="1" si="7"/>
        <v>0.12734957819343895</v>
      </c>
      <c r="Q30" s="316">
        <f t="shared" ca="1" si="9"/>
        <v>22.656539810662256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4.9155994800000005E-2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5.9021302925324903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1.7258857074675094</v>
      </c>
      <c r="O31" s="315">
        <f>1/(1+'[93]Asumsi I'!$C$3)^(KKF!A31)</f>
        <v>6.5882103338524081E-2</v>
      </c>
      <c r="P31" s="316">
        <f t="shared" ca="1" si="7"/>
        <v>0.1137049805298562</v>
      </c>
      <c r="Q31" s="316">
        <f ca="1">Q30+P31</f>
        <v>22.770244791192113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4.9155994800000005E-2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5.9021302925324903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1.7258857074675094</v>
      </c>
      <c r="O32" s="315">
        <f>1/(1+'[93]Asumsi I'!$C$3)^(KKF!A32)</f>
        <v>5.8823306552253637E-2</v>
      </c>
      <c r="P32" s="316">
        <f t="shared" ca="1" si="7"/>
        <v>0.10152230404451444</v>
      </c>
      <c r="Q32" s="316">
        <f ca="1">Q31+P32</f>
        <v>22.871767095236628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4" t="s">
        <v>1374</v>
      </c>
      <c r="G33" s="604"/>
      <c r="H33" s="604"/>
      <c r="I33" s="324"/>
      <c r="J33" s="325">
        <f ca="1">SUM(J7:J32)</f>
        <v>153.96219591326724</v>
      </c>
      <c r="K33" s="604" t="s">
        <v>1375</v>
      </c>
      <c r="L33" s="604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3.7134200556995136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1.3408794462524958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20.421220620746983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1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7" t="s">
        <v>1036</v>
      </c>
      <c r="P3" s="607"/>
      <c r="Q3" s="346"/>
      <c r="T3" s="344"/>
      <c r="U3" s="345" t="s">
        <v>1041</v>
      </c>
      <c r="V3" s="344"/>
    </row>
    <row r="4" spans="1:22" ht="15.75" customHeight="1">
      <c r="B4" s="608" t="s">
        <v>1023</v>
      </c>
      <c r="C4" s="608"/>
      <c r="D4" s="608"/>
      <c r="E4" s="608"/>
      <c r="F4" s="608"/>
      <c r="G4" s="608"/>
      <c r="H4" s="608"/>
      <c r="I4" s="608"/>
      <c r="J4" s="608"/>
      <c r="K4" s="608"/>
      <c r="O4" s="607"/>
      <c r="P4" s="60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tr">
        <f>DATA!D14</f>
        <v>IOH BABAT KEBONAGUNG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0" t="s">
        <v>0</v>
      </c>
      <c r="C11" s="612" t="s">
        <v>1</v>
      </c>
      <c r="D11" s="615" t="s">
        <v>42</v>
      </c>
      <c r="E11" s="615" t="s">
        <v>43</v>
      </c>
      <c r="F11" s="615" t="s">
        <v>2</v>
      </c>
      <c r="G11" s="617" t="s">
        <v>41</v>
      </c>
      <c r="H11" s="615" t="s">
        <v>3</v>
      </c>
      <c r="I11" s="615"/>
      <c r="J11" s="615"/>
      <c r="K11" s="63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1"/>
      <c r="C12" s="613"/>
      <c r="D12" s="616"/>
      <c r="E12" s="616"/>
      <c r="F12" s="616"/>
      <c r="G12" s="618"/>
      <c r="H12" s="620" t="s">
        <v>46</v>
      </c>
      <c r="I12" s="620" t="s">
        <v>5</v>
      </c>
      <c r="J12" s="616" t="s">
        <v>47</v>
      </c>
      <c r="K12" s="63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1"/>
      <c r="C13" s="614"/>
      <c r="D13" s="616"/>
      <c r="E13" s="616"/>
      <c r="F13" s="616"/>
      <c r="G13" s="619"/>
      <c r="H13" s="621"/>
      <c r="I13" s="621"/>
      <c r="J13" s="616"/>
      <c r="K13" s="63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1628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501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0" ca="1" si="12">IF(OR(D18="MDU",D18="MDU-KD"),(IF($O$3="RAB NON MDU","PLN KD",G18*F18)),0)</f>
        <v>0</v>
      </c>
      <c r="I18" s="361">
        <f t="shared" ref="I18:I20" ca="1" si="13">IF(D18="HDW",G18*F18,0)</f>
        <v>0</v>
      </c>
      <c r="J18" s="361">
        <f t="shared" ref="J18:J20" ca="1" si="14">IF(D18="JASA",G18*F18,0)</f>
        <v>0</v>
      </c>
      <c r="K18" s="362">
        <f t="shared" ref="K18:K20" ca="1" si="15">SUM(H18:J18)</f>
        <v>0</v>
      </c>
      <c r="L18" s="342"/>
      <c r="M18" s="342"/>
      <c r="N18" s="369"/>
      <c r="O18" s="344"/>
      <c r="P18" s="397"/>
      <c r="Q18" s="344"/>
    </row>
    <row r="19" spans="1:22">
      <c r="B19" s="366" t="s">
        <v>1614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1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494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1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1:22">
      <c r="B21" s="495" t="s">
        <v>1615</v>
      </c>
      <c r="C21" s="500" t="s">
        <v>1619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27" ca="1" si="16">IF(OR(D21="MDU",D21="MDU-KD"),(IF($O$3="RAB NON MDU","PLN KD",G21*F21)),0)</f>
        <v>0</v>
      </c>
      <c r="I21" s="361">
        <f t="shared" ref="I21:I27" ca="1" si="17">IF(D21="HDW",G21*F21,0)</f>
        <v>0</v>
      </c>
      <c r="J21" s="361">
        <f t="shared" ref="J21:J27" ca="1" si="18">IF(D21="JASA",G21*F21,0)</f>
        <v>0</v>
      </c>
      <c r="K21" s="362">
        <f t="shared" ref="K21:K27" ca="1" si="19">SUM(H21:J21)</f>
        <v>0</v>
      </c>
    </row>
    <row r="22" spans="1:22">
      <c r="B22" s="495"/>
      <c r="C22" s="496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3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6"/>
        <v>0</v>
      </c>
      <c r="I22" s="361">
        <f t="shared" ca="1" si="17"/>
        <v>0</v>
      </c>
      <c r="J22" s="361">
        <f t="shared" ca="1" si="18"/>
        <v>0</v>
      </c>
      <c r="K22" s="362">
        <f t="shared" ca="1" si="19"/>
        <v>0</v>
      </c>
    </row>
    <row r="23" spans="1:22">
      <c r="B23" s="495" t="s">
        <v>1035</v>
      </c>
      <c r="C23" s="496" t="s">
        <v>1622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6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</row>
    <row r="24" spans="1:22" ht="30">
      <c r="B24" s="504">
        <v>1</v>
      </c>
      <c r="C24" s="109" t="s">
        <v>1141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6">
        <f>F23*1</f>
        <v>1</v>
      </c>
      <c r="G24" s="360">
        <f ca="1">IF(ISERROR(OFFSET('HARGA SATUAN'!$I$6,MATCH(RAB!C24,'HARGA SATUAN'!$C$7:$C$1492,0),0)),0,OFFSET('HARGA SATUAN'!$I$6,MATCH(RAB!C24,'HARGA SATUAN'!$C$7:$C$1492,0),0))</f>
        <v>1740750</v>
      </c>
      <c r="H24" s="361">
        <f t="shared" ca="1" si="16"/>
        <v>1740750</v>
      </c>
      <c r="I24" s="361">
        <f t="shared" ca="1" si="17"/>
        <v>0</v>
      </c>
      <c r="J24" s="361">
        <f t="shared" ca="1" si="18"/>
        <v>0</v>
      </c>
      <c r="K24" s="362">
        <f t="shared" ca="1" si="19"/>
        <v>1740750</v>
      </c>
    </row>
    <row r="25" spans="1:22">
      <c r="B25" s="504">
        <v>2</v>
      </c>
      <c r="C25" s="505" t="s">
        <v>493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6">
        <f>F23*1</f>
        <v>1</v>
      </c>
      <c r="G25" s="360">
        <f ca="1">IF(ISERROR(OFFSET('HARGA SATUAN'!$I$6,MATCH(RAB!C25,'HARGA SATUAN'!$C$7:$C$1492,0),0)),0,OFFSET('HARGA SATUAN'!$I$6,MATCH(RAB!C25,'HARGA SATUAN'!$C$7:$C$1492,0),0))</f>
        <v>39000</v>
      </c>
      <c r="H25" s="361">
        <f t="shared" ca="1" si="16"/>
        <v>39000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39000</v>
      </c>
    </row>
    <row r="26" spans="1:22">
      <c r="B26" s="504">
        <v>3</v>
      </c>
      <c r="C26" s="505" t="s">
        <v>74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6">
        <f>F23*35</f>
        <v>35</v>
      </c>
      <c r="G26" s="360">
        <f ca="1">IF(ISERROR(OFFSET('HARGA SATUAN'!$I$6,MATCH(RAB!C26,'HARGA SATUAN'!$C$7:$C$1492,0),0)),0,OFFSET('HARGA SATUAN'!$I$6,MATCH(RAB!C26,'HARGA SATUAN'!$C$7:$C$1492,0),0))</f>
        <v>6600</v>
      </c>
      <c r="H26" s="361">
        <f t="shared" ca="1" si="16"/>
        <v>231000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231000</v>
      </c>
    </row>
    <row r="27" spans="1:22">
      <c r="B27" s="504">
        <v>4</v>
      </c>
      <c r="C27" s="505" t="s">
        <v>798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6">
        <f>F23*1</f>
        <v>1</v>
      </c>
      <c r="G27" s="360">
        <f ca="1">IF(ISERROR(OFFSET('HARGA SATUAN'!$I$6,MATCH(RAB!C27,'HARGA SATUAN'!$C$7:$C$1492,0),0)),0,OFFSET('HARGA SATUAN'!$I$6,MATCH(RAB!C27,'HARGA SATUAN'!$C$7:$C$1492,0),0))</f>
        <v>54400</v>
      </c>
      <c r="H27" s="361">
        <f t="shared" ca="1" si="16"/>
        <v>0</v>
      </c>
      <c r="I27" s="361">
        <f t="shared" ca="1" si="17"/>
        <v>0</v>
      </c>
      <c r="J27" s="361">
        <f t="shared" ca="1" si="18"/>
        <v>54400</v>
      </c>
      <c r="K27" s="362">
        <f t="shared" ca="1" si="19"/>
        <v>54400</v>
      </c>
    </row>
    <row r="28" spans="1:22">
      <c r="B28" s="374"/>
      <c r="C28" s="502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368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:H40" ca="1" si="20">IF(OR(D28="MDU",D28="MDU-KD"),(IF($O$3="RAB NON MDU","PLN KD",G28*F28)),0)</f>
        <v>0</v>
      </c>
      <c r="I28" s="361">
        <f t="shared" ref="I28:I40" ca="1" si="21">IF(D28="HDW",G28*F28,0)</f>
        <v>0</v>
      </c>
      <c r="J28" s="361">
        <f t="shared" ref="J28:J40" ca="1" si="22">IF(D28="JASA",G28*F28,0)</f>
        <v>0</v>
      </c>
      <c r="K28" s="362">
        <f t="shared" ref="K28:K40" ca="1" si="23">SUM(H28:J28)</f>
        <v>0</v>
      </c>
    </row>
    <row r="29" spans="1:22">
      <c r="B29" s="504" t="s">
        <v>1035</v>
      </c>
      <c r="C29" s="505" t="s">
        <v>1621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6">
        <v>1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</row>
    <row r="30" spans="1:22">
      <c r="B30" s="504">
        <v>1</v>
      </c>
      <c r="C30" s="505" t="s">
        <v>115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Set</v>
      </c>
      <c r="F30" s="506">
        <f>F29*1</f>
        <v>1</v>
      </c>
      <c r="G30" s="360">
        <f ca="1">IF(ISERROR(OFFSET('HARGA SATUAN'!$I$6,MATCH(RAB!C30,'HARGA SATUAN'!$C$7:$C$1492,0),0)),0,OFFSET('HARGA SATUAN'!$I$6,MATCH(RAB!C30,'HARGA SATUAN'!$C$7:$C$1492,0),0))</f>
        <v>11500</v>
      </c>
      <c r="H30" s="361">
        <f t="shared" ca="1" si="20"/>
        <v>0</v>
      </c>
      <c r="I30" s="361">
        <f t="shared" ca="1" si="21"/>
        <v>11500</v>
      </c>
      <c r="J30" s="361">
        <f t="shared" ca="1" si="22"/>
        <v>0</v>
      </c>
      <c r="K30" s="362">
        <f t="shared" ca="1" si="23"/>
        <v>11500</v>
      </c>
    </row>
    <row r="31" spans="1:22">
      <c r="B31" s="504">
        <v>2</v>
      </c>
      <c r="C31" s="505" t="s">
        <v>145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Set</v>
      </c>
      <c r="F31" s="506">
        <f>F29*1</f>
        <v>1</v>
      </c>
      <c r="G31" s="360">
        <f ca="1">IF(ISERROR(OFFSET('HARGA SATUAN'!$I$6,MATCH(RAB!C31,'HARGA SATUAN'!$C$7:$C$1492,0),0)),0,OFFSET('HARGA SATUAN'!$I$6,MATCH(RAB!C31,'HARGA SATUAN'!$C$7:$C$1492,0),0))</f>
        <v>6200</v>
      </c>
      <c r="H31" s="361">
        <f t="shared" ca="1" si="20"/>
        <v>0</v>
      </c>
      <c r="I31" s="361">
        <f t="shared" ca="1" si="21"/>
        <v>6200</v>
      </c>
      <c r="J31" s="361">
        <f t="shared" ca="1" si="22"/>
        <v>0</v>
      </c>
      <c r="K31" s="362">
        <f t="shared" ca="1" si="23"/>
        <v>6200</v>
      </c>
    </row>
    <row r="32" spans="1:22">
      <c r="B32" s="504">
        <v>3</v>
      </c>
      <c r="C32" s="505" t="s">
        <v>587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Btg</v>
      </c>
      <c r="F32" s="506">
        <f>F29*1</f>
        <v>1</v>
      </c>
      <c r="G32" s="360">
        <f ca="1">IF(ISERROR(OFFSET('HARGA SATUAN'!$I$6,MATCH(RAB!C32,'HARGA SATUAN'!$C$7:$C$1492,0),0)),0,OFFSET('HARGA SATUAN'!$I$6,MATCH(RAB!C32,'HARGA SATUAN'!$C$7:$C$1492,0),0))</f>
        <v>45796</v>
      </c>
      <c r="H32" s="361">
        <f t="shared" ca="1" si="20"/>
        <v>0</v>
      </c>
      <c r="I32" s="361">
        <f t="shared" ca="1" si="21"/>
        <v>45796</v>
      </c>
      <c r="J32" s="361">
        <f t="shared" ca="1" si="22"/>
        <v>0</v>
      </c>
      <c r="K32" s="362">
        <f t="shared" ca="1" si="23"/>
        <v>45796</v>
      </c>
    </row>
    <row r="33" spans="2:13">
      <c r="B33" s="504">
        <v>4</v>
      </c>
      <c r="C33" s="505" t="s">
        <v>118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Set</v>
      </c>
      <c r="F33" s="506">
        <f>F29*1</f>
        <v>1</v>
      </c>
      <c r="G33" s="360">
        <f ca="1">IF(ISERROR(OFFSET('HARGA SATUAN'!$I$6,MATCH(RAB!C33,'HARGA SATUAN'!$C$7:$C$1492,0),0)),0,OFFSET('HARGA SATUAN'!$I$6,MATCH(RAB!C33,'HARGA SATUAN'!$C$7:$C$1492,0),0))</f>
        <v>5300</v>
      </c>
      <c r="H33" s="361">
        <f t="shared" ca="1" si="20"/>
        <v>0</v>
      </c>
      <c r="I33" s="361">
        <f t="shared" ca="1" si="21"/>
        <v>5300</v>
      </c>
      <c r="J33" s="361">
        <f t="shared" ca="1" si="22"/>
        <v>0</v>
      </c>
      <c r="K33" s="362">
        <f t="shared" ca="1" si="23"/>
        <v>5300</v>
      </c>
    </row>
    <row r="34" spans="2:13">
      <c r="B34" s="504">
        <v>5</v>
      </c>
      <c r="C34" s="505" t="s">
        <v>117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6">
        <f>F29*1</f>
        <v>1</v>
      </c>
      <c r="G34" s="360">
        <f ca="1">IF(ISERROR(OFFSET('HARGA SATUAN'!$I$6,MATCH(RAB!C34,'HARGA SATUAN'!$C$7:$C$1492,0),0)),0,OFFSET('HARGA SATUAN'!$I$6,MATCH(RAB!C34,'HARGA SATUAN'!$C$7:$C$1492,0),0))</f>
        <v>58600</v>
      </c>
      <c r="H34" s="361">
        <f t="shared" ca="1" si="20"/>
        <v>0</v>
      </c>
      <c r="I34" s="361">
        <f t="shared" ca="1" si="21"/>
        <v>58600</v>
      </c>
      <c r="J34" s="361">
        <f t="shared" ca="1" si="22"/>
        <v>0</v>
      </c>
      <c r="K34" s="362">
        <f t="shared" ca="1" si="23"/>
        <v>58600</v>
      </c>
    </row>
    <row r="35" spans="2:13">
      <c r="B35" s="504">
        <v>6</v>
      </c>
      <c r="C35" s="109" t="s">
        <v>1154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Set</v>
      </c>
      <c r="F35" s="506">
        <f>F29*1</f>
        <v>1</v>
      </c>
      <c r="G35" s="360">
        <f ca="1">IF(ISERROR(OFFSET('HARGA SATUAN'!$I$6,MATCH(RAB!C35,'HARGA SATUAN'!$C$7:$C$1492,0),0)),0,OFFSET('HARGA SATUAN'!$I$6,MATCH(RAB!C35,'HARGA SATUAN'!$C$7:$C$1492,0),0))</f>
        <v>3888</v>
      </c>
      <c r="H35" s="361">
        <f t="shared" ca="1" si="20"/>
        <v>0</v>
      </c>
      <c r="I35" s="361">
        <f t="shared" ca="1" si="21"/>
        <v>3888</v>
      </c>
      <c r="J35" s="361">
        <f t="shared" ca="1" si="22"/>
        <v>0</v>
      </c>
      <c r="K35" s="362">
        <f t="shared" ca="1" si="23"/>
        <v>3888</v>
      </c>
    </row>
    <row r="36" spans="2:13">
      <c r="B36" s="504">
        <v>7</v>
      </c>
      <c r="C36" s="505" t="s">
        <v>119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Set</v>
      </c>
      <c r="F36" s="506">
        <f>F29*2</f>
        <v>2</v>
      </c>
      <c r="G36" s="360">
        <f ca="1">IF(ISERROR(OFFSET('HARGA SATUAN'!$I$6,MATCH(RAB!C36,'HARGA SATUAN'!$C$7:$C$1492,0),0)),0,OFFSET('HARGA SATUAN'!$I$6,MATCH(RAB!C36,'HARGA SATUAN'!$C$7:$C$1492,0),0))</f>
        <v>8900</v>
      </c>
      <c r="H36" s="361">
        <f t="shared" ca="1" si="20"/>
        <v>0</v>
      </c>
      <c r="I36" s="361">
        <f t="shared" ca="1" si="21"/>
        <v>17800</v>
      </c>
      <c r="J36" s="361">
        <f t="shared" ca="1" si="22"/>
        <v>0</v>
      </c>
      <c r="K36" s="362">
        <f t="shared" ca="1" si="23"/>
        <v>17800</v>
      </c>
    </row>
    <row r="37" spans="2:13">
      <c r="B37" s="374"/>
      <c r="C37" s="502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0"/>
        <v>0</v>
      </c>
      <c r="I37" s="361">
        <f t="shared" ca="1" si="21"/>
        <v>0</v>
      </c>
      <c r="J37" s="361">
        <f t="shared" ca="1" si="22"/>
        <v>0</v>
      </c>
      <c r="K37" s="362">
        <f t="shared" ca="1" si="23"/>
        <v>0</v>
      </c>
    </row>
    <row r="38" spans="2:13">
      <c r="B38" s="366" t="s">
        <v>22</v>
      </c>
      <c r="C38" s="367" t="s">
        <v>1617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0"/>
        <v>0</v>
      </c>
      <c r="I38" s="361">
        <f t="shared" ca="1" si="21"/>
        <v>0</v>
      </c>
      <c r="J38" s="361">
        <f t="shared" ca="1" si="22"/>
        <v>0</v>
      </c>
      <c r="K38" s="362">
        <f t="shared" ca="1" si="23"/>
        <v>0</v>
      </c>
    </row>
    <row r="39" spans="2:13">
      <c r="B39" s="374"/>
      <c r="C39" s="373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20"/>
        <v>0</v>
      </c>
      <c r="I39" s="361">
        <f t="shared" ca="1" si="21"/>
        <v>0</v>
      </c>
      <c r="J39" s="361">
        <f t="shared" ca="1" si="22"/>
        <v>0</v>
      </c>
      <c r="K39" s="362">
        <f t="shared" ca="1" si="23"/>
        <v>0</v>
      </c>
    </row>
    <row r="40" spans="2:13">
      <c r="B40" s="375"/>
      <c r="C40" s="376" t="s">
        <v>475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0"/>
        <v>0</v>
      </c>
      <c r="I40" s="361">
        <f t="shared" ca="1" si="21"/>
        <v>0</v>
      </c>
      <c r="J40" s="361">
        <f t="shared" ca="1" si="22"/>
        <v>0</v>
      </c>
      <c r="K40" s="362">
        <f t="shared" ca="1" si="23"/>
        <v>0</v>
      </c>
    </row>
    <row r="41" spans="2:13">
      <c r="B41" s="378">
        <v>1</v>
      </c>
      <c r="C41" s="379" t="s">
        <v>1091</v>
      </c>
      <c r="D41" s="380" t="str">
        <f ca="1">IF(ISERROR(OFFSET('HARGA SATUAN'!$D$6,MATCH(RAB!C41,'HARGA SATUAN'!$C$7:$C$1492,0),0)),"",OFFSET('HARGA SATUAN'!$D$6,MATCH(RAB!C41,'HARGA SATUAN'!$C$7:$C$1492,0),0))</f>
        <v>JASA</v>
      </c>
      <c r="E41" s="381" t="str">
        <f ca="1">IF(ISERROR(OFFSET('HARGA SATUAN'!$E$6,MATCH(RAB!C41,'HARGA SATUAN'!$C$7:$C$1492,0),0)),"",OFFSET('HARGA SATUAN'!$E$6,MATCH(RAB!C41,'HARGA SATUAN'!$C$7:$C$1492,0),0))</f>
        <v>Lot</v>
      </c>
      <c r="F41" s="382">
        <v>1</v>
      </c>
      <c r="G41" s="383">
        <f ca="1">IF(ISERROR(OFFSET('HARGA SATUAN'!$I$6,MATCH(RAB!C41,'HARGA SATUAN'!$C$7:$C$1492,0),0)),0,OFFSET('HARGA SATUAN'!$I$6,MATCH(RAB!C41,'HARGA SATUAN'!$C$7:$C$1492,0),0))</f>
        <v>2.5000000000000001E-2</v>
      </c>
      <c r="H41" s="384"/>
      <c r="I41" s="384"/>
      <c r="J41" s="384">
        <f ca="1">SUM(K15:K17)*G41</f>
        <v>0</v>
      </c>
      <c r="K41" s="385">
        <f ca="1">SUM(H41:J41)</f>
        <v>0</v>
      </c>
    </row>
    <row r="42" spans="2:13">
      <c r="B42" s="386"/>
      <c r="C42" s="387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IF(ISERROR(OFFSET('HARGA SATUAN'!$E$6,MATCH(RAB!C42,'HARGA SATUAN'!$C$7:$C$1492,0),0)),"",OFFSET('HARGA SATUAN'!$E$6,MATCH(RAB!C42,'HARGA SATUAN'!$C$7:$C$1492,0),0))</f>
        <v/>
      </c>
      <c r="F42" s="377"/>
      <c r="G42" s="360" t="str">
        <f ca="1">IF(ISERROR(OFFSET('HARGA SATUAN'!$I$6,MATCH(RAB!C42,'HARGA SATUAN'!$C$7:$C$1492,0),0)),"",OFFSET('HARGA SATUAN'!$I$6,MATCH(RAB!C42,'HARGA SATUAN'!$C$7:$C$1492,0),0))</f>
        <v/>
      </c>
      <c r="H42" s="361">
        <f ca="1">IF(OR(D42="MDU",D42="MDU-KD"),IF(G42="PLN",0,G42*F42),0)</f>
        <v>0</v>
      </c>
      <c r="I42" s="361">
        <f ca="1">IF(D42="HDW",IF(G42="PLN",0,G42*F42),0)</f>
        <v>0</v>
      </c>
      <c r="J42" s="361">
        <f ca="1">IF(D42="JASA",IF(G42="PLN",0,G42*F42),0)</f>
        <v>0</v>
      </c>
      <c r="K42" s="362">
        <f ca="1">SUM(H42:J42)</f>
        <v>0</v>
      </c>
    </row>
    <row r="43" spans="2:13" ht="15.75" thickBot="1">
      <c r="B43" s="388"/>
      <c r="C43" s="389"/>
      <c r="D43" s="390"/>
      <c r="E43" s="391"/>
      <c r="F43" s="391"/>
      <c r="G43" s="391"/>
      <c r="H43" s="392"/>
      <c r="I43" s="392"/>
      <c r="J43" s="392"/>
      <c r="K43" s="393"/>
    </row>
    <row r="44" spans="2:13">
      <c r="B44" s="394"/>
      <c r="C44" s="609" t="s">
        <v>1008</v>
      </c>
      <c r="D44" s="609"/>
      <c r="E44" s="609"/>
      <c r="F44" s="609"/>
      <c r="G44" s="395" t="s">
        <v>9</v>
      </c>
      <c r="H44" s="396">
        <f ca="1">SUM(H14:H42)</f>
        <v>2010750</v>
      </c>
      <c r="I44" s="396">
        <f ca="1">SUM(I14:I42)</f>
        <v>149084</v>
      </c>
      <c r="J44" s="396">
        <f ca="1">SUM(J14:J42)</f>
        <v>54400</v>
      </c>
      <c r="K44" s="396">
        <f ca="1">SUM(K14:K42)</f>
        <v>2214234</v>
      </c>
    </row>
    <row r="45" spans="2:13">
      <c r="B45" s="398"/>
      <c r="C45" s="625" t="s">
        <v>1457</v>
      </c>
      <c r="D45" s="625"/>
      <c r="E45" s="625"/>
      <c r="F45" s="625"/>
      <c r="G45" s="399" t="s">
        <v>9</v>
      </c>
      <c r="H45" s="400">
        <f ca="1">H44*0.11</f>
        <v>221182.5</v>
      </c>
      <c r="I45" s="400">
        <f ca="1">I44*0.11</f>
        <v>16399.240000000002</v>
      </c>
      <c r="J45" s="400">
        <f ca="1">J44*0.11</f>
        <v>5984</v>
      </c>
      <c r="K45" s="400">
        <f ca="1">K44*0.11</f>
        <v>243565.74</v>
      </c>
    </row>
    <row r="46" spans="2:13" ht="15.75" thickBot="1">
      <c r="B46" s="398"/>
      <c r="C46" s="623" t="s">
        <v>463</v>
      </c>
      <c r="D46" s="623"/>
      <c r="E46" s="623"/>
      <c r="F46" s="623"/>
      <c r="G46" s="401" t="s">
        <v>9</v>
      </c>
      <c r="H46" s="402">
        <f ca="1">SUM(H44:H45)</f>
        <v>2231932.5</v>
      </c>
      <c r="I46" s="402">
        <f ca="1">SUM(I44:I45)</f>
        <v>165483.24</v>
      </c>
      <c r="J46" s="401">
        <f ca="1">SUM(J44:J45)</f>
        <v>60384</v>
      </c>
      <c r="K46" s="401">
        <f ca="1">SUM(K44:K45)</f>
        <v>2457799.7400000002</v>
      </c>
      <c r="M46" s="484"/>
    </row>
    <row r="47" spans="2:13">
      <c r="B47" s="626" t="str">
        <f ca="1">"Terbilang : "&amp;PROPER(IF(K46=0,"nol",IF(K46&lt;0,"minus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IF(--MID(TEXT(ABS(K46),"000000000000000"),1,3)=0,"",MID(TEXT(ABS(K46),"000000000000000"),1,1)&amp;" ratus "&amp;MID(TEXT(ABS(K46),"000000000000000"),2,1)&amp;" puluh "&amp;MID(TEXT(ABS(K46),"000000000000000"),3,1)&amp;" trilyun ")&amp; IF(--MID(TEXT(ABS(K46),"000000000000000"),4,3)=0,"",MID(TEXT(ABS(K46),"000000000000000"),4,1)&amp;" ratus "&amp;MID(TEXT(ABS(K46),"000000000000000"),5,1)&amp;" puluh "&amp;MID(TEXT(ABS(K46),"000000000000000"),6,1)&amp;" milyar ")&amp; IF(--MID(TEXT(ABS(K46),"000000000000000"),7,3)=0,"",MID(TEXT(ABS(K46),"000000000000000"),7,1)&amp;" ratus "&amp;MID(TEXT(ABS(K46),"000000000000000"),8,1)&amp;" puluh "&amp;MID(TEXT(ABS(K46),"000000000000000"),9,1)&amp;" juta ")&amp; IF(--MID(TEXT(ABS(K46),"000000000000000"),10,3)=0,"",IF(--MID(TEXT(ABS(K46),"000000000000000"),10,3)=1,"*",MID(TEXT(ABS(K46),"000000000000000"),10,1)&amp;" ratus "&amp;MID(TEXT(ABS(K46),"000000000000000"),11,1)&amp;" puluh ")&amp;MID(TEXT(ABS(K46),"000000000000000"),12,1)&amp;" ribu ")&amp; IF(--MID(TEXT(ABS(K46),"000000000000000"),13,3)=0,"",MID(TEXT(ABS(K46),"000000000000000"),13,1)&amp;" ratus "&amp;MID(TEXT(ABS(K46),"000000000000000"),14,1)&amp;" puluh "&amp;MID(TEXT(ABS(K46),"000000000000000"),15,1)),1,"satu"),2,"dua"),3,"tiga"),4,"empat"),5,"lima"),6,"enam"),7,"tujuh"),8,"delapan"),9,"sembilan"),"0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Juta Empat Ratus Lima Puluh Tujuh Ribu Delapan Ratus Rupiah</v>
      </c>
      <c r="C47" s="627"/>
      <c r="D47" s="627"/>
      <c r="E47" s="627"/>
      <c r="F47" s="627"/>
      <c r="G47" s="627"/>
      <c r="H47" s="627"/>
      <c r="I47" s="627"/>
      <c r="J47" s="627"/>
      <c r="K47" s="628"/>
    </row>
    <row r="48" spans="2:13">
      <c r="B48" s="629"/>
      <c r="C48" s="630"/>
      <c r="D48" s="630"/>
      <c r="E48" s="630"/>
      <c r="F48" s="630"/>
      <c r="G48" s="630"/>
      <c r="H48" s="630"/>
      <c r="I48" s="630"/>
      <c r="J48" s="630"/>
      <c r="K48" s="631"/>
    </row>
    <row r="49" spans="2:11" ht="15.75" thickBot="1">
      <c r="B49" s="403" t="str">
        <f>"Harga yang dipakai adalah "&amp;'HARGA SATUAN'!I5&amp;""</f>
        <v>Harga yang dipakai adalah RAB HSS 2023</v>
      </c>
      <c r="C49" s="404"/>
      <c r="D49" s="405"/>
      <c r="E49" s="405"/>
      <c r="F49" s="405"/>
      <c r="G49" s="406"/>
      <c r="H49" s="406"/>
      <c r="I49" s="406"/>
      <c r="J49" s="406"/>
      <c r="K49" s="407"/>
    </row>
    <row r="50" spans="2:11">
      <c r="C50" s="408"/>
      <c r="E50" s="410"/>
      <c r="F50" s="410"/>
      <c r="G50" s="410"/>
    </row>
    <row r="51" spans="2:11">
      <c r="C51" s="337"/>
      <c r="E51" s="410"/>
      <c r="F51" s="410"/>
      <c r="G51" s="410"/>
      <c r="H51" s="632"/>
      <c r="I51" s="632"/>
      <c r="J51" s="633"/>
      <c r="K51" s="633"/>
    </row>
    <row r="52" spans="2:11">
      <c r="C52" s="337"/>
      <c r="E52" s="410"/>
      <c r="F52" s="410"/>
      <c r="G52" s="410"/>
      <c r="H52" s="411"/>
      <c r="I52" s="622" t="s">
        <v>1610</v>
      </c>
      <c r="J52" s="622"/>
      <c r="K52" s="622"/>
    </row>
    <row r="53" spans="2:11">
      <c r="C53" s="337"/>
      <c r="E53" s="410"/>
      <c r="F53" s="410"/>
      <c r="G53" s="410"/>
      <c r="H53" s="411"/>
      <c r="I53" s="622" t="s">
        <v>1546</v>
      </c>
      <c r="J53" s="622"/>
      <c r="K53" s="622"/>
    </row>
    <row r="54" spans="2:11">
      <c r="C54" s="337"/>
      <c r="E54" s="410"/>
      <c r="F54" s="410"/>
      <c r="G54" s="410"/>
      <c r="H54" s="412"/>
      <c r="I54" s="413"/>
      <c r="J54" s="413"/>
      <c r="K54" s="413"/>
    </row>
    <row r="55" spans="2:11">
      <c r="C55" s="337"/>
      <c r="E55" s="410"/>
      <c r="F55" s="410"/>
      <c r="G55" s="410"/>
      <c r="H55" s="412"/>
      <c r="I55" s="412"/>
      <c r="J55" s="412"/>
      <c r="K55" s="412"/>
    </row>
    <row r="56" spans="2:11">
      <c r="C56" s="337"/>
      <c r="E56" s="410"/>
      <c r="F56" s="410"/>
      <c r="G56" s="410"/>
      <c r="H56" s="412"/>
      <c r="I56" s="412"/>
      <c r="J56" s="412"/>
      <c r="K56" s="412"/>
    </row>
    <row r="57" spans="2:11">
      <c r="C57" s="337"/>
      <c r="E57" s="410"/>
      <c r="F57" s="410"/>
      <c r="G57" s="410"/>
      <c r="H57" s="412"/>
      <c r="I57" s="412"/>
      <c r="J57" s="412"/>
      <c r="K57" s="412"/>
    </row>
    <row r="58" spans="2:11">
      <c r="C58" s="337"/>
      <c r="E58" s="410"/>
      <c r="F58" s="410"/>
      <c r="G58" s="410"/>
      <c r="H58" s="414"/>
      <c r="I58" s="622" t="s">
        <v>1547</v>
      </c>
      <c r="J58" s="622"/>
      <c r="K58" s="622"/>
    </row>
    <row r="59" spans="2:11">
      <c r="C59" s="408"/>
      <c r="E59" s="410"/>
      <c r="F59" s="410"/>
      <c r="G59" s="410"/>
      <c r="H59" s="412"/>
      <c r="I59" s="412"/>
      <c r="J59" s="412"/>
      <c r="K59" s="412"/>
    </row>
    <row r="60" spans="2:11">
      <c r="C60" s="408"/>
      <c r="E60" s="410"/>
      <c r="F60" s="410"/>
      <c r="G60" s="410"/>
      <c r="H60" s="412"/>
      <c r="I60" s="412"/>
      <c r="J60" s="412"/>
      <c r="K60" s="412"/>
    </row>
    <row r="61" spans="2:11">
      <c r="C61" s="408"/>
      <c r="E61" s="410"/>
      <c r="F61" s="410"/>
      <c r="G61" s="410"/>
      <c r="H61" s="412"/>
      <c r="I61" s="412"/>
      <c r="J61" s="412"/>
      <c r="K61" s="412"/>
    </row>
  </sheetData>
  <sheetProtection sort="0" autoFilter="0"/>
  <protectedRanges>
    <protectedRange sqref="B39 B22:B37" name="Range1_1"/>
    <protectedRange sqref="F18:F40 F14:F17" name="Range1_1_2_2"/>
    <protectedRange sqref="C39 C22:C23 C27:C37 C25" name="Range1_1_1"/>
    <protectedRange sqref="B20:C21" name="Range1_6_2"/>
    <protectedRange sqref="C26" name="Range1_1_3_13"/>
    <protectedRange sqref="C24" name="Range1_1_3_4"/>
  </protectedRanges>
  <mergeCells count="22">
    <mergeCell ref="I53:K53"/>
    <mergeCell ref="I58:K58"/>
    <mergeCell ref="C46:F46"/>
    <mergeCell ref="G6:K6"/>
    <mergeCell ref="I52:K52"/>
    <mergeCell ref="C45:F45"/>
    <mergeCell ref="B47:K48"/>
    <mergeCell ref="H51:K51"/>
    <mergeCell ref="H11:K11"/>
    <mergeCell ref="H12:H13"/>
    <mergeCell ref="J12:J13"/>
    <mergeCell ref="K12:K13"/>
    <mergeCell ref="O3:P4"/>
    <mergeCell ref="B4:K4"/>
    <mergeCell ref="C44:F44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15 C17">
    <cfRule type="cellIs" dxfId="7" priority="498" operator="equal">
      <formula>0</formula>
    </cfRule>
  </conditionalFormatting>
  <conditionalFormatting sqref="C19">
    <cfRule type="cellIs" dxfId="6" priority="123" operator="equal">
      <formula>0</formula>
    </cfRule>
  </conditionalFormatting>
  <conditionalFormatting sqref="C24">
    <cfRule type="cellIs" dxfId="5" priority="3" operator="equal">
      <formula>0</formula>
    </cfRule>
  </conditionalFormatting>
  <conditionalFormatting sqref="C35">
    <cfRule type="cellIs" dxfId="4" priority="14" operator="equal">
      <formula>0</formula>
    </cfRule>
  </conditionalFormatting>
  <conditionalFormatting sqref="C38">
    <cfRule type="cellIs" dxfId="3" priority="121" operator="equal">
      <formula>0</formula>
    </cfRule>
  </conditionalFormatting>
  <conditionalFormatting sqref="E1:E3 G1:G13 E5:E13 H12:I12 O13 E41:G41 H41:K43 E42:H42 E43:F43 S14:V17 E14:K40">
    <cfRule type="cellIs" dxfId="1" priority="1078" stopIfTrue="1" operator="equal">
      <formula>0</formula>
    </cfRule>
  </conditionalFormatting>
  <conditionalFormatting sqref="G42:G65508 E47:E65508">
    <cfRule type="cellIs" dxfId="0" priority="21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8:F20 H14:K4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85" zoomScaleNormal="115" zoomScaleSheetLayoutView="85" workbookViewId="0">
      <selection activeCell="E7" sqref="E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6" t="s">
        <v>1439</v>
      </c>
      <c r="X2" s="637"/>
      <c r="Y2" s="637"/>
      <c r="Z2" s="637"/>
      <c r="AA2" s="637"/>
      <c r="AB2" s="637"/>
      <c r="AC2" s="637"/>
      <c r="AD2" s="638"/>
    </row>
    <row r="3" spans="3:30">
      <c r="C3" s="238"/>
      <c r="W3" s="639"/>
      <c r="X3" s="640"/>
      <c r="Y3" s="640"/>
      <c r="Z3" s="640"/>
      <c r="AA3" s="640"/>
      <c r="AB3" s="640"/>
      <c r="AC3" s="640"/>
      <c r="AD3" s="64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238"/>
      <c r="W6" s="24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238"/>
      <c r="E7" s="490" t="str">
        <f>PETA!C6</f>
        <v>KOORDINAT : -6.998023, 110.716522</v>
      </c>
      <c r="W7" s="24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238"/>
      <c r="W8" s="24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238"/>
      <c r="W9" s="24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238"/>
      <c r="W10" s="24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238"/>
      <c r="W11" s="24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238"/>
      <c r="W12" s="24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238"/>
      <c r="W13" s="24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238"/>
      <c r="W14" s="24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238"/>
      <c r="W15" s="24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238"/>
      <c r="W16" s="241">
        <v>11</v>
      </c>
      <c r="X16" s="642" t="s">
        <v>1455</v>
      </c>
      <c r="Y16" s="642"/>
      <c r="Z16" s="642"/>
      <c r="AA16" s="642"/>
      <c r="AB16" s="642"/>
      <c r="AC16" s="642"/>
      <c r="AD16" s="643"/>
    </row>
    <row r="17" spans="3:30">
      <c r="C17" s="238"/>
      <c r="S17" s="242"/>
      <c r="W17" s="24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243"/>
      <c r="D18" s="244"/>
      <c r="E18" s="244"/>
      <c r="W18" s="24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238"/>
      <c r="W19" s="245"/>
      <c r="X19" s="659"/>
      <c r="Y19" s="659"/>
      <c r="Z19" s="659"/>
      <c r="AA19" s="659"/>
      <c r="AB19" s="659"/>
      <c r="AC19" s="659"/>
      <c r="AD19" s="660"/>
    </row>
    <row r="20" spans="3:30">
      <c r="C20" s="238"/>
      <c r="W20" s="644" t="s">
        <v>992</v>
      </c>
      <c r="X20" s="645"/>
      <c r="Y20" s="645"/>
      <c r="Z20" s="645"/>
      <c r="AA20" s="645"/>
      <c r="AB20" s="645"/>
      <c r="AC20" s="645"/>
      <c r="AD20" s="646"/>
    </row>
    <row r="21" spans="3:30">
      <c r="C21" s="238"/>
      <c r="W21" s="647" t="s">
        <v>985</v>
      </c>
      <c r="X21" s="648"/>
      <c r="Y21" s="648"/>
      <c r="Z21" s="649"/>
      <c r="AA21" s="650" t="s">
        <v>986</v>
      </c>
      <c r="AB21" s="651"/>
      <c r="AC21" s="651"/>
      <c r="AD21" s="652"/>
    </row>
    <row r="22" spans="3:30">
      <c r="C22" s="238"/>
      <c r="W22" s="653" t="s">
        <v>1624</v>
      </c>
      <c r="X22" s="654"/>
      <c r="Y22" s="492">
        <v>1</v>
      </c>
      <c r="Z22" s="493"/>
      <c r="AA22" s="655"/>
      <c r="AB22" s="656"/>
      <c r="AC22" s="248"/>
      <c r="AD22" s="249"/>
    </row>
    <row r="23" spans="3:30">
      <c r="C23" s="238"/>
      <c r="W23" s="653" t="s">
        <v>1625</v>
      </c>
      <c r="X23" s="654"/>
      <c r="Y23" s="492">
        <v>1</v>
      </c>
      <c r="Z23" s="493"/>
      <c r="AA23" s="657"/>
      <c r="AB23" s="658"/>
      <c r="AC23" s="248"/>
      <c r="AD23" s="249"/>
    </row>
    <row r="24" spans="3:30">
      <c r="C24" s="238"/>
      <c r="L24" s="235" t="s">
        <v>1629</v>
      </c>
      <c r="W24" s="663" t="s">
        <v>1626</v>
      </c>
      <c r="X24" s="664"/>
      <c r="Y24" s="246">
        <v>1</v>
      </c>
      <c r="Z24" s="247"/>
      <c r="AA24" s="665"/>
      <c r="AB24" s="666"/>
      <c r="AC24" s="248"/>
      <c r="AD24" s="249"/>
    </row>
    <row r="25" spans="3:30">
      <c r="C25" s="238"/>
      <c r="W25" s="663" t="s">
        <v>1618</v>
      </c>
      <c r="X25" s="664"/>
      <c r="Y25" s="246">
        <v>2</v>
      </c>
      <c r="Z25" s="247"/>
      <c r="AA25" s="657"/>
      <c r="AB25" s="658"/>
      <c r="AC25" s="248"/>
      <c r="AD25" s="249"/>
    </row>
    <row r="26" spans="3:30">
      <c r="C26" s="238"/>
      <c r="W26" s="480" t="s">
        <v>1623</v>
      </c>
      <c r="X26" s="481"/>
      <c r="Y26" s="246">
        <v>4</v>
      </c>
      <c r="Z26" s="247"/>
      <c r="AA26" s="657"/>
      <c r="AB26" s="658"/>
      <c r="AC26" s="248"/>
      <c r="AD26" s="249"/>
    </row>
    <row r="27" spans="3:30">
      <c r="C27" s="238"/>
      <c r="W27" s="480" t="s">
        <v>1620</v>
      </c>
      <c r="X27" s="481"/>
      <c r="Y27" s="246">
        <v>8</v>
      </c>
      <c r="Z27" s="247"/>
      <c r="AA27" s="661"/>
      <c r="AB27" s="662"/>
      <c r="AC27" s="248"/>
      <c r="AD27" s="249"/>
    </row>
    <row r="28" spans="3:30">
      <c r="C28" s="238"/>
      <c r="W28" s="480"/>
      <c r="X28" s="481"/>
      <c r="Y28" s="246"/>
      <c r="Z28" s="247"/>
      <c r="AA28" s="661"/>
      <c r="AB28" s="662"/>
      <c r="AC28" s="248"/>
      <c r="AD28" s="249"/>
    </row>
    <row r="29" spans="3:30">
      <c r="C29" s="238"/>
      <c r="W29" s="480"/>
      <c r="X29" s="481"/>
      <c r="Y29" s="246"/>
      <c r="Z29" s="247"/>
      <c r="AA29" s="661"/>
      <c r="AB29" s="662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1"/>
      <c r="AB30" s="662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1"/>
      <c r="AB31" s="662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1"/>
      <c r="AB32" s="662"/>
      <c r="AC32" s="248"/>
      <c r="AD32" s="249"/>
    </row>
    <row r="33" spans="3:30">
      <c r="C33" s="238"/>
      <c r="W33" s="480"/>
      <c r="X33" s="481"/>
      <c r="Y33" s="246"/>
      <c r="Z33" s="247"/>
      <c r="AA33" s="661"/>
      <c r="AB33" s="662"/>
      <c r="AC33" s="248"/>
      <c r="AD33" s="249"/>
    </row>
    <row r="34" spans="3:30">
      <c r="C34" s="238"/>
      <c r="W34" s="480"/>
      <c r="X34" s="481"/>
      <c r="Y34" s="246"/>
      <c r="Z34" s="247"/>
      <c r="AA34" s="661"/>
      <c r="AB34" s="662"/>
      <c r="AC34" s="248"/>
      <c r="AD34" s="249"/>
    </row>
    <row r="35" spans="3:30">
      <c r="C35" s="238"/>
      <c r="W35" s="663"/>
      <c r="X35" s="676"/>
      <c r="Y35" s="246"/>
      <c r="Z35" s="247"/>
      <c r="AA35" s="661"/>
      <c r="AB35" s="662"/>
      <c r="AC35" s="248"/>
      <c r="AD35" s="249"/>
    </row>
    <row r="36" spans="3:30">
      <c r="C36" s="238"/>
      <c r="W36" s="667"/>
      <c r="X36" s="668"/>
      <c r="Y36" s="246"/>
      <c r="Z36" s="251"/>
      <c r="AA36" s="669"/>
      <c r="AB36" s="662"/>
      <c r="AC36" s="248"/>
      <c r="AD36" s="249"/>
    </row>
    <row r="37" spans="3:30" ht="12.75" customHeight="1">
      <c r="C37" s="238"/>
      <c r="W37" s="670"/>
      <c r="X37" s="671"/>
      <c r="Y37" s="246"/>
      <c r="Z37" s="251"/>
      <c r="AA37" s="672"/>
      <c r="AB37" s="673"/>
      <c r="AC37" s="252"/>
      <c r="AD37" s="253"/>
    </row>
    <row r="38" spans="3:30" ht="12.75" customHeight="1">
      <c r="C38" s="238"/>
      <c r="W38" s="670"/>
      <c r="X38" s="671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7"/>
      <c r="W39" s="670"/>
      <c r="X39" s="671"/>
      <c r="Y39" s="254"/>
      <c r="Z39" s="257"/>
      <c r="AA39" s="674"/>
      <c r="AB39" s="675"/>
      <c r="AC39" s="252"/>
      <c r="AD39" s="253"/>
    </row>
    <row r="40" spans="3:30" ht="12" customHeight="1">
      <c r="C40" s="238"/>
      <c r="D40" s="507"/>
      <c r="W40" s="680"/>
      <c r="X40" s="681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7"/>
      <c r="W41" s="682"/>
      <c r="X41" s="683"/>
      <c r="Y41" s="260"/>
      <c r="Z41" s="261"/>
      <c r="AA41" s="674"/>
      <c r="AB41" s="675"/>
      <c r="AC41" s="252"/>
      <c r="AD41" s="253"/>
    </row>
    <row r="42" spans="3:30" ht="12" customHeight="1">
      <c r="C42" s="238"/>
      <c r="D42" s="507"/>
      <c r="W42" s="684" t="s">
        <v>1456</v>
      </c>
      <c r="X42" s="685"/>
      <c r="Y42" s="685"/>
      <c r="Z42" s="685"/>
      <c r="AA42" s="262"/>
      <c r="AB42" s="262"/>
      <c r="AC42" s="262"/>
      <c r="AD42" s="263"/>
    </row>
    <row r="43" spans="3:30" ht="12" customHeight="1">
      <c r="C43" s="238"/>
      <c r="D43" s="507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7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7" t="s">
        <v>11</v>
      </c>
      <c r="X44" s="678"/>
      <c r="Y44" s="642"/>
      <c r="Z44" s="642"/>
      <c r="AA44" s="642"/>
      <c r="AB44" s="642"/>
      <c r="AC44" s="642"/>
      <c r="AD44" s="643"/>
    </row>
    <row r="45" spans="3:30">
      <c r="C45" s="268"/>
      <c r="D45" s="507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7" t="s">
        <v>984</v>
      </c>
      <c r="X45" s="678"/>
      <c r="Y45" s="642">
        <v>1</v>
      </c>
      <c r="Z45" s="642"/>
      <c r="AA45" s="642"/>
      <c r="AB45" s="642" t="s">
        <v>12</v>
      </c>
      <c r="AC45" s="64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7" t="s">
        <v>15</v>
      </c>
      <c r="X46" s="678"/>
      <c r="Y46" s="679"/>
      <c r="Z46" s="679"/>
      <c r="AA46" s="679"/>
      <c r="AB46" s="642" t="s">
        <v>16</v>
      </c>
      <c r="AC46" s="642"/>
      <c r="AD46" s="271"/>
    </row>
    <row r="47" spans="3:30">
      <c r="C47" s="268"/>
      <c r="D47" s="508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0" t="s">
        <v>17</v>
      </c>
      <c r="X47" s="690"/>
      <c r="Y47" s="690"/>
      <c r="Z47" s="690"/>
      <c r="AA47" s="690"/>
      <c r="AB47" s="690"/>
      <c r="AC47" s="690"/>
      <c r="AD47" s="691"/>
    </row>
    <row r="48" spans="3:30" ht="12.75" customHeight="1">
      <c r="C48" s="268"/>
      <c r="D48" s="508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2" t="str">
        <f>RAB!G6</f>
        <v>IOH BABAT KEBONAGUNG</v>
      </c>
      <c r="X48" s="692"/>
      <c r="Y48" s="692"/>
      <c r="Z48" s="692"/>
      <c r="AA48" s="692"/>
      <c r="AB48" s="692"/>
      <c r="AC48" s="692"/>
      <c r="AD48" s="69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2"/>
      <c r="X49" s="692"/>
      <c r="Y49" s="692"/>
      <c r="Z49" s="692"/>
      <c r="AA49" s="692"/>
      <c r="AB49" s="692"/>
      <c r="AC49" s="692"/>
      <c r="AD49" s="69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2"/>
      <c r="X50" s="692"/>
      <c r="Y50" s="692"/>
      <c r="Z50" s="692"/>
      <c r="AA50" s="692"/>
      <c r="AB50" s="692"/>
      <c r="AC50" s="692"/>
      <c r="AD50" s="69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4"/>
      <c r="X51" s="694"/>
      <c r="Y51" s="694"/>
      <c r="Z51" s="694"/>
      <c r="AA51" s="694"/>
      <c r="AB51" s="694"/>
      <c r="AC51" s="694"/>
      <c r="AD51" s="69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7" t="s">
        <v>18</v>
      </c>
      <c r="X52" s="678"/>
      <c r="Y52" s="642" t="s">
        <v>1549</v>
      </c>
      <c r="Z52" s="642"/>
      <c r="AA52" s="642"/>
      <c r="AB52" s="642"/>
      <c r="AC52" s="642"/>
      <c r="AD52" s="64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7" t="s">
        <v>19</v>
      </c>
      <c r="X53" s="678"/>
      <c r="Y53" s="642" t="s">
        <v>1549</v>
      </c>
      <c r="Z53" s="642"/>
      <c r="AA53" s="642"/>
      <c r="AB53" s="642"/>
      <c r="AC53" s="642"/>
      <c r="AD53" s="64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7" t="s">
        <v>20</v>
      </c>
      <c r="X54" s="678"/>
      <c r="Y54" s="686" t="s">
        <v>1550</v>
      </c>
      <c r="Z54" s="686"/>
      <c r="AA54" s="686"/>
      <c r="AB54" s="642"/>
      <c r="AC54" s="642"/>
      <c r="AD54" s="64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7" t="s">
        <v>21</v>
      </c>
      <c r="X55" s="688"/>
      <c r="Y55" s="686" t="s">
        <v>1551</v>
      </c>
      <c r="Z55" s="686"/>
      <c r="AA55" s="686"/>
      <c r="AB55" s="686"/>
      <c r="AC55" s="686"/>
      <c r="AD55" s="689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T44" sqref="T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U23" sqref="U22:U23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5" t="s">
        <v>1630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8"/>
      <c r="Z6" s="428"/>
      <c r="AA6" s="428"/>
      <c r="AB6" s="429"/>
      <c r="AC6" s="429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2024-02-21T12:47:34Z</dcterms:modified>
</cp:coreProperties>
</file>