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9DFA2E85-6454-4047-B41D-76B790FCB6CB}" xr6:coauthVersionLast="47" xr6:coauthVersionMax="47" xr10:uidLastSave="{00000000-0000-0000-0000-000000000000}"/>
  <bookViews>
    <workbookView xWindow="-120" yWindow="-120" windowWidth="20730" windowHeight="11160" tabRatio="859" activeTab="3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</externalReferences>
  <definedNames>
    <definedName name="\A" localSheetId="6">#REF!</definedName>
    <definedName name="\a" localSheetId="11">#REF!</definedName>
    <definedName name="\a" localSheetId="9">#REF!</definedName>
    <definedName name="\A" localSheetId="7">#REF!</definedName>
    <definedName name="\A" localSheetId="5">#REF!</definedName>
    <definedName name="\A" localSheetId="12">#REF!</definedName>
    <definedName name="\A">#REF!</definedName>
    <definedName name="\B" localSheetId="6">#REF!</definedName>
    <definedName name="\b" localSheetId="11">#REF!</definedName>
    <definedName name="\b" localSheetId="9">#REF!</definedName>
    <definedName name="\B" localSheetId="7">#REF!</definedName>
    <definedName name="\B" localSheetId="12">#REF!</definedName>
    <definedName name="\B">#REF!</definedName>
    <definedName name="\bbsuralaya" localSheetId="11">[1]Uraian!$R$586</definedName>
    <definedName name="\bbsuralaya" localSheetId="9">[1]Uraian!$R$586</definedName>
    <definedName name="\bbsuralaya">[2]Uraian!$R$586</definedName>
    <definedName name="\C" localSheetId="6">#REF!</definedName>
    <definedName name="\c" localSheetId="11">#REF!</definedName>
    <definedName name="\c" localSheetId="9">#REF!</definedName>
    <definedName name="\C" localSheetId="7">#REF!</definedName>
    <definedName name="\C" localSheetId="12">#REF!</definedName>
    <definedName name="\C">#REF!</definedName>
    <definedName name="\D" localSheetId="6">#REF!</definedName>
    <definedName name="\d" localSheetId="11">#REF!</definedName>
    <definedName name="\d" localSheetId="9">#REF!</definedName>
    <definedName name="\D" localSheetId="7">#REF!</definedName>
    <definedName name="\D" localSheetId="12">#REF!</definedName>
    <definedName name="\D">#REF!</definedName>
    <definedName name="\E" localSheetId="6">#REF!</definedName>
    <definedName name="\e" localSheetId="11">#REF!</definedName>
    <definedName name="\e" localSheetId="9">#REF!</definedName>
    <definedName name="\E" localSheetId="7">#REF!</definedName>
    <definedName name="\E" localSheetId="12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>#REF!</definedName>
    <definedName name="\H" localSheetId="6">#REF!</definedName>
    <definedName name="\H" localSheetId="11">[3]M!$D$126</definedName>
    <definedName name="\H" localSheetId="9">[3]M!$D$126</definedName>
    <definedName name="\H" localSheetId="7">#REF!</definedName>
    <definedName name="\H" localSheetId="12">#REF!</definedName>
    <definedName name="\H">#REF!</definedName>
    <definedName name="\I" localSheetId="6">#REF!</definedName>
    <definedName name="\I" localSheetId="11">[3]M!$D$131</definedName>
    <definedName name="\I" localSheetId="9">[3]M!$D$131</definedName>
    <definedName name="\I" localSheetId="7">#REF!</definedName>
    <definedName name="\I" localSheetId="12">#REF!</definedName>
    <definedName name="\I">#REF!</definedName>
    <definedName name="\J" localSheetId="6">#REF!</definedName>
    <definedName name="\J" localSheetId="11">[3]M!$D$136</definedName>
    <definedName name="\J" localSheetId="9">[3]M!$D$136</definedName>
    <definedName name="\J" localSheetId="7">#REF!</definedName>
    <definedName name="\J" localSheetId="12">#REF!</definedName>
    <definedName name="\J">#REF!</definedName>
    <definedName name="\K" localSheetId="6">#REF!</definedName>
    <definedName name="\K" localSheetId="11">[3]M!$D$141</definedName>
    <definedName name="\K" localSheetId="9">[3]M!$D$141</definedName>
    <definedName name="\K" localSheetId="7">#REF!</definedName>
    <definedName name="\K" localSheetId="12">#REF!</definedName>
    <definedName name="\K">#REF!</definedName>
    <definedName name="\L" localSheetId="6">#REF!</definedName>
    <definedName name="\L" localSheetId="11">[3]M!$D$146</definedName>
    <definedName name="\L" localSheetId="9">[3]M!$D$146</definedName>
    <definedName name="\L" localSheetId="7">#REF!</definedName>
    <definedName name="\L" localSheetId="12">#REF!</definedName>
    <definedName name="\L">#REF!</definedName>
    <definedName name="\LX1" localSheetId="6">#REF!</definedName>
    <definedName name="\LX1" localSheetId="11">#REF!</definedName>
    <definedName name="\LX1" localSheetId="9">#REF!</definedName>
    <definedName name="\LX1" localSheetId="7">#REF!</definedName>
    <definedName name="\LX1" localSheetId="12">#REF!</definedName>
    <definedName name="\LX1">#REF!</definedName>
    <definedName name="\M" localSheetId="6">#REF!</definedName>
    <definedName name="\M" localSheetId="11">[3]M!$D$166</definedName>
    <definedName name="\M" localSheetId="9">[3]M!$D$166</definedName>
    <definedName name="\M" localSheetId="7">#REF!</definedName>
    <definedName name="\M" localSheetId="12">#REF!</definedName>
    <definedName name="\M">#REF!</definedName>
    <definedName name="\o" localSheetId="11">#REF!</definedName>
    <definedName name="\o" localSheetId="9">#REF!</definedName>
    <definedName name="\o">#REF!</definedName>
    <definedName name="\P" localSheetId="6">#REF!</definedName>
    <definedName name="\P" localSheetId="11">[3]M!$A$228</definedName>
    <definedName name="\P" localSheetId="9">[3]M!$A$228</definedName>
    <definedName name="\P" localSheetId="7">#REF!</definedName>
    <definedName name="\P" localSheetId="12">#REF!</definedName>
    <definedName name="\P">#REF!</definedName>
    <definedName name="\Q" localSheetId="6">#REF!</definedName>
    <definedName name="\Q" localSheetId="11">[3]M!$B$51</definedName>
    <definedName name="\Q" localSheetId="9">[3]M!$B$51</definedName>
    <definedName name="\Q" localSheetId="7">#REF!</definedName>
    <definedName name="\Q" localSheetId="12">#REF!</definedName>
    <definedName name="\Q">#REF!</definedName>
    <definedName name="\R" localSheetId="6">#REF!</definedName>
    <definedName name="\R" localSheetId="11">[3]M!$B$40</definedName>
    <definedName name="\R" localSheetId="9">[3]M!$B$40</definedName>
    <definedName name="\R" localSheetId="7">#REF!</definedName>
    <definedName name="\R" localSheetId="12">#REF!</definedName>
    <definedName name="\R">#REF!</definedName>
    <definedName name="\S" localSheetId="6">#REF!</definedName>
    <definedName name="\S" localSheetId="11">[3]M!$D$161</definedName>
    <definedName name="\S" localSheetId="9">[3]M!$D$161</definedName>
    <definedName name="\S" localSheetId="7">#REF!</definedName>
    <definedName name="\S" localSheetId="12">#REF!</definedName>
    <definedName name="\S">#REF!</definedName>
    <definedName name="\T" localSheetId="6">#REF!</definedName>
    <definedName name="\T" localSheetId="11">[3]M!$D$156</definedName>
    <definedName name="\T" localSheetId="9">[3]M!$D$156</definedName>
    <definedName name="\T" localSheetId="7">#REF!</definedName>
    <definedName name="\T" localSheetId="12">#REF!</definedName>
    <definedName name="\T">#REF!</definedName>
    <definedName name="\V" localSheetId="11">#REF!</definedName>
    <definedName name="\V" localSheetId="9">#REF!</definedName>
    <definedName name="\V">#REF!</definedName>
    <definedName name="\W" localSheetId="6">#REF!</definedName>
    <definedName name="\W" localSheetId="11">[3]M!$C$169</definedName>
    <definedName name="\W" localSheetId="9">[3]M!$C$169</definedName>
    <definedName name="\W" localSheetId="7">#REF!</definedName>
    <definedName name="\W" localSheetId="12">#REF!</definedName>
    <definedName name="\W">#REF!</definedName>
    <definedName name="\Z" localSheetId="6">#REF!</definedName>
    <definedName name="\Z" localSheetId="11">[3]M!$D$151</definedName>
    <definedName name="\Z" localSheetId="9">[3]M!$D$151</definedName>
    <definedName name="\Z" localSheetId="7">#REF!</definedName>
    <definedName name="\Z" localSheetId="12">#REF!</definedName>
    <definedName name="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[3]C!$D$322:$K$322</definedName>
    <definedName name="__123Graph_A1" localSheetId="9" hidden="1">[3]C!$D$322:$K$322</definedName>
    <definedName name="__123Graph_A1" hidden="1">[14]C!$D$322:$K$322</definedName>
    <definedName name="__123Graph_A2" localSheetId="11" hidden="1">[3]C!$D$372:$K$372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[3]C!$D$323:$K$323</definedName>
    <definedName name="__123Graph_B1" localSheetId="9" hidden="1">[3]C!$D$323:$K$323</definedName>
    <definedName name="__123Graph_B1" hidden="1">[14]C!$D$323:$K$323</definedName>
    <definedName name="__123Graph_B2" localSheetId="11" hidden="1">[3]C!$D$373:$K$373</definedName>
    <definedName name="__123Graph_B2" localSheetId="9" hidden="1">[3]C!$D$373:$K$373</definedName>
    <definedName name="__123Graph_B2" hidden="1">[14]C!$D$373:$K$373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[30]JAN07!#REF!</definedName>
    <definedName name="A" localSheetId="11">'[31]W-NAD'!#REF!</definedName>
    <definedName name="A" localSheetId="9">'[31]W-NAD'!#REF!</definedName>
    <definedName name="a" localSheetId="7">[30]JAN07!#REF!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[33]x!$B$100:$B$101</definedName>
    <definedName name="ABCD" localSheetId="9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[34]MEMO!$A:$B</definedName>
    <definedName name="ABJAD" localSheetId="13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[35]JAN09!#REF!</definedName>
    <definedName name="ad" localSheetId="11" hidden="1">{#N/A,#N/A,FALSE,"M.33"}</definedName>
    <definedName name="ad" localSheetId="9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>[35]JAN09!#REF!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>[35]JAN09!#REF!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[39]L20Keu!$O$6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'[31]W-NAD'!#REF!</definedName>
    <definedName name="B" localSheetId="9">'[31]W-NAD'!#REF!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11">'[43]FORM-B'!#REF!</definedName>
    <definedName name="BAR" localSheetId="9">'[43]FORM-B'!#REF!</definedName>
    <definedName name="BAR" localSheetId="7">'[42]FORM-B'!#REF!</definedName>
    <definedName name="BAR" localSheetId="12">'[42]FORM-B'!#REF!</definedName>
    <definedName name="BAR">'[42]FORM-B'!#REF!</definedName>
    <definedName name="BAR_19" localSheetId="6">'[42]FORM-B'!#REF!</definedName>
    <definedName name="BAR_19" localSheetId="11">'[43]FORM-B'!#REF!</definedName>
    <definedName name="BAR_19" localSheetId="9">'[43]FORM-B'!#REF!</definedName>
    <definedName name="BAR_19" localSheetId="7">'[42]FORM-B'!#REF!</definedName>
    <definedName name="BAR_19" localSheetId="12">'[42]FORM-B'!#REF!</definedName>
    <definedName name="BAR_19">'[42]FORM-B'!#REF!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'[42]FORM-B'!#REF!</definedName>
    <definedName name="Baru_19" localSheetId="11">'[43]FORM-B'!#REF!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1">[44]Kamus!$D$2:$D$8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'[46]BBaku(12C3)'!$B$1:$S$46</definedName>
    <definedName name="BBakuTRWI" localSheetId="9">'[46]BBaku(12C3)'!$B$1:$S$46</definedName>
    <definedName name="BBakuTRWI">'[47]BBaku(12C3)'!$B$1:$S$46</definedName>
    <definedName name="BBakuTRWII" localSheetId="11">'[46]BBaku(12C3)'!$B$47:$S$93</definedName>
    <definedName name="BBakuTRWII" localSheetId="9">'[46]BBaku(12C3)'!$B$47:$S$93</definedName>
    <definedName name="BBakuTRWII">'[47]BBaku(12C3)'!$B$47:$S$93</definedName>
    <definedName name="BBakuTRWIII" localSheetId="11">'[46]BBaku(12C3)'!$B$94:$S$140</definedName>
    <definedName name="BBakuTRWIII" localSheetId="9">'[46]BBaku(12C3)'!$B$94:$S$140</definedName>
    <definedName name="BBakuTRWIII">'[47]BBaku(12C3)'!$B$94:$S$140</definedName>
    <definedName name="BBakuTRWIV" localSheetId="11">'[46]BBaku(12C3)'!$B$141:$S$187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'[46]BBMJenis(12B1)'!$B$1:$K$38</definedName>
    <definedName name="BBMJenisTRWI" localSheetId="9">'[46]BBMJenis(12B1)'!$B$1:$K$38</definedName>
    <definedName name="BBMJenisTRWI">'[48]BBMJenis(12B1)'!$B$1:$K$38</definedName>
    <definedName name="BBMJenisTRWII" localSheetId="11">'[46]BBMJenis(12B1)'!$B$40:$K$77</definedName>
    <definedName name="BBMJenisTRWII" localSheetId="9">'[46]BBMJenis(12B1)'!$B$40:$K$77</definedName>
    <definedName name="BBMJenisTRWII">'[48]BBMJenis(12B1)'!$B$40:$K$77</definedName>
    <definedName name="BBMJenisTRWIII" localSheetId="11">'[46]BBMJenis(12B1)'!$B$79:$K$116</definedName>
    <definedName name="BBMJenisTRWIII" localSheetId="9">'[46]BBMJenis(12B1)'!$B$79:$K$116</definedName>
    <definedName name="BBMJenisTRWIII">'[48]BBMJenis(12B1)'!$B$79:$K$116</definedName>
    <definedName name="BBMJenisTRWIV" localSheetId="11">'[46]BBMJenis(12B1)'!$B$118:$K$155</definedName>
    <definedName name="BBMJenisTRWIV" localSheetId="9">'[46]BBMJenis(12B1)'!$B$118:$K$155</definedName>
    <definedName name="BBMJenisTRWIV">'[48]BBMJenis(12B1)'!$B$118:$K$155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'[46]BiLuOp(14)'!$B$1:$G$49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'[46]Bipeg-U(12D2)'!$B$1:$G$53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1">'[46]BiPinjamin(15)'!$B$1:$G$49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11">[51]Uraian!#REF!</definedName>
    <definedName name="bkimia4v" localSheetId="9">[51]Uraian!#REF!</definedName>
    <definedName name="bkimia4v" localSheetId="7">[50]Uraian!#REF!</definedName>
    <definedName name="bkimia4v" localSheetId="12">[50]Uraian!#REF!</definedName>
    <definedName name="bkimia4v">[50]Uraian!#REF!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'[46]BOLain(12E2)'!$B$1:$G$43</definedName>
    <definedName name="BOLain" localSheetId="9">'[46]BOLain(12E2)'!$B$1:$G$43</definedName>
    <definedName name="BOLain">'[47]BOLain(12E2)'!$B$1:$G$43</definedName>
    <definedName name="BoLainTRWI" localSheetId="11">'[46]BOLain(12E2)'!$B$1:$L$44</definedName>
    <definedName name="BoLainTRWI" localSheetId="9">'[46]BOLain(12E2)'!$B$1:$L$44</definedName>
    <definedName name="BoLainTRWI">'[47]BOLain(12E2)'!$B$1:$L$44</definedName>
    <definedName name="BoLainTRWII" localSheetId="11">'[46]BOLain(12E2)'!$B$45:$L$88</definedName>
    <definedName name="BoLainTRWII" localSheetId="9">'[46]BOLain(12E2)'!$B$45:$L$88</definedName>
    <definedName name="BoLainTRWII">'[47]BOLain(12E2)'!$B$45:$L$88</definedName>
    <definedName name="BoLainTRWIII" localSheetId="11">'[46]BOLain(12E2)'!$B$89:$L$132</definedName>
    <definedName name="BoLainTRWIII" localSheetId="9">'[46]BOLain(12E2)'!$B$89:$L$132</definedName>
    <definedName name="BoLainTRWIII">'[47]BOLain(12E2)'!$B$89:$L$132</definedName>
    <definedName name="BoLainTRWIV" localSheetId="11">'[46]BOLain(12E2)'!$B$133:$L$175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11">#REF!</definedName>
    <definedName name="bp" localSheetId="9">#REF!</definedName>
    <definedName name="bp">[32]x!$H$9:$H$47</definedName>
    <definedName name="BPegFTRWI" localSheetId="11">'[46]BPeg-F(12D1)'!$B$1:$H$45</definedName>
    <definedName name="BPegFTRWI" localSheetId="9">'[46]BPeg-F(12D1)'!$B$1:$H$45</definedName>
    <definedName name="BPegFTRWI">'[47]BPeg-F(12D1)'!$B$1:$H$45</definedName>
    <definedName name="BPegFTRWII" localSheetId="11">'[46]BPeg-F(12D1)'!$B$47:$H$92</definedName>
    <definedName name="BPegFTRWII" localSheetId="9">'[46]BPeg-F(12D1)'!$B$47:$H$92</definedName>
    <definedName name="BPegFTRWII">'[47]BPeg-F(12D1)'!$B$47:$H$92</definedName>
    <definedName name="BPegFTRWIII" localSheetId="11">'[46]BPeg-F(12D1)'!$B$93:$H$138</definedName>
    <definedName name="BPegFTRWIII" localSheetId="9">'[46]BPeg-F(12D1)'!$B$93:$H$138</definedName>
    <definedName name="BPegFTRWIII">'[47]BPeg-F(12D1)'!$B$93:$H$138</definedName>
    <definedName name="BPegFTRWIV" localSheetId="11">'[46]BPeg-F(12D1)'!$B$139:$H$184</definedName>
    <definedName name="BPegFTRWIV" localSheetId="9">'[46]BPeg-F(12D1)'!$B$139:$H$184</definedName>
    <definedName name="BPegFTRWIV">'[47]BPeg-F(12D1)'!$B$139:$H$184</definedName>
    <definedName name="BPP" localSheetId="11">'[53]W-NAD'!#REF!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[55]LK2004!#REF!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'[38]Service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[58]CashFlow!$I$56:$J$57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>[35]JAN09!#REF!</definedName>
    <definedName name="csDesignMode">1</definedName>
    <definedName name="ct150kv">'[18]HARGA SATUAN'!$B$27</definedName>
    <definedName name="cus" localSheetId="11">[60]Resume!$E$54</definedName>
    <definedName name="cus" localSheetId="9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[62]Data!$A$8:$AB$19</definedName>
    <definedName name="DATA" localSheetId="9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1">#REF!</definedName>
    <definedName name="_xlnm.Database" localSheetId="9">#REF!</definedName>
    <definedName name="_xlnm.Database" localSheetId="7">#REF!</definedName>
    <definedName name="_xlnm.Database" localSheetId="12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'[65]Harga BBM Indonesia'!$A$8:$A$60</definedName>
    <definedName name="DATES" localSheetId="9">'[65]Harga BBM Indonesia'!$A$8:$A$60</definedName>
    <definedName name="DATES">'[66]Harga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>[67]Sheet5!#REF!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[68]Asumsi!$S$10</definedName>
    <definedName name="DBSend" localSheetId="9">[68]Asumsi!$S$10</definedName>
    <definedName name="DBSend" localSheetId="12">[69]Asumsi!$S$10</definedName>
    <definedName name="DBSend" localSheetId="13">[70]Asumsi!$S$10</definedName>
    <definedName name="DBSend">[71]Asumsi!$S$10</definedName>
    <definedName name="DBSend_2" localSheetId="11">[72]Asumsi!$T$4</definedName>
    <definedName name="DBSend_2" localSheetId="9">[72]Asumsi!$T$4</definedName>
    <definedName name="DBSend_2">[73]Asumsi!$T$4</definedName>
    <definedName name="DBSend_3" localSheetId="11">[74]Asumsi!$U$4</definedName>
    <definedName name="DBSend_3" localSheetId="9">[74]Asumsi!$U$4</definedName>
    <definedName name="DBSend_3">[75]Asumsi!$U$4</definedName>
    <definedName name="dc" localSheetId="6">[76]JAN07!#REF!</definedName>
    <definedName name="dc" localSheetId="11">[77]JAN07!#REF!</definedName>
    <definedName name="dc" localSheetId="9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>[78]JAN07!#REF!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[79]DENPASAR!$A$5:$AG$436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[80]DeVIASI!$A$4:$AC$20</definedName>
    <definedName name="deviasi" localSheetId="9">[80]DeVIASI!$A$4:$AC$20</definedName>
    <definedName name="deviasi">[81]DeVIASI!$A$4:$AC$20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[82]MENU!$H$17:$H$35</definedName>
    <definedName name="DISPATCHER" localSheetId="9">[82]MENU!$H$17:$H$35</definedName>
    <definedName name="DISPATCHER" localSheetId="12">#N/A</definedName>
    <definedName name="DISPATCHER" localSheetId="13">[83]MENU!$H$17:$H$35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[39]ASUMSI!$C$8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[39]L20Keu!$O$7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'[84]O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[30]JAN07!#REF!</definedName>
    <definedName name="FEEDERGGNKDS" localSheetId="11">[35]JAN09!#REF!</definedName>
    <definedName name="FEEDERGGNKDS" localSheetId="9">[35]JAN09!#REF!</definedName>
    <definedName name="FEEDERGGNKDS" localSheetId="7">[30]JAN07!#REF!</definedName>
    <definedName name="FEEDERGGNKDS" localSheetId="12">[85]JAN07!#REF!</definedName>
    <definedName name="FEEDERGGNKDS">[85]JAN07!#REF!</definedName>
    <definedName name="FEEDERGGNSLG" localSheetId="6">[30]JAN07!#REF!</definedName>
    <definedName name="FEEDERGGNSLG" localSheetId="11">[35]JAN09!#REF!</definedName>
    <definedName name="FEEDERGGNSLG" localSheetId="9">[35]JAN09!#REF!</definedName>
    <definedName name="FEEDERGGNSLG" localSheetId="7">[30]JAN07!#REF!</definedName>
    <definedName name="FEEDERGGNSLG" localSheetId="12">[85]JAN07!#REF!</definedName>
    <definedName name="FEEDERGGNSLG">[85]JAN07!#REF!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[86]Smg!$A$1:$A$968</definedName>
    <definedName name="FEEDERSMG" localSheetId="9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[87]UshDeb00!#REF!</definedName>
    <definedName name="FILL" localSheetId="9" hidden="1">[87]UshDeb00!#REF!</definedName>
    <definedName name="FILL" hidden="1">[88]UshDeb00!#REF!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'[89]Resource Plan (2)'!$H$120</definedName>
    <definedName name="fp" localSheetId="11">[33]x!$G$9:$G$47</definedName>
    <definedName name="fp" localSheetId="9">[33]x!$G$9:$G$47</definedName>
    <definedName name="fp">[32]x!$G$9:$G$47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[82]MENU!$M$11:$M$124</definedName>
    <definedName name="GANGGUAN" localSheetId="9">[82]MENU!$M$11:$M$124</definedName>
    <definedName name="GANGGUAN" localSheetId="12">#N/A</definedName>
    <definedName name="GANGGUAN" localSheetId="13">[83]MENU!$M$11:$M$124</definedName>
    <definedName name="GANGGUAN">#N/A</definedName>
    <definedName name="GARDU" localSheetId="11">[82]PARAMETER!$A$11:$A$1059</definedName>
    <definedName name="GARDU" localSheetId="9">[82]PARAMETER!$A$11:$A$1059</definedName>
    <definedName name="GARDU" localSheetId="12">#N/A</definedName>
    <definedName name="GARDU" localSheetId="13">[83]PARAMETER!$A$11:$A$1059</definedName>
    <definedName name="GARDU">#N/A</definedName>
    <definedName name="GARDU1" localSheetId="11">[82]MENU!$A$11:$A$110</definedName>
    <definedName name="GARDU1" localSheetId="9">[82]MENU!$A$11:$A$110</definedName>
    <definedName name="GARDU1" localSheetId="12">#N/A</definedName>
    <definedName name="GARDU1" localSheetId="13">[83]MENU!$A$11:$A$110</definedName>
    <definedName name="GARDU1">#N/A</definedName>
    <definedName name="GBP" localSheetId="11">[39]L20Keu!$O$8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[86]Smg!$I$1:$I$968</definedName>
    <definedName name="GFRSMG" localSheetId="9">[86]Smg!$I$1:$I$968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[91]RAB!$F$12:$J$175</definedName>
    <definedName name="hari" localSheetId="11">#REF!</definedName>
    <definedName name="hari" localSheetId="9">#REF!</definedName>
    <definedName name="hari" localSheetId="12">[92]Format!$AA$1:$AG$1</definedName>
    <definedName name="hari" localSheetId="13">[92]Format!$AA$1:$AG$1</definedName>
    <definedName name="hari">[93]Format!$AA$1:$AG$1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'[94]MATERIAL juni 05'!$A:$AH</definedName>
    <definedName name="HMAT" localSheetId="13">'[94]MATERIAL juni 05'!$A$1:$AH$65536</definedName>
    <definedName name="HMAT">'[94]MATERIAL juni 05'!$A$1:$AH$65536</definedName>
    <definedName name="HMRIEL" localSheetId="11">'[94]UPDATE 25 JANUARI 2007'!$1:$1048576</definedName>
    <definedName name="HMRIEL" localSheetId="9">'[94]UPDATE 25 JANUARI 2007'!$1:$1048576</definedName>
    <definedName name="HMRIEL" localSheetId="12">'[94]UPDATE 25 JANUARI 2007'!$1:$1048576</definedName>
    <definedName name="HMRIEL" localSheetId="13">'[94]UPDATE 25 JANUARI 2007'!$A:$IV</definedName>
    <definedName name="HMRIEL">'[94]UPDATE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'[65]Harga BBM Indonesia'!$B$5:$D$5</definedName>
    <definedName name="IDS" localSheetId="9">'[65]Harga BBM Indonesia'!$B$5:$D$5</definedName>
    <definedName name="IDS">'[66]Harga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'[46]IkhtisarBiop(12.0)'!$B$1:$M$49</definedName>
    <definedName name="IkhtBiopTRWI" localSheetId="9">'[46]IkhtisarBiop(12.0)'!$B$1:$M$49</definedName>
    <definedName name="IkhtBiopTRWI">'[48]IkhtisarBiop(12.0)'!$B$1:$M$49</definedName>
    <definedName name="IkhtBiopTRWII" localSheetId="11">'[46]IkhtisarBiop(12.0)'!$B$51:$M$99</definedName>
    <definedName name="IkhtBiopTRWII" localSheetId="9">'[46]IkhtisarBiop(12.0)'!$B$51:$M$99</definedName>
    <definedName name="IkhtBiopTRWII">'[48]IkhtisarBiop(12.0)'!$B$51:$M$99</definedName>
    <definedName name="IkhtBiopTRWIII" localSheetId="11">'[46]IkhtisarBiop(12.0)'!$B$101:$M$149</definedName>
    <definedName name="IkhtBiopTRWIII" localSheetId="9">'[46]IkhtisarBiop(12.0)'!$B$101:$M$149</definedName>
    <definedName name="IkhtBiopTRWIII">'[48]IkhtisarBiop(12.0)'!$B$101:$M$149</definedName>
    <definedName name="IkhtBiopTRWIV" localSheetId="11">'[46]IkhtisarBiop(12.0)'!$B$151:$M$199</definedName>
    <definedName name="IkhtBiopTRWIV" localSheetId="9">'[46]IkhtisarBiop(12.0)'!$B$151:$M$199</definedName>
    <definedName name="IkhtBiopTRWIV">'[48]IkhtisarBiop(12.0)'!$B$151:$M$199</definedName>
    <definedName name="Impor_W1_W2" localSheetId="11">[95]NerSubsis!$D$41</definedName>
    <definedName name="Impor_W1_W2" localSheetId="9">[95]NerSubsis!$D$41</definedName>
    <definedName name="Impor_W1_W2">[96]NerSubsis!$D$41</definedName>
    <definedName name="INDEX_KODE" localSheetId="11">[82]MENU!$O$11:$O$124</definedName>
    <definedName name="INDEX_KODE" localSheetId="9">[82]MENU!$O$11:$O$124</definedName>
    <definedName name="INDEX_KODE" localSheetId="12">#N/A</definedName>
    <definedName name="INDEX_KODE" localSheetId="13">[83]MENU!$O$11:$O$124</definedName>
    <definedName name="INDEX_KODE">#N/A</definedName>
    <definedName name="INDEX1" localSheetId="11">[82]MENU!$C$11:$C$110</definedName>
    <definedName name="INDEX1" localSheetId="9">[82]MENU!$C$11:$C$110</definedName>
    <definedName name="INDEX1" localSheetId="12">#N/A</definedName>
    <definedName name="INDEX1" localSheetId="13">[83]MENU!$C$11:$C$110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[97]DTU!$B$2:$D$48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'[98]Neraca seAPJ'!#REF!</definedName>
    <definedName name="input" localSheetId="11">'[98]Neraca seAPJ'!#REF!</definedName>
    <definedName name="input" localSheetId="9">'[98]Neraca seAPJ'!#REF!</definedName>
    <definedName name="input" localSheetId="7">'[98]Neraca seAPJ'!#REF!</definedName>
    <definedName name="input" localSheetId="5">'[98]Neraca seAPJ'!#REF!</definedName>
    <definedName name="input" localSheetId="12">'[98]Neraca seAPJ'!#REF!</definedName>
    <definedName name="input">'[98]Neraca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>[35]JAN09!#REF!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'[99]W-NAD'!#REF!</definedName>
    <definedName name="JAJA" localSheetId="11">'[31]W-NAD'!#REF!</definedName>
    <definedName name="JAJA" localSheetId="9">'[31]W-NAD'!#REF!</definedName>
    <definedName name="JAJA" localSheetId="7">'[99]W-NAD'!#REF!</definedName>
    <definedName name="JAJA" localSheetId="12">'[99]W-NAD'!#REF!</definedName>
    <definedName name="JAJA">'[99]W-NAD'!#REF!</definedName>
    <definedName name="jamkerja">'[100]D2. ANALISA HS INSHAR'!$D$2</definedName>
    <definedName name="JamKerja01">'[101]E3. ANALISA HS HAR TEK SUTM'!$D$2</definedName>
    <definedName name="jamkerjaentri" localSheetId="6">'[100]D2. ANALISA HS INSHAR'!#REF!</definedName>
    <definedName name="jamkerjaentri" localSheetId="7">'[100]D2. ANALISA HS INSHAR'!#REF!</definedName>
    <definedName name="jamkerjaentri" localSheetId="5">'[100]D2. ANALISA HS INSHAR'!#REF!</definedName>
    <definedName name="jamkerjaentri" localSheetId="12">'[100]D2. ANALISA HS INSHAR'!#REF!</definedName>
    <definedName name="jamkerjaentri">'[100]D2. ANALISA HS INSHAR'!#REF!</definedName>
    <definedName name="jamkerjahar">'[101]E6.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[102]Jasa!$B:$F</definedName>
    <definedName name="jasa" localSheetId="9">[102]Jasa!$B:$F</definedName>
    <definedName name="jasa" localSheetId="12">[102]Jasa!$B:$F</definedName>
    <definedName name="jasa" localSheetId="13">[102]Jasa!$B$1:$F$65536</definedName>
    <definedName name="jasa">[102]Jasa!$B$1:$F$65536</definedName>
    <definedName name="jasa." localSheetId="12">[102]Jasa!$B:$F</definedName>
    <definedName name="jasa." localSheetId="13">[102]Jasa!$B$1:$F$65536</definedName>
    <definedName name="jasa.">[102]Jasa!$B$1:$F$65536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[103]data!$F$2:$F$4</definedName>
    <definedName name="jenis_pph">[103]data!$E$2:$E$7</definedName>
    <definedName name="jesi">#REF!</definedName>
    <definedName name="JFYDYFG" hidden="1">[104]PkRp!#REF!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[39]L20Keu!$O$9</definedName>
    <definedName name="JPY" localSheetId="9">[39]L20Keu!$O$9</definedName>
    <definedName name="JPY">[40]L20Keu!$O$9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'[46]JualGTarif(11A)'!$B$1:$I$59</definedName>
    <definedName name="JualGTarifTRWI" localSheetId="9">'[46]JualGTarif(11A)'!$B$1:$I$59</definedName>
    <definedName name="JualGTarifTRWI">'[48]JualGTarif(11A)'!$B$1:$I$59</definedName>
    <definedName name="JualGTarifTRWII" localSheetId="11">'[46]JualGTarif(11A)'!$B$61:$I$119</definedName>
    <definedName name="JualGTarifTRWII" localSheetId="9">'[46]JualGTarif(11A)'!$B$61:$I$119</definedName>
    <definedName name="JualGTarifTRWII">'[48]JualGTarif(11A)'!$B$61:$I$119</definedName>
    <definedName name="JualGTarifTRWIII" localSheetId="11">'[46]JualGTarif(11A)'!$B$121:$I$178</definedName>
    <definedName name="JualGTarifTRWIII" localSheetId="9">'[46]JualGTarif(11A)'!$B$121:$I$178</definedName>
    <definedName name="JualGTarifTRWIII">'[48]JualGTarif(11A)'!$B$121:$I$178</definedName>
    <definedName name="JualGTarifTRWIV" localSheetId="11">'[46]JualGTarif(11A)'!$B$180:$I$237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>[37]JAN09!#REF!</definedName>
    <definedName name="KALIKDS" localSheetId="6">[30]JAN07!#REF!</definedName>
    <definedName name="KALIKDS" localSheetId="11">[35]JAN09!#REF!</definedName>
    <definedName name="KALIKDS" localSheetId="9">[35]JAN09!#REF!</definedName>
    <definedName name="KALIKDS" localSheetId="7">[30]JAN07!#REF!</definedName>
    <definedName name="KALIKDS" localSheetId="12">[85]JAN07!#REF!</definedName>
    <definedName name="KALIKDS">[85]JAN07!#REF!</definedName>
    <definedName name="KALISLG" localSheetId="6">[30]JAN07!#REF!</definedName>
    <definedName name="KALISLG" localSheetId="11">[35]JAN09!#REF!</definedName>
    <definedName name="KALISLG" localSheetId="9">[35]JAN09!#REF!</definedName>
    <definedName name="KALISLG" localSheetId="7">[30]JAN07!#REF!</definedName>
    <definedName name="KALISLG" localSheetId="12">[85]JAN07!#REF!</definedName>
    <definedName name="KALISLG">[85]JAN07!#REF!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>[41]Usulan!#REF!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'[53]W-NAD'!#REF!</definedName>
    <definedName name="klarifikasi" localSheetId="9">'[53]W-NAD'!#REF!</definedName>
    <definedName name="klarifikasi">'[54]W-NAD'!#REF!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[82]MENU!$N$11:$N$124</definedName>
    <definedName name="KODE_GANGGUAN" localSheetId="9">[82]MENU!$N$11:$N$124</definedName>
    <definedName name="KODE_GANGGUAN" localSheetId="12">#N/A</definedName>
    <definedName name="KODE_GANGGUAN" localSheetId="13">[83]MENU!$N$11:$N$124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[82]PARAMETER!$D$11:$D$1059</definedName>
    <definedName name="KODE_OUTGOING" localSheetId="9">[82]PARAMETER!$D$11:$D$1059</definedName>
    <definedName name="KODE_OUTGOING" localSheetId="12">#N/A</definedName>
    <definedName name="KODE_OUTGOING" localSheetId="13">[83]PARAMETER!$D$11:$D$1059</definedName>
    <definedName name="KODE_OUTGOING">#N/A</definedName>
    <definedName name="KODE1" localSheetId="11">[82]MENU!$B$11:$B$110</definedName>
    <definedName name="KODE1" localSheetId="9">[82]MENU!$B$11:$B$110</definedName>
    <definedName name="KODE1" localSheetId="12">#N/A</definedName>
    <definedName name="KODE1" localSheetId="13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[80]KoMposisi!$A$6:$BV$22</definedName>
    <definedName name="komposisi" localSheetId="9">[80]KoMposisi!$A$6:$BV$22</definedName>
    <definedName name="komposisi">[81]KoMposisi!$A$6:$BV$22</definedName>
    <definedName name="KomunikasiBulan" localSheetId="12">#N/A</definedName>
    <definedName name="KomunikasiBulan" localSheetId="13">'[36]AHS - Non Personel'!$D$22</definedName>
    <definedName name="KomunikasiBulan">#N/A</definedName>
    <definedName name="KomunikasiHari" localSheetId="12">#N/A</definedName>
    <definedName name="KomunikasiHari" localSheetId="13">'[36]AHS - Non Personel'!$D$21</definedName>
    <definedName name="KomunikasiHari">#N/A</definedName>
    <definedName name="konsolidasi1" localSheetId="11">[105]W1!$A$1:$K$35</definedName>
    <definedName name="konsolidasi1" localSheetId="9">[105]W1!$A$1:$K$35</definedName>
    <definedName name="konsolidasi1">[106]W1!$A$1:$K$35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[107]LR!$W$9</definedName>
    <definedName name="KURS" localSheetId="9">[107]LR!$W$9</definedName>
    <definedName name="Kurs">[108]Cover!$C$5</definedName>
    <definedName name="KursUSD">[109]Asumsi!$E$9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[86]Smg!$G$1:$G$968</definedName>
    <definedName name="KWHSMG" localSheetId="9">[86]Smg!$G$1:$G$968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[110]PMT!#REF!</definedName>
    <definedName name="l" localSheetId="11" hidden="1">{#N/A,#N/A,FALSE,"M.42"}</definedName>
    <definedName name="l" localSheetId="9" hidden="1">{#N/A,#N/A,FALSE,"M.42"}</definedName>
    <definedName name="l" localSheetId="7">[110]PMT!#REF!</definedName>
    <definedName name="l" localSheetId="12">[110]PMT!#REF!</definedName>
    <definedName name="l">[110]PMT!#REF!</definedName>
    <definedName name="L_19" localSheetId="6">'[111]FORM-B'!#REF!</definedName>
    <definedName name="L_19" localSheetId="11">'[112]FORM-B'!#REF!</definedName>
    <definedName name="L_19" localSheetId="9">'[112]FORM-B'!#REF!</definedName>
    <definedName name="L_19" localSheetId="7">'[111]FORM-B'!#REF!</definedName>
    <definedName name="L_19" localSheetId="12">'[111]FORM-B'!#REF!</definedName>
    <definedName name="L_19">'[111]FORM-B'!#REF!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'[46]LabaRugi Fungsi'!$B$1:$J$60</definedName>
    <definedName name="LabaRugiFungsi" localSheetId="9">'[46]LabaRugi Fungsi'!$B$1:$J$60</definedName>
    <definedName name="LabaRugiFungsi">'[48]LabaRugi Fungsi'!$B$1:$J$60</definedName>
    <definedName name="LabaRugiFungsi2004" localSheetId="11">'[46]LabaRugi Fungsi2004(21B)'!$B$1:$E$46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11">'[46]LabaRugi Lainnya 2005(20)'!$B$1:$G$30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11">'[46]LabaRugi Unsur2004(21A)'!$D$1:$G$91</definedName>
    <definedName name="LabaRugiUnsur2004" localSheetId="9">'[46]LabaRugi Unsur2004(21A)'!$D$1:$G$91</definedName>
    <definedName name="LabaRugiUnsur2004">'[48]LabaRugi Unsur2004(21A)'!$D$1:$G$91</definedName>
    <definedName name="LABARUGIYR">[113]Asumsi!$V$2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[86]Smg!$E$1:$E$968</definedName>
    <definedName name="LAMASMG" localSheetId="9">[86]Smg!$E$1:$E$968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[114]INPBA!$F$2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1">#REF!</definedName>
    <definedName name="lincuran" localSheetId="9">#REF!</definedName>
    <definedName name="lincuran">#REF!</definedName>
    <definedName name="Listrik">'[115]AHS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>[35]JAN09!#REF!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[116]Sheet3!$D$15</definedName>
    <definedName name="luncur" localSheetId="9">[116]Sheet3!$D$15</definedName>
    <definedName name="luncur">[117]Sheet3!$D$15</definedName>
    <definedName name="luncuran" localSheetId="11">[116]Sheet3!$D$15</definedName>
    <definedName name="luncuran" localSheetId="9">[116]Sheet3!$D$15</definedName>
    <definedName name="luncuran">[117]Sheet3!$D$15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'[111]FORM-B'!#REF!</definedName>
    <definedName name="M_19" localSheetId="11">'[112]FORM-B'!#REF!</definedName>
    <definedName name="M_19" localSheetId="9">'[112]FORM-B'!#REF!</definedName>
    <definedName name="M_19" localSheetId="7">'[111]FORM-B'!#REF!</definedName>
    <definedName name="M_19" localSheetId="12">'[111]FORM-B'!#REF!</definedName>
    <definedName name="M_19">'[111]FORM-B'!#REF!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>[67]Sheet5!#REF!</definedName>
    <definedName name="ManProBln" localSheetId="12">#N/A</definedName>
    <definedName name="ManProBln" localSheetId="13">'[36]AHS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[102]Mat!$B:$L</definedName>
    <definedName name="mat" localSheetId="9">[102]Mat!$B:$L</definedName>
    <definedName name="mat" localSheetId="12">[102]Mat!$B:$L</definedName>
    <definedName name="mat" localSheetId="13">[102]Mat!$B$1:$L$65536</definedName>
    <definedName name="mat">[102]Mat!$B$1:$L$65536</definedName>
    <definedName name="mat." localSheetId="12">[102]Mat!$B:$L</definedName>
    <definedName name="mat." localSheetId="13">[102]Mat!$B$1:$L$65536</definedName>
    <definedName name="mat.">[102]Mat!$B$1:$L$65536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[118]aruskas!$A$110:$T$180</definedName>
    <definedName name="MD_19" localSheetId="11">[119]aruskas!$A$110:$T$180</definedName>
    <definedName name="MD_19" localSheetId="9">[119]aruskas!$A$110:$T$180</definedName>
    <definedName name="MD_19">[120]aruskas!$A$110:$T$180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[82]MENU!$D$11:$D$110</definedName>
    <definedName name="MENU_GARDU" localSheetId="9">[82]MENU!$D$11:$D$110</definedName>
    <definedName name="MENU_GARDU" localSheetId="12">#N/A</definedName>
    <definedName name="MENU_GARDU" localSheetId="13">[83]MENU!$D$11:$D$110</definedName>
    <definedName name="MENU_GARDU">#N/A</definedName>
    <definedName name="MENU_PENYULANG" localSheetId="11">[82]MENU!$F$11:$F$40</definedName>
    <definedName name="MENU_PENYULANG" localSheetId="9">[82]MENU!$F$11:$F$40</definedName>
    <definedName name="MENU_PENYULANG" localSheetId="12">#N/A</definedName>
    <definedName name="MENU_PENYULANG" localSheetId="13">[83]MENU!$F$11:$F$40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[121]Resume!$E$55</definedName>
    <definedName name="mfo" localSheetId="9">[121]Resume!$E$55</definedName>
    <definedName name="mfo">[122]Resume!$E$55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'[123]Standar Konstruksi'!$G$29:$G$29</definedName>
    <definedName name="MmExcelLinker_56E02BF7_1622_44A2_A1B4_91C09D796B1E" localSheetId="7">KKF!RAB-PER '[123]Standar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[124]Cover!$B$7</definedName>
    <definedName name="NamaWil" localSheetId="9">[124]Cover!$B$7</definedName>
    <definedName name="NamaWil">[124]Cover!$B$7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>[41]Usulan!#REF!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[33]x!$A$9:$A$47</definedName>
    <definedName name="no" localSheetId="9">[33]x!$A$9:$A$47</definedName>
    <definedName name="no">[32]x!$A$9:$A$47</definedName>
    <definedName name="NO_KODE" localSheetId="6">#N/A</definedName>
    <definedName name="NO_KODE" localSheetId="11">[82]MENU!#REF!</definedName>
    <definedName name="NO_KODE" localSheetId="9">[82]MENU!#REF!</definedName>
    <definedName name="NO_KODE" localSheetId="7">#N/A</definedName>
    <definedName name="NO_KODE" localSheetId="12">#N/A</definedName>
    <definedName name="NO_KODE" localSheetId="13">[83]MENU!#REF!</definedName>
    <definedName name="NO_KODE">#N/A</definedName>
    <definedName name="NoBlanksRange">OFFSET('[38]Working Page'!$G$53,0,0,SUMPRODUCT(--(TRIM('[38]Working Page'!$G$53:$G$85)&lt;&gt;"")),1)</definedName>
    <definedName name="nop" localSheetId="11">#REF!</definedName>
    <definedName name="nop" localSheetId="9">#REF!</definedName>
    <definedName name="nop">[32]x!$A$100:$A$101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[125]ca!#REF!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'[65]Harga BBM Indonesia'!$B$8:$D$60</definedName>
    <definedName name="OBS" localSheetId="9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[86]Smg!$H$1:$H$968</definedName>
    <definedName name="OCRSMG" localSheetId="9">[86]Smg!$H$1:$H$968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'[36]AHS - Personel'!$G$19</definedName>
    <definedName name="Opr_Hari">#N/A</definedName>
    <definedName name="opv">[126]Valuation!$I$53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[82]PARAMETER!$B$11:$B$1059</definedName>
    <definedName name="OUTGOING" localSheetId="9">[82]PARAMETER!$B$11:$B$1059</definedName>
    <definedName name="OUTGOING" localSheetId="12">#N/A</definedName>
    <definedName name="OUTGOING" localSheetId="13">[83]PARAMETER!$B$11:$B$1059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[127]UshDeb00!#REF!</definedName>
    <definedName name="pdi" localSheetId="9" hidden="1">[127]UshDeb00!#REF!</definedName>
    <definedName name="pdi" hidden="1">[128]UshDeb00!#REF!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[33]x!$B$100:$B$101</definedName>
    <definedName name="pe" localSheetId="9">[33]x!$B$100:$B$101</definedName>
    <definedName name="pe">[32]x!$B$100:$B$101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'[46]PembelianiTL(12A1'!$B$1:$S$55</definedName>
    <definedName name="PembelianiTRWI" localSheetId="9">'[46]PembelianiTL(12A1'!$B$1:$S$55</definedName>
    <definedName name="PembelianiTRWI">'[48]PembelianiTL(12A1'!$B$1:$S$55</definedName>
    <definedName name="PembelianiTRWII" localSheetId="11">'[46]PembelianiTL(12A1'!$B$56:$S$110</definedName>
    <definedName name="PembelianiTRWII" localSheetId="9">'[46]PembelianiTL(12A1'!$B$56:$S$110</definedName>
    <definedName name="PembelianiTRWII">'[48]PembelianiTL(12A1'!$B$56:$S$110</definedName>
    <definedName name="PembelianiTRWIII" localSheetId="11">'[46]PembelianiTL(12A1'!$B$111:$S$165</definedName>
    <definedName name="PembelianiTRWIII" localSheetId="9">'[46]PembelianiTL(12A1'!$B$111:$S$165</definedName>
    <definedName name="PembelianiTRWIII">'[48]PembelianiTL(12A1'!$B$111:$S$165</definedName>
    <definedName name="PembelianiTRWIV" localSheetId="11">'[46]PembelianiTL(12A1'!$B$166:$S$220</definedName>
    <definedName name="PembelianiTRWIV" localSheetId="9">'[46]PembelianiTL(12A1'!$B$166:$S$220</definedName>
    <definedName name="PembelianiTRWIV">'[48]PembelianiTL(12A1'!$B$166:$S$220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'[46]PendaLuOp(13)'!$B$1:$G$58</definedName>
    <definedName name="PendaLuOp" localSheetId="9">'[46]PendaLuOp(13)'!$B$1:$G$58</definedName>
    <definedName name="PendaLuOp">'[47]PendaLuOp(13)'!$B$1:$G$58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'[46]PendOpLain(11B)'!$B$1:$G$33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'[47]PenjTL(18)'!$B$1:$J$39</definedName>
    <definedName name="PenjTLTRWII" localSheetId="11">#REF!</definedName>
    <definedName name="PenjTLTRWII" localSheetId="9">#REF!</definedName>
    <definedName name="PenjTLTRWII">'[47]PenjTL(18)'!$B$41:$J$79</definedName>
    <definedName name="PenjTLTRWIII" localSheetId="11">#REF!</definedName>
    <definedName name="PenjTLTRWIII" localSheetId="9">#REF!</definedName>
    <definedName name="PenjTLTRWIII">'[47]PenjTL(18)'!$B$81:$J$119</definedName>
    <definedName name="PenjTLTRWIV" localSheetId="11">#REF!</definedName>
    <definedName name="PenjTLTRWIV" localSheetId="9">#REF!</definedName>
    <definedName name="PenjTLTRWIV">'[47]PenjTL(18)'!$B$121:$J$159</definedName>
    <definedName name="PENYULANG">[129]TABEL!$A$2:$A$81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[110]PMT!$D$12:$D$55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>[35]JAN09!#REF!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[103]data!$G$2:$G$54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>[67]Sheet5!#REF!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Standart'!$A$1:$K$73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>[67]Sheet5!#REF!</definedName>
    <definedName name="prk">[130]PRK!#REF!</definedName>
    <definedName name="ProduksiTRWI" localSheetId="11">'[46]ProduksiTL(12B2)'!$B$1:$W$38</definedName>
    <definedName name="ProduksiTRWI" localSheetId="9">'[46]ProduksiTL(12B2)'!$B$1:$W$38</definedName>
    <definedName name="ProduksiTRWI">'[48]ProduksiTL(12B2)'!$B$1:$W$38</definedName>
    <definedName name="ProduksiTRWII" localSheetId="11">'[46]ProduksiTL(12B2)'!$B$41:$W$78</definedName>
    <definedName name="ProduksiTRWII" localSheetId="9">'[46]ProduksiTL(12B2)'!$B$41:$W$78</definedName>
    <definedName name="ProduksiTRWII">'[48]ProduksiTL(12B2)'!$B$41:$W$78</definedName>
    <definedName name="ProduksiTRWIII" localSheetId="11">'[46]ProduksiTL(12B2)'!$B$81:$W$118</definedName>
    <definedName name="ProduksiTRWIII" localSheetId="9">'[46]ProduksiTL(12B2)'!$B$81:$W$118</definedName>
    <definedName name="ProduksiTRWIII">'[48]ProduksiTL(12B2)'!$B$81:$W$118</definedName>
    <definedName name="ProduksiTRWIV" localSheetId="11">'[46]ProduksiTL(12B2)'!$B$121:$W$158</definedName>
    <definedName name="ProduksiTRWIV" localSheetId="9">'[46]ProduksiTL(12B2)'!$B$121:$W$158</definedName>
    <definedName name="ProduksiTRWIV">'[48]ProduksiTL(12B2)'!$B$121:$W$158</definedName>
    <definedName name="ProgGISBln" localSheetId="12">#N/A</definedName>
    <definedName name="ProgGISBln" localSheetId="13">'[36]AHS - Personel'!$F$11</definedName>
    <definedName name="ProgGISBln">#N/A</definedName>
    <definedName name="ProgGISHari" localSheetId="12">#N/A</definedName>
    <definedName name="ProgGISHari" localSheetId="13">'[36]AHS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[131]JURNAL!#REF!</definedName>
    <definedName name="pur" localSheetId="11" hidden="1">{#N/A,#N/A,FALSE,"M.34"}</definedName>
    <definedName name="pur" localSheetId="9" hidden="1">{#N/A,#N/A,FALSE,"M.34"}</definedName>
    <definedName name="PUR" localSheetId="7">[131]JURNAL!#REF!</definedName>
    <definedName name="PUR" localSheetId="12">[131]JURNAL!#REF!</definedName>
    <definedName name="PUR">[131]JURNAL!#REF!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[35]JAN09!#REF!</definedName>
    <definedName name="rafi" localSheetId="11">[35]JAN09!#REF!</definedName>
    <definedName name="rafi" localSheetId="9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>[35]JAN09!#REF!</definedName>
    <definedName name="raja" localSheetId="6">[35]JAN09!#REF!</definedName>
    <definedName name="raja" localSheetId="11">[35]JAN09!#REF!</definedName>
    <definedName name="raja" localSheetId="9">[35]JAN09!#REF!</definedName>
    <definedName name="raja" localSheetId="7">[35]JAN09!#REF!</definedName>
    <definedName name="raja" localSheetId="12">[35]JAN09!#REF!</definedName>
    <definedName name="raja">[35]JAN09!#REF!</definedName>
    <definedName name="Raker">'[132]W-NAD'!#REF!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>[35]JAN09!#REF!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'[133]entry REC  trip'!$C$11:$C$226</definedName>
    <definedName name="REC" localSheetId="9">'[133]entry REC  trip'!$C$11:$C$226</definedName>
    <definedName name="REC" localSheetId="12">'[131]BB PUSAT'!$A:$C</definedName>
    <definedName name="REC" localSheetId="13">'[131]BB PUSAT'!$A$1:$C$65536</definedName>
    <definedName name="REC">'[131]BB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[82]MENU!$J$17:$J$24</definedName>
    <definedName name="RELE" localSheetId="9">[82]MENU!$J$17:$J$24</definedName>
    <definedName name="RELE" localSheetId="12">#N/A</definedName>
    <definedName name="RELE" localSheetId="13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'[134]Sudah Berjalan'!#REF!</definedName>
    <definedName name="rrr" localSheetId="9" hidden="1">'[134]Sudah Berjalan'!#REF!</definedName>
    <definedName name="rrr" hidden="1">'[135]Sudah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[136]JAN07!#REF!</definedName>
    <definedName name="rtyu" localSheetId="7">[136]JAN07!#REF!</definedName>
    <definedName name="rtyu" localSheetId="12">[137]JAN07!#REF!</definedName>
    <definedName name="rtyu">[137]JAN07!#REF!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[38]Salary!$D$7:$AJ$38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[138]PICKUP!$D$12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>[35]JAN09!#REF!</definedName>
    <definedName name="sastro">#REF!</definedName>
    <definedName name="SATUAN" localSheetId="12">'[139]Rekap PMG.'!$A$10:$E$51</definedName>
    <definedName name="SATUAN" localSheetId="13">'[140]Rekap PMG.'!$A$10:$E$51</definedName>
    <definedName name="SATUAN">'[140]Rekap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[141]x!$G$9:$G$47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[97]DTU!$B$2:$D$48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>[35]JAN09!#REF!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'[142]master rab'!$B:$H</definedName>
    <definedName name="sds" localSheetId="13">'[142]master rab'!$B$1:$H$65536</definedName>
    <definedName name="sds">'[142]master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'[98]Neraca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[82]MENU!$J$11:$J$13</definedName>
    <definedName name="SEBUTAN" localSheetId="9">[82]MENU!$J$11:$J$13</definedName>
    <definedName name="SEBUTAN" localSheetId="12">#N/A</definedName>
    <definedName name="SEBUTAN" localSheetId="13">[83]MENU!$J$11:$J$13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[143]LAIN2!$Z$5</definedName>
    <definedName name="serib">[143]LAIN2!$Z$6</definedName>
    <definedName name="Service_Mapping">'[38]Service Mapping'!$C$6:$Y$39</definedName>
    <definedName name="sewadetektorkabel_har">'[115]AHS - Non Personel'!$D$31</definedName>
    <definedName name="SewaDisTRWI" localSheetId="11">'[46]SewaPemb(12A2)'!$B$1:$T$36</definedName>
    <definedName name="SewaDisTRWI" localSheetId="9">'[46]SewaPemb(12A2)'!$B$1:$T$36</definedName>
    <definedName name="SewaDisTRWI">'[48]SewaPemb(12A2)'!$B$1:$T$36</definedName>
    <definedName name="SewaDisTRWII" localSheetId="11">'[46]SewaPemb(12A2)'!$B$39:$T$75</definedName>
    <definedName name="SewaDisTRWII" localSheetId="9">'[46]SewaPemb(12A2)'!$B$39:$T$75</definedName>
    <definedName name="SewaDisTRWII">'[48]SewaPemb(12A2)'!$B$39:$T$75</definedName>
    <definedName name="SewaDisTRWIII" localSheetId="11">'[46]SewaPemb(12A2)'!$B$77:$T$113</definedName>
    <definedName name="SewaDisTRWIII" localSheetId="9">'[46]SewaPemb(12A2)'!$B$77:$T$113</definedName>
    <definedName name="SewaDisTRWIII">'[48]SewaPemb(12A2)'!$B$77:$T$113</definedName>
    <definedName name="SewaDisTRWIV" localSheetId="11">'[46]SewaPemb(12A2)'!$B$115:$T$151</definedName>
    <definedName name="SewaDisTRWIV" localSheetId="9">'[46]SewaPemb(12A2)'!$B$115:$T$151</definedName>
    <definedName name="SewaDisTRWIV">'[48]SewaPemb(12A2)'!$B$115:$T$151</definedName>
    <definedName name="sewaGPS">'[115]AHS - Non Personel'!$D$27</definedName>
    <definedName name="SewaKantorBulan">'[115]AHS - Non Personel'!$D$23</definedName>
    <definedName name="SewaKomHari" localSheetId="12">#N/A</definedName>
    <definedName name="SewaKomHari" localSheetId="13">'[36]AHS - Non Personel'!$D$15</definedName>
    <definedName name="SewaKomHari">#N/A</definedName>
    <definedName name="SewaLaptopBln" localSheetId="12">#N/A</definedName>
    <definedName name="SewaLaptopBln" localSheetId="13">'[36]AHS - Non Personel'!$D$12</definedName>
    <definedName name="SewaLaptopBln">#N/A</definedName>
    <definedName name="SewaMejaKursi">'[115]AHS - Non Personel'!$D$32</definedName>
    <definedName name="SewaMobil" localSheetId="12">#N/A</definedName>
    <definedName name="SewaMobil" localSheetId="13">'[36]AHS - Non Personel'!$D$8</definedName>
    <definedName name="SewaMobil">#N/A</definedName>
    <definedName name="sewamobilbak_hari">'[115]AHS - Non Personel'!$D$29</definedName>
    <definedName name="SewaMotorBln" localSheetId="12">#N/A</definedName>
    <definedName name="SewaMotorBln" localSheetId="13">'[36]AHS - Non Personel'!$D$10</definedName>
    <definedName name="SewaMotorBln">#N/A</definedName>
    <definedName name="SewaMotorHari" localSheetId="12">#N/A</definedName>
    <definedName name="SewaMotorHari" localSheetId="13">'[36]AHS - Non Personel'!$D$11</definedName>
    <definedName name="SewaMotorHari">#N/A</definedName>
    <definedName name="SewaRumahBulan">'[115]AHS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[144]Sensitivitas!$D$26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VLOOKUP([52]KINERJA_PMT!XEZ1048569,#REF!,2,0)</definedName>
    <definedName name="STATUS_REMOTE" localSheetId="11">[82]PARAMETER!$C$11:$C$1059</definedName>
    <definedName name="STATUS_REMOTE" localSheetId="9">[82]PARAMETER!$C$11:$C$1059</definedName>
    <definedName name="STATUS_REMOTE" localSheetId="12">#N/A</definedName>
    <definedName name="STATUS_REMOTE" localSheetId="13">[83]PARAMETER!$C$11:$C$1059</definedName>
    <definedName name="STATUS_REMOTE">#N/A</definedName>
    <definedName name="std" localSheetId="12">[145]HB2!$A:$L</definedName>
    <definedName name="std" localSheetId="13">[145]HB2!$A$1:$L$65536</definedName>
    <definedName name="std">[145]HB2!$A$1:$L$65536</definedName>
    <definedName name="stdpln">'[146]HB BARU'!$A$1:$J$780</definedName>
    <definedName name="stok" localSheetId="12">[131]DTstok!$A:$B</definedName>
    <definedName name="stok" localSheetId="13">[131]DTstok!$A$1:$B$65536</definedName>
    <definedName name="stok">[131]DTstok!$A$1:$B$65536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'[147]master rab'!$B:$H</definedName>
    <definedName name="sujono" localSheetId="13">'[147]master rab'!$B$1:$H$65536</definedName>
    <definedName name="sujono">'[147]master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[148]SuMBER!$N$3:$FO$21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'[36]AHS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[136]JAN07!#REF!</definedName>
    <definedName name="swed" localSheetId="7">[136]JAN07!#REF!</definedName>
    <definedName name="swed" localSheetId="12">[137]JAN07!#REF!</definedName>
    <definedName name="swed">[137]JAN07!#REF!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[116]TRANS!$I$3</definedName>
    <definedName name="TA" localSheetId="9">[116]TRANS!$I$3</definedName>
    <definedName name="TA">[117]TRANS!$I$3</definedName>
    <definedName name="Tabel" localSheetId="12">#N/A</definedName>
    <definedName name="Tabel" localSheetId="13">[58]CashFlow!$A$8:$J$37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[149]Sheet1!$E$2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'[38]Working Page'!$C$92:$AK$101</definedName>
    <definedName name="Table2">'[38]Working Page'!$C$114:$N$147</definedName>
    <definedName name="tah" localSheetId="11">[116]TRANS!$I$3</definedName>
    <definedName name="tah" localSheetId="9">[116]TRANS!$I$3</definedName>
    <definedName name="tah">[117]TRANS!$I$3</definedName>
    <definedName name="TAHUN" localSheetId="11">[116]TRANS!$I$3</definedName>
    <definedName name="TAHUN" localSheetId="9">[116]TRANS!$I$3</definedName>
    <definedName name="Tahun" localSheetId="12">[150]bantu!$M$5:$X$5</definedName>
    <definedName name="Tahun" localSheetId="13">[150]bantu!$M$5:$X$5</definedName>
    <definedName name="Tahun">[151]bantu!$M$5:$X$5</definedName>
    <definedName name="tahun_anggaran" localSheetId="11">[51]rkap2008!$B$83</definedName>
    <definedName name="tahun_anggaran" localSheetId="9">[51]rkap2008!$B$83</definedName>
    <definedName name="tahun_anggaran">[152]rkap2008!$B$83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[114]INPBA!$F$2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'[36]AHS - Personel'!$F$15</definedName>
    <definedName name="TechBulan">#N/A</definedName>
    <definedName name="TechHari" localSheetId="12">#N/A</definedName>
    <definedName name="TechHari" localSheetId="13">'[36]AHS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'[153]01 A'!$K$19</definedName>
    <definedName name="TextRefCopyRangeCount" hidden="1">1</definedName>
    <definedName name="TH">#REF!</definedName>
    <definedName name="TIARA" localSheetId="6">[35]JAN09!#REF!</definedName>
    <definedName name="TIARA" localSheetId="11">[35]JAN09!#REF!</definedName>
    <definedName name="TIARA" localSheetId="9">[35]JAN09!#REF!</definedName>
    <definedName name="TIARA" localSheetId="7">[35]JAN09!#REF!</definedName>
    <definedName name="TIARA" localSheetId="12">[35]JAN09!#REF!</definedName>
    <definedName name="TIARA">[35]JAN09!#REF!</definedName>
    <definedName name="Tiket" localSheetId="12">#N/A</definedName>
    <definedName name="Tiket" localSheetId="13">'[36]AHS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'[36]Analisa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[143]LAIN2!$Z$10</definedName>
    <definedName name="trp" localSheetId="11">[33]x!$B$9:$B$47</definedName>
    <definedName name="trp" localSheetId="9">[33]x!$B$9:$B$47</definedName>
    <definedName name="trp">[32]x!$B$9:$B$47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[154]tarif_baru!$B$8:$J$34</definedName>
    <definedName name="TV">[126]Valuation!$I$61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[86]Smg!$J$1:$J$968</definedName>
    <definedName name="UFRSMG" localSheetId="9">[86]Smg!$J$1:$J$968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[51]List!$A$2:$A$36</definedName>
    <definedName name="UnitAdm" localSheetId="9">[51]List!$A$2:$A$36</definedName>
    <definedName name="UnitAdm">[152]List!$A$2:$A$36</definedName>
    <definedName name="UnitBina" localSheetId="11">[155]Kamus!$L$1</definedName>
    <definedName name="UnitBina" localSheetId="9">[155]Kamus!$L$1</definedName>
    <definedName name="UnitBina">[45]Kamus!$L$1</definedName>
    <definedName name="UNITS" localSheetId="11">'[65]Harga BBM Indonesia'!$B$6:$D$6</definedName>
    <definedName name="UNITS" localSheetId="9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'[156]Rekap PMG.'!$A$54:$F$61</definedName>
    <definedName name="UPAH" localSheetId="9">'[156]Rekap PMG.'!$A$54:$F$61</definedName>
    <definedName name="UPAH">'[157]Rekap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[39]L20Keu!$O$10</definedName>
    <definedName name="USD" localSheetId="9">[39]L20Keu!$O$10</definedName>
    <definedName name="USD">[40]L20Keu!$O$10</definedName>
    <definedName name="usul" localSheetId="6">[158]Usulan!#REF!</definedName>
    <definedName name="usul" localSheetId="7">[158]Usulan!#REF!</definedName>
    <definedName name="usul" localSheetId="5">[158]Usulan!#REF!</definedName>
    <definedName name="usul" localSheetId="12">[158]Usulan!#REF!</definedName>
    <definedName name="usul">[158]Usulan!#REF!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>[37]JAN09!#REF!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[155]Kamus!$A$2:$A$29</definedName>
    <definedName name="WILAYAH" localSheetId="9">[155]Kamus!$A$2:$A$29</definedName>
    <definedName name="WILAYAH">[45]Kamus!$A$2:$A$29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[136]JAN07!#REF!</definedName>
    <definedName name="x" localSheetId="11" hidden="1">{#N/A,#N/A,FALSE,"M.42"}</definedName>
    <definedName name="x" localSheetId="9" hidden="1">{#N/A,#N/A,FALSE,"M.42"}</definedName>
    <definedName name="x" localSheetId="7">[136]JAN07!#REF!</definedName>
    <definedName name="x" localSheetId="12">[137]JAN07!#REF!</definedName>
    <definedName name="x">[137]JAN07!#REF!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[136]JAN07!#REF!</definedName>
    <definedName name="xs" localSheetId="7">[136]JAN07!#REF!</definedName>
    <definedName name="xs" localSheetId="5">[137]JAN07!#REF!</definedName>
    <definedName name="xs" localSheetId="12">[137]JAN07!#REF!</definedName>
    <definedName name="xs">[137]JAN07!#REF!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'[31]W-NAD'!#REF!</definedName>
    <definedName name="Y" localSheetId="9">'[31]W-NAD'!#REF!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'[159]master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'[160]Submission Form'!$A$4:$C$5,'[160]Submission Form'!$D$7,'[160]Submission Form'!$D$10:$D$11,'[160]Submission Form'!$D$17:$D$26,'[160]Submission Form'!$D$33</definedName>
    <definedName name="zone_saisie" localSheetId="9">'[160]Submission Form'!$A$4:$C$5,'[160]Submission Form'!$D$7,'[160]Submission Form'!$D$10:$D$11,'[160]Submission Form'!$D$17:$D$26,'[160]Submission Form'!$D$33</definedName>
    <definedName name="zone_saisie">('[161]Submission Form'!$A$4:$C$5,'[161]Submission Form'!$D$7,'[161]Submission Form'!$D$10:$D$11,'[161]Submission Form'!$D$17:$D$26,'[161]Submission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'[118]Hal-1'!$M$33:$M$33</definedName>
    <definedName name="zz_19" localSheetId="11">'[119]Hal-1'!$M$33:$M$33</definedName>
    <definedName name="zz_19" localSheetId="9">'[119]Hal-1'!$M$33:$M$33</definedName>
    <definedName name="zz_19">'[120]Hal-1'!$M$33:$M$33</definedName>
    <definedName name="zzz" localSheetId="11" hidden="1">{#N/A,#N/A,FALSE,"M.01"}</definedName>
    <definedName name="zzz" localSheetId="9" hidden="1">{#N/A,#N/A,FALSE,"M.01"}</definedName>
    <definedName name="zzz">[118]aruskas!$A$110:$T$180</definedName>
    <definedName name="zzz_19" localSheetId="11">[119]aruskas!$A$110:$T$180</definedName>
    <definedName name="zzz_19" localSheetId="9">[119]aruskas!$A$110:$T$180</definedName>
    <definedName name="zzz_19">[120]aruskas!$A$110:$T$180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9" i="11" l="1"/>
  <c r="F37" i="11"/>
  <c r="F40" i="11"/>
  <c r="F38" i="11"/>
  <c r="E40" i="11"/>
  <c r="D40" i="11"/>
  <c r="E39" i="11"/>
  <c r="D39" i="11"/>
  <c r="J39" i="11" s="1"/>
  <c r="E38" i="11"/>
  <c r="D38" i="11"/>
  <c r="J38" i="11" s="1"/>
  <c r="E37" i="11"/>
  <c r="D37" i="11"/>
  <c r="H37" i="11" s="1"/>
  <c r="G36" i="11"/>
  <c r="E36" i="11"/>
  <c r="D36" i="11"/>
  <c r="J36" i="11" s="1"/>
  <c r="E46" i="11"/>
  <c r="E45" i="11"/>
  <c r="E44" i="11"/>
  <c r="E43" i="11"/>
  <c r="E42" i="11"/>
  <c r="E34" i="11"/>
  <c r="E33" i="11"/>
  <c r="E32" i="11"/>
  <c r="E31" i="11"/>
  <c r="E30" i="11"/>
  <c r="E29" i="11"/>
  <c r="E28" i="11"/>
  <c r="D26" i="11"/>
  <c r="D25" i="11"/>
  <c r="D24" i="11"/>
  <c r="D23" i="11"/>
  <c r="D22" i="11"/>
  <c r="D21" i="11"/>
  <c r="D20" i="11"/>
  <c r="D19" i="11"/>
  <c r="D18" i="11"/>
  <c r="D34" i="11"/>
  <c r="D33" i="11"/>
  <c r="D32" i="11"/>
  <c r="D31" i="11"/>
  <c r="D30" i="11"/>
  <c r="D29" i="11"/>
  <c r="D28" i="11"/>
  <c r="D46" i="11"/>
  <c r="J46" i="11" s="1"/>
  <c r="D45" i="11"/>
  <c r="J45" i="11" s="1"/>
  <c r="D44" i="11"/>
  <c r="J44" i="11" s="1"/>
  <c r="D43" i="11"/>
  <c r="I43" i="11" s="1"/>
  <c r="D42" i="11"/>
  <c r="H42" i="11" s="1"/>
  <c r="G42" i="11"/>
  <c r="F44" i="11"/>
  <c r="F43" i="11"/>
  <c r="H36" i="11" l="1"/>
  <c r="H40" i="11"/>
  <c r="I36" i="11"/>
  <c r="J37" i="11"/>
  <c r="H39" i="11"/>
  <c r="I40" i="11"/>
  <c r="H38" i="11"/>
  <c r="I42" i="11"/>
  <c r="J43" i="11"/>
  <c r="I46" i="11"/>
  <c r="J42" i="11"/>
  <c r="H45" i="11"/>
  <c r="I44" i="11"/>
  <c r="K36" i="11" l="1"/>
  <c r="K42" i="11"/>
  <c r="G51" i="11" l="1"/>
  <c r="E51" i="11"/>
  <c r="D51" i="11"/>
  <c r="I51" i="11" s="1"/>
  <c r="E50" i="11"/>
  <c r="D50" i="11"/>
  <c r="E49" i="11"/>
  <c r="D49" i="11"/>
  <c r="H50" i="11" l="1"/>
  <c r="I50" i="11"/>
  <c r="J51" i="11"/>
  <c r="H51" i="11"/>
  <c r="H49" i="11"/>
  <c r="I49" i="11"/>
  <c r="K51" i="11" l="1"/>
  <c r="D15" i="11" l="1"/>
  <c r="D16" i="11"/>
  <c r="H16" i="11" s="1"/>
  <c r="D17" i="11"/>
  <c r="I17" i="11" s="1"/>
  <c r="J18" i="11"/>
  <c r="H19" i="11"/>
  <c r="J20" i="11"/>
  <c r="J21" i="11"/>
  <c r="H22" i="11"/>
  <c r="I23" i="11"/>
  <c r="I24" i="11"/>
  <c r="I25" i="11"/>
  <c r="H26" i="11"/>
  <c r="D27" i="11"/>
  <c r="H27" i="11" s="1"/>
  <c r="I28" i="11"/>
  <c r="I29" i="11"/>
  <c r="H30" i="11"/>
  <c r="H31" i="11"/>
  <c r="H32" i="11"/>
  <c r="J33" i="11"/>
  <c r="I34" i="11"/>
  <c r="D47" i="11"/>
  <c r="D48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47" i="11"/>
  <c r="E48" i="11"/>
  <c r="G28" i="11"/>
  <c r="G27" i="11"/>
  <c r="G16" i="11"/>
  <c r="G15" i="11"/>
  <c r="J19" i="11" l="1"/>
  <c r="J23" i="11"/>
  <c r="J16" i="11"/>
  <c r="I16" i="11"/>
  <c r="I27" i="11"/>
  <c r="H21" i="11"/>
  <c r="J17" i="11"/>
  <c r="J24" i="11"/>
  <c r="J28" i="11"/>
  <c r="H20" i="11"/>
  <c r="J32" i="11"/>
  <c r="H28" i="11"/>
  <c r="H34" i="11"/>
  <c r="I18" i="11"/>
  <c r="J22" i="11"/>
  <c r="J30" i="11"/>
  <c r="I33" i="11"/>
  <c r="J25" i="11"/>
  <c r="J29" i="11"/>
  <c r="I26" i="11"/>
  <c r="J31" i="11"/>
  <c r="J27" i="11"/>
  <c r="K27" i="11" l="1"/>
  <c r="K16" i="11"/>
  <c r="K28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G48" i="11" l="1"/>
  <c r="J48" i="11"/>
  <c r="A48" i="11"/>
  <c r="G47" i="11"/>
  <c r="J47" i="11"/>
  <c r="A47" i="11"/>
  <c r="H15" i="11" l="1"/>
  <c r="I15" i="11"/>
  <c r="J15" i="11"/>
  <c r="H47" i="11"/>
  <c r="I48" i="11"/>
  <c r="I47" i="11"/>
  <c r="H48" i="11"/>
  <c r="K15" i="11" l="1"/>
  <c r="K48" i="11"/>
  <c r="K47" i="11"/>
  <c r="I1458" i="10" l="1"/>
  <c r="I1457" i="10"/>
  <c r="O1458" i="10"/>
  <c r="P1458" i="10" s="1"/>
  <c r="K1458" i="10"/>
  <c r="M1458" i="10" s="1"/>
  <c r="J1458" i="10"/>
  <c r="L1458" i="10" s="1"/>
  <c r="O1457" i="10"/>
  <c r="P1457" i="10" s="1"/>
  <c r="K1457" i="10"/>
  <c r="M1457" i="10" s="1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G32" i="11" s="1"/>
  <c r="I32" i="11" s="1"/>
  <c r="K32" i="11" s="1"/>
  <c r="O189" i="10"/>
  <c r="P189" i="10" s="1"/>
  <c r="K189" i="10"/>
  <c r="M189" i="10" s="1"/>
  <c r="J189" i="10"/>
  <c r="I189" i="10"/>
  <c r="N1052" i="10" l="1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53" i="11" l="1"/>
  <c r="I88" i="10"/>
  <c r="I92" i="10"/>
  <c r="I100" i="10"/>
  <c r="I104" i="10"/>
  <c r="G18" i="11" s="1"/>
  <c r="H18" i="11" s="1"/>
  <c r="K18" i="11" s="1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52" i="11"/>
  <c r="E52" i="11"/>
  <c r="D52" i="11"/>
  <c r="J52" i="11" s="1"/>
  <c r="E53" i="11"/>
  <c r="D54" i="11"/>
  <c r="H54" i="11" s="1"/>
  <c r="E54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L91" i="10" s="1"/>
  <c r="N91" i="10" s="1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L85" i="10" s="1"/>
  <c r="N85" i="10" s="1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L93" i="10" s="1"/>
  <c r="N93" i="10" s="1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L108" i="10" s="1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L135" i="10" s="1"/>
  <c r="N135" i="10" s="1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P194" i="10" s="1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N199" i="10" s="1"/>
  <c r="O199" i="10"/>
  <c r="J200" i="10"/>
  <c r="L200" i="10" s="1"/>
  <c r="K200" i="10"/>
  <c r="O200" i="10"/>
  <c r="J201" i="10"/>
  <c r="K201" i="10"/>
  <c r="O201" i="10"/>
  <c r="J202" i="10"/>
  <c r="L202" i="10" s="1"/>
  <c r="K202" i="10"/>
  <c r="O202" i="10"/>
  <c r="P202" i="10" s="1"/>
  <c r="J203" i="10"/>
  <c r="K203" i="10"/>
  <c r="O203" i="10"/>
  <c r="J204" i="10"/>
  <c r="K204" i="10"/>
  <c r="O204" i="10"/>
  <c r="P204" i="10" s="1"/>
  <c r="J205" i="10"/>
  <c r="K205" i="10"/>
  <c r="O205" i="10"/>
  <c r="J206" i="10"/>
  <c r="L206" i="10" s="1"/>
  <c r="K206" i="10"/>
  <c r="O206" i="10"/>
  <c r="J207" i="10"/>
  <c r="K207" i="10"/>
  <c r="O207" i="10"/>
  <c r="J208" i="10"/>
  <c r="L208" i="10" s="1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M249" i="10" s="1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M265" i="10" s="1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N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M565" i="10" s="1"/>
  <c r="N565" i="10" s="1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N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N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N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N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N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N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N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N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N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N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N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N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N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N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N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N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N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N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N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N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N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N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N1030" i="10" s="1"/>
  <c r="O1030" i="10"/>
  <c r="P1030" i="10" s="1"/>
  <c r="J1031" i="10"/>
  <c r="L1031" i="10" s="1"/>
  <c r="N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N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N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N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N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N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N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N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N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867" i="10"/>
  <c r="N981" i="10"/>
  <c r="N899" i="10"/>
  <c r="N875" i="10"/>
  <c r="N709" i="10"/>
  <c r="N834" i="10"/>
  <c r="N733" i="10"/>
  <c r="N983" i="10"/>
  <c r="N973" i="10"/>
  <c r="N966" i="10"/>
  <c r="N964" i="10"/>
  <c r="N708" i="10"/>
  <c r="N968" i="10"/>
  <c r="N962" i="10"/>
  <c r="N865" i="10"/>
  <c r="N848" i="10"/>
  <c r="N674" i="10"/>
  <c r="N878" i="10"/>
  <c r="N773" i="10"/>
  <c r="N951" i="10"/>
  <c r="N1055" i="10"/>
  <c r="N1060" i="10"/>
  <c r="N947" i="10"/>
  <c r="N823" i="10"/>
  <c r="N906" i="10"/>
  <c r="N890" i="10"/>
  <c r="N866" i="10"/>
  <c r="N850" i="10"/>
  <c r="N722" i="10"/>
  <c r="N699" i="10"/>
  <c r="P184" i="10"/>
  <c r="O7" i="10"/>
  <c r="P7" i="10" s="1"/>
  <c r="P188" i="10"/>
  <c r="G9" i="39"/>
  <c r="G6" i="39"/>
  <c r="C2" i="41"/>
  <c r="J7" i="10"/>
  <c r="L112" i="10"/>
  <c r="K7" i="10"/>
  <c r="M7" i="10" s="1"/>
  <c r="L172" i="10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G43" i="11" s="1"/>
  <c r="H43" i="11" s="1"/>
  <c r="K43" i="11" s="1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G50" i="11" s="1"/>
  <c r="J50" i="11" s="1"/>
  <c r="K50" i="11" s="1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54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G37" i="11" s="1"/>
  <c r="I37" i="11" s="1"/>
  <c r="K37" i="11" s="1"/>
  <c r="I406" i="10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G20" i="11" s="1"/>
  <c r="I20" i="11" s="1"/>
  <c r="K20" i="11" s="1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G30" i="11" s="1"/>
  <c r="I30" i="11" s="1"/>
  <c r="K30" i="11" s="1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G19" i="11" s="1"/>
  <c r="I19" i="11" s="1"/>
  <c r="K19" i="11" s="1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G31" i="11" s="1"/>
  <c r="I31" i="11" s="1"/>
  <c r="K31" i="11" s="1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G17" i="11" s="1"/>
  <c r="H17" i="11" s="1"/>
  <c r="K17" i="11" s="1"/>
  <c r="I60" i="10"/>
  <c r="I143" i="10"/>
  <c r="I167" i="10"/>
  <c r="I193" i="10"/>
  <c r="G29" i="11" s="1"/>
  <c r="H29" i="11" s="1"/>
  <c r="K29" i="11" s="1"/>
  <c r="I204" i="10"/>
  <c r="I226" i="10"/>
  <c r="I253" i="10"/>
  <c r="I278" i="10"/>
  <c r="I310" i="10"/>
  <c r="I342" i="10"/>
  <c r="I368" i="10"/>
  <c r="I401" i="10"/>
  <c r="I445" i="10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G21" i="11" s="1"/>
  <c r="I21" i="11" s="1"/>
  <c r="K21" i="11" s="1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G23" i="11" s="1"/>
  <c r="H23" i="11" s="1"/>
  <c r="K23" i="11" s="1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I402" i="10"/>
  <c r="I427" i="10"/>
  <c r="I447" i="10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G38" i="11" s="1"/>
  <c r="I38" i="11" s="1"/>
  <c r="K38" i="11" s="1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25" i="11" s="1"/>
  <c r="H25" i="11" s="1"/>
  <c r="K25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G40" i="11" s="1"/>
  <c r="J40" i="11" s="1"/>
  <c r="K40" i="11" s="1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G24" i="11" s="1"/>
  <c r="H24" i="11" s="1"/>
  <c r="K24" i="11" s="1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G34" i="11" s="1"/>
  <c r="J34" i="11" s="1"/>
  <c r="K34" i="11" s="1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G22" i="11" s="1"/>
  <c r="I22" i="11" s="1"/>
  <c r="K22" i="11" s="1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G49" i="11" s="1"/>
  <c r="J49" i="11" s="1"/>
  <c r="K49" i="11" s="1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I590" i="10"/>
  <c r="I681" i="10"/>
  <c r="I734" i="10"/>
  <c r="I823" i="10"/>
  <c r="I961" i="10"/>
  <c r="I1080" i="10"/>
  <c r="I1160" i="10"/>
  <c r="I1248" i="10"/>
  <c r="I1355" i="10"/>
  <c r="I85" i="10"/>
  <c r="G44" i="11" s="1"/>
  <c r="H44" i="11" s="1"/>
  <c r="K44" i="11" s="1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G45" i="11" s="1"/>
  <c r="I45" i="11" s="1"/>
  <c r="K45" i="11" s="1"/>
  <c r="I349" i="10"/>
  <c r="I394" i="10"/>
  <c r="I435" i="10"/>
  <c r="I479" i="10"/>
  <c r="I523" i="10"/>
  <c r="I564" i="10"/>
  <c r="G39" i="11" s="1"/>
  <c r="I39" i="11" s="1"/>
  <c r="K39" i="11" s="1"/>
  <c r="I648" i="10"/>
  <c r="I691" i="10"/>
  <c r="I731" i="10"/>
  <c r="I785" i="10"/>
  <c r="I833" i="10"/>
  <c r="I873" i="10"/>
  <c r="I906" i="10"/>
  <c r="I951" i="10"/>
  <c r="I981" i="10"/>
  <c r="I1071" i="10"/>
  <c r="G26" i="11" s="1"/>
  <c r="J26" i="11" s="1"/>
  <c r="K26" i="11" s="1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61" i="11"/>
  <c r="I1235" i="10"/>
  <c r="I1234" i="10"/>
  <c r="I9" i="10"/>
  <c r="P192" i="10"/>
  <c r="P190" i="10"/>
  <c r="P191" i="10"/>
  <c r="P193" i="10"/>
  <c r="P195" i="10"/>
  <c r="L205" i="10"/>
  <c r="L204" i="10"/>
  <c r="L126" i="10"/>
  <c r="L201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N1095" i="10"/>
  <c r="N1026" i="10"/>
  <c r="N1018" i="10"/>
  <c r="L172" i="29"/>
  <c r="B171" i="29" s="1"/>
  <c r="L42" i="39"/>
  <c r="B41" i="39" s="1"/>
  <c r="L207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1" i="10"/>
  <c r="M234" i="10"/>
  <c r="M145" i="10"/>
  <c r="M231" i="10"/>
  <c r="M1432" i="10"/>
  <c r="M1420" i="10"/>
  <c r="M1442" i="10"/>
  <c r="M146" i="10"/>
  <c r="M227" i="10"/>
  <c r="M144" i="10"/>
  <c r="M140" i="10"/>
  <c r="M248" i="10"/>
  <c r="M276" i="10"/>
  <c r="M198" i="10"/>
  <c r="M235" i="10"/>
  <c r="M193" i="10"/>
  <c r="M119" i="10"/>
  <c r="M1447" i="10"/>
  <c r="M118" i="10"/>
  <c r="M1428" i="10"/>
  <c r="M229" i="10"/>
  <c r="P80" i="10"/>
  <c r="N1066" i="10"/>
  <c r="N1058" i="10"/>
  <c r="N1111" i="10"/>
  <c r="P13" i="10"/>
  <c r="G8" i="29"/>
  <c r="N1223" i="10"/>
  <c r="N1013" i="10"/>
  <c r="N1106" i="10"/>
  <c r="N986" i="10"/>
  <c r="N1307" i="10"/>
  <c r="N949" i="10"/>
  <c r="N933" i="10"/>
  <c r="N877" i="10"/>
  <c r="N845" i="10"/>
  <c r="N829" i="10"/>
  <c r="N821" i="10"/>
  <c r="N781" i="10"/>
  <c r="N765" i="10"/>
  <c r="N757" i="10"/>
  <c r="N741" i="10"/>
  <c r="N725" i="10"/>
  <c r="N912" i="10"/>
  <c r="N860" i="10"/>
  <c r="N839" i="10"/>
  <c r="N940" i="10"/>
  <c r="N693" i="10"/>
  <c r="N685" i="10"/>
  <c r="N677" i="10"/>
  <c r="N661" i="10"/>
  <c r="P203" i="10"/>
  <c r="L9" i="10"/>
  <c r="N1154" i="10"/>
  <c r="L86" i="10"/>
  <c r="N86" i="10" s="1"/>
  <c r="L29" i="10"/>
  <c r="N29" i="10" s="1"/>
  <c r="N1226" i="10"/>
  <c r="N1159" i="10"/>
  <c r="N1056" i="10"/>
  <c r="N861" i="10"/>
  <c r="N1333" i="10"/>
  <c r="N1178" i="10"/>
  <c r="N1101" i="10"/>
  <c r="N1063" i="10"/>
  <c r="N881" i="10"/>
  <c r="N837" i="10"/>
  <c r="N828" i="10"/>
  <c r="N1127" i="10"/>
  <c r="N957" i="10"/>
  <c r="N925" i="10"/>
  <c r="N893" i="10"/>
  <c r="N874" i="10"/>
  <c r="N853" i="10"/>
  <c r="N800" i="10"/>
  <c r="N784" i="10"/>
  <c r="N1112" i="10"/>
  <c r="N1107" i="10"/>
  <c r="N692" i="10"/>
  <c r="N672" i="10"/>
  <c r="N1021" i="10"/>
  <c r="N1019" i="10"/>
  <c r="N1000" i="10"/>
  <c r="N985" i="10"/>
  <c r="N930" i="10"/>
  <c r="N914" i="10"/>
  <c r="N882" i="10"/>
  <c r="N862" i="10"/>
  <c r="N858" i="10"/>
  <c r="N842" i="10"/>
  <c r="N835" i="10"/>
  <c r="N826" i="10"/>
  <c r="N810" i="10"/>
  <c r="N806" i="10"/>
  <c r="N802" i="10"/>
  <c r="N794" i="10"/>
  <c r="N786" i="10"/>
  <c r="N778" i="10"/>
  <c r="N774" i="10"/>
  <c r="N770" i="10"/>
  <c r="N762" i="10"/>
  <c r="N754" i="10"/>
  <c r="N746" i="10"/>
  <c r="N742" i="10"/>
  <c r="N738" i="10"/>
  <c r="N730" i="10"/>
  <c r="N756" i="10"/>
  <c r="N724" i="10"/>
  <c r="N717" i="10"/>
  <c r="N706" i="10"/>
  <c r="N702" i="10"/>
  <c r="N698" i="10"/>
  <c r="N682" i="10"/>
  <c r="N666" i="10"/>
  <c r="N658" i="10"/>
  <c r="N644" i="10"/>
  <c r="N1311" i="10"/>
  <c r="N1183" i="10"/>
  <c r="N1156" i="10"/>
  <c r="N1151" i="10"/>
  <c r="N1071" i="10"/>
  <c r="N1222" i="10"/>
  <c r="N1181" i="10"/>
  <c r="L209" i="10"/>
  <c r="L247" i="10"/>
  <c r="L261" i="10"/>
  <c r="L245" i="10"/>
  <c r="L90" i="10"/>
  <c r="N90" i="10" s="1"/>
  <c r="L273" i="10"/>
  <c r="L181" i="10"/>
  <c r="N1422" i="10"/>
  <c r="N1136" i="10"/>
  <c r="N1287" i="10"/>
  <c r="N1143" i="10"/>
  <c r="N1079" i="10"/>
  <c r="N1308" i="10"/>
  <c r="N1231" i="10"/>
  <c r="N1186" i="10"/>
  <c r="N1255" i="10"/>
  <c r="N1175" i="10"/>
  <c r="N1130" i="10"/>
  <c r="N1049" i="10"/>
  <c r="P10" i="10"/>
  <c r="P199" i="10"/>
  <c r="M98" i="10"/>
  <c r="M616" i="10"/>
  <c r="N616" i="10" s="1"/>
  <c r="M183" i="10"/>
  <c r="M99" i="10"/>
  <c r="M649" i="10"/>
  <c r="M194" i="10"/>
  <c r="M106" i="10"/>
  <c r="N106" i="10" s="1"/>
  <c r="M102" i="10"/>
  <c r="M1446" i="10"/>
  <c r="M323" i="10"/>
  <c r="N323" i="10" s="1"/>
  <c r="M105" i="10"/>
  <c r="N105" i="10" s="1"/>
  <c r="M100" i="10"/>
  <c r="M277" i="10"/>
  <c r="M617" i="10"/>
  <c r="M103" i="10"/>
  <c r="M369" i="10"/>
  <c r="M607" i="10"/>
  <c r="M108" i="10"/>
  <c r="M368" i="10"/>
  <c r="N368" i="10" s="1"/>
  <c r="M104" i="10"/>
  <c r="M97" i="10"/>
  <c r="M147" i="10"/>
  <c r="M264" i="10"/>
  <c r="M250" i="10"/>
  <c r="M1468" i="10"/>
  <c r="N1468" i="10" s="1"/>
  <c r="M101" i="10"/>
  <c r="M107" i="10"/>
  <c r="N107" i="10" s="1"/>
  <c r="M278" i="10"/>
  <c r="M566" i="10"/>
  <c r="N566" i="10" s="1"/>
  <c r="M1450" i="10"/>
  <c r="M236" i="10"/>
  <c r="N1446" i="10" l="1"/>
  <c r="L141" i="10"/>
  <c r="N141" i="10" s="1"/>
  <c r="G46" i="11"/>
  <c r="H46" i="11" s="1"/>
  <c r="K46" i="11" s="1"/>
  <c r="G33" i="11"/>
  <c r="H33" i="11" s="1"/>
  <c r="K33" i="11" s="1"/>
  <c r="L229" i="10"/>
  <c r="N229" i="10" s="1"/>
  <c r="L220" i="10"/>
  <c r="N220" i="10" s="1"/>
  <c r="L137" i="10"/>
  <c r="N137" i="10" s="1"/>
  <c r="L232" i="10"/>
  <c r="N232" i="10" s="1"/>
  <c r="L128" i="10"/>
  <c r="L70" i="10"/>
  <c r="N70" i="10" s="1"/>
  <c r="L146" i="10"/>
  <c r="N1087" i="10"/>
  <c r="N954" i="10"/>
  <c r="N938" i="10"/>
  <c r="L120" i="10"/>
  <c r="N120" i="10" s="1"/>
  <c r="L31" i="10"/>
  <c r="N31" i="10" s="1"/>
  <c r="N649" i="10"/>
  <c r="L80" i="10"/>
  <c r="N80" i="10" s="1"/>
  <c r="N1225" i="10"/>
  <c r="N1100" i="10"/>
  <c r="N1092" i="10"/>
  <c r="N671" i="10"/>
  <c r="N655" i="10"/>
  <c r="L242" i="10"/>
  <c r="L117" i="10"/>
  <c r="N117" i="10" s="1"/>
  <c r="L228" i="10"/>
  <c r="N228" i="10" s="1"/>
  <c r="K157" i="81"/>
  <c r="K160" i="81" s="1"/>
  <c r="K161" i="81" s="1"/>
  <c r="K162" i="81" s="1"/>
  <c r="J160" i="81"/>
  <c r="J161" i="81" s="1"/>
  <c r="J162" i="81" s="1"/>
  <c r="K14" i="29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53" i="11"/>
  <c r="J53" i="11" s="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C228" i="29"/>
  <c r="D228" i="29" s="1"/>
  <c r="E228" i="29" s="1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B31" i="54"/>
  <c r="B32" i="54"/>
  <c r="C9" i="54"/>
  <c r="D9" i="54" s="1"/>
  <c r="H52" i="11"/>
  <c r="I52" i="11"/>
  <c r="J36" i="39"/>
  <c r="I36" i="39"/>
  <c r="H36" i="39"/>
  <c r="J54" i="11"/>
  <c r="I54" i="11"/>
  <c r="C227" i="29" l="1"/>
  <c r="D227" i="29" s="1"/>
  <c r="F227" i="29" s="1"/>
  <c r="B163" i="81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52" i="11"/>
  <c r="K36" i="39"/>
  <c r="K54" i="11"/>
  <c r="F228" i="29"/>
  <c r="L8" i="54" l="1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6" i="11"/>
  <c r="H57" i="11" s="1"/>
  <c r="I56" i="11"/>
  <c r="I57" i="11" s="1"/>
  <c r="F346" i="29"/>
  <c r="F334" i="29"/>
  <c r="F330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F353" i="29"/>
  <c r="E350" i="29"/>
  <c r="E341" i="29"/>
  <c r="E327" i="29"/>
  <c r="E338" i="29"/>
  <c r="E335" i="29"/>
  <c r="E355" i="29"/>
  <c r="F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267" i="29" l="1"/>
  <c r="F284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58" i="11"/>
  <c r="I58" i="11"/>
  <c r="F364" i="29"/>
  <c r="F69" i="39"/>
  <c r="F72" i="39"/>
  <c r="F367" i="29"/>
  <c r="K53" i="11"/>
  <c r="K56" i="11" s="1"/>
  <c r="K5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56" i="11"/>
  <c r="J57" i="11" s="1"/>
  <c r="K58" i="11"/>
  <c r="B5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774" i="41" l="1"/>
  <c r="F757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7" i="54" l="1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<sst xmlns="http://schemas.openxmlformats.org/spreadsheetml/2006/main" count="4894" uniqueCount="1667">
  <si>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</si>
  <si>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</si>
  <si>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</si>
  <si>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</si>
  <si>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</si>
  <si>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</si>
  <si>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</si>
  <si>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</si>
  <si>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</si>
  <si>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</si>
  <si>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</si>
  <si>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</si>
  <si>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</si>
  <si>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</si>
  <si>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</si>
  <si>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</si>
  <si>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</si>
  <si>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</si>
  <si>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</si>
  <si>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</si>
  <si>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</si>
  <si>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</si>
  <si>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</si>
  <si>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</si>
  <si>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</si>
  <si>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</si>
  <si>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</si>
  <si>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</si>
  <si>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</si>
  <si>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</si>
  <si>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</si>
  <si>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</si>
  <si>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</si>
  <si>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</si>
  <si>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</si>
  <si>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</si>
  <si>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</si>
  <si>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</si>
  <si>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</si>
  <si>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</si>
  <si>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</si>
  <si>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</si>
  <si>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</si>
  <si>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</si>
  <si>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</si>
  <si>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</si>
  <si>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</si>
  <si>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</si>
  <si>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</si>
  <si>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</si>
  <si>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</si>
  <si>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</si>
  <si>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</si>
  <si>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</si>
  <si>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</si>
  <si>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</si>
  <si>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</si>
  <si>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</si>
  <si>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</si>
  <si>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</si>
  <si>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</si>
  <si>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</si>
  <si>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</si>
  <si>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</si>
  <si>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</si>
  <si>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</si>
  <si>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</si>
  <si>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</si>
  <si>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</si>
  <si>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</si>
  <si>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</si>
  <si>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</si>
  <si>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</si>
  <si>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</si>
  <si>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</si>
  <si>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</si>
  <si>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</si>
  <si>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</si>
  <si>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</si>
  <si>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</si>
  <si>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</si>
  <si>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</si>
  <si>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</si>
  <si>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</si>
  <si>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</si>
  <si>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</si>
  <si>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</si>
  <si>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</si>
  <si>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</si>
  <si>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</si>
  <si>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</si>
  <si>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</si>
  <si>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</si>
  <si>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</si>
  <si>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</si>
  <si>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</si>
  <si>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</si>
  <si>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</si>
  <si>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</si>
  <si>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</si>
  <si>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</si>
  <si>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</si>
  <si>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</si>
  <si>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</si>
  <si>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</si>
  <si>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</si>
  <si>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</si>
  <si>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</si>
  <si>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</si>
  <si>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</si>
  <si>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</si>
  <si>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</si>
  <si>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</si>
  <si>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</si>
  <si>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</si>
  <si>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</si>
  <si>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</si>
  <si>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</si>
  <si>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</si>
  <si>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</si>
  <si>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</si>
  <si>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</si>
  <si>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</si>
  <si>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</si>
  <si>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</si>
  <si>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</si>
  <si>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</si>
  <si>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</si>
  <si>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</si>
  <si>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</si>
  <si>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</si>
  <si>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</si>
  <si>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</si>
  <si>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</si>
  <si>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</si>
  <si>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</si>
  <si>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</si>
  <si>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</si>
  <si>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</si>
  <si>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</si>
  <si>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</si>
  <si>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</si>
  <si>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</si>
  <si>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</si>
  <si>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</si>
  <si>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</si>
  <si>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</si>
  <si>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</si>
  <si>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</si>
  <si>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</si>
  <si>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</si>
  <si>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</si>
  <si>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</si>
  <si>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</si>
  <si>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</si>
  <si>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</si>
  <si>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</si>
  <si>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</si>
  <si>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</si>
  <si>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</si>
  <si>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</si>
  <si>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</si>
  <si>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</si>
  <si>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</si>
  <si>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</si>
  <si>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</si>
  <si>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</si>
  <si>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</si>
  <si>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</si>
  <si>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</si>
  <si>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</si>
  <si>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</si>
  <si>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</si>
  <si>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</si>
  <si>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</si>
  <si>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</si>
  <si>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</si>
  <si>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</si>
  <si>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</si>
  <si>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</si>
  <si>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</si>
  <si>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</si>
  <si>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</si>
  <si>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</si>
  <si>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</si>
  <si>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</si>
  <si>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</si>
  <si>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</si>
  <si>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</si>
  <si>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</si>
  <si>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</si>
  <si>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</si>
  <si>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</si>
  <si>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</si>
  <si>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</si>
  <si>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</si>
  <si>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</si>
  <si>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</si>
  <si>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</si>
  <si>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</si>
  <si>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</si>
  <si>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</si>
  <si>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</si>
  <si>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</si>
  <si>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</si>
  <si>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</si>
  <si>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</si>
  <si>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</si>
  <si>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</si>
  <si>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</si>
  <si>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</si>
  <si>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</si>
  <si>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</si>
  <si>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</si>
  <si>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</si>
  <si>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</si>
  <si>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</si>
  <si>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</si>
  <si>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</si>
  <si>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</si>
  <si>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</si>
  <si>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</si>
  <si>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</si>
  <si>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</si>
  <si>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</si>
  <si>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</si>
  <si>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</si>
  <si>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</si>
  <si>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</si>
  <si>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</si>
  <si>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</si>
  <si>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</si>
  <si>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</si>
  <si>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</si>
  <si>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</si>
  <si>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</si>
  <si>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</si>
  <si>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</si>
  <si>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</si>
  <si>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</si>
  <si>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</si>
  <si>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</si>
  <si>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</si>
  <si>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</si>
  <si>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</si>
  <si>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</si>
  <si>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</si>
  <si>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</si>
  <si>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</si>
  <si>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</si>
  <si>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</si>
  <si>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</si>
  <si>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</si>
  <si>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</si>
  <si>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</si>
  <si>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</si>
  <si>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</si>
  <si>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</si>
  <si>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</si>
  <si>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</si>
  <si>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</si>
  <si>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</si>
  <si>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</si>
  <si>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</si>
  <si>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</si>
  <si>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</si>
  <si>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</si>
  <si>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</si>
  <si>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</si>
  <si>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</si>
  <si>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</si>
  <si>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</si>
  <si>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</si>
  <si>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</si>
  <si>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</si>
  <si>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</si>
  <si>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</si>
  <si>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</si>
  <si>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</si>
  <si>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</si>
  <si>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</si>
  <si>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</si>
  <si>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</si>
  <si>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</si>
  <si>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</si>
  <si>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</si>
  <si>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</si>
  <si>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</si>
  <si>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</si>
  <si>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</si>
  <si>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</si>
  <si>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</si>
  <si>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</si>
  <si>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</si>
  <si>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</si>
  <si>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</si>
  <si>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</si>
  <si>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</si>
  <si>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</si>
  <si>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</si>
  <si>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</si>
  <si>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</si>
  <si>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</si>
  <si>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</si>
  <si>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</si>
  <si>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</si>
  <si>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</si>
  <si>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</si>
  <si>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</si>
  <si>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</si>
  <si>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</si>
  <si>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</si>
  <si>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</si>
  <si>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</si>
  <si>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</si>
  <si>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</si>
  <si>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</si>
  <si>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</si>
  <si>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</si>
  <si>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</si>
  <si>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</si>
  <si>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</si>
  <si>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</si>
  <si>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</si>
  <si>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</si>
  <si>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</si>
  <si>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</si>
  <si>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</si>
  <si>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</si>
  <si>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</si>
  <si>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</si>
  <si>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</si>
  <si>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</si>
  <si>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</si>
  <si>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</si>
  <si>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</si>
  <si>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</si>
  <si>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</si>
  <si>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</si>
  <si>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</si>
  <si>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</si>
  <si>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</si>
  <si>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</si>
  <si>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</si>
  <si>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</si>
  <si>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</si>
  <si>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</si>
  <si>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</si>
  <si>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</si>
  <si>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</si>
  <si>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</si>
  <si>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</si>
  <si>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</si>
  <si>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</si>
  <si>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</si>
  <si>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</si>
  <si>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</si>
  <si>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</si>
  <si>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</si>
  <si>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</si>
  <si>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</si>
  <si>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</si>
  <si>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</si>
  <si>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</si>
  <si>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</si>
  <si>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</si>
  <si>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</si>
  <si>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</si>
  <si>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</si>
  <si>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</si>
  <si>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</si>
  <si>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</si>
  <si>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</si>
  <si>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</si>
  <si>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</si>
  <si>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</si>
  <si>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</si>
  <si>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</si>
  <si>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</si>
  <si>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</si>
  <si>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</si>
  <si>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</si>
  <si>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</si>
  <si>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</si>
  <si>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</si>
  <si>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</si>
  <si>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</si>
  <si>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</si>
  <si>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</si>
  <si>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</si>
  <si>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</si>
  <si>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</si>
  <si>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</si>
  <si>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</si>
  <si>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</si>
  <si>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</si>
  <si>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</si>
  <si>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</si>
  <si>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</si>
  <si>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</si>
  <si>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</si>
  <si>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</si>
  <si>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</si>
  <si>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</si>
  <si>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</si>
  <si>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</si>
  <si>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</si>
  <si>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</si>
  <si>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</si>
  <si>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</si>
  <si>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</si>
  <si>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</si>
  <si>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</si>
  <si>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</si>
  <si>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</si>
  <si>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</si>
  <si>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</si>
  <si>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</si>
  <si>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</si>
  <si>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</si>
  <si>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</si>
  <si>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</si>
  <si>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</si>
  <si>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</si>
  <si>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</si>
  <si>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</si>
  <si>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</si>
  <si>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</si>
  <si>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</si>
  <si>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</si>
  <si>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</si>
  <si>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</si>
  <si>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</si>
  <si>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</si>
  <si>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</si>
  <si>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</si>
  <si>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</si>
  <si>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</si>
  <si>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</si>
  <si>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</si>
  <si>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</si>
  <si>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</si>
  <si>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</si>
  <si>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</si>
  <si>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</si>
  <si>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</si>
  <si>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</si>
  <si>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</si>
  <si>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</si>
  <si>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</si>
  <si>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</si>
  <si>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</si>
  <si>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</si>
  <si>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</si>
  <si>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</si>
  <si>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</si>
  <si>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</si>
  <si>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</si>
  <si>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</si>
  <si>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</si>
  <si>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</si>
  <si>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</si>
  <si>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</si>
  <si>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</si>
  <si>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</si>
  <si>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</si>
  <si>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</si>
  <si>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</si>
  <si>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</si>
  <si>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</si>
  <si>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</si>
  <si>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</si>
  <si>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</si>
  <si>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</si>
  <si>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</si>
  <si>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</si>
  <si>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</si>
  <si>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</si>
  <si>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</si>
  <si>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</si>
  <si>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</si>
  <si>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</si>
  <si>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</si>
  <si>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</si>
  <si>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</si>
  <si>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</si>
  <si>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</si>
  <si>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</si>
  <si>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</si>
  <si>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</si>
  <si>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</si>
  <si>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</si>
  <si>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</si>
  <si>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</si>
  <si>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</si>
  <si>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</si>
  <si>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</si>
  <si>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</si>
  <si>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</si>
  <si>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</si>
  <si>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</si>
  <si>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</si>
  <si>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</si>
  <si>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</si>
  <si>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</si>
  <si>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</si>
  <si>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</si>
  <si>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</si>
  <si>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</si>
  <si>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</si>
  <si>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</si>
  <si>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</si>
  <si>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</si>
  <si>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</si>
  <si>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</si>
  <si>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</si>
  <si>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</si>
  <si>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</si>
  <si>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</si>
  <si>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</si>
  <si>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</si>
  <si>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</si>
  <si>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</si>
  <si>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</si>
  <si>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</si>
  <si>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</si>
  <si>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</si>
  <si>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</si>
  <si>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</si>
  <si>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</si>
  <si>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</si>
  <si>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</si>
  <si>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</si>
  <si>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</si>
  <si>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</si>
  <si>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</si>
  <si>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</si>
  <si>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</si>
  <si>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</si>
  <si>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</si>
  <si>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</si>
  <si>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</si>
  <si>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</si>
  <si>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</si>
  <si>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</si>
  <si>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</si>
  <si>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</si>
  <si>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</si>
  <si>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</si>
  <si>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</si>
  <si>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</si>
  <si>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</si>
  <si>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</si>
  <si>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</si>
  <si>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</si>
  <si>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</si>
  <si>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</si>
  <si>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</si>
  <si>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</si>
  <si>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</si>
  <si>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</si>
  <si>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</si>
  <si>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</si>
  <si>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</si>
  <si>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</si>
  <si>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</si>
  <si>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</si>
  <si>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</si>
  <si>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</si>
  <si>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</si>
  <si>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</si>
  <si>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</si>
  <si>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</si>
  <si>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</si>
  <si>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</si>
  <si>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</si>
  <si>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</si>
  <si>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</si>
  <si>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</si>
  <si>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</si>
  <si>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</si>
  <si>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</si>
  <si>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</si>
  <si>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</si>
  <si>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</si>
  <si>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</si>
  <si>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</si>
  <si>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</si>
  <si>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</si>
  <si>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</si>
  <si>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</si>
  <si>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</si>
  <si>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</si>
  <si>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</si>
  <si>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</si>
  <si>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</si>
  <si>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</si>
  <si>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</si>
  <si>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</si>
  <si>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</si>
  <si>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</si>
  <si>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</si>
  <si>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</si>
  <si>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</si>
  <si>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</si>
  <si>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</si>
  <si>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</si>
  <si>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</si>
  <si>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</si>
  <si>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</si>
  <si>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</si>
  <si>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</si>
  <si>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</si>
  <si>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</si>
  <si>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</si>
  <si>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</si>
  <si>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</si>
  <si>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</si>
  <si>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</si>
  <si>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</si>
  <si>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</si>
  <si>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</si>
  <si>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</si>
  <si>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</si>
  <si>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</si>
  <si>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</si>
  <si>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</si>
  <si>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</si>
  <si>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</si>
  <si>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</si>
  <si>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</si>
  <si>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</si>
  <si>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</si>
  <si>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</si>
  <si>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</si>
  <si>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</si>
  <si>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</si>
  <si>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</si>
  <si>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</si>
  <si>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</si>
  <si>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</si>
  <si>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</si>
  <si>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</si>
  <si>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</si>
  <si>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</si>
  <si>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</si>
  <si>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</si>
  <si>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</si>
  <si>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</si>
  <si>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</si>
  <si>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</si>
  <si>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</si>
  <si>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</si>
  <si>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</si>
  <si>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</si>
  <si>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</si>
  <si>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</si>
  <si>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</si>
  <si>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</si>
  <si>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</si>
  <si>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</si>
  <si>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</si>
  <si>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</si>
  <si>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</si>
  <si>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</si>
  <si>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</si>
  <si>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</si>
  <si>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</si>
  <si>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</si>
  <si>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</si>
  <si>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</si>
  <si>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</si>
  <si>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</si>
  <si>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</si>
  <si>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</si>
  <si>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</si>
  <si>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</si>
  <si>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</si>
  <si>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</si>
  <si>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</si>
  <si>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</si>
  <si>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</si>
  <si>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</si>
  <si>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</si>
  <si>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</si>
  <si>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</si>
  <si>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</si>
  <si>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</si>
  <si>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</si>
  <si>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</si>
  <si>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</si>
  <si>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</si>
  <si>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</si>
  <si>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</si>
  <si>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</si>
  <si>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</si>
  <si>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</si>
  <si>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</si>
  <si>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</si>
  <si>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</si>
  <si>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</si>
  <si>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</si>
  <si>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</si>
  <si>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</si>
  <si>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</si>
  <si>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</si>
  <si>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</si>
  <si>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</si>
  <si>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</si>
  <si>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</si>
  <si>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</si>
  <si>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</si>
  <si>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</si>
  <si>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</si>
  <si>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</si>
  <si>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</si>
  <si>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</si>
  <si>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</si>
  <si>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</si>
  <si>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</si>
  <si>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</si>
  <si>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</si>
  <si>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</si>
  <si>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</si>
  <si>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</si>
  <si>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</si>
  <si>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</si>
  <si>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</si>
  <si>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</si>
  <si>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</si>
  <si>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</si>
  <si>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</si>
  <si>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</si>
  <si>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</si>
  <si>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</si>
  <si>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</si>
  <si>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</si>
  <si>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</si>
  <si>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</si>
  <si>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</si>
  <si>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</si>
  <si>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</si>
  <si>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</si>
  <si>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</si>
  <si>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</si>
  <si>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</si>
  <si>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</si>
  <si>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</si>
  <si>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</si>
  <si>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</si>
  <si>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</si>
  <si>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</si>
  <si>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</si>
  <si>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</si>
  <si>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</si>
  <si>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</si>
  <si>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</si>
  <si>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</si>
  <si>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</si>
  <si>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</si>
  <si>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</si>
  <si>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</si>
  <si>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</si>
  <si>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</si>
  <si>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</si>
  <si>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</si>
  <si>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</si>
  <si>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</si>
  <si>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</si>
  <si>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</si>
  <si>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</si>
  <si>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</si>
  <si>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</si>
  <si>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</si>
  <si>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</si>
  <si>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</si>
  <si>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</si>
  <si>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</si>
  <si>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</si>
  <si>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</si>
  <si>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</si>
  <si>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</si>
  <si>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</si>
  <si>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</si>
  <si>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</si>
  <si>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</si>
  <si>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</si>
  <si>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</si>
  <si>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</si>
  <si>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</si>
  <si>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</si>
  <si>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</si>
  <si>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</si>
  <si>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</si>
  <si>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</si>
  <si>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</si>
  <si>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</si>
  <si>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</si>
  <si>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</si>
  <si>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</si>
  <si>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</si>
  <si>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</si>
  <si>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</si>
  <si>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</si>
  <si>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</si>
  <si>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</si>
  <si>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</si>
  <si>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</si>
  <si>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</si>
  <si>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</si>
  <si>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</si>
  <si>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</si>
  <si>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</si>
  <si>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</si>
  <si>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</si>
  <si>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</si>
  <si>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</si>
  <si>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</si>
  <si>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</si>
  <si>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</si>
  <si>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</si>
  <si>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</si>
  <si>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</si>
  <si>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</si>
  <si>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</si>
  <si>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</si>
  <si>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</si>
  <si>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</si>
  <si>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</si>
  <si>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</si>
  <si>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</si>
  <si>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</si>
  <si>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</si>
  <si>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</si>
  <si>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</si>
  <si>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</si>
  <si>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</si>
  <si>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</si>
  <si>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</si>
  <si>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</si>
  <si>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</si>
  <si>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</si>
  <si>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</si>
  <si>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</si>
  <si>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</si>
  <si>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</si>
  <si>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</si>
  <si>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</si>
  <si>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</si>
  <si>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</si>
  <si>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</si>
  <si>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</si>
  <si>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</si>
  <si>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</si>
  <si>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</si>
  <si>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</si>
  <si>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</si>
  <si>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</si>
  <si>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</si>
  <si>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</si>
  <si>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</si>
  <si>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</si>
  <si>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</si>
  <si>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</si>
  <si>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</si>
  <si>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</si>
  <si>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</si>
  <si>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</si>
  <si>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</si>
  <si>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</si>
  <si>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</si>
  <si>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</si>
  <si>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</si>
  <si>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</si>
  <si>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</si>
  <si>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</si>
  <si>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</si>
  <si>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</si>
  <si>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</si>
  <si>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</si>
  <si>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</si>
  <si>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</si>
  <si>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</si>
  <si>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</si>
  <si>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</si>
  <si>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</si>
  <si>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</si>
  <si>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</si>
  <si>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</si>
  <si>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</si>
  <si>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</si>
  <si>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</si>
  <si>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</si>
  <si>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</si>
  <si>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</si>
  <si>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</si>
  <si>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</si>
  <si>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</si>
  <si>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</si>
  <si>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</si>
  <si>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</si>
  <si>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</si>
  <si>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</si>
  <si>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</si>
  <si>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</si>
  <si>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</si>
  <si>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</si>
  <si>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</si>
  <si>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</si>
  <si>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</si>
  <si>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</si>
  <si>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</si>
  <si>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</si>
  <si>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</si>
  <si>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</si>
  <si>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</si>
  <si>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</si>
  <si>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</si>
  <si>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</si>
  <si>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</si>
  <si>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</si>
  <si>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</si>
  <si>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</si>
  <si>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</si>
  <si>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</si>
  <si>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</si>
  <si>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</si>
  <si>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</si>
  <si>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</si>
  <si>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</si>
  <si>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</si>
  <si>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</si>
  <si>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</si>
  <si>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</si>
  <si>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</si>
  <si>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</si>
  <si>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</si>
  <si>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</si>
  <si>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</si>
  <si>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</si>
  <si>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</si>
  <si>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</si>
  <si>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</si>
  <si>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</si>
  <si>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</si>
  <si>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</si>
  <si>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</si>
  <si>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</si>
  <si>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</si>
  <si>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</si>
  <si>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</si>
  <si>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</si>
  <si>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</si>
  <si>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</si>
  <si>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</si>
  <si>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</si>
  <si>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</si>
  <si>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</si>
  <si>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</si>
  <si>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</si>
  <si>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</si>
  <si>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</si>
  <si>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</si>
  <si>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</si>
  <si>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</si>
  <si>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</si>
  <si>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</si>
  <si>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</si>
  <si>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</si>
  <si>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</si>
  <si>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</si>
  <si>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</si>
  <si>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</si>
  <si>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</si>
  <si>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</si>
  <si>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</si>
  <si>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</si>
  <si>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</si>
  <si>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</si>
  <si>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</si>
  <si>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</si>
  <si>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</si>
  <si>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</si>
  <si>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</si>
  <si>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</si>
  <si>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</si>
  <si>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</si>
  <si>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</si>
  <si>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</si>
  <si>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</si>
  <si>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</si>
  <si>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</si>
  <si>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</si>
  <si>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</si>
  <si>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</si>
  <si>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</si>
  <si>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</si>
  <si>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</si>
  <si>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</si>
  <si>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</si>
  <si>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</si>
  <si>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</si>
  <si>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</si>
  <si>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</si>
  <si>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</si>
  <si>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</si>
  <si>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</si>
  <si>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</si>
  <si>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</si>
  <si>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</si>
  <si>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</si>
  <si>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</si>
  <si>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</si>
  <si>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</si>
  <si>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</si>
  <si>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</si>
  <si>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</si>
  <si>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</si>
  <si>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</si>
  <si>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</si>
  <si>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</si>
  <si>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</si>
  <si>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</si>
  <si>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</si>
  <si>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</si>
  <si>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</si>
  <si>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</si>
  <si>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</si>
  <si>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</si>
  <si>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</si>
  <si>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</si>
  <si>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</si>
  <si>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</si>
  <si>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</si>
  <si>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</si>
  <si>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</si>
  <si>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</si>
  <si>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</si>
  <si>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</si>
  <si>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</si>
  <si>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</si>
  <si>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</si>
  <si>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</si>
  <si>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</si>
  <si>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</si>
  <si>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</si>
  <si>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</si>
  <si>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</si>
  <si>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</si>
  <si>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</si>
  <si>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</si>
  <si>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</si>
  <si>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</si>
  <si>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</si>
  <si>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</si>
  <si>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</si>
  <si>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</si>
  <si>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</si>
  <si>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</si>
  <si>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</si>
  <si>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</si>
  <si>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</si>
  <si>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</si>
  <si>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</si>
  <si>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</si>
  <si>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</si>
  <si>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</si>
  <si>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</si>
  <si>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</si>
  <si>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</si>
  <si>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</si>
  <si>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</si>
  <si>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</si>
  <si>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</si>
  <si>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</si>
  <si>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</si>
  <si>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</si>
  <si>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</si>
  <si>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</si>
  <si>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</si>
  <si>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</si>
  <si>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</si>
  <si>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</si>
  <si>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</si>
  <si>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</si>
  <si>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</si>
  <si>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</si>
  <si>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</si>
  <si>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</si>
  <si>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</si>
  <si>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</si>
  <si>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</si>
  <si>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</si>
  <si>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</si>
  <si>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</si>
  <si>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</si>
  <si>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</si>
  <si>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</si>
  <si>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</si>
  <si>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</si>
  <si>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</si>
  <si>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</si>
  <si>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</si>
  <si>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</si>
  <si>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</si>
  <si>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</si>
  <si>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</si>
  <si>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</si>
  <si>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</si>
  <si>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</si>
  <si>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</si>
  <si>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</si>
  <si>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</si>
  <si>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</si>
  <si>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</si>
  <si>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</si>
  <si>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</si>
  <si>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</si>
  <si>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</si>
  <si>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</si>
  <si>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</si>
  <si>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</si>
  <si>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</si>
  <si>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</si>
  <si>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</si>
  <si>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</si>
  <si>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</si>
  <si>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</si>
  <si>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</si>
  <si>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</si>
  <si>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</si>
  <si>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</si>
  <si>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</si>
  <si>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</si>
  <si>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</si>
  <si>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</si>
  <si>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</si>
  <si>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</si>
  <si>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</si>
  <si>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</si>
  <si>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</si>
  <si>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</si>
  <si>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</si>
  <si>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</si>
  <si>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</si>
  <si>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</si>
  <si>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</si>
  <si>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</si>
  <si>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</si>
  <si>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</si>
  <si>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</si>
  <si>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</si>
  <si>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</si>
  <si>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</si>
  <si>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</si>
  <si>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</si>
  <si>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</si>
  <si>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</si>
  <si>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</si>
  <si>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</si>
  <si>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</si>
  <si>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</si>
  <si>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</si>
  <si>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</si>
  <si>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</si>
  <si>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</si>
  <si>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</si>
  <si>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</si>
  <si>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</si>
  <si>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</si>
  <si>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</si>
  <si>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</si>
  <si>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</si>
  <si>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</si>
  <si>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</si>
  <si>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</si>
  <si>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</si>
  <si>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</si>
  <si>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</si>
  <si>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</si>
  <si>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</si>
  <si>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</si>
  <si>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</si>
  <si>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</si>
  <si>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</si>
  <si>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</si>
  <si>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</si>
  <si>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</si>
  <si>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</si>
  <si>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</si>
  <si>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</si>
  <si>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</si>
  <si>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</si>
  <si>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</si>
  <si>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</si>
  <si>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</si>
  <si>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</si>
  <si>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</si>
  <si>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</si>
  <si>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</si>
  <si>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</si>
  <si>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</si>
  <si>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</si>
  <si>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</si>
  <si>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</si>
  <si>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</si>
  <si>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</si>
  <si>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</si>
  <si>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</si>
  <si>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</si>
  <si>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</si>
  <si>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</si>
  <si>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</si>
  <si>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</si>
  <si>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</si>
  <si>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</si>
  <si>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</si>
  <si>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</si>
  <si>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</si>
  <si>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</si>
  <si>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</si>
  <si>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</si>
  <si>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</si>
  <si>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</si>
  <si>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</si>
  <si>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</si>
  <si>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</si>
  <si>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</si>
  <si>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</si>
  <si>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</si>
  <si>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</si>
  <si>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</si>
  <si>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</si>
  <si>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</si>
  <si>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</si>
  <si>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</si>
  <si>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</si>
  <si>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</si>
  <si>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</si>
  <si>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</si>
  <si>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</si>
  <si>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</si>
  <si>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</si>
  <si>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</si>
  <si>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</si>
  <si>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</si>
  <si>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</si>
  <si>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</si>
  <si>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</si>
  <si>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</si>
  <si>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</si>
  <si>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</si>
  <si>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</si>
  <si>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</si>
  <si>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</si>
  <si>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</si>
  <si>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</si>
  <si>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</si>
  <si>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</si>
  <si>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</si>
  <si>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</si>
  <si>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</si>
  <si>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</si>
  <si>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</si>
  <si>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</si>
  <si>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</si>
  <si>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</si>
  <si>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</si>
  <si>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</si>
  <si>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</si>
  <si>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</si>
  <si>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</si>
  <si>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</si>
  <si>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</si>
  <si>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</si>
  <si>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</si>
  <si>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</si>
  <si>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</si>
  <si>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</si>
  <si>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</si>
  <si>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</si>
  <si>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</si>
  <si>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</si>
  <si>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</si>
  <si>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</si>
  <si>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</si>
  <si>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</si>
  <si>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</si>
  <si>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</si>
  <si>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</si>
  <si>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</si>
  <si>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</si>
  <si>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</si>
  <si>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</si>
  <si>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</si>
  <si>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</si>
  <si>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</si>
  <si>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</si>
  <si>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</si>
  <si>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</si>
  <si>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</si>
  <si>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</si>
  <si>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</si>
  <si>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</si>
  <si>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</si>
  <si>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</si>
  <si>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</si>
  <si>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</si>
  <si>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</si>
  <si>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</si>
  <si>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</si>
  <si>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</si>
  <si>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</si>
  <si>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</si>
  <si>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</si>
  <si>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</si>
  <si>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</si>
  <si>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</si>
  <si>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</si>
  <si>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</si>
  <si>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</si>
  <si>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</si>
  <si>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</si>
  <si>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</si>
  <si>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</si>
  <si>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</si>
  <si>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</si>
  <si>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</si>
  <si>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</si>
  <si>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</si>
  <si>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</si>
  <si>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</si>
  <si>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</si>
  <si>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</si>
  <si>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</si>
  <si>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</si>
  <si>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</si>
  <si>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</si>
  <si>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</si>
  <si>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</si>
  <si>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</si>
  <si>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</si>
  <si>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</si>
  <si>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</si>
  <si>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</si>
  <si>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</si>
  <si>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</si>
  <si>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</si>
  <si>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</si>
  <si>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</si>
  <si>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</si>
  <si>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</si>
  <si>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</si>
  <si>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</si>
  <si>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</si>
  <si>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</si>
  <si>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</si>
  <si>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</si>
  <si>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</si>
  <si>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</si>
  <si>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</si>
  <si>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</si>
  <si>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</si>
  <si>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</si>
  <si>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</si>
  <si>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</si>
  <si>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</si>
  <si>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</si>
  <si>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</si>
  <si>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</si>
  <si>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</si>
  <si>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</si>
  <si>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</si>
  <si>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</si>
  <si>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</si>
  <si>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</si>
  <si>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</si>
  <si>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</si>
  <si>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</si>
  <si>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</si>
  <si>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</si>
  <si>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</si>
  <si>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</si>
  <si>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</si>
  <si>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</si>
  <si>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</si>
  <si>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</si>
  <si>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</si>
  <si>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</si>
  <si>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</si>
  <si>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</si>
  <si>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</si>
  <si>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</si>
  <si>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</si>
  <si>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</si>
  <si>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</si>
  <si>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</si>
  <si>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</si>
  <si>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</si>
  <si>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</si>
  <si>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</si>
  <si>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</si>
  <si>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</si>
  <si>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</si>
  <si>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</si>
  <si>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</si>
  <si>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</si>
  <si>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</si>
  <si>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</si>
  <si>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</si>
  <si>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</si>
  <si>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</si>
  <si>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</si>
  <si>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</si>
  <si>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</si>
  <si>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</si>
  <si>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</si>
  <si>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</si>
  <si>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</si>
  <si>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</si>
  <si>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</si>
  <si>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</si>
  <si>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</si>
  <si>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</si>
  <si>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</si>
  <si>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</si>
  <si>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</si>
  <si>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</si>
  <si>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</si>
  <si>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</si>
  <si>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</si>
  <si>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</si>
  <si>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</si>
  <si>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</si>
  <si>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</si>
  <si>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</si>
  <si>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</si>
  <si>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</si>
  <si>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</si>
  <si>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</si>
  <si>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</si>
  <si>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</si>
  <si>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</si>
  <si>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</si>
  <si>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</si>
  <si>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</si>
  <si>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</si>
  <si>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</si>
  <si>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</si>
  <si>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</si>
  <si>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</si>
  <si>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</si>
  <si>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</si>
  <si>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</si>
  <si>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</si>
  <si>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</si>
  <si>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</si>
  <si>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</si>
  <si>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</si>
  <si>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</si>
  <si>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</si>
  <si>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</si>
  <si>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</si>
  <si>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</si>
  <si>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</si>
  <si>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</si>
  <si>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</si>
  <si>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</si>
  <si>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</si>
  <si>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</si>
  <si>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</si>
  <si>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</si>
  <si>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</si>
  <si>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</si>
  <si>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</si>
  <si>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</si>
  <si>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</si>
  <si>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</si>
  <si>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</si>
  <si>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</si>
  <si>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</si>
  <si>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</si>
  <si>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</si>
  <si>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</si>
  <si>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</si>
  <si>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</si>
  <si>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</si>
  <si>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</si>
  <si>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</si>
  <si>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</si>
  <si>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</si>
  <si>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</si>
  <si>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</si>
  <si>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</si>
  <si>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</si>
  <si>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</si>
  <si>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</si>
  <si>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</si>
  <si>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</si>
  <si>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</si>
  <si>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</si>
  <si>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</si>
  <si>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</si>
  <si>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</si>
  <si>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</si>
  <si>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</si>
  <si>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</si>
  <si>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</si>
  <si>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</si>
  <si>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</si>
  <si>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</si>
  <si>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</si>
  <si>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</si>
  <si>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</si>
  <si>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</si>
  <si>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</si>
  <si>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</si>
  <si>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</si>
  <si>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</si>
  <si>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</si>
  <si>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</si>
  <si>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</si>
  <si>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</si>
  <si>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</si>
  <si>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</si>
  <si>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</si>
  <si>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</si>
  <si>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</si>
  <si>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</si>
  <si>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</si>
  <si>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</si>
  <si>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</si>
  <si>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</si>
  <si>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</si>
  <si>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</si>
  <si>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</si>
  <si>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</si>
  <si>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</si>
  <si>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</si>
  <si>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</si>
  <si>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</si>
  <si>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</si>
  <si>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</si>
  <si>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</si>
  <si>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</si>
  <si>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</si>
  <si>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</si>
  <si>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</si>
  <si>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</si>
  <si>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</si>
  <si>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</si>
  <si>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</si>
  <si>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</si>
  <si>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</si>
  <si>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</si>
  <si>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</si>
  <si>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</si>
  <si>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</si>
  <si>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</si>
  <si>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</si>
  <si>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</si>
  <si>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</si>
  <si>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</si>
  <si>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</si>
  <si>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</si>
  <si>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</si>
  <si>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</si>
  <si>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</si>
  <si>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</si>
  <si>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</si>
  <si>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</si>
  <si>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</si>
  <si>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</si>
  <si>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</si>
  <si>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</si>
  <si>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</si>
  <si>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</si>
  <si>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</si>
  <si>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</si>
  <si>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</si>
  <si>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</si>
  <si>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</si>
  <si>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</si>
  <si>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</si>
  <si>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</si>
  <si>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</si>
  <si>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</si>
  <si>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</si>
  <si>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</si>
  <si>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</si>
  <si>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</si>
  <si>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</si>
  <si>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</si>
  <si>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</si>
  <si>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</si>
  <si>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</si>
  <si>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</si>
  <si>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</si>
  <si>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</si>
  <si>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</si>
  <si>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</si>
  <si>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</si>
  <si>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</si>
  <si>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</si>
  <si>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</si>
  <si>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</si>
  <si>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</si>
  <si>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</si>
  <si>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</si>
  <si>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</si>
  <si>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</si>
  <si>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</si>
  <si>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</si>
  <si>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</si>
  <si>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</si>
  <si>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</si>
  <si>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</si>
  <si>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</si>
  <si>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</si>
  <si>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</si>
  <si>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</si>
  <si>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</si>
  <si>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</si>
  <si>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</si>
  <si>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</si>
  <si>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</si>
  <si>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</si>
  <si>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</si>
  <si>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</si>
  <si>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</si>
  <si>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</si>
  <si>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</si>
  <si>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</si>
  <si>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</si>
  <si>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</si>
  <si>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</si>
  <si>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</si>
  <si>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</si>
  <si>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</si>
  <si>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</si>
  <si>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</si>
  <si>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</si>
  <si>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</si>
  <si>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</si>
  <si>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</si>
  <si>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</si>
  <si>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SINGLE LINE DIAGRAM LOKASI PEKERJAAN PB PLN UP3 GROBOGAN</t>
  </si>
  <si>
    <t>Demak, 16 November 2023</t>
  </si>
  <si>
    <t>SAR 2024</t>
  </si>
  <si>
    <t>SAYUNG - DEMAK</t>
  </si>
  <si>
    <t>APP TM dan PS</t>
  </si>
  <si>
    <t>Pemasangan Arrester</t>
  </si>
  <si>
    <t>BONGKAR PASANG</t>
  </si>
  <si>
    <t>Trafo 200 (G313)</t>
  </si>
  <si>
    <t>APP TR</t>
  </si>
  <si>
    <t>ARRESTER</t>
  </si>
  <si>
    <t>-6.934227, 110.532814</t>
  </si>
  <si>
    <t>PEMASANGAN KONSTRUKSI DAN APP</t>
  </si>
  <si>
    <t>Pemasangan CT PT TM</t>
  </si>
  <si>
    <t>CM5-16</t>
  </si>
  <si>
    <t>PEKERJAAN PD An. PT KAILO SUMBER KASIH</t>
  </si>
  <si>
    <t>PD An. PT KAILO SUMBER KASIH</t>
  </si>
  <si>
    <t>PT OUTDOOR</t>
  </si>
  <si>
    <t>CT OUTDOOR</t>
  </si>
  <si>
    <t>SET</t>
  </si>
  <si>
    <t>PETA LOKASI PEKERJAAN PD An. PT KAILO SUMBER KASIH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</si>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</sst>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86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</cellStyleXfs>
  <cellXfs count="72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7" fillId="0" borderId="21" xfId="1653" applyFont="1" applyBorder="1" applyAlignment="1">
      <alignment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652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3" fillId="0" borderId="21" xfId="1652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41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9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6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7" fillId="0" borderId="0" xfId="1451" applyFont="1"/>
    <xf numFmtId="0" fontId="55" fillId="0" borderId="0" xfId="1451" applyFont="1"/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9" fillId="0" borderId="0" xfId="1451" applyFont="1" applyAlignment="1">
      <alignment vertical="center"/>
    </xf>
    <xf numFmtId="0" fontId="159" fillId="0" borderId="37" xfId="1451" applyFont="1" applyBorder="1" applyAlignment="1">
      <alignment vertical="center"/>
    </xf>
    <xf numFmtId="0" fontId="158" fillId="0" borderId="0" xfId="1451" applyFont="1" applyAlignment="1">
      <alignment horizontal="center" vertical="center"/>
    </xf>
    <xf numFmtId="0" fontId="53" fillId="0" borderId="34" xfId="1451" applyFont="1" applyBorder="1"/>
    <xf numFmtId="0" fontId="158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41" fontId="4" fillId="0" borderId="21" xfId="1653" applyNumberFormat="1" applyFont="1" applyBorder="1" applyAlignment="1">
      <alignment horizontal="center" vertical="center"/>
    </xf>
    <xf numFmtId="208" fontId="4" fillId="0" borderId="21" xfId="1653" applyNumberFormat="1" applyFont="1" applyBorder="1" applyAlignment="1">
      <alignment horizontal="center" vertic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8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3" fillId="0" borderId="28" xfId="2677" applyFont="1" applyBorder="1" applyAlignment="1">
      <alignment horizontal="center"/>
    </xf>
    <xf numFmtId="0" fontId="163" fillId="0" borderId="0" xfId="2677" applyFont="1" applyAlignment="1">
      <alignment horizontal="center"/>
    </xf>
    <xf numFmtId="0" fontId="160" fillId="0" borderId="91" xfId="2677" applyFont="1" applyBorder="1" applyAlignment="1">
      <alignment horizontal="center" vertical="center"/>
    </xf>
    <xf numFmtId="0" fontId="160" fillId="0" borderId="92" xfId="2677" applyFont="1" applyBorder="1" applyAlignment="1">
      <alignment horizontal="center" vertical="center"/>
    </xf>
    <xf numFmtId="0" fontId="160" fillId="0" borderId="0" xfId="2677" applyFont="1" applyAlignment="1">
      <alignment horizontal="center" vertical="center"/>
    </xf>
    <xf numFmtId="0" fontId="166" fillId="0" borderId="0" xfId="2677" applyFont="1" applyAlignment="1">
      <alignment horizontal="center"/>
    </xf>
    <xf numFmtId="0" fontId="167" fillId="0" borderId="91" xfId="2677" applyFont="1" applyBorder="1" applyAlignment="1">
      <alignment horizontal="center" vertical="center"/>
    </xf>
    <xf numFmtId="0" fontId="160" fillId="0" borderId="95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0" fillId="0" borderId="92" xfId="2677" applyFont="1" applyBorder="1" applyAlignment="1">
      <alignment horizontal="center"/>
    </xf>
    <xf numFmtId="20" fontId="160" fillId="0" borderId="92" xfId="2677" applyNumberFormat="1" applyFont="1" applyBorder="1" applyAlignment="1">
      <alignment horizontal="center"/>
    </xf>
    <xf numFmtId="0" fontId="160" fillId="0" borderId="95" xfId="2677" applyFont="1" applyBorder="1" applyAlignment="1">
      <alignment horizontal="center" vertical="center" wrapText="1"/>
    </xf>
    <xf numFmtId="0" fontId="165" fillId="0" borderId="34" xfId="2677" applyFont="1" applyBorder="1" applyAlignment="1">
      <alignment horizontal="center"/>
    </xf>
    <xf numFmtId="0" fontId="165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96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8" xfId="2677" applyFont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3" applyFont="1" applyBorder="1" applyAlignment="1">
      <alignment horizontal="center" vertical="center"/>
    </xf>
    <xf numFmtId="0" fontId="53" fillId="0" borderId="103" xfId="1451" applyFont="1" applyBorder="1"/>
    <xf numFmtId="0" fontId="158" fillId="0" borderId="103" xfId="1451" applyFont="1" applyBorder="1" applyAlignment="1">
      <alignment vertical="center"/>
    </xf>
    <xf numFmtId="0" fontId="158" fillId="0" borderId="103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6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3" xfId="1451" applyFont="1" applyFill="1" applyBorder="1"/>
    <xf numFmtId="0" fontId="158" fillId="33" borderId="103" xfId="1451" applyFont="1" applyFill="1" applyBorder="1" applyAlignment="1">
      <alignment vertical="center"/>
    </xf>
    <xf numFmtId="0" fontId="158" fillId="33" borderId="103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58" fillId="49" borderId="0" xfId="1451" applyFont="1" applyFill="1" applyAlignment="1">
      <alignment vertical="center"/>
    </xf>
    <xf numFmtId="0" fontId="158" fillId="49" borderId="0" xfId="1451" applyFont="1" applyFill="1" applyAlignment="1">
      <alignment horizontal="center" vertical="center"/>
    </xf>
    <xf numFmtId="0" fontId="165" fillId="0" borderId="94" xfId="2677" applyFont="1" applyBorder="1" applyAlignment="1">
      <alignment horizontal="center" vertical="center"/>
    </xf>
    <xf numFmtId="0" fontId="165" fillId="0" borderId="89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0" xfId="1614" applyFont="1" applyAlignment="1">
      <alignment horizontal="center"/>
    </xf>
    <xf numFmtId="0" fontId="160" fillId="0" borderId="0" xfId="2677" applyFont="1" applyAlignment="1">
      <alignment horizontal="left"/>
    </xf>
    <xf numFmtId="0" fontId="165" fillId="0" borderId="105" xfId="2677" applyFont="1" applyBorder="1" applyAlignment="1">
      <alignment horizontal="center" vertical="center"/>
    </xf>
    <xf numFmtId="0" fontId="165" fillId="0" borderId="106" xfId="2677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9" fontId="111" fillId="0" borderId="0" xfId="2675" applyFont="1"/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0" fillId="48" borderId="21" xfId="1614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65" fillId="0" borderId="107" xfId="2677" applyFont="1" applyBorder="1" applyAlignment="1">
      <alignment horizontal="left" vertical="center"/>
    </xf>
    <xf numFmtId="0" fontId="165" fillId="0" borderId="108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center" vertical="center"/>
    </xf>
    <xf numFmtId="0" fontId="160" fillId="0" borderId="0" xfId="2677" quotePrefix="1" applyFont="1" applyAlignment="1">
      <alignment horizontal="left"/>
    </xf>
    <xf numFmtId="0" fontId="165" fillId="0" borderId="112" xfId="2677" applyFont="1" applyBorder="1" applyAlignment="1">
      <alignment horizontal="center" vertical="center"/>
    </xf>
    <xf numFmtId="0" fontId="165" fillId="0" borderId="113" xfId="2677" applyFont="1" applyBorder="1" applyAlignment="1">
      <alignment horizontal="center" vertical="center"/>
    </xf>
    <xf numFmtId="0" fontId="165" fillId="0" borderId="114" xfId="2677" applyFont="1" applyBorder="1" applyAlignment="1">
      <alignment horizontal="left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43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2" fillId="0" borderId="42" xfId="1538" applyFont="1" applyBorder="1" applyAlignment="1">
      <alignment horizontal="left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0" fontId="135" fillId="0" borderId="0" xfId="1614" applyFont="1" applyAlignment="1">
      <alignment horizontal="left" vertical="top" wrapText="1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3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60" fillId="0" borderId="51" xfId="2677" applyFont="1" applyBorder="1" applyAlignment="1">
      <alignment horizontal="center"/>
    </xf>
    <xf numFmtId="0" fontId="160" fillId="0" borderId="97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horizontal="center" vertical="center" wrapText="1"/>
    </xf>
    <xf numFmtId="0" fontId="160" fillId="0" borderId="82" xfId="2677" applyFont="1" applyBorder="1" applyAlignment="1">
      <alignment horizontal="center" vertical="center" wrapText="1"/>
    </xf>
    <xf numFmtId="0" fontId="160" fillId="0" borderId="86" xfId="2677" applyFont="1" applyBorder="1" applyAlignment="1">
      <alignment horizontal="center"/>
    </xf>
    <xf numFmtId="0" fontId="160" fillId="0" borderId="90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2" xfId="2677" applyFont="1" applyBorder="1" applyAlignment="1">
      <alignment horizontal="center"/>
    </xf>
    <xf numFmtId="0" fontId="160" fillId="0" borderId="86" xfId="2677" applyFont="1" applyBorder="1" applyAlignment="1">
      <alignment horizontal="left" vertical="center"/>
    </xf>
    <xf numFmtId="0" fontId="160" fillId="0" borderId="90" xfId="2677" applyFont="1" applyBorder="1" applyAlignment="1">
      <alignment horizontal="left" vertical="center"/>
    </xf>
    <xf numFmtId="0" fontId="165" fillId="0" borderId="114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62" fillId="0" borderId="18" xfId="2677" applyFont="1" applyBorder="1" applyAlignment="1">
      <alignment horizontal="left"/>
    </xf>
    <xf numFmtId="0" fontId="162" fillId="0" borderId="0" xfId="2677" applyFont="1" applyAlignment="1">
      <alignment horizontal="left"/>
    </xf>
    <xf numFmtId="0" fontId="162" fillId="0" borderId="37" xfId="2677" applyFont="1" applyBorder="1" applyAlignment="1">
      <alignment horizontal="left"/>
    </xf>
    <xf numFmtId="15" fontId="160" fillId="0" borderId="91" xfId="2677" applyNumberFormat="1" applyFont="1" applyBorder="1" applyAlignment="1">
      <alignment horizontal="center"/>
    </xf>
    <xf numFmtId="0" fontId="160" fillId="0" borderId="83" xfId="2677" applyFont="1" applyBorder="1" applyAlignment="1">
      <alignment horizontal="center" vertical="center"/>
    </xf>
    <xf numFmtId="0" fontId="160" fillId="0" borderId="84" xfId="2677" applyFont="1" applyBorder="1" applyAlignment="1">
      <alignment horizontal="center" vertical="center"/>
    </xf>
    <xf numFmtId="0" fontId="160" fillId="0" borderId="83" xfId="2677" applyFont="1" applyBorder="1" applyAlignment="1">
      <alignment horizontal="center"/>
    </xf>
    <xf numFmtId="0" fontId="160" fillId="0" borderId="84" xfId="2677" applyFont="1" applyBorder="1" applyAlignment="1">
      <alignment horizontal="center"/>
    </xf>
    <xf numFmtId="0" fontId="164" fillId="0" borderId="109" xfId="2677" applyFont="1" applyBorder="1" applyAlignment="1">
      <alignment horizontal="center" vertical="center"/>
    </xf>
    <xf numFmtId="0" fontId="164" fillId="0" borderId="110" xfId="2677" applyFont="1" applyBorder="1" applyAlignment="1">
      <alignment horizontal="center" vertical="center"/>
    </xf>
    <xf numFmtId="0" fontId="164" fillId="0" borderId="111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center" vertical="center"/>
    </xf>
    <xf numFmtId="0" fontId="162" fillId="0" borderId="87" xfId="2677" applyFont="1" applyBorder="1" applyAlignment="1">
      <alignment horizontal="center" vertical="center"/>
    </xf>
    <xf numFmtId="0" fontId="161" fillId="0" borderId="81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82" xfId="2677" applyFont="1" applyBorder="1" applyAlignment="1">
      <alignment horizontal="center" vertical="center"/>
    </xf>
    <xf numFmtId="0" fontId="160" fillId="0" borderId="0" xfId="2677" applyFont="1" applyAlignment="1">
      <alignment horizontal="center"/>
    </xf>
    <xf numFmtId="0" fontId="160" fillId="0" borderId="18" xfId="2677" quotePrefix="1" applyFont="1" applyBorder="1" applyAlignment="1">
      <alignment horizontal="left" vertical="top" wrapText="1"/>
    </xf>
    <xf numFmtId="0" fontId="160" fillId="0" borderId="0" xfId="2677" quotePrefix="1" applyFont="1" applyAlignment="1">
      <alignment horizontal="left" vertical="top" wrapText="1"/>
    </xf>
    <xf numFmtId="0" fontId="160" fillId="0" borderId="37" xfId="2677" quotePrefix="1" applyFont="1" applyBorder="1" applyAlignment="1">
      <alignment horizontal="left" vertical="top" wrapText="1"/>
    </xf>
    <xf numFmtId="0" fontId="160" fillId="0" borderId="41" xfId="2677" quotePrefix="1" applyFont="1" applyBorder="1" applyAlignment="1">
      <alignment horizontal="left" vertical="top" wrapText="1"/>
    </xf>
    <xf numFmtId="0" fontId="160" fillId="0" borderId="42" xfId="2677" quotePrefix="1" applyFont="1" applyBorder="1" applyAlignment="1">
      <alignment horizontal="left" vertical="top" wrapText="1"/>
    </xf>
    <xf numFmtId="0" fontId="160" fillId="0" borderId="82" xfId="2677" quotePrefix="1" applyFont="1" applyBorder="1" applyAlignment="1">
      <alignment horizontal="left" vertical="top" wrapText="1"/>
    </xf>
    <xf numFmtId="0" fontId="165" fillId="0" borderId="112" xfId="2677" applyFont="1" applyBorder="1" applyAlignment="1">
      <alignment horizontal="left" vertical="center"/>
    </xf>
    <xf numFmtId="0" fontId="165" fillId="0" borderId="93" xfId="2677" applyFont="1" applyBorder="1" applyAlignment="1">
      <alignment horizontal="left" vertical="center"/>
    </xf>
    <xf numFmtId="0" fontId="165" fillId="0" borderId="94" xfId="2677" applyFont="1" applyBorder="1" applyAlignment="1">
      <alignment horizontal="left" vertical="center"/>
    </xf>
    <xf numFmtId="0" fontId="160" fillId="0" borderId="85" xfId="2677" applyFont="1" applyBorder="1" applyAlignment="1">
      <alignment horizontal="center" vertical="center"/>
    </xf>
    <xf numFmtId="0" fontId="160" fillId="0" borderId="90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left" vertical="top" wrapText="1"/>
    </xf>
    <xf numFmtId="0" fontId="160" fillId="0" borderId="0" xfId="2677" applyFont="1" applyAlignment="1">
      <alignment horizontal="left" vertical="top" wrapText="1"/>
    </xf>
    <xf numFmtId="0" fontId="160" fillId="0" borderId="37" xfId="2677" applyFont="1" applyBorder="1" applyAlignment="1">
      <alignment horizontal="left" vertical="top" wrapText="1"/>
    </xf>
    <xf numFmtId="0" fontId="160" fillId="0" borderId="41" xfId="2677" applyFont="1" applyBorder="1" applyAlignment="1">
      <alignment horizontal="left" vertical="top" wrapText="1"/>
    </xf>
    <xf numFmtId="0" fontId="160" fillId="0" borderId="42" xfId="2677" applyFont="1" applyBorder="1" applyAlignment="1">
      <alignment horizontal="left" vertical="top" wrapText="1"/>
    </xf>
    <xf numFmtId="0" fontId="160" fillId="0" borderId="82" xfId="2677" applyFont="1" applyBorder="1" applyAlignment="1">
      <alignment horizontal="left" vertical="top" wrapText="1"/>
    </xf>
    <xf numFmtId="0" fontId="165" fillId="0" borderId="101" xfId="2677" applyFont="1" applyBorder="1" applyAlignment="1">
      <alignment horizontal="left" vertical="center"/>
    </xf>
    <xf numFmtId="0" fontId="165" fillId="0" borderId="101" xfId="2677" applyFont="1" applyBorder="1" applyAlignment="1">
      <alignment horizontal="center" vertical="center"/>
    </xf>
    <xf numFmtId="0" fontId="165" fillId="0" borderId="102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60" fillId="0" borderId="85" xfId="2677" applyFont="1" applyBorder="1" applyAlignment="1">
      <alignment horizontal="left" vertical="center"/>
    </xf>
    <xf numFmtId="0" fontId="164" fillId="0" borderId="100" xfId="2677" applyFont="1" applyBorder="1" applyAlignment="1">
      <alignment horizontal="center" vertical="center"/>
    </xf>
    <xf numFmtId="0" fontId="164" fillId="0" borderId="99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center" vertical="center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  <xf numFmtId="0" fontId="155" fillId="33" borderId="26" xfId="1451" applyFont="1" applyFill="1" applyBorder="1" applyAlignment="1">
      <alignment horizontal="center" vertical="center"/>
    </xf>
    <xf numFmtId="0" fontId="155" fillId="33" borderId="36" xfId="1451" applyFont="1" applyFill="1" applyBorder="1" applyAlignment="1">
      <alignment horizontal="center" vertical="center"/>
    </xf>
    <xf numFmtId="0" fontId="155" fillId="33" borderId="43" xfId="1451" applyFont="1" applyFill="1" applyBorder="1" applyAlignment="1">
      <alignment horizontal="center" vertical="center"/>
    </xf>
    <xf numFmtId="0" fontId="155" fillId="33" borderId="34" xfId="1451" applyFont="1" applyFill="1" applyBorder="1" applyAlignment="1">
      <alignment horizontal="center" vertical="center"/>
    </xf>
    <xf numFmtId="0" fontId="155" fillId="33" borderId="103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9.xml"/><Relationship Id="rId138" Type="http://schemas.openxmlformats.org/officeDocument/2006/relationships/externalLink" Target="externalLinks/externalLink123.xml"/><Relationship Id="rId159" Type="http://schemas.openxmlformats.org/officeDocument/2006/relationships/externalLink" Target="externalLinks/externalLink144.xml"/><Relationship Id="rId170" Type="http://schemas.openxmlformats.org/officeDocument/2006/relationships/externalLink" Target="externalLinks/externalLink155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9.xml"/><Relationship Id="rId128" Type="http://schemas.openxmlformats.org/officeDocument/2006/relationships/externalLink" Target="externalLinks/externalLink113.xml"/><Relationship Id="rId149" Type="http://schemas.openxmlformats.org/officeDocument/2006/relationships/externalLink" Target="externalLinks/externalLink134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0.xml"/><Relationship Id="rId160" Type="http://schemas.openxmlformats.org/officeDocument/2006/relationships/externalLink" Target="externalLinks/externalLink145.xml"/><Relationship Id="rId181" Type="http://schemas.openxmlformats.org/officeDocument/2006/relationships/styles" Target="styles.xml"/><Relationship Id="rId22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9.xml"/><Relationship Id="rId118" Type="http://schemas.openxmlformats.org/officeDocument/2006/relationships/externalLink" Target="externalLinks/externalLink103.xml"/><Relationship Id="rId139" Type="http://schemas.openxmlformats.org/officeDocument/2006/relationships/externalLink" Target="externalLinks/externalLink124.xml"/><Relationship Id="rId85" Type="http://schemas.openxmlformats.org/officeDocument/2006/relationships/externalLink" Target="externalLinks/externalLink70.xml"/><Relationship Id="rId150" Type="http://schemas.openxmlformats.org/officeDocument/2006/relationships/externalLink" Target="externalLinks/externalLink135.xml"/><Relationship Id="rId171" Type="http://schemas.openxmlformats.org/officeDocument/2006/relationships/externalLink" Target="externalLinks/externalLink156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8.xml"/><Relationship Id="rId108" Type="http://schemas.openxmlformats.org/officeDocument/2006/relationships/externalLink" Target="externalLinks/externalLink93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61" Type="http://schemas.openxmlformats.org/officeDocument/2006/relationships/externalLink" Target="externalLinks/externalLink146.xml"/><Relationship Id="rId182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51" Type="http://schemas.openxmlformats.org/officeDocument/2006/relationships/externalLink" Target="externalLinks/externalLink136.xml"/><Relationship Id="rId156" Type="http://schemas.openxmlformats.org/officeDocument/2006/relationships/externalLink" Target="externalLinks/externalLink141.xml"/><Relationship Id="rId177" Type="http://schemas.openxmlformats.org/officeDocument/2006/relationships/externalLink" Target="externalLinks/externalLink162.xml"/><Relationship Id="rId172" Type="http://schemas.openxmlformats.org/officeDocument/2006/relationships/externalLink" Target="externalLinks/externalLink157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externalLink" Target="externalLinks/externalLink131.xml"/><Relationship Id="rId167" Type="http://schemas.openxmlformats.org/officeDocument/2006/relationships/externalLink" Target="externalLinks/externalLink15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162" Type="http://schemas.openxmlformats.org/officeDocument/2006/relationships/externalLink" Target="externalLinks/externalLink147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157" Type="http://schemas.openxmlformats.org/officeDocument/2006/relationships/externalLink" Target="externalLinks/externalLink142.xml"/><Relationship Id="rId178" Type="http://schemas.openxmlformats.org/officeDocument/2006/relationships/externalLink" Target="externalLinks/externalLink163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52" Type="http://schemas.openxmlformats.org/officeDocument/2006/relationships/externalLink" Target="externalLinks/externalLink137.xml"/><Relationship Id="rId173" Type="http://schemas.openxmlformats.org/officeDocument/2006/relationships/externalLink" Target="externalLinks/externalLink158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147" Type="http://schemas.openxmlformats.org/officeDocument/2006/relationships/externalLink" Target="externalLinks/externalLink132.xml"/><Relationship Id="rId168" Type="http://schemas.openxmlformats.org/officeDocument/2006/relationships/externalLink" Target="externalLinks/externalLink15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163" Type="http://schemas.openxmlformats.org/officeDocument/2006/relationships/externalLink" Target="externalLinks/externalLink14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158" Type="http://schemas.openxmlformats.org/officeDocument/2006/relationships/externalLink" Target="externalLinks/externalLink143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3" Type="http://schemas.openxmlformats.org/officeDocument/2006/relationships/externalLink" Target="externalLinks/externalLink138.xml"/><Relationship Id="rId174" Type="http://schemas.openxmlformats.org/officeDocument/2006/relationships/externalLink" Target="externalLinks/externalLink159.xml"/><Relationship Id="rId179" Type="http://schemas.openxmlformats.org/officeDocument/2006/relationships/externalLink" Target="externalLinks/externalLink16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externalLink" Target="externalLinks/externalLink128.xml"/><Relationship Id="rId148" Type="http://schemas.openxmlformats.org/officeDocument/2006/relationships/externalLink" Target="externalLinks/externalLink133.xml"/><Relationship Id="rId164" Type="http://schemas.openxmlformats.org/officeDocument/2006/relationships/externalLink" Target="externalLinks/externalLink149.xml"/><Relationship Id="rId169" Type="http://schemas.openxmlformats.org/officeDocument/2006/relationships/externalLink" Target="externalLinks/externalLink15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theme" Target="theme/theme1.xml"/><Relationship Id="rId26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54" Type="http://schemas.openxmlformats.org/officeDocument/2006/relationships/externalLink" Target="externalLinks/externalLink139.xml"/><Relationship Id="rId175" Type="http://schemas.openxmlformats.org/officeDocument/2006/relationships/externalLink" Target="externalLinks/externalLink160.xml"/><Relationship Id="rId16" Type="http://schemas.openxmlformats.org/officeDocument/2006/relationships/externalLink" Target="externalLinks/externalLink1.xml"/><Relationship Id="rId37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44" Type="http://schemas.openxmlformats.org/officeDocument/2006/relationships/externalLink" Target="externalLinks/externalLink129.xml"/><Relationship Id="rId90" Type="http://schemas.openxmlformats.org/officeDocument/2006/relationships/externalLink" Target="externalLinks/externalLink75.xml"/><Relationship Id="rId165" Type="http://schemas.openxmlformats.org/officeDocument/2006/relationships/externalLink" Target="externalLinks/externalLink150.xml"/><Relationship Id="rId27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34" Type="http://schemas.openxmlformats.org/officeDocument/2006/relationships/externalLink" Target="externalLinks/externalLink119.xml"/><Relationship Id="rId80" Type="http://schemas.openxmlformats.org/officeDocument/2006/relationships/externalLink" Target="externalLinks/externalLink65.xml"/><Relationship Id="rId155" Type="http://schemas.openxmlformats.org/officeDocument/2006/relationships/externalLink" Target="externalLinks/externalLink140.xml"/><Relationship Id="rId176" Type="http://schemas.openxmlformats.org/officeDocument/2006/relationships/externalLink" Target="externalLinks/externalLink161.xml"/><Relationship Id="rId17" Type="http://schemas.openxmlformats.org/officeDocument/2006/relationships/externalLink" Target="externalLinks/externalLink2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24" Type="http://schemas.openxmlformats.org/officeDocument/2006/relationships/externalLink" Target="externalLinks/externalLink109.xml"/><Relationship Id="rId70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6.xml"/><Relationship Id="rId145" Type="http://schemas.openxmlformats.org/officeDocument/2006/relationships/externalLink" Target="externalLinks/externalLink130.xml"/><Relationship Id="rId166" Type="http://schemas.openxmlformats.org/officeDocument/2006/relationships/externalLink" Target="externalLinks/externalLink151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1.7250000000000001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png"/><Relationship Id="rId4" Type="http://schemas.openxmlformats.org/officeDocument/2006/relationships/image" Target="../media/image19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49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49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68</xdr:row>
      <xdr:rowOff>81642</xdr:rowOff>
    </xdr:from>
    <xdr:to>
      <xdr:col>12</xdr:col>
      <xdr:colOff>41108</xdr:colOff>
      <xdr:row>71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66261</xdr:colOff>
      <xdr:row>9</xdr:row>
      <xdr:rowOff>41413</xdr:rowOff>
    </xdr:from>
    <xdr:to>
      <xdr:col>21</xdr:col>
      <xdr:colOff>261214</xdr:colOff>
      <xdr:row>53</xdr:row>
      <xdr:rowOff>11205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CD9FDB-749E-1CF5-B791-846EFE210F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rcRect r="61245" b="61275"/>
        <a:stretch/>
      </xdr:blipFill>
      <xdr:spPr>
        <a:xfrm>
          <a:off x="165652" y="1416326"/>
          <a:ext cx="7814953" cy="6678705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F76AFA2-EB59-7700-FB3E-37FB10A12538}"/>
            </a:ext>
          </a:extLst>
        </xdr:cNvPr>
        <xdr:cNvGrpSpPr/>
      </xdr:nvGrpSpPr>
      <xdr:grpSpPr>
        <a:xfrm>
          <a:off x="9960936" y="812028"/>
          <a:ext cx="83991" cy="75475"/>
          <a:chOff x="9937028" y="802652"/>
          <a:chExt cx="83991" cy="77961"/>
        </a:xfrm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BDEA3D15-361B-6BED-E568-AE1CE0C3F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B72C20AA-7BB2-7031-0778-8D025E9C9ECC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64ED0F05-736D-C909-E3DA-B3F461E353BB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F75B7A5-6316-0C24-9FFB-C62121E36ED4}"/>
            </a:ext>
          </a:extLst>
        </xdr:cNvPr>
        <xdr:cNvSpPr/>
      </xdr:nvSpPr>
      <xdr:spPr>
        <a:xfrm>
          <a:off x="9961829" y="954575"/>
          <a:ext cx="8399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>
          <a:extLst>
            <a:ext uri="{FF2B5EF4-FFF2-40B4-BE49-F238E27FC236}">
              <a16:creationId xmlns:a16="http://schemas.microsoft.com/office/drawing/2014/main" id="{0CF117BF-8799-AC1C-CDE5-F515AED9186B}"/>
            </a:ext>
          </a:extLst>
        </xdr:cNvPr>
        <xdr:cNvGrpSpPr/>
      </xdr:nvGrpSpPr>
      <xdr:grpSpPr>
        <a:xfrm>
          <a:off x="10704247" y="814813"/>
          <a:ext cx="83991" cy="75475"/>
          <a:chOff x="9937028" y="802652"/>
          <a:chExt cx="83991" cy="77961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A2E9B998-F337-30D5-F07B-A133508F62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F1D20C0-1628-FFC4-E5B5-3806C0EAD9EA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80FFBE0-944D-4B2D-23A5-1996288D40C9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71E29F7-E32D-77CA-AC86-078360F3832E}"/>
            </a:ext>
          </a:extLst>
        </xdr:cNvPr>
        <xdr:cNvSpPr/>
      </xdr:nvSpPr>
      <xdr:spPr>
        <a:xfrm>
          <a:off x="10700107" y="954841"/>
          <a:ext cx="79355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6CF42D-6310-1467-BF18-84F47B73964E}"/>
            </a:ext>
          </a:extLst>
        </xdr:cNvPr>
        <xdr:cNvCxnSpPr/>
      </xdr:nvCxnSpPr>
      <xdr:spPr>
        <a:xfrm>
          <a:off x="9713886" y="1150463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E64354-B284-426A-6A6C-481378101237}"/>
            </a:ext>
          </a:extLst>
        </xdr:cNvPr>
        <xdr:cNvCxnSpPr/>
      </xdr:nvCxnSpPr>
      <xdr:spPr>
        <a:xfrm>
          <a:off x="10476532" y="115421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657A956-6CBD-1C57-57EF-DD73112B2086}"/>
            </a:ext>
          </a:extLst>
        </xdr:cNvPr>
        <xdr:cNvCxnSpPr/>
      </xdr:nvCxnSpPr>
      <xdr:spPr>
        <a:xfrm>
          <a:off x="9714532" y="1296008"/>
          <a:ext cx="568271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1C8F972-A2EE-12EC-7CFA-CD529C218BF1}"/>
            </a:ext>
          </a:extLst>
        </xdr:cNvPr>
        <xdr:cNvCxnSpPr/>
      </xdr:nvCxnSpPr>
      <xdr:spPr>
        <a:xfrm>
          <a:off x="10477178" y="1299759"/>
          <a:ext cx="568271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D3FFAE3-F8DC-0B45-4F15-3CD991408350}"/>
            </a:ext>
          </a:extLst>
        </xdr:cNvPr>
        <xdr:cNvCxnSpPr/>
      </xdr:nvCxnSpPr>
      <xdr:spPr>
        <a:xfrm>
          <a:off x="9717115" y="1452810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70A9613-227C-99C0-813A-838EA291C6FE}"/>
            </a:ext>
          </a:extLst>
        </xdr:cNvPr>
        <xdr:cNvCxnSpPr/>
      </xdr:nvCxnSpPr>
      <xdr:spPr>
        <a:xfrm>
          <a:off x="10479761" y="1456560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2C9337E-C3BA-88F2-1829-096B935A96B1}"/>
            </a:ext>
          </a:extLst>
        </xdr:cNvPr>
        <xdr:cNvCxnSpPr/>
      </xdr:nvCxnSpPr>
      <xdr:spPr>
        <a:xfrm>
          <a:off x="9713886" y="1597732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546A9C1-D105-F391-FE3B-2ECA7E9A5777}"/>
            </a:ext>
          </a:extLst>
        </xdr:cNvPr>
        <xdr:cNvCxnSpPr/>
      </xdr:nvCxnSpPr>
      <xdr:spPr>
        <a:xfrm>
          <a:off x="10476532" y="160148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978594C-3026-8DE3-5D15-732647A98A3A}"/>
            </a:ext>
          </a:extLst>
        </xdr:cNvPr>
        <xdr:cNvCxnSpPr/>
      </xdr:nvCxnSpPr>
      <xdr:spPr>
        <a:xfrm rot="5400000" flipH="1" flipV="1">
          <a:off x="9939507" y="14274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D9B6C3-AAD1-86BA-A045-EA3C9D540259}"/>
            </a:ext>
          </a:extLst>
        </xdr:cNvPr>
        <xdr:cNvCxnSpPr/>
      </xdr:nvCxnSpPr>
      <xdr:spPr>
        <a:xfrm rot="5400000" flipH="1" flipV="1">
          <a:off x="9969205" y="1428050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30BEB77-6475-5B5C-A8FE-366AEAB5346B}"/>
            </a:ext>
          </a:extLst>
        </xdr:cNvPr>
        <xdr:cNvCxnSpPr/>
      </xdr:nvCxnSpPr>
      <xdr:spPr>
        <a:xfrm rot="5400000" flipH="1" flipV="1">
          <a:off x="9998910" y="142867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7503567-06D3-F8BC-B946-5243600FA4BF}"/>
            </a:ext>
          </a:extLst>
        </xdr:cNvPr>
        <xdr:cNvCxnSpPr/>
      </xdr:nvCxnSpPr>
      <xdr:spPr>
        <a:xfrm rot="5400000" flipH="1" flipV="1">
          <a:off x="10689237" y="143431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2D12337-682F-E5D5-E384-C1E037A6800D}"/>
            </a:ext>
          </a:extLst>
        </xdr:cNvPr>
        <xdr:cNvCxnSpPr/>
      </xdr:nvCxnSpPr>
      <xdr:spPr>
        <a:xfrm rot="5400000" flipH="1" flipV="1">
          <a:off x="10718935" y="143492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3A1E2AE-E506-DF3A-1AAE-83E6D0426C53}"/>
            </a:ext>
          </a:extLst>
        </xdr:cNvPr>
        <xdr:cNvCxnSpPr/>
      </xdr:nvCxnSpPr>
      <xdr:spPr>
        <a:xfrm rot="5400000" flipH="1" flipV="1">
          <a:off x="10748640" y="1435552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31D66DF5-4230-C210-CE98-C32F80FCA2D3}"/>
            </a:ext>
          </a:extLst>
        </xdr:cNvPr>
        <xdr:cNvCxnSpPr/>
      </xdr:nvCxnSpPr>
      <xdr:spPr>
        <a:xfrm rot="5400000" flipH="1" flipV="1">
          <a:off x="9910741" y="1573137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322CBBA-5A63-A370-A315-4A0D738B6250}"/>
            </a:ext>
          </a:extLst>
        </xdr:cNvPr>
        <xdr:cNvCxnSpPr/>
      </xdr:nvCxnSpPr>
      <xdr:spPr>
        <a:xfrm rot="5400000" flipH="1" flipV="1">
          <a:off x="9940439" y="157375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10A504E-E30E-DC8E-576D-1D36A199B05F}"/>
            </a:ext>
          </a:extLst>
        </xdr:cNvPr>
        <xdr:cNvCxnSpPr/>
      </xdr:nvCxnSpPr>
      <xdr:spPr>
        <a:xfrm rot="5400000" flipH="1" flipV="1">
          <a:off x="9970144" y="157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420F9EC-F78C-B691-C96F-64D4C9E2FEA7}"/>
            </a:ext>
          </a:extLst>
        </xdr:cNvPr>
        <xdr:cNvCxnSpPr/>
      </xdr:nvCxnSpPr>
      <xdr:spPr>
        <a:xfrm rot="5400000" flipH="1" flipV="1">
          <a:off x="10000673" y="157592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77BCB865-A453-10A0-3A57-AE3466C09E3E}"/>
            </a:ext>
          </a:extLst>
        </xdr:cNvPr>
        <xdr:cNvCxnSpPr/>
      </xdr:nvCxnSpPr>
      <xdr:spPr>
        <a:xfrm rot="5400000" flipH="1" flipV="1">
          <a:off x="10647557" y="1576888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C4D9EC4-9762-35A9-81D2-661B6EC38838}"/>
            </a:ext>
          </a:extLst>
        </xdr:cNvPr>
        <xdr:cNvCxnSpPr/>
      </xdr:nvCxnSpPr>
      <xdr:spPr>
        <a:xfrm rot="5400000" flipH="1" flipV="1">
          <a:off x="10677255" y="157750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191282C-B4AE-AA13-10D4-F26CD5CFE63A}"/>
            </a:ext>
          </a:extLst>
        </xdr:cNvPr>
        <xdr:cNvCxnSpPr/>
      </xdr:nvCxnSpPr>
      <xdr:spPr>
        <a:xfrm rot="5400000" flipH="1" flipV="1">
          <a:off x="10706960" y="157813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F230B0FE-D836-17BA-0147-17D48C9820D8}"/>
            </a:ext>
          </a:extLst>
        </xdr:cNvPr>
        <xdr:cNvCxnSpPr/>
      </xdr:nvCxnSpPr>
      <xdr:spPr>
        <a:xfrm rot="5400000" flipH="1" flipV="1">
          <a:off x="10737489" y="157967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682684E3-5861-4C06-76F7-4B45E2C7815A}"/>
            </a:ext>
          </a:extLst>
        </xdr:cNvPr>
        <xdr:cNvSpPr/>
      </xdr:nvSpPr>
      <xdr:spPr>
        <a:xfrm>
          <a:off x="9957962" y="1717860"/>
          <a:ext cx="77932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BCDA780-3356-A40B-9672-FC13E5777278}"/>
            </a:ext>
          </a:extLst>
        </xdr:cNvPr>
        <xdr:cNvSpPr/>
      </xdr:nvSpPr>
      <xdr:spPr>
        <a:xfrm>
          <a:off x="10716498" y="1727082"/>
          <a:ext cx="77932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05FD7DCE-EED5-1AE2-0CC1-E622513083C4}"/>
            </a:ext>
          </a:extLst>
        </xdr:cNvPr>
        <xdr:cNvGrpSpPr/>
      </xdr:nvGrpSpPr>
      <xdr:grpSpPr>
        <a:xfrm>
          <a:off x="9886328" y="2007407"/>
          <a:ext cx="197304" cy="118580"/>
          <a:chOff x="9837964" y="2071666"/>
          <a:chExt cx="197304" cy="122485"/>
        </a:xfrm>
      </xdr:grpSpPr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49498D4D-453F-659C-179E-DA98D242312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E859D07-C1CC-3A17-5C78-ECD1E213DBE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290E6CCE-019C-85C7-09E1-23AF0F7F405F}"/>
            </a:ext>
          </a:extLst>
        </xdr:cNvPr>
        <xdr:cNvGrpSpPr/>
      </xdr:nvGrpSpPr>
      <xdr:grpSpPr>
        <a:xfrm>
          <a:off x="10661255" y="2007991"/>
          <a:ext cx="197304" cy="118562"/>
          <a:chOff x="9837964" y="2071684"/>
          <a:chExt cx="197304" cy="122467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C2B4ABE-5595-7145-6CF7-6008CB8B160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9E6EA729-E2E7-4111-D3AF-19EB9BE8A95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2CA4E38A-5A18-B459-01EB-EC4C2CB17332}"/>
            </a:ext>
          </a:extLst>
        </xdr:cNvPr>
        <xdr:cNvGrpSpPr/>
      </xdr:nvGrpSpPr>
      <xdr:grpSpPr>
        <a:xfrm>
          <a:off x="9824155" y="2171750"/>
          <a:ext cx="316053" cy="82531"/>
          <a:chOff x="9821479" y="2199918"/>
          <a:chExt cx="316053" cy="85250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290FF10-F487-C6C6-94B2-A8ACDDF3D72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79">
            <a:extLst>
              <a:ext uri="{FF2B5EF4-FFF2-40B4-BE49-F238E27FC236}">
                <a16:creationId xmlns:a16="http://schemas.microsoft.com/office/drawing/2014/main" id="{157DC1E8-DB2F-C336-3D9E-AE431E73B8B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80">
            <a:extLst>
              <a:ext uri="{FF2B5EF4-FFF2-40B4-BE49-F238E27FC236}">
                <a16:creationId xmlns:a16="http://schemas.microsoft.com/office/drawing/2014/main" id="{7FA3120A-31ED-7ED0-48D2-6BFCDD01C9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88">
            <a:extLst>
              <a:ext uri="{FF2B5EF4-FFF2-40B4-BE49-F238E27FC236}">
                <a16:creationId xmlns:a16="http://schemas.microsoft.com/office/drawing/2014/main" id="{2DBAEDF4-7D7F-BB39-F552-F89618EB8D2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>
          <a:extLst>
            <a:ext uri="{FF2B5EF4-FFF2-40B4-BE49-F238E27FC236}">
              <a16:creationId xmlns:a16="http://schemas.microsoft.com/office/drawing/2014/main" id="{AF37AE4C-BB81-809A-B414-AF7F7E96A967}"/>
            </a:ext>
          </a:extLst>
        </xdr:cNvPr>
        <xdr:cNvGrpSpPr/>
      </xdr:nvGrpSpPr>
      <xdr:grpSpPr>
        <a:xfrm>
          <a:off x="10594947" y="2171750"/>
          <a:ext cx="316053" cy="82531"/>
          <a:chOff x="9821479" y="2199918"/>
          <a:chExt cx="316053" cy="85250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72011D1-048A-1CDC-AB6D-C4E1E98BD5D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72EA16C-9BBE-07EB-4DAB-8781E9F0BC7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4D99AF7D-6E78-9AB5-E8E2-4492F67989D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9CAEAF3-12EE-A4AF-1AC5-C1DFA6B9913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850DA87-F712-79A5-9A09-CE42D67CFA8F}"/>
            </a:ext>
          </a:extLst>
        </xdr:cNvPr>
        <xdr:cNvCxnSpPr/>
      </xdr:nvCxnSpPr>
      <xdr:spPr>
        <a:xfrm>
          <a:off x="9725527" y="236141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CE988E-9DC1-A600-0AD1-CE69A9AA6A9F}"/>
            </a:ext>
          </a:extLst>
        </xdr:cNvPr>
        <xdr:cNvCxnSpPr/>
      </xdr:nvCxnSpPr>
      <xdr:spPr>
        <a:xfrm>
          <a:off x="10488173" y="236516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081C9A5-FB14-585A-DF2E-89224BFAF864}"/>
            </a:ext>
          </a:extLst>
        </xdr:cNvPr>
        <xdr:cNvCxnSpPr/>
      </xdr:nvCxnSpPr>
      <xdr:spPr>
        <a:xfrm flipV="1">
          <a:off x="9898674" y="2475286"/>
          <a:ext cx="190499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F280ED25-86EE-7A4D-F542-B5582D9C2A1E}"/>
            </a:ext>
          </a:extLst>
        </xdr:cNvPr>
        <xdr:cNvCxnSpPr/>
      </xdr:nvCxnSpPr>
      <xdr:spPr>
        <a:xfrm flipV="1">
          <a:off x="10622574" y="2473858"/>
          <a:ext cx="190499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>
          <a:extLst>
            <a:ext uri="{FF2B5EF4-FFF2-40B4-BE49-F238E27FC236}">
              <a16:creationId xmlns:a16="http://schemas.microsoft.com/office/drawing/2014/main" id="{3B35BAE6-75BA-238B-258A-0641DCB574A4}"/>
            </a:ext>
          </a:extLst>
        </xdr:cNvPr>
        <xdr:cNvGrpSpPr/>
      </xdr:nvGrpSpPr>
      <xdr:grpSpPr>
        <a:xfrm>
          <a:off x="9937670" y="1869037"/>
          <a:ext cx="120949" cy="61028"/>
          <a:chOff x="9933529" y="1884698"/>
          <a:chExt cx="120949" cy="61119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5D6BBFA-7965-245D-F039-18436313FE7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34F69929-FA03-223D-C3BE-4FDCC788FB5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228FAF95-D42E-03D8-A793-D0F6A0F80D5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>
          <a:extLst>
            <a:ext uri="{FF2B5EF4-FFF2-40B4-BE49-F238E27FC236}">
              <a16:creationId xmlns:a16="http://schemas.microsoft.com/office/drawing/2014/main" id="{84EA3657-2121-DE82-49E3-37496943EE80}"/>
            </a:ext>
          </a:extLst>
        </xdr:cNvPr>
        <xdr:cNvGrpSpPr/>
      </xdr:nvGrpSpPr>
      <xdr:grpSpPr>
        <a:xfrm>
          <a:off x="10694553" y="1869728"/>
          <a:ext cx="120949" cy="61028"/>
          <a:chOff x="10690412" y="1882091"/>
          <a:chExt cx="120949" cy="61416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D32131A-06C0-A266-48D7-F73F5EC4077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3DC70035-E96E-5010-B921-638023D1F1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4973EA89-6D47-4E30-563A-048056C7D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51416</xdr:colOff>
      <xdr:row>27</xdr:row>
      <xdr:rowOff>60123</xdr:rowOff>
    </xdr:from>
    <xdr:to>
      <xdr:col>15</xdr:col>
      <xdr:colOff>312548</xdr:colOff>
      <xdr:row>28</xdr:row>
      <xdr:rowOff>92745</xdr:rowOff>
    </xdr:to>
    <xdr:grpSp>
      <xdr:nvGrpSpPr>
        <xdr:cNvPr id="155" name="Group 155">
          <a:extLst>
            <a:ext uri="{FF2B5EF4-FFF2-40B4-BE49-F238E27FC236}">
              <a16:creationId xmlns:a16="http://schemas.microsoft.com/office/drawing/2014/main" id="{495372CE-BD1C-4366-B252-4476CDF5E136}"/>
            </a:ext>
          </a:extLst>
        </xdr:cNvPr>
        <xdr:cNvGrpSpPr/>
      </xdr:nvGrpSpPr>
      <xdr:grpSpPr>
        <a:xfrm>
          <a:off x="5484807" y="4135166"/>
          <a:ext cx="261132" cy="181709"/>
          <a:chOff x="9933529" y="1884698"/>
          <a:chExt cx="120949" cy="61119"/>
        </a:xfrm>
        <a:solidFill>
          <a:schemeClr val="tx1"/>
        </a:solidFill>
      </xdr:grpSpPr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CE19E095-E48B-341D-9559-975DE069FCF5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59">
            <a:extLst>
              <a:ext uri="{FF2B5EF4-FFF2-40B4-BE49-F238E27FC236}">
                <a16:creationId xmlns:a16="http://schemas.microsoft.com/office/drawing/2014/main" id="{1A2E5EB4-E4DA-C8E3-3136-169A5E5A33A3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1" name="Isosceles Triangle 160">
            <a:extLst>
              <a:ext uri="{FF2B5EF4-FFF2-40B4-BE49-F238E27FC236}">
                <a16:creationId xmlns:a16="http://schemas.microsoft.com/office/drawing/2014/main" id="{BD90041A-B587-AE87-83BF-8DC1C8F20A1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</xdr:col>
      <xdr:colOff>49696</xdr:colOff>
      <xdr:row>12</xdr:row>
      <xdr:rowOff>115320</xdr:rowOff>
    </xdr:from>
    <xdr:to>
      <xdr:col>20</xdr:col>
      <xdr:colOff>187314</xdr:colOff>
      <xdr:row>26</xdr:row>
      <xdr:rowOff>99391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30D49365-ABDB-4A4F-9956-02418A2FF0AA}"/>
            </a:ext>
          </a:extLst>
        </xdr:cNvPr>
        <xdr:cNvCxnSpPr/>
      </xdr:nvCxnSpPr>
      <xdr:spPr>
        <a:xfrm flipV="1">
          <a:off x="149087" y="1937494"/>
          <a:ext cx="7376618" cy="208785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310495</xdr:colOff>
      <xdr:row>19</xdr:row>
      <xdr:rowOff>40428</xdr:rowOff>
    </xdr:from>
    <xdr:to>
      <xdr:col>11</xdr:col>
      <xdr:colOff>80257</xdr:colOff>
      <xdr:row>20</xdr:row>
      <xdr:rowOff>47466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34975314-33D7-4EDB-B447-08E4F23ED420}"/>
            </a:ext>
          </a:extLst>
        </xdr:cNvPr>
        <xdr:cNvGrpSpPr/>
      </xdr:nvGrpSpPr>
      <xdr:grpSpPr>
        <a:xfrm rot="2121658">
          <a:off x="3838886" y="2922776"/>
          <a:ext cx="150762" cy="1561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5B5B3615-0E6F-D8A1-84F5-E865E545DD6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5E8D3363-9D1E-19CA-FAD0-C939C7F12159}"/>
              </a:ext>
            </a:extLst>
          </xdr:cNvPr>
          <xdr:cNvCxnSpPr>
            <a:stCxn id="91" idx="1"/>
            <a:endCxn id="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DA4C7205-3430-DF02-D9CD-EC2CF5D27F6D}"/>
              </a:ext>
            </a:extLst>
          </xdr:cNvPr>
          <xdr:cNvCxnSpPr>
            <a:stCxn id="91" idx="3"/>
            <a:endCxn id="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239344</xdr:colOff>
      <xdr:row>16</xdr:row>
      <xdr:rowOff>147322</xdr:rowOff>
    </xdr:from>
    <xdr:to>
      <xdr:col>11</xdr:col>
      <xdr:colOff>288936</xdr:colOff>
      <xdr:row>18</xdr:row>
      <xdr:rowOff>107673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18AA9BBD-BD97-4A70-9531-1E67B62FCB96}"/>
            </a:ext>
          </a:extLst>
        </xdr:cNvPr>
        <xdr:cNvSpPr txBox="1"/>
      </xdr:nvSpPr>
      <xdr:spPr>
        <a:xfrm>
          <a:off x="3386735" y="2582409"/>
          <a:ext cx="811592" cy="2585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SYG09-38</a:t>
          </a:r>
          <a:endParaRPr lang="id-ID" sz="800" b="1" u="sng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15</xdr:col>
      <xdr:colOff>330883</xdr:colOff>
      <xdr:row>35</xdr:row>
      <xdr:rowOff>98211</xdr:rowOff>
    </xdr:from>
    <xdr:to>
      <xdr:col>16</xdr:col>
      <xdr:colOff>125186</xdr:colOff>
      <xdr:row>36</xdr:row>
      <xdr:rowOff>81643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7D72565B-1382-4777-AF0A-CC465254508F}"/>
            </a:ext>
          </a:extLst>
        </xdr:cNvPr>
        <xdr:cNvCxnSpPr>
          <a:cxnSpLocks/>
          <a:stCxn id="187" idx="6"/>
        </xdr:cNvCxnSpPr>
      </xdr:nvCxnSpPr>
      <xdr:spPr>
        <a:xfrm>
          <a:off x="5762854" y="5546511"/>
          <a:ext cx="175303" cy="13583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80557</xdr:colOff>
      <xdr:row>19</xdr:row>
      <xdr:rowOff>104599</xdr:rowOff>
    </xdr:from>
    <xdr:to>
      <xdr:col>14</xdr:col>
      <xdr:colOff>302847</xdr:colOff>
      <xdr:row>27</xdr:row>
      <xdr:rowOff>89628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54E7F00D-2A74-45BC-B399-EE0A5ACAA783}"/>
            </a:ext>
          </a:extLst>
        </xdr:cNvPr>
        <xdr:cNvCxnSpPr>
          <a:stCxn id="91" idx="7"/>
          <a:endCxn id="192" idx="2"/>
        </xdr:cNvCxnSpPr>
      </xdr:nvCxnSpPr>
      <xdr:spPr>
        <a:xfrm>
          <a:off x="3985807" y="2992178"/>
          <a:ext cx="1365290" cy="11881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349871</xdr:colOff>
      <xdr:row>29</xdr:row>
      <xdr:rowOff>123800</xdr:rowOff>
    </xdr:from>
    <xdr:to>
      <xdr:col>15</xdr:col>
      <xdr:colOff>126601</xdr:colOff>
      <xdr:row>30</xdr:row>
      <xdr:rowOff>122162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F57D84E7-79BE-4652-AC10-FCDFB6152866}"/>
            </a:ext>
          </a:extLst>
        </xdr:cNvPr>
        <xdr:cNvGrpSpPr/>
      </xdr:nvGrpSpPr>
      <xdr:grpSpPr>
        <a:xfrm rot="4141346">
          <a:off x="5407402" y="4491877"/>
          <a:ext cx="147449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8" name="Oval 157">
            <a:extLst>
              <a:ext uri="{FF2B5EF4-FFF2-40B4-BE49-F238E27FC236}">
                <a16:creationId xmlns:a16="http://schemas.microsoft.com/office/drawing/2014/main" id="{8DD38F41-E710-AE03-AC76-F74C800880E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B2FAE90B-2CFB-E38A-2217-E5F201DF1E19}"/>
              </a:ext>
            </a:extLst>
          </xdr:cNvPr>
          <xdr:cNvCxnSpPr>
            <a:stCxn id="158" idx="1"/>
            <a:endCxn id="1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9DF04061-8F46-4A40-47C0-C8F9755D9AC3}"/>
              </a:ext>
            </a:extLst>
          </xdr:cNvPr>
          <xdr:cNvCxnSpPr>
            <a:stCxn id="158" idx="3"/>
            <a:endCxn id="1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15994</xdr:colOff>
      <xdr:row>30</xdr:row>
      <xdr:rowOff>130818</xdr:rowOff>
    </xdr:from>
    <xdr:to>
      <xdr:col>15</xdr:col>
      <xdr:colOff>173724</xdr:colOff>
      <xdr:row>31</xdr:row>
      <xdr:rowOff>129180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3E3446E4-7C18-4C99-BBFF-D3D132C1EDB0}"/>
            </a:ext>
          </a:extLst>
        </xdr:cNvPr>
        <xdr:cNvGrpSpPr/>
      </xdr:nvGrpSpPr>
      <xdr:grpSpPr>
        <a:xfrm rot="4141346">
          <a:off x="5454525" y="4647982"/>
          <a:ext cx="147449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1" name="Oval 170">
            <a:extLst>
              <a:ext uri="{FF2B5EF4-FFF2-40B4-BE49-F238E27FC236}">
                <a16:creationId xmlns:a16="http://schemas.microsoft.com/office/drawing/2014/main" id="{26D83E4C-34EF-1598-BD83-24B2731B75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98B6983D-F299-7605-806B-FDA46D2D24CD}"/>
              </a:ext>
            </a:extLst>
          </xdr:cNvPr>
          <xdr:cNvCxnSpPr>
            <a:stCxn id="171" idx="1"/>
            <a:endCxn id="17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1888E155-3D05-7A23-83F1-ED62CFB02C44}"/>
              </a:ext>
            </a:extLst>
          </xdr:cNvPr>
          <xdr:cNvCxnSpPr>
            <a:stCxn id="171" idx="3"/>
            <a:endCxn id="17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76153</xdr:colOff>
      <xdr:row>32</xdr:row>
      <xdr:rowOff>5488</xdr:rowOff>
    </xdr:from>
    <xdr:to>
      <xdr:col>15</xdr:col>
      <xdr:colOff>233883</xdr:colOff>
      <xdr:row>32</xdr:row>
      <xdr:rowOff>154245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E446F53A-743C-4635-AF26-17C450DCB8D4}"/>
            </a:ext>
          </a:extLst>
        </xdr:cNvPr>
        <xdr:cNvGrpSpPr/>
      </xdr:nvGrpSpPr>
      <xdr:grpSpPr>
        <a:xfrm rot="4141346">
          <a:off x="5514030" y="4821480"/>
          <a:ext cx="148757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5" name="Oval 174">
            <a:extLst>
              <a:ext uri="{FF2B5EF4-FFF2-40B4-BE49-F238E27FC236}">
                <a16:creationId xmlns:a16="http://schemas.microsoft.com/office/drawing/2014/main" id="{BF6C4946-A2FF-5EAE-CED5-41B17A3E86B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5D579C8D-ED62-A2B2-70E8-C216EB1D527D}"/>
              </a:ext>
            </a:extLst>
          </xdr:cNvPr>
          <xdr:cNvCxnSpPr>
            <a:stCxn id="175" idx="1"/>
            <a:endCxn id="17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A14E309B-4DE9-A467-DBC1-1D22FB1A7AC2}"/>
              </a:ext>
            </a:extLst>
          </xdr:cNvPr>
          <xdr:cNvCxnSpPr>
            <a:stCxn id="175" idx="3"/>
            <a:endCxn id="17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123276</xdr:colOff>
      <xdr:row>32</xdr:row>
      <xdr:rowOff>162901</xdr:rowOff>
    </xdr:from>
    <xdr:to>
      <xdr:col>15</xdr:col>
      <xdr:colOff>281006</xdr:colOff>
      <xdr:row>33</xdr:row>
      <xdr:rowOff>131185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155528AF-7BE3-477D-872C-E40782CECE51}"/>
            </a:ext>
          </a:extLst>
        </xdr:cNvPr>
        <xdr:cNvGrpSpPr/>
      </xdr:nvGrpSpPr>
      <xdr:grpSpPr>
        <a:xfrm rot="4141346">
          <a:off x="5560281" y="4979765"/>
          <a:ext cx="150502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9" name="Oval 178">
            <a:extLst>
              <a:ext uri="{FF2B5EF4-FFF2-40B4-BE49-F238E27FC236}">
                <a16:creationId xmlns:a16="http://schemas.microsoft.com/office/drawing/2014/main" id="{7EDF8B2F-BFA6-794A-AAE3-DABFF479F27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2F70EBFB-2CB6-7DEA-D0AF-4203546E6CEE}"/>
              </a:ext>
            </a:extLst>
          </xdr:cNvPr>
          <xdr:cNvCxnSpPr>
            <a:stCxn id="179" idx="1"/>
            <a:endCxn id="1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83E9D535-9102-2930-3490-34E42E41429A}"/>
              </a:ext>
            </a:extLst>
          </xdr:cNvPr>
          <xdr:cNvCxnSpPr>
            <a:stCxn id="179" idx="3"/>
            <a:endCxn id="1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178422</xdr:colOff>
      <xdr:row>33</xdr:row>
      <xdr:rowOff>157890</xdr:rowOff>
    </xdr:from>
    <xdr:to>
      <xdr:col>15</xdr:col>
      <xdr:colOff>336152</xdr:colOff>
      <xdr:row>34</xdr:row>
      <xdr:rowOff>126173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4A850AB4-B5EF-432C-A865-D2B8A4249804}"/>
            </a:ext>
          </a:extLst>
        </xdr:cNvPr>
        <xdr:cNvGrpSpPr/>
      </xdr:nvGrpSpPr>
      <xdr:grpSpPr>
        <a:xfrm rot="4141346">
          <a:off x="5615428" y="5156971"/>
          <a:ext cx="150500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E4B47162-C2E7-11B9-2619-A6CD33B7121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E79468FE-08BA-0D32-80BE-56389CBC7766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C9B2FE07-DEA5-EE7C-34A8-153C5068AA5E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225545</xdr:colOff>
      <xdr:row>34</xdr:row>
      <xdr:rowOff>134829</xdr:rowOff>
    </xdr:from>
    <xdr:to>
      <xdr:col>16</xdr:col>
      <xdr:colOff>2275</xdr:colOff>
      <xdr:row>35</xdr:row>
      <xdr:rowOff>103112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4096AB95-B9C1-4A94-9A8D-5E0D03AA3ECC}"/>
            </a:ext>
          </a:extLst>
        </xdr:cNvPr>
        <xdr:cNvGrpSpPr/>
      </xdr:nvGrpSpPr>
      <xdr:grpSpPr>
        <a:xfrm rot="4141346">
          <a:off x="5662551" y="5316127"/>
          <a:ext cx="150500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7" name="Oval 186">
            <a:extLst>
              <a:ext uri="{FF2B5EF4-FFF2-40B4-BE49-F238E27FC236}">
                <a16:creationId xmlns:a16="http://schemas.microsoft.com/office/drawing/2014/main" id="{8A40908D-92BA-F5F4-6500-A5B5FEBF56D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93B9F7D0-0FDF-A4F2-69EC-6D0F9C789DA0}"/>
              </a:ext>
            </a:extLst>
          </xdr:cNvPr>
          <xdr:cNvCxnSpPr>
            <a:stCxn id="187" idx="1"/>
            <a:endCxn id="1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7DC8270F-A40B-E2DA-5CA4-F0CCF3885F12}"/>
              </a:ext>
            </a:extLst>
          </xdr:cNvPr>
          <xdr:cNvCxnSpPr>
            <a:stCxn id="187" idx="3"/>
            <a:endCxn id="1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250610</xdr:colOff>
      <xdr:row>27</xdr:row>
      <xdr:rowOff>84698</xdr:rowOff>
    </xdr:from>
    <xdr:to>
      <xdr:col>15</xdr:col>
      <xdr:colOff>27340</xdr:colOff>
      <xdr:row>28</xdr:row>
      <xdr:rowOff>83060</xdr:rowOff>
    </xdr:to>
    <xdr:grpSp>
      <xdr:nvGrpSpPr>
        <xdr:cNvPr id="191" name="Group 190">
          <a:extLst>
            <a:ext uri="{FF2B5EF4-FFF2-40B4-BE49-F238E27FC236}">
              <a16:creationId xmlns:a16="http://schemas.microsoft.com/office/drawing/2014/main" id="{048A3110-BA97-48A3-BA38-6B35172790F4}"/>
            </a:ext>
          </a:extLst>
        </xdr:cNvPr>
        <xdr:cNvGrpSpPr/>
      </xdr:nvGrpSpPr>
      <xdr:grpSpPr>
        <a:xfrm rot="4141346">
          <a:off x="5308141" y="4154601"/>
          <a:ext cx="147449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2" name="Oval 191">
            <a:extLst>
              <a:ext uri="{FF2B5EF4-FFF2-40B4-BE49-F238E27FC236}">
                <a16:creationId xmlns:a16="http://schemas.microsoft.com/office/drawing/2014/main" id="{13FEF444-3634-BFB6-54E0-CED058D2A3E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362FF21-6425-66F2-D5B5-B1691D2AB7A3}"/>
              </a:ext>
            </a:extLst>
          </xdr:cNvPr>
          <xdr:cNvCxnSpPr>
            <a:stCxn id="192" idx="1"/>
            <a:endCxn id="1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3A0F25B3-F28A-8EF0-F3ED-0B07C2990467}"/>
              </a:ext>
            </a:extLst>
          </xdr:cNvPr>
          <xdr:cNvCxnSpPr>
            <a:stCxn id="192" idx="3"/>
            <a:endCxn id="1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297733</xdr:colOff>
      <xdr:row>28</xdr:row>
      <xdr:rowOff>91716</xdr:rowOff>
    </xdr:from>
    <xdr:to>
      <xdr:col>15</xdr:col>
      <xdr:colOff>74463</xdr:colOff>
      <xdr:row>29</xdr:row>
      <xdr:rowOff>90079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9C8D345F-A909-42F8-9675-28B577F70BB6}"/>
            </a:ext>
          </a:extLst>
        </xdr:cNvPr>
        <xdr:cNvGrpSpPr/>
      </xdr:nvGrpSpPr>
      <xdr:grpSpPr>
        <a:xfrm rot="4141346">
          <a:off x="5355264" y="4310706"/>
          <a:ext cx="147450" cy="1577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7" name="Oval 196">
            <a:extLst>
              <a:ext uri="{FF2B5EF4-FFF2-40B4-BE49-F238E27FC236}">
                <a16:creationId xmlns:a16="http://schemas.microsoft.com/office/drawing/2014/main" id="{EC86EFB6-A165-E636-876C-D14FE2F6213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69E4F422-D230-36AA-9431-219A0945E808}"/>
              </a:ext>
            </a:extLst>
          </xdr:cNvPr>
          <xdr:cNvCxnSpPr>
            <a:stCxn id="197" idx="1"/>
            <a:endCxn id="19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D7B52918-2228-5EC1-A553-80AF7D231482}"/>
              </a:ext>
            </a:extLst>
          </xdr:cNvPr>
          <xdr:cNvCxnSpPr>
            <a:stCxn id="197" idx="3"/>
            <a:endCxn id="19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302847</xdr:colOff>
      <xdr:row>27</xdr:row>
      <xdr:rowOff>89628</xdr:rowOff>
    </xdr:from>
    <xdr:to>
      <xdr:col>15</xdr:col>
      <xdr:colOff>331037</xdr:colOff>
      <xdr:row>35</xdr:row>
      <xdr:rowOff>98183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E214E75D-14FA-46AF-B4EA-679F440448F5}"/>
            </a:ext>
          </a:extLst>
        </xdr:cNvPr>
        <xdr:cNvCxnSpPr>
          <a:stCxn id="187" idx="6"/>
          <a:endCxn id="192" idx="2"/>
        </xdr:cNvCxnSpPr>
      </xdr:nvCxnSpPr>
      <xdr:spPr>
        <a:xfrm flipH="1" flipV="1">
          <a:off x="5351097" y="4180365"/>
          <a:ext cx="409190" cy="13019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148672</xdr:colOff>
      <xdr:row>29</xdr:row>
      <xdr:rowOff>102234</xdr:rowOff>
    </xdr:from>
    <xdr:to>
      <xdr:col>16</xdr:col>
      <xdr:colOff>28804</xdr:colOff>
      <xdr:row>30</xdr:row>
      <xdr:rowOff>134855</xdr:rowOff>
    </xdr:to>
    <xdr:grpSp>
      <xdr:nvGrpSpPr>
        <xdr:cNvPr id="219" name="Group 155">
          <a:extLst>
            <a:ext uri="{FF2B5EF4-FFF2-40B4-BE49-F238E27FC236}">
              <a16:creationId xmlns:a16="http://schemas.microsoft.com/office/drawing/2014/main" id="{EDF32BB0-896E-4F07-B134-B66CC0C85237}"/>
            </a:ext>
          </a:extLst>
        </xdr:cNvPr>
        <xdr:cNvGrpSpPr/>
      </xdr:nvGrpSpPr>
      <xdr:grpSpPr>
        <a:xfrm>
          <a:off x="5582063" y="4475451"/>
          <a:ext cx="261132" cy="181708"/>
          <a:chOff x="9933529" y="1884698"/>
          <a:chExt cx="120949" cy="61119"/>
        </a:xfrm>
        <a:solidFill>
          <a:schemeClr val="tx1"/>
        </a:solidFill>
      </xdr:grpSpPr>
      <xdr:sp macro="" textlink="">
        <xdr:nvSpPr>
          <xdr:cNvPr id="220" name="Isosceles Triangle 219">
            <a:extLst>
              <a:ext uri="{FF2B5EF4-FFF2-40B4-BE49-F238E27FC236}">
                <a16:creationId xmlns:a16="http://schemas.microsoft.com/office/drawing/2014/main" id="{1D9F436E-65F8-BEAD-AAAC-B71A3407678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1" name="Isosceles Triangle 220">
            <a:extLst>
              <a:ext uri="{FF2B5EF4-FFF2-40B4-BE49-F238E27FC236}">
                <a16:creationId xmlns:a16="http://schemas.microsoft.com/office/drawing/2014/main" id="{D5691540-3240-0C32-5563-32E51482F1F3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221">
            <a:extLst>
              <a:ext uri="{FF2B5EF4-FFF2-40B4-BE49-F238E27FC236}">
                <a16:creationId xmlns:a16="http://schemas.microsoft.com/office/drawing/2014/main" id="{AF6D6BC7-032C-FA25-240E-BB4700CA011D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276007</xdr:colOff>
      <xdr:row>31</xdr:row>
      <xdr:rowOff>124292</xdr:rowOff>
    </xdr:from>
    <xdr:to>
      <xdr:col>16</xdr:col>
      <xdr:colOff>156139</xdr:colOff>
      <xdr:row>32</xdr:row>
      <xdr:rowOff>156914</xdr:rowOff>
    </xdr:to>
    <xdr:grpSp>
      <xdr:nvGrpSpPr>
        <xdr:cNvPr id="223" name="Group 155">
          <a:extLst>
            <a:ext uri="{FF2B5EF4-FFF2-40B4-BE49-F238E27FC236}">
              <a16:creationId xmlns:a16="http://schemas.microsoft.com/office/drawing/2014/main" id="{CD4207DB-6D1B-4698-BD09-E0EFB1227BEF}"/>
            </a:ext>
          </a:extLst>
        </xdr:cNvPr>
        <xdr:cNvGrpSpPr/>
      </xdr:nvGrpSpPr>
      <xdr:grpSpPr>
        <a:xfrm>
          <a:off x="5709398" y="4795683"/>
          <a:ext cx="261132" cy="181709"/>
          <a:chOff x="9933529" y="1884698"/>
          <a:chExt cx="120949" cy="61119"/>
        </a:xfrm>
        <a:solidFill>
          <a:schemeClr val="tx1"/>
        </a:solidFill>
      </xdr:grpSpPr>
      <xdr:sp macro="" textlink="">
        <xdr:nvSpPr>
          <xdr:cNvPr id="224" name="Isosceles Triangle 223">
            <a:extLst>
              <a:ext uri="{FF2B5EF4-FFF2-40B4-BE49-F238E27FC236}">
                <a16:creationId xmlns:a16="http://schemas.microsoft.com/office/drawing/2014/main" id="{2338BBB7-BFBD-153E-9DFB-F102AD08D3D1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5" name="Isosceles Triangle 224">
            <a:extLst>
              <a:ext uri="{FF2B5EF4-FFF2-40B4-BE49-F238E27FC236}">
                <a16:creationId xmlns:a16="http://schemas.microsoft.com/office/drawing/2014/main" id="{16203413-F864-3194-6DAF-6D5029A72BA2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6" name="Isosceles Triangle 225">
            <a:extLst>
              <a:ext uri="{FF2B5EF4-FFF2-40B4-BE49-F238E27FC236}">
                <a16:creationId xmlns:a16="http://schemas.microsoft.com/office/drawing/2014/main" id="{8F08CE2F-D2E7-4004-304E-C332AE164AC9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16</xdr:col>
      <xdr:colOff>17327</xdr:colOff>
      <xdr:row>33</xdr:row>
      <xdr:rowOff>113219</xdr:rowOff>
    </xdr:from>
    <xdr:to>
      <xdr:col>16</xdr:col>
      <xdr:colOff>278459</xdr:colOff>
      <xdr:row>34</xdr:row>
      <xdr:rowOff>111401</xdr:rowOff>
    </xdr:to>
    <xdr:grpSp>
      <xdr:nvGrpSpPr>
        <xdr:cNvPr id="227" name="Group 155">
          <a:extLst>
            <a:ext uri="{FF2B5EF4-FFF2-40B4-BE49-F238E27FC236}">
              <a16:creationId xmlns:a16="http://schemas.microsoft.com/office/drawing/2014/main" id="{441DA6D1-6182-4BE8-AF36-233A8C9D607C}"/>
            </a:ext>
          </a:extLst>
        </xdr:cNvPr>
        <xdr:cNvGrpSpPr/>
      </xdr:nvGrpSpPr>
      <xdr:grpSpPr>
        <a:xfrm>
          <a:off x="5831718" y="5115915"/>
          <a:ext cx="261132" cy="180399"/>
          <a:chOff x="9933529" y="1884698"/>
          <a:chExt cx="120949" cy="61119"/>
        </a:xfrm>
        <a:solidFill>
          <a:schemeClr val="tx1"/>
        </a:solidFill>
      </xdr:grpSpPr>
      <xdr:sp macro="" textlink="">
        <xdr:nvSpPr>
          <xdr:cNvPr id="228" name="Isosceles Triangle 227">
            <a:extLst>
              <a:ext uri="{FF2B5EF4-FFF2-40B4-BE49-F238E27FC236}">
                <a16:creationId xmlns:a16="http://schemas.microsoft.com/office/drawing/2014/main" id="{11DCAA58-33A4-E450-60FA-DE53E1D4A679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9" name="Isosceles Triangle 228">
            <a:extLst>
              <a:ext uri="{FF2B5EF4-FFF2-40B4-BE49-F238E27FC236}">
                <a16:creationId xmlns:a16="http://schemas.microsoft.com/office/drawing/2014/main" id="{42C363B1-37DA-1F5C-804F-58393F0207A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0" name="Isosceles Triangle 229">
            <a:extLst>
              <a:ext uri="{FF2B5EF4-FFF2-40B4-BE49-F238E27FC236}">
                <a16:creationId xmlns:a16="http://schemas.microsoft.com/office/drawing/2014/main" id="{CB10AD02-9437-012B-7150-D6AE2B79C36D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244929</xdr:colOff>
      <xdr:row>32</xdr:row>
      <xdr:rowOff>61548</xdr:rowOff>
    </xdr:from>
    <xdr:to>
      <xdr:col>14</xdr:col>
      <xdr:colOff>348343</xdr:colOff>
      <xdr:row>41</xdr:row>
      <xdr:rowOff>66261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96C0379D-3B10-4AD5-8CA2-58F8750DE35B}"/>
            </a:ext>
          </a:extLst>
        </xdr:cNvPr>
        <xdr:cNvSpPr txBox="1"/>
      </xdr:nvSpPr>
      <xdr:spPr>
        <a:xfrm>
          <a:off x="4154320" y="4882026"/>
          <a:ext cx="1246414" cy="146245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SYG09-38/5</a:t>
          </a:r>
        </a:p>
        <a:p>
          <a:pPr algn="ctr"/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C14-350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</a:t>
          </a:r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 CC1-A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3 FCO</a:t>
          </a:r>
        </a:p>
        <a:p>
          <a:pPr algn="l"/>
          <a:r>
            <a:rPr lang="en-US" sz="800" b="0" u="none" strike="dblStrike" baseline="0">
              <a:solidFill>
                <a:sysClr val="windowText" lastClr="000000"/>
              </a:solidFill>
              <a:latin typeface="+mn-lt"/>
            </a:rPr>
            <a:t>1 Trafo 200 (G313)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CT OUTDOOR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PT OUTDOOR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ARRESTER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2 CM5-16</a:t>
          </a:r>
        </a:p>
        <a:p>
          <a:pPr algn="l"/>
          <a:endParaRPr lang="id-ID" sz="800" b="0" u="none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9718027" y="812028"/>
          <a:ext cx="1342558" cy="1747618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149679</xdr:colOff>
      <xdr:row>6</xdr:row>
      <xdr:rowOff>0</xdr:rowOff>
    </xdr:from>
    <xdr:to>
      <xdr:col>16</xdr:col>
      <xdr:colOff>201183</xdr:colOff>
      <xdr:row>53</xdr:row>
      <xdr:rowOff>127636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DA404B-1444-4FE3-DF07-022D6335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393" y="938893"/>
          <a:ext cx="8297433" cy="7802064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11</xdr:col>
      <xdr:colOff>449035</xdr:colOff>
      <xdr:row>42</xdr:row>
      <xdr:rowOff>95250</xdr:rowOff>
    </xdr:from>
    <xdr:to>
      <xdr:col>12</xdr:col>
      <xdr:colOff>435429</xdr:colOff>
      <xdr:row>52</xdr:row>
      <xdr:rowOff>27214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52962286-B800-223C-72F8-C7224BCE3A82}"/>
            </a:ext>
          </a:extLst>
        </xdr:cNvPr>
        <xdr:cNvCxnSpPr/>
      </xdr:nvCxnSpPr>
      <xdr:spPr>
        <a:xfrm>
          <a:off x="5851071" y="6912429"/>
          <a:ext cx="598715" cy="1564821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421821</xdr:colOff>
      <xdr:row>39</xdr:row>
      <xdr:rowOff>40822</xdr:rowOff>
    </xdr:from>
    <xdr:to>
      <xdr:col>14</xdr:col>
      <xdr:colOff>13607</xdr:colOff>
      <xdr:row>42</xdr:row>
      <xdr:rowOff>145596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A866A6EA-9B1F-4737-82B5-E8560C84BF54}"/>
            </a:ext>
          </a:extLst>
        </xdr:cNvPr>
        <xdr:cNvCxnSpPr/>
      </xdr:nvCxnSpPr>
      <xdr:spPr>
        <a:xfrm flipV="1">
          <a:off x="5823857" y="6368143"/>
          <a:ext cx="1428750" cy="59463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16328</xdr:colOff>
      <xdr:row>39</xdr:row>
      <xdr:rowOff>29936</xdr:rowOff>
    </xdr:from>
    <xdr:to>
      <xdr:col>15</xdr:col>
      <xdr:colOff>2722</xdr:colOff>
      <xdr:row>48</xdr:row>
      <xdr:rowOff>125185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8959D40-36ED-4F88-A15A-0EC225AF8F8C}"/>
            </a:ext>
          </a:extLst>
        </xdr:cNvPr>
        <xdr:cNvCxnSpPr/>
      </xdr:nvCxnSpPr>
      <xdr:spPr>
        <a:xfrm>
          <a:off x="7255328" y="6357257"/>
          <a:ext cx="598715" cy="1564821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424543</xdr:colOff>
      <xdr:row>48</xdr:row>
      <xdr:rowOff>84365</xdr:rowOff>
    </xdr:from>
    <xdr:to>
      <xdr:col>15</xdr:col>
      <xdr:colOff>16329</xdr:colOff>
      <xdr:row>52</xdr:row>
      <xdr:rowOff>25854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16ADD717-4482-44C3-A074-22E77E93973A}"/>
            </a:ext>
          </a:extLst>
        </xdr:cNvPr>
        <xdr:cNvCxnSpPr/>
      </xdr:nvCxnSpPr>
      <xdr:spPr>
        <a:xfrm flipV="1">
          <a:off x="6438900" y="7881258"/>
          <a:ext cx="1428750" cy="59463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299358</xdr:colOff>
      <xdr:row>5</xdr:row>
      <xdr:rowOff>136072</xdr:rowOff>
    </xdr:from>
    <xdr:to>
      <xdr:col>21</xdr:col>
      <xdr:colOff>342657</xdr:colOff>
      <xdr:row>31</xdr:row>
      <xdr:rowOff>13607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2F26ED4-CAFD-0B27-5C6E-187DFCEFD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1" y="911679"/>
          <a:ext cx="3104906" cy="4122964"/>
        </a:xfrm>
        <a:prstGeom prst="rect">
          <a:avLst/>
        </a:prstGeom>
      </xdr:spPr>
    </xdr:pic>
    <xdr:clientData/>
  </xdr:twoCellAnchor>
  <xdr:twoCellAnchor editAs="oneCell">
    <xdr:from>
      <xdr:col>21</xdr:col>
      <xdr:colOff>449357</xdr:colOff>
      <xdr:row>5</xdr:row>
      <xdr:rowOff>122463</xdr:rowOff>
    </xdr:from>
    <xdr:to>
      <xdr:col>26</xdr:col>
      <xdr:colOff>565019</xdr:colOff>
      <xdr:row>31</xdr:row>
      <xdr:rowOff>40821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905DE5-087A-E0EF-C5CB-4F927393A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4607" y="898070"/>
          <a:ext cx="3122841" cy="4163787"/>
        </a:xfrm>
        <a:prstGeom prst="rect">
          <a:avLst/>
        </a:prstGeom>
      </xdr:spPr>
    </xdr:pic>
    <xdr:clientData/>
  </xdr:twoCellAnchor>
  <xdr:twoCellAnchor editAs="oneCell">
    <xdr:from>
      <xdr:col>16</xdr:col>
      <xdr:colOff>286393</xdr:colOff>
      <xdr:row>31</xdr:row>
      <xdr:rowOff>122463</xdr:rowOff>
    </xdr:from>
    <xdr:to>
      <xdr:col>23</xdr:col>
      <xdr:colOff>163286</xdr:colOff>
      <xdr:row>65</xdr:row>
      <xdr:rowOff>49035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466ECB-CAC9-B54F-02CA-3B4D96922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0036" y="5143499"/>
          <a:ext cx="4108714" cy="5478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>
            <v>0</v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>
            <v>0</v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>
            <v>0</v>
          </cell>
          <cell r="AZ4">
            <v>0</v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>
            <v>0</v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>
            <v>0</v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>
            <v>0</v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>
            <v>0</v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>
            <v>0</v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>
            <v>0</v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>
            <v>0</v>
          </cell>
          <cell r="FO5">
            <v>0</v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>
            <v>0</v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>
            <v>0</v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>
            <v>0</v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426" activePane="bottomRight" state="frozen"/>
      <selection activeCell="D209" sqref="D209"/>
      <selection pane="topRight" activeCell="D209" sqref="D209"/>
      <selection pane="bottomLeft" activeCell="D209" sqref="D209"/>
      <selection pane="bottomRight" activeCell="H1422" sqref="H142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3.8554687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1" t="s">
        <v>33</v>
      </c>
      <c r="C2" s="52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2" t="s">
        <v>13</v>
      </c>
      <c r="C4" s="523" t="s">
        <v>986</v>
      </c>
      <c r="D4" s="523" t="s">
        <v>34</v>
      </c>
      <c r="E4" s="522" t="s">
        <v>35</v>
      </c>
      <c r="F4" s="108" t="s">
        <v>1574</v>
      </c>
      <c r="G4" s="108" t="s">
        <v>1573</v>
      </c>
      <c r="H4" s="520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2"/>
      <c r="C5" s="523"/>
      <c r="D5" s="523"/>
      <c r="E5" s="522"/>
      <c r="F5" s="93"/>
      <c r="G5" s="93"/>
      <c r="H5" s="520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(IF(D8="JASA",G8*'[162]DETAIL USULAN'!$K$58,0))+(IF(D8="HDW",G8*'[162]DETAIL USULAN'!$J$58,0))+(IF(D8="MDU",G8*'[162]DETAIL USULAN'!$I$58,0))+(IF(D8="MDU-KD",G8*'[162]DETAIL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36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19"/>
        <v>116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19"/>
        <v>117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19"/>
        <v>122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19"/>
        <v>123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19"/>
        <v>124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19"/>
        <v>129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19"/>
        <v>130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19"/>
        <v>131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19"/>
        <v>132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19"/>
        <v>135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19"/>
        <v>136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19"/>
        <v>137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19"/>
        <v>139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19"/>
        <v>140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5"/>
        <v>141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5"/>
        <v>142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4" priority="9" operator="equal">
      <formula>0</formula>
    </cfRule>
  </conditionalFormatting>
  <conditionalFormatting sqref="B189 D189:G189">
    <cfRule type="cellIs" dxfId="63" priority="50" operator="equal">
      <formula>0</formula>
    </cfRule>
  </conditionalFormatting>
  <conditionalFormatting sqref="B216 D216:G216">
    <cfRule type="cellIs" dxfId="62" priority="59" operator="equal">
      <formula>0</formula>
    </cfRule>
  </conditionalFormatting>
  <conditionalFormatting sqref="B8:C135">
    <cfRule type="cellIs" dxfId="61" priority="116" operator="equal">
      <formula>0</formula>
    </cfRule>
  </conditionalFormatting>
  <conditionalFormatting sqref="B1045:C1065">
    <cfRule type="cellIs" dxfId="60" priority="17" operator="equal">
      <formula>0</formula>
    </cfRule>
  </conditionalFormatting>
  <conditionalFormatting sqref="B1066:E1510">
    <cfRule type="cellIs" dxfId="59" priority="3" operator="equal">
      <formula>0</formula>
    </cfRule>
  </conditionalFormatting>
  <conditionalFormatting sqref="B217:G231">
    <cfRule type="cellIs" dxfId="58" priority="56" operator="equal">
      <formula>0</formula>
    </cfRule>
  </conditionalFormatting>
  <conditionalFormatting sqref="B233:G1044">
    <cfRule type="cellIs" dxfId="57" priority="10" operator="equal">
      <formula>0</formula>
    </cfRule>
  </conditionalFormatting>
  <conditionalFormatting sqref="C143:G149">
    <cfRule type="cellIs" dxfId="56" priority="70" operator="equal">
      <formula>0</formula>
    </cfRule>
  </conditionalFormatting>
  <conditionalFormatting sqref="D1049:E1065">
    <cfRule type="cellIs" dxfId="55" priority="20" operator="equal">
      <formula>0</formula>
    </cfRule>
  </conditionalFormatting>
  <conditionalFormatting sqref="D1045:F1048">
    <cfRule type="cellIs" dxfId="54" priority="29" operator="equal">
      <formula>0</formula>
    </cfRule>
  </conditionalFormatting>
  <conditionalFormatting sqref="D9:G142">
    <cfRule type="cellIs" dxfId="53" priority="76" operator="equal">
      <formula>0</formula>
    </cfRule>
  </conditionalFormatting>
  <conditionalFormatting sqref="D1:IV5 A1:C7 D6:K6 H1459:IV1474 H1475:XFD1502 H1503:H1510 I1503:XFD1511 A1511:H1511 A1512:XFD65553">
    <cfRule type="cellIs" dxfId="52" priority="228" operator="equal">
      <formula>0</formula>
    </cfRule>
  </conditionalFormatting>
  <conditionalFormatting sqref="D7:IV8 C136:C142 B136:B149 B150:G188 B190:G215 B232 D232:G232">
    <cfRule type="cellIs" dxfId="51" priority="127" operator="equal">
      <formula>0</formula>
    </cfRule>
  </conditionalFormatting>
  <conditionalFormatting sqref="F1049:F1510">
    <cfRule type="cellIs" dxfId="50" priority="2" operator="equal">
      <formula>0</formula>
    </cfRule>
  </conditionalFormatting>
  <conditionalFormatting sqref="G1045:G1510">
    <cfRule type="cellIs" dxfId="49" priority="1" operator="equal">
      <formula>0</formula>
    </cfRule>
  </conditionalFormatting>
  <conditionalFormatting sqref="H9:H1433">
    <cfRule type="cellIs" dxfId="48" priority="11" operator="equal">
      <formula>0</formula>
    </cfRule>
  </conditionalFormatting>
  <conditionalFormatting sqref="H1434:I1458">
    <cfRule type="cellIs" dxfId="47" priority="5" operator="equal">
      <formula>0</formula>
    </cfRule>
  </conditionalFormatting>
  <conditionalFormatting sqref="I1053:I1433">
    <cfRule type="cellIs" dxfId="46" priority="190" operator="equal">
      <formula>0</formula>
    </cfRule>
  </conditionalFormatting>
  <conditionalFormatting sqref="I9:IV1052">
    <cfRule type="cellIs" dxfId="45" priority="12" operator="equal">
      <formula>0</formula>
    </cfRule>
  </conditionalFormatting>
  <conditionalFormatting sqref="M6:IV6">
    <cfRule type="cellIs" dxfId="44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A12" sqref="A12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Standart'!C2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1107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34</v>
      </c>
      <c r="E7" s="533" t="s">
        <v>35</v>
      </c>
      <c r="F7" s="533" t="s">
        <v>1108</v>
      </c>
      <c r="G7" s="534" t="s">
        <v>33</v>
      </c>
      <c r="H7" s="530" t="s">
        <v>1015</v>
      </c>
      <c r="I7" s="530" t="s">
        <v>1110</v>
      </c>
      <c r="J7" s="530" t="s">
        <v>999</v>
      </c>
      <c r="K7" s="524" t="s">
        <v>997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CT TM Outdoor  10/5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Bh</v>
      </c>
      <c r="F15" s="138">
        <f t="shared" ca="1" si="2"/>
        <v>3</v>
      </c>
      <c r="G15" s="41">
        <f ca="1">IF(ISERROR(OFFSET('HARGA SATUAN'!$I$6,MATCH(C15,'HARGA SATUAN'!$C$7:$C$1509,0),0)),"",OFFSET('HARGA SATUAN'!$I$6,MATCH(C15,'HARGA SATUAN'!$C$7:$C$1509,0),0))</f>
        <v>7842800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PT Outdoor (ratio 20.000/v3 : 100/v3) Class 0.2s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38">
        <f t="shared" ca="1" si="2"/>
        <v>3</v>
      </c>
      <c r="G16" s="41">
        <f ca="1">IF(ISERROR(OFFSET('HARGA SATUAN'!$I$6,MATCH(C16,'HARGA SATUAN'!$C$7:$C$1509,0),0)),"",OFFSET('HARGA SATUAN'!$I$6,MATCH(C16,'HARGA SATUAN'!$C$7:$C$1509,0),0))</f>
        <v>7805600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Smart Box Tidak Langsung Daya TM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Unit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3050000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Lightning Arester (Polymer) 21 KV, 10 KA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38">
        <f t="shared" ca="1" si="2"/>
        <v>3</v>
      </c>
      <c r="G18" s="41">
        <f ca="1">IF(ISERROR(OFFSET('HARGA SATUAN'!$I$6,MATCH(C18,'HARGA SATUAN'!$C$7:$C$1509,0),0)),"",OFFSET('HARGA SATUAN'!$I$6,MATCH(C18,'HARGA SATUAN'!$C$7:$C$1509,0),0))</f>
        <v>725900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38">
        <f t="shared" ca="1" si="2"/>
        <v>34</v>
      </c>
      <c r="G19" s="41">
        <f ca="1">IF(ISERROR(OFFSET('HARGA SATUAN'!$I$6,MATCH(C19,'HARGA SATUAN'!$C$7:$C$1509,0),0)),"",OFFSET('HARGA SATUAN'!$I$6,MATCH(C19,'HARGA SATUAN'!$C$7:$C$1509,0),0))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38">
        <f t="shared" ca="1" si="2"/>
        <v>35</v>
      </c>
      <c r="G20" s="41">
        <f ca="1">IF(ISERROR(OFFSET('HARGA SATUAN'!$I$6,MATCH(C20,'HARGA SATUAN'!$C$7:$C$1509,0),0)),"",OFFSET('HARGA SATUAN'!$I$6,MATCH(C20,'HARGA SATUAN'!$C$7:$C$1509,0),0))</f>
        <v>4300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SATUAN'!$C$7:$C$1509,0),0)),"",OFFSET('HARGA SATUAN'!$D$6,MATCH(C21,'HARGA SATUAN'!$C$7:$C$1509,0),0))</f>
        <v>HDW</v>
      </c>
      <c r="E21" s="101" t="str">
        <f ca="1">IF(B21="+","Unit",IF(ISERROR(OFFSET('HARGA SATUAN'!$E$6,MATCH(C21,'HARGA SATUAN'!$C$7:$C$1509,0),0)),"",OFFSET('HARGA SATUAN'!$E$6,MATCH(C21,'HARGA SATUAN'!$C$7:$C$1509,0),0)))</f>
        <v>Unit</v>
      </c>
      <c r="F21" s="138">
        <f t="shared" ca="1" si="2"/>
        <v>1</v>
      </c>
      <c r="G21" s="41">
        <f ca="1">IF(ISERROR(OFFSET('HARGA SATUAN'!$I$6,MATCH(C21,'HARGA SATUAN'!$C$7:$C$1509,0),0)),"",OFFSET('HARGA SATUAN'!$I$6,MATCH(C21,'HARGA SATUAN'!$C$7:$C$1509,0),0))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Standart'!$F$14:$F$52,'RAB Standart'!$C$14:$C$52,C714)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Standart'!$F$14:$F$52,'RAB Standart'!$C$14:$C$52,C715)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Standart'!$F$14:$F$52,'RAB Standart'!$C$14:$C$52,C716)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Standart'!$F$14:$F$52,'RAB Standart'!$C$14:$C$52,C717)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Standart'!$F$14:$F$52,'RAB Standart'!$C$14:$C$52,C718)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Standart'!$F$14:$F$52,'RAB Standart'!$C$14:$C$52,C719)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Standart'!$F$14:$F$52,'RAB Standart'!$C$14:$C$52,C720)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Standart'!$F$14:$F$52,'RAB Standart'!$C$14:$C$52,C721)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Standart'!$F$14:$F$52,'RAB Standart'!$C$14:$C$52,C722)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Standart'!$F$14:$F$52,'RAB Standart'!$C$14:$C$52,C723)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Standart'!$F$14:$F$52,'RAB Standart'!$C$14:$C$52,C724)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Standart'!$F$14:$F$52,'RAB Standart'!$C$14:$C$52,C725)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Standart'!$F$14:$F$52,'RAB Standart'!$C$14:$C$52,C726)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Standart'!$F$14:$F$52,'RAB Standart'!$C$14:$C$52,C727)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Standart'!$F$14:$F$52,'RAB Standart'!$C$14:$C$52,C728)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Standart'!$F$14:$F$52,'RAB Standart'!$C$14:$C$52,C729)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Standart'!$F$14:$F$52,'RAB Standart'!$C$14:$C$52,C730)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Standart'!$F$14:$F$52,'RAB Standart'!$C$14:$C$52,C731)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Standart'!$F$14:$F$52,'RAB Standart'!$C$14:$C$52,C732)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Standart'!$F$14:$F$52,'RAB Standart'!$C$14:$C$52,C733)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Standart'!$F$14:$F$52,'RAB Standart'!$C$14:$C$52,C734)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Standart'!$F$14:$F$52,'RAB Standart'!$C$14:$C$52,C735)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Standart'!$F$14:$F$52,'RAB Standart'!$C$14:$C$52,C736)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Standart'!$F$14:$F$52,'RAB Standart'!$C$14:$C$52,C737)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Standart'!$F$14:$F$52,'RAB Standart'!$C$14:$C$52,C738)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Standart'!$F$14:$F$52,'RAB Standart'!$C$14:$C$52,C739)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Standart'!$F$14:$F$52,'RAB Standart'!$C$14:$C$52,C740)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Standart'!$F$14:$F$52,'RAB Standart'!$C$14:$C$52,C741)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Standart'!$F$14:$F$52,'RAB Standart'!$C$14:$C$52,C742)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Standart'!$F$14:$F$52,'RAB Standart'!$C$14:$C$52,C743)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Standart'!$F$14:$F$52,'RAB Standart'!$C$14:$C$52,C744)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Standart'!$F$14:$F$52,'RAB Standart'!$C$14:$C$52,C745)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Standart'!$F$14:$F$52,'RAB Standart'!$C$14:$C$52,C746)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Standart'!$F$14:$F$52,'RAB Standart'!$C$14:$C$52,C747)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Standart'!$F$14:$F$52,'RAB Standart'!$C$14:$C$52,C748)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Standart'!$F$14:$F$52,'RAB Standart'!$C$14:$C$52,C749)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Standart'!$F$14:$F$52,'RAB Standart'!$C$14:$C$52,C750)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Standart'!$F$14:$F$52,'RAB Standart'!$C$14:$C$52,C751)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Standart'!$F$14:$F$52,'RAB Standart'!$C$14:$C$52,C752)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Standart'!$F$14:$F$52,'RAB Standart'!$C$14:$C$52,C753)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Standart'!$F$14:$F$52,'RAB Standart'!$C$14:$C$52,C754)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Standart'!$F$14:$F$52,'RAB Standart'!$C$14:$C$52,C755)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Standart'!$F$14:$F$52,'RAB Standart'!$C$14:$C$52,C756)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Standart'!$F$14:$F$52,'RAB Standart'!$C$14:$C$52,C757)</f>
        <v>3</v>
      </c>
      <c r="E757" s="26">
        <f t="shared" ca="1" si="33"/>
        <v>1</v>
      </c>
      <c r="F757" s="26">
        <f ca="1">IF(D757=0,0,SUM($E$713:E757))</f>
        <v>4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Standart'!$F$14:$F$52,'RAB Standart'!$C$14:$C$52,C758)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Standart'!$F$14:$F$52,'RAB Standart'!$C$14:$C$52,C759)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Standart'!$F$14:$F$52,'RAB Standart'!$C$14:$C$52,C760)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Standart'!$F$14:$F$52,'RAB Standart'!$C$14:$C$52,C761)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Standart'!$F$14:$F$52,'RAB Standart'!$C$14:$C$52,C762)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Standart'!$F$14:$F$52,'RAB Standart'!$C$14:$C$52,C763)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Standart'!$F$14:$F$52,'RAB Standart'!$C$14:$C$52,C764)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Standart'!$F$14:$F$52,'RAB Standart'!$C$14:$C$52,C765)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Standart'!$F$14:$F$52,'RAB Standart'!$C$14:$C$52,C766)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Standart'!$F$14:$F$52,'RAB Standart'!$C$14:$C$52,C767)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Standart'!$F$14:$F$52,'RAB Standart'!$C$14:$C$52,C768)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Standart'!$F$14:$F$52,'RAB Standart'!$C$14:$C$52,C769)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Standart'!$F$14:$F$52,'RAB Standart'!$C$14:$C$52,C770)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Standart'!$F$14:$F$52,'RAB Standart'!$C$14:$C$52,C771)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Standart'!$F$14:$F$52,'RAB Standart'!$C$14:$C$52,C772)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Standart'!$F$14:$F$52,'RAB Standart'!$C$14:$C$52,C773)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Standart'!$F$14:$F$52,'RAB Standart'!$C$14:$C$52,C774)</f>
        <v>3</v>
      </c>
      <c r="E774" s="26">
        <f t="shared" ca="1" si="33"/>
        <v>1</v>
      </c>
      <c r="F774" s="26">
        <f ca="1">IF(D774=0,0,SUM($E$713:E774))</f>
        <v>5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Standart'!$F$14:$F$52,'RAB Standart'!$C$14:$C$52,C775)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Standart'!$F$14:$F$52,'RAB Standart'!$C$14:$C$52,C776)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Standart'!$F$14:$F$52,'RAB Standart'!$C$14:$C$52,C777)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Standart'!$F$14:$F$52,'RAB Standart'!$C$14:$C$52,C778)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Standart'!$F$14:$F$52,'RAB Standart'!$C$14:$C$52,C779)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Standart'!$F$14:$F$52,'RAB Standart'!$C$14:$C$52,C780)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Standart'!$F$14:$F$52,'RAB Standart'!$C$14:$C$52,C781)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Standart'!$F$14:$F$52,'RAB Standart'!$C$14:$C$52,C782)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Standart'!$F$14:$F$52,'RAB Standart'!$C$14:$C$52,C783)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Standart'!$F$14:$F$52,'RAB Standart'!$C$14:$C$52,C784)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Standart'!$F$14:$F$52,'RAB Standart'!$C$14:$C$52,C785)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Standart'!$F$14:$F$52,'RAB Standart'!$C$14:$C$52,C786)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Standart'!$F$14:$F$52,'RAB Standart'!$C$14:$C$52,C787)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Standart'!$F$14:$F$52,'RAB Standart'!$C$14:$C$52,C788)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Standart'!$F$14:$F$52,'RAB Standart'!$C$14:$C$52,C789)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Standart'!$F$14:$F$52,'RAB Standart'!$C$14:$C$52,C790)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Standart'!$F$14:$F$52,'RAB Standart'!$C$14:$C$52,C791)</f>
        <v>1</v>
      </c>
      <c r="E791" s="26">
        <f t="shared" ca="1" si="34"/>
        <v>1</v>
      </c>
      <c r="F791" s="26">
        <f ca="1">IF(D791=0,0,SUM($E$713:E791))</f>
        <v>6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Standart'!$F$14:$F$52,'RAB Standart'!$C$14:$C$52,C792)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Standart'!$F$14:$F$52,'RAB Standart'!$C$14:$C$52,C793)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Standart'!$F$14:$F$52,'RAB Standart'!$C$14:$C$52,C794)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Standart'!$F$14:$F$52,'RAB Standart'!$C$14:$C$52,C795)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Standart'!$F$14:$F$52,'RAB Standart'!$C$14:$C$52,C796)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Standart'!$F$14:$F$52,'RAB Standart'!$C$14:$C$52,C797)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Standart'!$F$14:$F$52,'RAB Standart'!$C$14:$C$52,C798)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Standart'!$F$14:$F$52,'RAB Standart'!$C$14:$C$52,C799)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Standart'!$F$14:$F$52,'RAB Standart'!$C$14:$C$52,C800)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Standart'!$F$14:$F$52,'RAB Standart'!$C$14:$C$52,C801)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Standart'!$F$14:$F$52,'RAB Standart'!$C$14:$C$52,C802)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Standart'!$F$14:$F$52,'RAB Standart'!$C$14:$C$52,C803)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Standart'!$F$14:$F$52,'RAB Standart'!$C$14:$C$52,C804)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Standart'!$F$14:$F$52,'RAB Standart'!$C$14:$C$52,C805)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Standart'!$F$14:$F$52,'RAB Standart'!$C$14:$C$52,C806)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Standart'!$F$14:$F$52,'RAB Standart'!$C$14:$C$52,C807)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Standart'!$F$14:$F$52,'RAB Standart'!$C$14:$C$52,C808)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Standart'!$F$14:$F$52,'RAB Standart'!$C$14:$C$52,C809)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Standart'!$F$14:$F$52,'RAB Standart'!$C$14:$C$52,C810)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Standart'!$F$14:$F$52,'RAB Standart'!$C$14:$C$52,C811)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Standart'!$F$14:$F$52,'RAB Standart'!$C$14:$C$52,C812)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Standart'!$F$14:$F$52,'RAB Standart'!$C$14:$C$52,C813)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Standart'!$F$14:$F$52,'RAB Standart'!$C$14:$C$52,C814)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Standart'!$F$14:$F$52,'RAB Standart'!$C$14:$C$52,C815)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Standart'!$F$14:$F$52,'RAB Standart'!$C$14:$C$52,C816)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Standart'!$F$14:$F$52,'RAB Standart'!$C$14:$C$52,C817)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Standart'!$F$14:$F$52,'RAB Standart'!$C$14:$C$52,C818)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Standart'!$F$14:$F$52,'RAB Standart'!$C$14:$C$52,C819)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SUMIFS('RAB Standart'!$F$14:$F$52,'RAB Standart'!$C$14:$C$52,C820)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SUMIFS('RAB Standart'!$F$14:$F$52,'RAB Standart'!$C$14:$C$52,C821)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SUMIFS('RAB Standart'!$F$14:$F$52,'RAB Standart'!$C$14:$C$52,C822)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SUMIFS('RAB Standart'!$F$14:$F$52,'RAB Standart'!$C$14:$C$52,C823)</f>
        <v>3</v>
      </c>
      <c r="E823" s="26">
        <f t="shared" ca="1" si="34"/>
        <v>1</v>
      </c>
      <c r="F823" s="26">
        <f ca="1">IF(D823=0,0,SUM($E$713:E823))</f>
        <v>7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SUMIFS('RAB Standart'!$F$14:$F$52,'RAB Standart'!$C$14:$C$52,C824)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SUMIFS('RAB Standart'!$F$14:$F$52,'RAB Standart'!$C$14:$C$52,C825)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SUMIFS('RAB Standart'!$F$14:$F$52,'RAB Standart'!$C$14:$C$52,C826)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SUMIFS('RAB Standart'!$F$14:$F$52,'RAB Standart'!$C$14:$C$52,C827)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SUMIFS('RAB Standart'!$F$14:$F$52,'RAB Standart'!$C$14:$C$52,C828)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SUMIFS('RAB Standart'!$F$14:$F$52,'RAB Standart'!$C$14:$C$52,C829)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SUMIFS('RAB Standart'!$F$14:$F$52,'RAB Standart'!$C$14:$C$52,C830)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SUMIFS('RAB Standart'!$F$14:$F$52,'RAB Standart'!$C$14:$C$52,C831)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SUMIFS('RAB Standart'!$F$14:$F$52,'RAB Standart'!$C$14:$C$52,C832)</f>
        <v>34</v>
      </c>
      <c r="E832" s="26">
        <f t="shared" ca="1" si="34"/>
        <v>1</v>
      </c>
      <c r="F832" s="26">
        <f ca="1">IF(D832=0,0,SUM($E$713:E832))</f>
        <v>8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SUMIFS('RAB Standart'!$F$14:$F$52,'RAB Standart'!$C$14:$C$52,C833)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SUMIFS('RAB Standart'!$F$14:$F$52,'RAB Standart'!$C$14:$C$52,C834)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SUMIFS('RAB Standart'!$F$14:$F$52,'RAB Standart'!$C$14:$C$52,C835)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SUMIFS('RAB Standart'!$F$14:$F$52,'RAB Standart'!$C$14:$C$52,C836)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SUMIFS('RAB Standart'!$F$14:$F$52,'RAB Standart'!$C$14:$C$52,C837)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SUMIFS('RAB Standart'!$F$14:$F$52,'RAB Standart'!$C$14:$C$52,C838)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SUMIFS('RAB Standart'!$F$14:$F$52,'RAB Standart'!$C$14:$C$52,C839)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SUMIFS('RAB Standart'!$F$14:$F$52,'RAB Standart'!$C$14:$C$52,C840)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SUMIFS('RAB Standart'!$F$14:$F$52,'RAB Standart'!$C$14:$C$52,C841)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SUMIFS('RAB Standart'!$F$14:$F$52,'RAB Standart'!$C$14:$C$52,C842)</f>
        <v>35</v>
      </c>
      <c r="E842" s="26">
        <f t="shared" ca="1" si="34"/>
        <v>1</v>
      </c>
      <c r="F842" s="26">
        <f ca="1">IF(D842=0,0,SUM($E$713:E842))</f>
        <v>9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SUMIFS('RAB Standart'!$F$14:$F$52,'RAB Standart'!$C$14:$C$52,C843)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SUMIFS('RAB Standart'!$F$14:$F$52,'RAB Standart'!$C$14:$C$52,C844)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SUMIFS('RAB Standart'!$F$14:$F$52,'RAB Standart'!$C$14:$C$52,C845)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SUMIFS('RAB Standart'!$F$14:$F$52,'RAB Standart'!$C$14:$C$52,C846)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SUMIFS('RAB Standart'!$F$14:$F$52,'RAB Standart'!$C$14:$C$52,C847)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SUMIFS('RAB Standart'!$F$14:$F$52,'RAB Standart'!$C$14:$C$52,C848)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SUMIFS('RAB Standart'!$F$14:$F$52,'RAB Standart'!$C$14:$C$52,C849)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SUMIFS('RAB Standart'!$F$14:$F$52,'RAB Standart'!$C$14:$C$52,C850)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SUMIFS('RAB Standart'!$F$14:$F$52,'RAB Standart'!$C$14:$C$52,C851)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SUMIFS('RAB Standart'!$F$14:$F$52,'RAB Standart'!$C$14:$C$52,C852)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SUMIFS('RAB Standart'!$F$14:$F$52,'RAB Standart'!$C$14:$C$52,C853)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SUMIFS('RAB Standart'!$F$14:$F$52,'RAB Standart'!$C$14:$C$52,C854)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SUMIFS('RAB Standart'!$F$14:$F$52,'RAB Standart'!$C$14:$C$52,C855)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SUMIFS('RAB Standart'!$F$14:$F$52,'RAB Standart'!$C$14:$C$52,C856)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SUMIFS('RAB Standart'!$F$14:$F$52,'RAB Standart'!$C$14:$C$52,C857)</f>
        <v>1</v>
      </c>
      <c r="E857" s="26">
        <f t="shared" ca="1" si="35"/>
        <v>1</v>
      </c>
      <c r="F857" s="26">
        <f ca="1">IF(D857=0,0,SUM($E$713:E857))</f>
        <v>10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SUMIFS('RAB Standart'!$F$14:$F$52,'RAB Standart'!$C$14:$C$52,C858)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SUMIFS('RAB Standart'!$F$14:$F$52,'RAB Standart'!$C$14:$C$52,C859)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SUMIFS('RAB Standart'!$F$14:$F$52,'RAB Standart'!$C$14:$C$52,C860)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SUMIFS('RAB Standart'!$F$14:$F$52,'RAB Standart'!$C$14:$C$52,C861)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SUMIFS('RAB Standart'!$F$14:$F$52,'RAB Standart'!$C$14:$C$52,C862)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SUMIFS('RAB Standart'!$F$14:$F$52,'RAB Standart'!$C$14:$C$52,C863)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SUMIFS('RAB Standart'!$F$14:$F$52,'RAB Standart'!$C$14:$C$52,C864)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SUMIFS('RAB Standart'!$F$14:$F$52,'RAB Standart'!$C$14:$C$52,C865)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SUMIFS('RAB Standart'!$F$14:$F$52,'RAB Standart'!$C$14:$C$52,C866)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SUMIFS('RAB Standart'!$F$14:$F$52,'RAB Standart'!$C$14:$C$52,C867)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SUMIFS('RAB Standart'!$F$14:$F$52,'RAB Standart'!$C$14:$C$52,C868)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SUMIFS('RAB Standart'!$F$14:$F$52,'RAB Standart'!$C$14:$C$52,C869)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SUMIFS('RAB Standart'!$F$14:$F$52,'RAB Standart'!$C$14:$C$52,C870)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SUMIFS('RAB Standart'!$F$14:$F$52,'RAB Standart'!$C$14:$C$52,C871)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Standart'!$F$14:$F$52,'RAB Standart'!$C$14:$C$52,C872)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Standart'!$F$14:$F$52,'RAB Standart'!$C$14:$C$52,C873)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Standart'!$F$14:$F$52,'RAB Standart'!$C$14:$C$52,C874)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Standart'!$F$14:$F$52,'RAB Standart'!$C$14:$C$52,C875)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Standart'!$F$14:$F$52,'RAB Standart'!$C$14:$C$52,C876)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Standart'!$F$14:$F$52,'RAB Standart'!$C$14:$C$52,C877)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Standart'!$F$14:$F$52,'RAB Standart'!$C$14:$C$52,C878)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Standart'!$F$14:$F$52,'RAB Standart'!$C$14:$C$52,C879)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Standart'!$F$14:$F$52,'RAB Standart'!$C$14:$C$52,C880)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Standart'!$F$14:$F$52,'RAB Standart'!$C$14:$C$52,C881)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Standart'!$F$14:$F$52,'RAB Standart'!$C$14:$C$52,C882)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Standart'!$F$14:$F$52,'RAB Standart'!$C$14:$C$52,C883)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Standart'!$F$14:$F$52,'RAB Standart'!$C$14:$C$52,C884)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Standart'!$F$14:$F$52,'RAB Standart'!$C$14:$C$52,C885)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Standart'!$F$14:$F$52,'RAB Standart'!$C$14:$C$52,C886)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Standart'!$F$14:$F$52,'RAB Standart'!$C$14:$C$52,C887)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Standart'!$F$14:$F$52,'RAB Standart'!$C$14:$C$52,C888)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Standart'!$F$14:$F$52,'RAB Standart'!$C$14:$C$52,C889)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Standart'!$F$14:$F$52,'RAB Standart'!$C$14:$C$52,C890)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Standart'!$F$14:$F$52,'RAB Standart'!$C$14:$C$52,C891)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Standart'!$F$14:$F$52,'RAB Standart'!$C$14:$C$52,C892)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Standart'!$F$14:$F$52,'RAB Standart'!$C$14:$C$52,C893)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Standart'!$F$14:$F$52,'RAB Standart'!$C$14:$C$52,C894)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Standart'!$F$14:$F$52,'RAB Standart'!$C$14:$C$52,C895)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Standart'!$F$14:$F$52,'RAB Standart'!$C$14:$C$52,C896)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Standart'!$F$14:$F$52,'RAB Standart'!$C$14:$C$52,C897)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Standart'!$F$14:$F$52,'RAB Standart'!$C$14:$C$52,C898)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Standart'!$F$14:$F$52,'RAB Standart'!$C$14:$C$52,C899)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Standart'!$F$14:$F$52,'RAB Standart'!$C$14:$C$52,C900)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Standart'!$F$14:$F$52,'RAB Standart'!$C$14:$C$52,C901)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Standart'!$F$14:$F$52,'RAB Standart'!$C$14:$C$52,C902)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Standart'!$F$14:$F$52,'RAB Standart'!$C$14:$C$52,C903)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Standart'!$F$14:$F$52,'RAB Standart'!$C$14:$C$52,C904)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Standart'!$F$14:$F$52,'RAB Standart'!$C$14:$C$52,C905)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Standart'!$F$14:$F$52,'RAB Standart'!$C$14:$C$52,C906)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Standart'!$F$14:$F$52,'RAB Standart'!$C$14:$C$52,C907)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Standart'!$F$14:$F$52,'RAB Standart'!$C$14:$C$52,C908)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Standart'!$F$14:$F$52,'RAB Standart'!$C$14:$C$52,C909)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Standart'!$F$14:$F$52,'RAB Standart'!$C$14:$C$52,C910)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Standart'!$F$14:$F$52,'RAB Standart'!$C$14:$C$52,C911)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Standart'!$F$14:$F$52,'RAB Standart'!$C$14:$C$52,C912)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Standart'!$F$14:$F$52,'RAB Standart'!$C$14:$C$52,C913)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Standart'!$F$14:$F$52,'RAB Standart'!$C$14:$C$52,C914)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Standart'!$F$14:$F$52,'RAB Standart'!$C$14:$C$52,C915)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Standart'!$F$14:$F$52,'RAB Standart'!$C$14:$C$52,C916)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Standart'!$F$14:$F$52,'RAB Standart'!$C$14:$C$52,C917)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Standart'!$F$14:$F$52,'RAB Standart'!$C$14:$C$52,C918)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Standart'!$F$14:$F$52,'RAB Standart'!$C$14:$C$52,C919)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Standart'!$F$14:$F$52,'RAB Standart'!$C$14:$C$52,C920)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Standart'!$F$14:$F$52,'RAB Standart'!$C$14:$C$52,C921)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Standart'!$F$14:$F$52,'RAB Standart'!$C$14:$C$52,C922)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Standart'!$F$14:$F$52,'RAB Standart'!$C$14:$C$52,C923)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Standart'!$F$14:$F$52,'RAB Standart'!$C$14:$C$52,C924)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Standart'!$F$14:$F$52,'RAB Standart'!$C$14:$C$52,C925)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Standart'!$F$14:$F$52,'RAB Standart'!$C$14:$C$52,C926)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Standart'!$F$14:$F$52,'RAB Standart'!$C$14:$C$52,C927)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Standart'!$F$14:$F$52,'RAB Standart'!$C$14:$C$52,C928)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Standart'!$F$14:$F$52,'RAB Standart'!$C$14:$C$52,C929)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Standart'!$F$14:$F$52,'RAB Standart'!$C$14:$C$52,C930)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Standart'!$F$14:$F$52,'RAB Standart'!$C$14:$C$52,C931)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Standart'!$F$14:$F$52,'RAB Standart'!$C$14:$C$52,C932)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Standart'!$F$14:$F$52,'RAB Standart'!$C$14:$C$52,C933)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Standart'!$F$14:$F$52,'RAB Standart'!$C$14:$C$52,C934)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Standart'!$F$14:$F$52,'RAB Standart'!$C$14:$C$52,C935)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Standart'!$F$14:$F$52,'RAB Standart'!$C$14:$C$52,C936)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Standart'!$F$14:$F$52,'RAB Standart'!$C$14:$C$52,C937)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Standart'!$F$14:$F$52,'RAB Standart'!$C$14:$C$52,C938)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Standart'!$F$14:$F$52,'RAB Standart'!$C$14:$C$52,C939)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Standart'!$F$14:$F$52,'RAB Standart'!$C$14:$C$52,C940)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Standart'!$F$14:$F$52,'RAB Standart'!$C$14:$C$52,C941)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Standart'!$F$14:$F$52,'RAB Standart'!$C$14:$C$52,C942)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Standart'!$F$14:$F$52,'RAB Standart'!$C$14:$C$52,C943)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Standart'!$F$14:$F$52,'RAB Standart'!$C$14:$C$52,C944)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Standart'!$F$14:$F$52,'RAB Standart'!$C$14:$C$52,C945)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Standart'!$F$14:$F$52,'RAB Standart'!$C$14:$C$52,C946)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Standart'!$F$14:$F$52,'RAB Standart'!$C$14:$C$52,C947)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Standart'!$F$14:$F$52,'RAB Standart'!$C$14:$C$52,C948)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Standart'!$F$14:$F$52,'RAB Standart'!$C$14:$C$52,C949)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Standart'!$F$14:$F$52,'RAB Standart'!$C$14:$C$52,C950)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Standart'!$F$14:$F$52,'RAB Standart'!$C$14:$C$52,C951)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Standart'!$F$14:$F$52,'RAB Standart'!$C$14:$C$52,C952)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Standart'!$F$14:$F$52,'RAB Standart'!$C$14:$C$52,C953)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Standart'!$F$14:$F$52,'RAB Standart'!$C$14:$C$52,C954)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Standart'!$F$14:$F$52,'RAB Standart'!$C$14:$C$52,C955)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Standart'!$F$14:$F$52,'RAB Standart'!$C$14:$C$52,C956)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Standart'!$F$14:$F$52,'RAB Standart'!$C$14:$C$52,C957)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Standart'!$F$14:$F$52,'RAB Standart'!$C$14:$C$52,C958)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Standart'!$F$14:$F$52,'RAB Standart'!$C$14:$C$52,C959)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Standart'!$F$14:$F$52,'RAB Standart'!$C$14:$C$52,C960)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Standart'!$F$14:$F$52,'RAB Standart'!$C$14:$C$52,C961)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Standart'!$F$14:$F$52,'RAB Standart'!$C$14:$C$52,C962)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Standart'!$F$14:$F$52,'RAB Standart'!$C$14:$C$52,C963)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Standart'!$F$14:$F$52,'RAB Standart'!$C$14:$C$52,C964)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Standart'!$F$14:$F$52,'RAB Standart'!$C$14:$C$52,C965)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Standart'!$F$14:$F$52,'RAB Standart'!$C$14:$C$52,C966)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Standart'!$F$14:$F$52,'RAB Standart'!$C$14:$C$52,C967)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Standart'!$F$14:$F$52,'RAB Standart'!$C$14:$C$52,C968)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Standart'!$F$14:$F$52,'RAB Standart'!$C$14:$C$52,C969)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Standart'!$F$14:$F$52,'RAB Standart'!$C$14:$C$52,C970)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Standart'!$F$14:$F$52,'RAB Standart'!$C$14:$C$52,C971)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Standart'!$F$14:$F$52,'RAB Standart'!$C$14:$C$52,C972)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Standart'!$F$14:$F$52,'RAB Standart'!$C$14:$C$52,C973)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Standart'!$F$14:$F$52,'RAB Standart'!$C$14:$C$52,C974)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Standart'!$F$14:$F$52,'RAB Standart'!$C$14:$C$52,C975)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Standart'!$F$14:$F$52,'RAB Standart'!$C$14:$C$52,C976)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Standart'!$F$14:$F$52,'RAB Standart'!$C$14:$C$52,C977)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Standart'!$F$14:$F$52,'RAB Standart'!$C$14:$C$52,C978)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Standart'!$F$14:$F$52,'RAB Standart'!$C$14:$C$52,C979)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Standart'!$F$14:$F$52,'RAB Standart'!$C$14:$C$52,C980)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Standart'!$F$14:$F$52,'RAB Standart'!$C$14:$C$52,C981)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Standart'!$F$14:$F$52,'RAB Standart'!$C$14:$C$52,C982)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Standart'!$F$14:$F$52,'RAB Standart'!$C$14:$C$52,C983)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Standart'!$F$14:$F$52,'RAB Standart'!$C$14:$C$52,C984)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Standart'!$F$14:$F$52,'RAB Standart'!$C$14:$C$52,C985)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Standart'!$F$14:$F$52,'RAB Standart'!$C$14:$C$52,C986)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Standart'!$F$14:$F$52,'RAB Standart'!$C$14:$C$52,C987)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Standart'!$F$14:$F$52,'RAB Standart'!$C$14:$C$52,C988)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Standart'!$F$14:$F$52,'RAB Standart'!$C$14:$C$52,C989)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Standart'!$F$14:$F$52,'RAB Standart'!$C$14:$C$52,C990)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Standart'!$F$14:$F$52,'RAB Standart'!$C$14:$C$52,C991)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Standart'!$F$14:$F$52,'RAB Standart'!$C$14:$C$52,C992)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Standart'!$F$14:$F$52,'RAB Standart'!$C$14:$C$52,C993)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Standart'!$F$14:$F$52,'RAB Standart'!$C$14:$C$52,C994)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Standart'!$F$14:$F$52,'RAB Standart'!$C$14:$C$52,C995)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Standart'!$F$14:$F$52,'RAB Standart'!$C$14:$C$52,C996)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Standart'!$F$14:$F$52,'RAB Standart'!$C$14:$C$52,C997)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Standart'!$F$14:$F$52,'RAB Standart'!$C$14:$C$52,C998)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Standart'!$F$14:$F$52,'RAB Standart'!$C$14:$C$52,C999)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Standart'!$F$14:$F$52,'RAB Standart'!$C$14:$C$52,C1000)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Standart'!$F$14:$F$52,'RAB Standart'!$C$14:$C$52,C1001)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Standart'!$F$14:$F$52,'RAB Standart'!$C$14:$C$52,C1002)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Standart'!$F$14:$F$52,'RAB Standart'!$C$14:$C$52,C1003)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Standart'!$F$14:$F$52,'RAB Standart'!$C$14:$C$52,C1004)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Standart'!$F$14:$F$52,'RAB Standart'!$C$14:$C$52,C1005)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Standart'!$F$14:$F$52,'RAB Standart'!$C$14:$C$52,C1006)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Standart'!$F$14:$F$52,'RAB Standart'!$C$14:$C$52,C1007)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Standart'!$F$14:$F$52,'RAB Standart'!$C$14:$C$52,C1008)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Standart'!$F$14:$F$52,'RAB Standart'!$C$14:$C$52,C1009)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Standart'!$F$14:$F$52,'RAB Standart'!$C$14:$C$52,C1010)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Standart'!$F$14:$F$52,'RAB Standart'!$C$14:$C$52,C1011)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Standart'!$F$14:$F$52,'RAB Standart'!$C$14:$C$52,C1012)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Standart'!$F$14:$F$52,'RAB Standart'!$C$14:$C$52,C1013)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Standart'!$F$14:$F$52,'RAB Standart'!$C$14:$C$52,C1014)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Standart'!$F$14:$F$52,'RAB Standart'!$C$14:$C$52,C1015)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Standart'!$F$14:$F$52,'RAB Standart'!$C$14:$C$52,C1016)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Standart'!$F$14:$F$52,'RAB Standart'!$C$14:$C$52,C1017)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Standart'!$F$14:$F$52,'RAB Standart'!$C$14:$C$52,C1018)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Standart'!$F$14:$F$52,'RAB Standart'!$C$14:$C$52,C1019)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Standart'!$F$14:$F$52,'RAB Standart'!$C$14:$C$52,C1020)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Standart'!$F$14:$F$52,'RAB Standart'!$C$14:$C$52,C1021)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Standart'!$F$14:$F$52,'RAB Standart'!$C$14:$C$52,C1022)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Standart'!$F$14:$F$52,'RAB Standart'!$C$14:$C$52,C1023)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Standart'!$F$14:$F$52,'RAB Standart'!$C$14:$C$52,C1024)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Standart'!$F$14:$F$52,'RAB Standart'!$C$14:$C$52,C1025)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Standart'!$F$14:$F$52,'RAB Standart'!$C$14:$C$52,C1026)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Standart'!$F$14:$F$52,'RAB Standart'!$C$14:$C$52,C1027)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Standart'!$F$14:$F$52,'RAB Standart'!$C$14:$C$52,C1028)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Standart'!$F$14:$F$52,'RAB Standart'!$C$14:$C$52,C1029)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Standart'!$F$14:$F$52,'RAB Standart'!$C$14:$C$52,C1030)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Standart'!$F$14:$F$52,'RAB Standart'!$C$14:$C$52,C1031)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Standart'!$F$14:$F$52,'RAB Standart'!$C$14:$C$52,C1032)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Standart'!$F$14:$F$52,'RAB Standart'!$C$14:$C$52,C1033)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Standart'!$F$14:$F$52,'RAB Standart'!$C$14:$C$52,C1034)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Standart'!$F$14:$F$52,'RAB Standart'!$C$14:$C$52,C1035)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Standart'!$F$14:$F$52,'RAB Standart'!$C$14:$C$52,C1036)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Standart'!$F$14:$F$52,'RAB Standart'!$C$14:$C$52,C1037)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Standart'!$F$14:$F$52,'RAB Standart'!$C$14:$C$52,C1038)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Standart'!$F$14:$F$52,'RAB Standart'!$C$14:$C$52,C1039)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Standart'!$F$14:$F$52,'RAB Standart'!$C$14:$C$52,C1040)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Standart'!$F$14:$F$52,'RAB Standart'!$C$14:$C$52,C1041)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Standart'!$F$14:$F$52,'RAB Standart'!$C$14:$C$52,C1042)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Standart'!$F$14:$F$52,'RAB Standart'!$C$14:$C$52,C1043)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Standart'!$F$14:$F$52,'RAB Standart'!$C$14:$C$52,C1044)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Standart'!$F$14:$F$52,'RAB Standart'!$C$14:$C$52,C1045)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Standart'!$F$14:$F$52,'RAB Standart'!$C$14:$C$52,C1046)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Standart'!$F$14:$F$52,'RAB Standart'!$C$14:$C$52,C1047)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Standart'!$F$14:$F$52,'RAB Standart'!$C$14:$C$52,C1048)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Standart'!$F$14:$F$52,'RAB Standart'!$C$14:$C$52,C1049)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Standart'!$F$14:$F$52,'RAB Standart'!$C$14:$C$52,C1050)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Standart'!$F$14:$F$52,'RAB Standart'!$C$14:$C$52,C1051)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Standart'!$F$14:$F$52,'RAB Standart'!$C$14:$C$52,C1052)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Standart'!$F$14:$F$52,'RAB Standart'!$C$14:$C$52,C1053)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Standart'!$F$14:$F$52,'RAB Standart'!$C$14:$C$52,C1054)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Standart'!$F$14:$F$52,'RAB Standart'!$C$14:$C$52,C1055)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Standart'!$F$14:$F$52,'RAB Standart'!$C$14:$C$52,C1056)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Standart'!$F$14:$F$52,'RAB Standart'!$C$14:$C$52,C1057)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Standart'!$F$14:$F$52,'RAB Standart'!$C$14:$C$52,C1058)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Standart'!$F$14:$F$52,'RAB Standart'!$C$14:$C$52,C1059)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Standart'!$F$14:$F$52,'RAB Standart'!$C$14:$C$52,C1060)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Standart'!$F$14:$F$52,'RAB Standart'!$C$14:$C$52,C1061)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Standart'!$F$14:$F$52,'RAB Standart'!$C$14:$C$52,C1062)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Standart'!$F$14:$F$52,'RAB Standart'!$C$14:$C$52,C1063)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Standart'!$F$14:$F$52,'RAB Standart'!$C$14:$C$52,C1064)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Standart'!$F$14:$F$52,'RAB Standart'!$C$14:$C$52,C1065)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Standart'!$F$14:$F$52,'RAB Standart'!$C$14:$C$52,C1066)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Standart'!$F$14:$F$52,'RAB Standart'!$C$14:$C$52,C1067)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Standart'!$F$14:$F$52,'RAB Standart'!$C$14:$C$52,C1068)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Standart'!$F$14:$F$52,'RAB Standart'!$C$14:$C$52,C1069)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Standart'!$F$14:$F$52,'RAB Standart'!$C$14:$C$52,C1070)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Standart'!$F$14:$F$52,'RAB Standart'!$C$14:$C$52,C1071)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Standart'!$F$14:$F$52,'RAB Standart'!$C$14:$C$52,C1072)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Standart'!$F$14:$F$52,'RAB Standart'!$C$14:$C$52,C1073)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Standart'!$F$14:$F$52,'RAB Standart'!$C$14:$C$52,C1074)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Standart'!$F$14:$F$52,'RAB Standart'!$C$14:$C$52,C1075)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Standart'!$F$14:$F$52,'RAB Standart'!$C$14:$C$52,C1076)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Standart'!$F$14:$F$52,'RAB Standart'!$C$14:$C$52,C1077)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Standart'!$F$14:$F$52,'RAB Standart'!$C$14:$C$52,C1078)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Standart'!$F$14:$F$52,'RAB Standart'!$C$14:$C$52,C1079)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Standart'!$F$14:$F$52,'RAB Standart'!$C$14:$C$52,C1080)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Standart'!$F$14:$F$52,'RAB Standart'!$C$14:$C$52,C1081)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Standart'!$F$14:$F$52,'RAB Standart'!$C$14:$C$52,C1082)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Standart'!$F$14:$F$52,'RAB Standart'!$C$14:$C$52,C1083)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Standart'!$F$14:$F$52,'RAB Standart'!$C$14:$C$52,C1084)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Standart'!$F$14:$F$52,'RAB Standart'!$C$14:$C$52,C1085)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Standart'!$F$14:$F$52,'RAB Standart'!$C$14:$C$52,C1086)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Standart'!$F$14:$F$52,'RAB Standart'!$C$14:$C$52,C1087)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Standart'!$F$14:$F$52,'RAB Standart'!$C$14:$C$52,C1088)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Standart'!$F$14:$F$52,'RAB Standart'!$C$14:$C$52,C1089)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Standart'!$F$14:$F$52,'RAB Standart'!$C$14:$C$52,C1090)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Standart'!$F$14:$F$52,'RAB Standart'!$C$14:$C$52,C1091)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Standart'!$F$14:$F$52,'RAB Standart'!$C$14:$C$52,C1092)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Standart'!$F$14:$F$52,'RAB Standart'!$C$14:$C$52,C1093)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Standart'!$F$14:$F$52,'RAB Standart'!$C$14:$C$52,C1094)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Standart'!$F$14:$F$52,'RAB Standart'!$C$14:$C$52,C1095)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Standart'!$F$14:$F$52,'RAB Standart'!$C$14:$C$52,C1096)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Standart'!$F$14:$F$52,'RAB Standart'!$C$14:$C$52,C1097)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Standart'!$F$14:$F$52,'RAB Standart'!$C$14:$C$52,C1098)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Standart'!$F$14:$F$52,'RAB Standart'!$C$14:$C$52,C1099)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Standart'!$F$14:$F$52,'RAB Standart'!$C$14:$C$52,C1100)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Standart'!$F$14:$F$52,'RAB Standart'!$C$14:$C$52,C1101)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Standart'!$F$14:$F$52,'RAB Standart'!$C$14:$C$52,C1102)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Standart'!$F$14:$F$52,'RAB Standart'!$C$14:$C$52,C1103)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Standart'!$F$14:$F$52,'RAB Standart'!$C$14:$C$52,C1104)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Standart'!$F$14:$F$52,'RAB Standart'!$C$14:$C$52,C1105)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Standart'!$F$14:$F$52,'RAB Standart'!$C$14:$C$52,C1106)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Standart'!$F$14:$F$52,'RAB Standart'!$C$14:$C$52,C1107)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Standart'!$F$14:$F$52,'RAB Standart'!$C$14:$C$52,C1108)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Standart'!$F$14:$F$52,'RAB Standart'!$C$14:$C$52,C1109)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Standart'!$F$14:$F$52,'RAB Standart'!$C$14:$C$52,C1110)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Standart'!$F$14:$F$52,'RAB Standart'!$C$14:$C$52,C1111)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Standart'!$F$14:$F$52,'RAB Standart'!$C$14:$C$52,C1112)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Standart'!$F$14:$F$52,'RAB Standart'!$C$14:$C$52,C1113)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Standart'!$F$14:$F$52,'RAB Standart'!$C$14:$C$52,C1114)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Standart'!$F$14:$F$52,'RAB Standart'!$C$14:$C$52,C1115)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Standart'!$F$14:$F$52,'RAB Standart'!$C$14:$C$52,C1116)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Standart'!$F$14:$F$52,'RAB Standart'!$C$14:$C$52,C1117)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Standart'!$F$14:$F$52,'RAB Standart'!$C$14:$C$52,C1118)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Standart'!$F$14:$F$52,'RAB Standart'!$C$14:$C$52,C1119)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Standart'!$F$14:$F$52,'RAB Standart'!$C$14:$C$52,C1120)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Standart'!$F$14:$F$52,'RAB Standart'!$C$14:$C$52,C1121)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Standart'!$F$14:$F$52,'RAB Standart'!$C$14:$C$52,C1122)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Standart'!$F$14:$F$52,'RAB Standart'!$C$14:$C$52,C1123)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Standart'!$F$14:$F$52,'RAB Standart'!$C$14:$C$52,C1124)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Standart'!$F$14:$F$52,'RAB Standart'!$C$14:$C$52,C1125)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Standart'!$F$14:$F$52,'RAB Standart'!$C$14:$C$52,C1126)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Standart'!$F$14:$F$52,'RAB Standart'!$C$14:$C$52,C1127)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Standart'!$F$14:$F$52,'RAB Standart'!$C$14:$C$52,C1128)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Standart'!$F$14:$F$52,'RAB Standart'!$C$14:$C$52,C1129)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Standart'!$F$14:$F$52,'RAB Standart'!$C$14:$C$52,C1130)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Standart'!$F$14:$F$52,'RAB Standart'!$C$14:$C$52,C1131)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Standart'!$F$14:$F$52,'RAB Standart'!$C$14:$C$52,C1132)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Standart'!$F$14:$F$52,'RAB Standart'!$C$14:$C$52,C1133)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Standart'!$F$14:$F$52,'RAB Standart'!$C$14:$C$52,C1134)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Standart'!$F$14:$F$52,'RAB Standart'!$C$14:$C$52,C1135)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Standart'!$F$14:$F$52,'RAB Standart'!$C$14:$C$52,C1136)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Standart'!$F$14:$F$52,'RAB Standart'!$C$14:$C$52,C1137)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Standart'!$F$14:$F$52,'RAB Standart'!$C$14:$C$52,C1138)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Standart'!$F$14:$F$52,'RAB Standart'!$C$14:$C$52,C1139)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Standart'!$F$14:$F$52,'RAB Standart'!$C$14:$C$52,C1140)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Standart'!$F$14:$F$52,'RAB Standart'!$C$14:$C$52,C1141)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Standart'!$F$14:$F$52,'RAB Standart'!$C$14:$C$52,C1142)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Standart'!$F$14:$F$52,'RAB Standart'!$C$14:$C$52,C1143)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Standart'!$F$14:$F$52,'RAB Standart'!$C$14:$C$52,C1144)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Standart'!$F$14:$F$52,'RAB Standart'!$C$14:$C$52,C1145)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Standart'!$F$14:$F$52,'RAB Standart'!$C$14:$C$52,C1146)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Standart'!$F$14:$F$52,'RAB Standart'!$C$14:$C$52,C1147)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Standart'!$F$14:$F$52,'RAB Standart'!$C$14:$C$52,C1148)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Standart'!$F$14:$F$52,'RAB Standart'!$C$14:$C$52,C1149)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Standart'!$F$14:$F$52,'RAB Standart'!$C$14:$C$52,C1150)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Standart'!$F$14:$F$52,'RAB Standart'!$C$14:$C$52,C1151)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Standart'!$F$14:$F$52,'RAB Standart'!$C$14:$C$52,C1152)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Standart'!$F$14:$F$52,'RAB Standart'!$C$14:$C$52,C1153)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Standart'!$F$14:$F$52,'RAB Standart'!$C$14:$C$52,C1154)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Standart'!$F$14:$F$52,'RAB Standart'!$C$14:$C$52,C1155)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Standart'!$F$14:$F$52,'RAB Standart'!$C$14:$C$52,C1156)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Standart'!$F$14:$F$52,'RAB Standart'!$C$14:$C$52,C1157)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Standart'!$F$14:$F$52,'RAB Standart'!$C$14:$C$52,C1158)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Standart'!$F$14:$F$52,'RAB Standart'!$C$14:$C$52,C1159)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Standart'!$F$14:$F$52,'RAB Standart'!$C$14:$C$52,C1160)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Standart'!$F$14:$F$52,'RAB Standart'!$C$14:$C$52,C1161)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Standart'!$F$14:$F$52,'RAB Standart'!$C$14:$C$52,C1162)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Standart'!$F$14:$F$52,'RAB Standart'!$C$14:$C$52,C1163)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Standart'!$F$14:$F$52,'RAB Standart'!$C$14:$C$52,C1164)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Standart'!$F$14:$F$52,'RAB Standart'!$C$14:$C$52,C1165)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Standart'!$F$14:$F$52,'RAB Standart'!$C$14:$C$52,C1166)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Standart'!$F$14:$F$52,'RAB Standart'!$C$14:$C$52,C1167)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Standart'!$F$14:$F$52,'RAB Standart'!$C$14:$C$52,C1168)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Standart'!$F$14:$F$52,'RAB Standart'!$C$14:$C$52,C1169)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Standart'!$F$14:$F$52,'RAB Standart'!$C$14:$C$52,C1170)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Standart'!$F$14:$F$52,'RAB Standart'!$C$14:$C$52,C1171)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Standart'!$F$14:$F$52,'RAB Standart'!$C$14:$C$52,C1172)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Standart'!$F$14:$F$52,'RAB Standart'!$C$14:$C$52,C1173)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Standart'!$F$14:$F$52,'RAB Standart'!$C$14:$C$52,C1174)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Standart'!$F$14:$F$52,'RAB Standart'!$C$14:$C$52,C1175)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Standart'!$F$14:$F$52,'RAB Standart'!$C$14:$C$52,C1176)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Standart'!$F$14:$F$52,'RAB Standart'!$C$14:$C$52,C1177)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Standart'!$F$14:$F$52,'RAB Standart'!$C$14:$C$52,C1178)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Standart'!$F$14:$F$52,'RAB Standart'!$C$14:$C$52,C1179)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Standart'!$F$14:$F$52,'RAB Standart'!$C$14:$C$52,C1180)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Standart'!$F$14:$F$52,'RAB Standart'!$C$14:$C$52,C1181)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Standart'!$F$14:$F$52,'RAB Standart'!$C$14:$C$52,C1182)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Standart'!$F$14:$F$52,'RAB Standart'!$C$14:$C$52,C1183)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Standart'!$F$14:$F$52,'RAB Standart'!$C$14:$C$52,C1184)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Standart'!$F$14:$F$52,'RAB Standart'!$C$14:$C$52,C1185)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Standart'!$F$14:$F$52,'RAB Standart'!$C$14:$C$52,C1186)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Standart'!$F$14:$F$52,'RAB Standart'!$C$14:$C$52,C1187)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Standart'!$F$14:$F$52,'RAB Standart'!$C$14:$C$52,C1188)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Standart'!$F$14:$F$52,'RAB Standart'!$C$14:$C$52,C1189)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Standart'!$F$14:$F$52,'RAB Standart'!$C$14:$C$52,C1190)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Standart'!$F$14:$F$52,'RAB Standart'!$C$14:$C$52,C1191)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Standart'!$F$14:$F$52,'RAB Standart'!$C$14:$C$52,C1192)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Standart'!$F$14:$F$52,'RAB Standart'!$C$14:$C$52,C1193)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Standart'!$F$14:$F$52,'RAB Standart'!$C$14:$C$52,C1194)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Standart'!$F$14:$F$52,'RAB Standart'!$C$14:$C$52,C1195)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Standart'!$F$14:$F$52,'RAB Standart'!$C$14:$C$52,C1196)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Standart'!$F$14:$F$52,'RAB Standart'!$C$14:$C$52,C1197)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Standart'!$F$14:$F$52,'RAB Standart'!$C$14:$C$52,C1198)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Standart'!$F$14:$F$52,'RAB Standart'!$C$14:$C$52,C1199)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Standart'!$F$14:$F$52,'RAB Standart'!$C$14:$C$52,C1200)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Standart'!$F$14:$F$52,'RAB Standart'!$C$14:$C$52,C1201)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Standart'!$F$14:$F$52,'RAB Standart'!$C$14:$C$52,C1202)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Standart'!$F$14:$F$52,'RAB Standart'!$C$14:$C$52,C1203)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Standart'!$F$14:$F$52,'RAB Standart'!$C$14:$C$52,C1204)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Standart'!$F$14:$F$52,'RAB Standart'!$C$14:$C$52,C1205)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Standart'!$F$14:$F$52,'RAB Standart'!$C$14:$C$52,C1206)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Standart'!$F$14:$F$52,'RAB Standart'!$C$14:$C$52,C1207)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Standart'!$F$14:$F$52,'RAB Standart'!$C$14:$C$52,C1208)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Standart'!$F$14:$F$52,'RAB Standart'!$C$14:$C$52,C1209)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Standart'!$F$14:$F$52,'RAB Standart'!$C$14:$C$52,C1210)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Standart'!$F$14:$F$52,'RAB Standart'!$C$14:$C$52,C1211)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Standart'!$F$14:$F$52,'RAB Standart'!$C$14:$C$52,C1212)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Standart'!$F$14:$F$52,'RAB Standart'!$C$14:$C$52,C1213)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Standart'!$F$14:$F$52,'RAB Standart'!$C$14:$C$52,C1214)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Standart'!$F$14:$F$52,'RAB Standart'!$C$14:$C$52,C1215)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Standart'!$F$14:$F$52,'RAB Standart'!$C$14:$C$52,C1216)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Standart'!$F$14:$F$52,'RAB Standart'!$C$14:$C$52,C1217)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Standart'!$F$14:$F$52,'RAB Standart'!$C$14:$C$52,C1218)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Standart'!$F$14:$F$52,'RAB Standart'!$C$14:$C$52,C1219)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Standart'!$F$14:$F$52,'RAB Standart'!$C$14:$C$52,C1220)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Standart'!$F$14:$F$52,'RAB Standart'!$C$14:$C$52,C1221)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Standart'!$F$14:$F$52,'RAB Standart'!$C$14:$C$52,C1222)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Standart'!$F$14:$F$52,'RAB Standart'!$C$14:$C$52,C1223)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Standart'!$F$14:$F$52,'RAB Standart'!$C$14:$C$52,C1224)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Standart'!$F$14:$F$52,'RAB Standart'!$C$14:$C$52,C1225)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Standart'!$F$14:$F$52,'RAB Standart'!$C$14:$C$52,C1226)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Standart'!$F$14:$F$52,'RAB Standart'!$C$14:$C$52,C1227)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Standart'!$F$14:$F$52,'RAB Standart'!$C$14:$C$52,C1228)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Standart'!$F$14:$F$52,'RAB Standart'!$C$14:$C$52,C1229)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Standart'!$F$14:$F$52,'RAB Standart'!$C$14:$C$52,C1230)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Standart'!$F$14:$F$52,'RAB Standart'!$C$14:$C$52,C1231)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Standart'!$F$14:$F$52,'RAB Standart'!$C$14:$C$52,C1232)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Standart'!$F$14:$F$52,'RAB Standart'!$C$14:$C$52,C1233)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Standart'!$F$14:$F$52,'RAB Standart'!$C$14:$C$52,C1234)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Standart'!$F$14:$F$52,'RAB Standart'!$C$14:$C$52,C1235)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Standart'!$F$14:$F$52,'RAB Standart'!$C$14:$C$52,C1236)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Standart'!$F$14:$F$52,'RAB Standart'!$C$14:$C$52,C1237)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Standart'!$F$14:$F$52,'RAB Standart'!$C$14:$C$52,C1238)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Standart'!$F$14:$F$52,'RAB Standart'!$C$14:$C$52,C1239)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Standart'!$F$14:$F$52,'RAB Standart'!$C$14:$C$52,C1240)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Standart'!$F$14:$F$52,'RAB Standart'!$C$14:$C$52,C1241)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Standart'!$F$14:$F$52,'RAB Standart'!$C$14:$C$52,C1242)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Standart'!$F$14:$F$52,'RAB Standart'!$C$14:$C$52,C1243)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Standart'!$F$14:$F$52,'RAB Standart'!$C$14:$C$52,C1244)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Standart'!$F$14:$F$52,'RAB Standart'!$C$14:$C$52,C1245)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Standart'!$F$14:$F$52,'RAB Standart'!$C$14:$C$52,C1246)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Standart'!$F$14:$F$52,'RAB Standart'!$C$14:$C$52,C1247)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Standart'!$F$14:$F$52,'RAB Standart'!$C$14:$C$52,C1248)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Standart'!$F$14:$F$52,'RAB Standart'!$C$14:$C$52,C1249)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Standart'!$F$14:$F$52,'RAB Standart'!$C$14:$C$52,C1250)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Standart'!$F$14:$F$52,'RAB Standart'!$C$14:$C$52,C1251)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Standart'!$F$14:$F$52,'RAB Standart'!$C$14:$C$52,C1252)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Standart'!$F$14:$F$52,'RAB Standart'!$C$14:$C$52,C1253)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Standart'!$F$14:$F$52,'RAB Standart'!$C$14:$C$52,C1254)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Standart'!$F$14:$F$52,'RAB Standart'!$C$14:$C$52,C1255)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Standart'!$F$14:$F$52,'RAB Standart'!$C$14:$C$52,C1256)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Standart'!$F$14:$F$52,'RAB Standart'!$C$14:$C$52,C1257)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Standart'!$F$14:$F$52,'RAB Standart'!$C$14:$C$52,C1258)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Standart'!$F$14:$F$52,'RAB Standart'!$C$14:$C$52,C1259)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Standart'!$F$14:$F$52,'RAB Standart'!$C$14:$C$52,C1260)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Standart'!$F$14:$F$52,'RAB Standart'!$C$14:$C$52,C1261)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Standart'!$F$14:$F$52,'RAB Standart'!$C$14:$C$52,C1262)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Standart'!$F$14:$F$52,'RAB Standart'!$C$14:$C$52,C1263)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Standart'!$F$14:$F$52,'RAB Standart'!$C$14:$C$52,C1264)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Standart'!$F$14:$F$52,'RAB Standart'!$C$14:$C$52,C1265)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Standart'!$F$14:$F$52,'RAB Standart'!$C$14:$C$52,C1266)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Standart'!$F$14:$F$52,'RAB Standart'!$C$14:$C$52,C1267)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Standart'!$F$14:$F$52,'RAB Standart'!$C$14:$C$52,C1268)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Standart'!$F$14:$F$52,'RAB Standart'!$C$14:$C$52,C1269)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Standart'!$F$14:$F$52,'RAB Standart'!$C$14:$C$52,C1270)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Standart'!$F$14:$F$52,'RAB Standart'!$C$14:$C$52,C1271)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Standart'!$F$14:$F$52,'RAB Standart'!$C$14:$C$52,C1272)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Standart'!$F$14:$F$52,'RAB Standart'!$C$14:$C$52,C1273)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Standart'!$F$14:$F$52,'RAB Standart'!$C$14:$C$52,C1274)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Standart'!$F$14:$F$52,'RAB Standart'!$C$14:$C$52,C1275)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Standart'!$F$14:$F$52,'RAB Standart'!$C$14:$C$52,C1276)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Standart'!$F$14:$F$52,'RAB Standart'!$C$14:$C$52,C1277)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Standart'!$F$14:$F$52,'RAB Standart'!$C$14:$C$52,C1278)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Standart'!$F$14:$F$52,'RAB Standart'!$C$14:$C$52,C1279)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Standart'!$F$14:$F$52,'RAB Standart'!$C$14:$C$52,C1280)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Standart'!$F$14:$F$52,'RAB Standart'!$C$14:$C$52,C1281)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Standart'!$F$14:$F$52,'RAB Standart'!$C$14:$C$52,C1282)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Standart'!$F$14:$F$52,'RAB Standart'!$C$14:$C$52,C1283)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Standart'!$F$14:$F$52,'RAB Standart'!$C$14:$C$52,C1284)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Standart'!$F$14:$F$52,'RAB Standart'!$C$14:$C$52,C1285)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Standart'!$F$14:$F$52,'RAB Standart'!$C$14:$C$52,C1286)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Standart'!$F$14:$F$52,'RAB Standart'!$C$14:$C$52,C1287)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Standart'!$F$14:$F$52,'RAB Standart'!$C$14:$C$52,C1288)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Standart'!$F$14:$F$52,'RAB Standart'!$C$14:$C$52,C1289)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Standart'!$F$14:$F$52,'RAB Standart'!$C$14:$C$52,C1290)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Standart'!$F$14:$F$52,'RAB Standart'!$C$14:$C$52,C1291)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Standart'!$F$14:$F$52,'RAB Standart'!$C$14:$C$52,C1292)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Standart'!$F$14:$F$52,'RAB Standart'!$C$14:$C$52,C1293)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Standart'!$F$14:$F$52,'RAB Standart'!$C$14:$C$52,C1294)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Standart'!$F$14:$F$52,'RAB Standart'!$C$14:$C$52,C1295)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Standart'!$F$14:$F$52,'RAB Standart'!$C$14:$C$52,C1296)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Standart'!$F$14:$F$52,'RAB Standart'!$C$14:$C$52,C1297)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Standart'!$F$14:$F$52,'RAB Standart'!$C$14:$C$52,C1298)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Standart'!$F$14:$F$52,'RAB Standart'!$C$14:$C$52,C1299)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Standart'!$F$14:$F$52,'RAB Standart'!$C$14:$C$52,C1300)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Standart'!$F$14:$F$52,'RAB Standart'!$C$14:$C$52,C1301)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Standart'!$F$14:$F$52,'RAB Standart'!$C$14:$C$52,C1302)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Standart'!$F$14:$F$52,'RAB Standart'!$C$14:$C$52,C1303)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Standart'!$F$14:$F$52,'RAB Standart'!$C$14:$C$52,C1304)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Standart'!$F$14:$F$52,'RAB Standart'!$C$14:$C$52,C1305)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Standart'!$F$14:$F$52,'RAB Standart'!$C$14:$C$52,C1306)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Standart'!$F$14:$F$52,'RAB Standart'!$C$14:$C$52,C1307)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Standart'!$F$14:$F$52,'RAB Standart'!$C$14:$C$52,C1308)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Standart'!$F$14:$F$52,'RAB Standart'!$C$14:$C$52,C1309)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Standart'!$F$14:$F$52,'RAB Standart'!$C$14:$C$52,C1310)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Standart'!$F$14:$F$52,'RAB Standart'!$C$14:$C$52,C1311)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Standart'!$F$14:$F$52,'RAB Standart'!$C$14:$C$52,C1312)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Standart'!$F$14:$F$52,'RAB Standart'!$C$14:$C$52,C1313)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Standart'!$F$14:$F$52,'RAB Standart'!$C$14:$C$52,C1314)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Standart'!$F$14:$F$52,'RAB Standart'!$C$14:$C$52,C1315)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Standart'!$F$14:$F$52,'RAB Standart'!$C$14:$C$52,C1316)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Standart'!$F$14:$F$52,'RAB Standart'!$C$14:$C$52,C1317)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Standart'!$F$14:$F$52,'RAB Standart'!$C$14:$C$52,C1318)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Standart'!$F$14:$F$52,'RAB Standart'!$C$14:$C$52,C1319)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Standart'!$F$14:$F$52,'RAB Standart'!$C$14:$C$52,C1320)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3" priority="5" operator="equal">
      <formula>0</formula>
    </cfRule>
  </conditionalFormatting>
  <conditionalFormatting sqref="A10:L65536">
    <cfRule type="cellIs" dxfId="42" priority="1" operator="equal">
      <formula>0</formula>
    </cfRule>
  </conditionalFormatting>
  <conditionalFormatting sqref="C12:C711">
    <cfRule type="cellIs" dxfId="41" priority="66" stopIfTrue="1" operator="equal">
      <formula>0</formula>
    </cfRule>
  </conditionalFormatting>
  <conditionalFormatting sqref="E712:E65536">
    <cfRule type="cellIs" dxfId="40" priority="16" stopIfTrue="1" operator="equal">
      <formula>0</formula>
    </cfRule>
  </conditionalFormatting>
  <conditionalFormatting sqref="G1:G11 E6:E11 E1:E3 H7 H10:H11 F10:F711 G712:G65536">
    <cfRule type="cellIs" dxfId="39" priority="69" stopIfTrue="1" operator="equal">
      <formula>0</formula>
    </cfRule>
  </conditionalFormatting>
  <conditionalFormatting sqref="G12:H711">
    <cfRule type="cellIs" dxfId="38" priority="12" stopIfTrue="1" operator="equal">
      <formula>0</formula>
    </cfRule>
  </conditionalFormatting>
  <conditionalFormatting sqref="I7:K7">
    <cfRule type="cellIs" dxfId="37" priority="4" stopIfTrue="1" operator="equal">
      <formula>0</formula>
    </cfRule>
  </conditionalFormatting>
  <conditionalFormatting sqref="I10:L711">
    <cfRule type="cellIs" dxfId="36" priority="2" stopIfTrue="1" operator="equal">
      <formula>0</formula>
    </cfRule>
  </conditionalFormatting>
  <conditionalFormatting sqref="L1:L6">
    <cfRule type="cellIs" dxfId="35" priority="10" operator="equal">
      <formula>0</formula>
    </cfRule>
  </conditionalFormatting>
  <conditionalFormatting sqref="M1:IV1048576 A8:G9">
    <cfRule type="cellIs" dxfId="34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1100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9" t="str">
        <f>'RAB Standart'!G6</f>
        <v>PEKERJAAN PD An. PT KAILO SUMBER KASIH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SAYUNG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34</v>
      </c>
      <c r="E11" s="541" t="s">
        <v>35</v>
      </c>
      <c r="F11" s="541" t="s">
        <v>2</v>
      </c>
      <c r="G11" s="543" t="s">
        <v>33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38</v>
      </c>
      <c r="I12" s="550" t="s">
        <v>5</v>
      </c>
      <c r="J12" s="542" t="s">
        <v>39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SATUAN'!$C$7:$C$1509,0),0)),"",OFFSET('HARGA SATUAN'!$D$6,MATCH(C16,'HARGA SATUAN'!$C$7:$C$1509,0),0))</f>
        <v/>
      </c>
      <c r="E16" s="101">
        <f ca="1">IF(B16="+","Unit",IF(ISERROR(OFFSET('HARGA SATUAN'!$E$6,MATCH(C16,'HARGA SATUAN'!$C$7:$C$1509,0),0)),"",OFFSET('HARGA SATUAN'!$E$6,MATCH(C16,'HARGA SATUAN'!$C$7:$C$1509,0),0)))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SATUAN'!$C$7:$C$1509,0),0)),"",OFFSET('HARGA SATUAN'!$I$6,MATCH(C16,'HARGA SATUAN'!$C$7:$C$1509,0),0))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 t="str">
        <f t="shared" ca="1" si="5"/>
        <v/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984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455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2" t="s">
        <v>456</v>
      </c>
      <c r="D40" s="552"/>
      <c r="E40" s="552"/>
      <c r="F40" s="55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PROPER([163]!terbilang(K40))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7"/>
      <c r="I45" s="547"/>
      <c r="J45" s="548"/>
      <c r="K45" s="54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7"/>
      <c r="I46" s="547"/>
      <c r="J46" s="548"/>
      <c r="K46" s="54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7"/>
      <c r="I47" s="547"/>
      <c r="J47" s="548"/>
      <c r="K47" s="54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7"/>
      <c r="I52" s="547"/>
      <c r="J52" s="548"/>
      <c r="K52" s="54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Standart'!$F$14:$F$52,'RAB Standart'!$C$14:$C$52,'REKAP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Standart'!$F$14:$F$52,'RAB Standart'!$C$14:$C$52,'REKAP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Standart'!$F$14:$F$52,'RAB Standart'!$C$14:$C$52,'REKAP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Standart'!$F$14:$F$52,'RAB Standart'!$C$14:$C$52,'REKAP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Standart'!$F$14:$F$52,'RAB Standart'!$C$14:$C$52,'REKAP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Standart'!$F$14:$F$52,'RAB Standart'!$C$14:$C$52,'REKAP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Standart'!$F$14:$F$52,'RAB Standart'!$C$14:$C$52,'REKAP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Standart'!$F$14:$F$52,'RAB Standart'!$C$14:$C$52,'REKAP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Standart'!$F$14:$F$52,'RAB Standart'!$C$14:$C$52,'REKAP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Standart'!$F$14:$F$52,'RAB Standart'!$C$14:$C$52,'REKAP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Standart'!$F$14:$F$52,'RAB Standart'!$C$14:$C$52,'REKAP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Standart'!$F$14:$F$52,'RAB Standart'!$C$14:$C$52,'REKAP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Standart'!$F$14:$F$52,'RAB Standart'!$C$14:$C$52,'REKAP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Standart'!$F$14:$F$52,'RAB Standart'!$C$14:$C$52,'REKAP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Standart'!$F$14:$F$52,'RAB Standart'!$C$14:$C$52,'REKAP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Standart'!$F$14:$F$52,'RAB Standart'!$C$14:$C$52,'REKAP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Standart'!$F$14:$F$52,'RAB Standart'!$C$14:$C$52,'REKAP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Standart'!$F$14:$F$52,'RAB Standart'!$C$14:$C$52,'REKAP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Standart'!$F$14:$F$52,'RAB Standart'!$C$14:$C$52,'REKAP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Standart'!$F$14:$F$52,'RAB Standart'!$C$14:$C$52,'REKAP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9" sqref="C2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1007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59" t="str">
        <f>'RAB Standart'!G6</f>
        <v>PEKERJAAN PD An. PT KAILO SUMBER KASIH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SAYUNG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34</v>
      </c>
      <c r="E11" s="541" t="s">
        <v>35</v>
      </c>
      <c r="F11" s="541" t="s">
        <v>2</v>
      </c>
      <c r="G11" s="543" t="s">
        <v>33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38</v>
      </c>
      <c r="I12" s="550" t="s">
        <v>5</v>
      </c>
      <c r="J12" s="542" t="s">
        <v>39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SATUAN'!$C$7:$C$1509,0),0)),"",OFFSET('HARGA SATUAN'!$I$6,MATCH(C16,'HARGA SATUAN'!$C$7:$C$1509,0),0))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SATUAN'!$C$7:$C$1509,0),0)),"",OFFSET('HARGA SATUAN'!$I$6,MATCH(C17,'HARGA SATUAN'!$C$7:$C$1509,0),0))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CT TM Outdoor  10/5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01">
        <f t="shared" ca="1" si="6"/>
        <v>3</v>
      </c>
      <c r="G19" s="41">
        <f ca="1">IF(ISERROR(OFFSET('HARGA SATUAN'!$I$6,MATCH(C19,'HARGA SATUAN'!$C$7:$C$1509,0),0)),"",OFFSET('HARGA SATUAN'!$I$6,MATCH(C19,'HARGA SATUAN'!$C$7:$C$1509,0),0))</f>
        <v>7842800</v>
      </c>
      <c r="H19" s="42">
        <f t="shared" ca="1" si="1"/>
        <v>23528400</v>
      </c>
      <c r="I19" s="42">
        <f t="shared" ca="1" si="2"/>
        <v>0</v>
      </c>
      <c r="J19" s="42">
        <f t="shared" ca="1" si="3"/>
        <v>0</v>
      </c>
      <c r="K19" s="43">
        <f t="shared" ca="1" si="0"/>
        <v>23528400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PT Outdoor (ratio 20.000/v3 : 100/v3) Class 0.2s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Bh</v>
      </c>
      <c r="F20" s="101">
        <f t="shared" ca="1" si="6"/>
        <v>3</v>
      </c>
      <c r="G20" s="41">
        <f ca="1">IF(ISERROR(OFFSET('HARGA SATUAN'!$I$6,MATCH(C20,'HARGA SATUAN'!$C$7:$C$1509,0),0)),"",OFFSET('HARGA SATUAN'!$I$6,MATCH(C20,'HARGA SATUAN'!$C$7:$C$1509,0),0))</f>
        <v>7805600</v>
      </c>
      <c r="H20" s="42">
        <f t="shared" ca="1" si="1"/>
        <v>23416800</v>
      </c>
      <c r="I20" s="42">
        <f t="shared" ca="1" si="2"/>
        <v>0</v>
      </c>
      <c r="J20" s="42">
        <f t="shared" ca="1" si="3"/>
        <v>0</v>
      </c>
      <c r="K20" s="43">
        <f t="shared" ca="1" si="0"/>
        <v>23416800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Smart Box Tidak Langsung Daya TM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Unit</v>
      </c>
      <c r="F21" s="101">
        <f t="shared" ca="1" si="6"/>
        <v>1</v>
      </c>
      <c r="G21" s="41">
        <f ca="1">IF(ISERROR(OFFSET('HARGA SATUAN'!$I$6,MATCH(C21,'HARGA SATUAN'!$C$7:$C$1509,0),0)),"",OFFSET('HARGA SATUAN'!$I$6,MATCH(C21,'HARGA SATUAN'!$C$7:$C$1509,0),0))</f>
        <v>3050000</v>
      </c>
      <c r="H21" s="42">
        <f t="shared" ca="1" si="1"/>
        <v>3050000</v>
      </c>
      <c r="I21" s="42">
        <f t="shared" ca="1" si="2"/>
        <v>0</v>
      </c>
      <c r="J21" s="42">
        <f t="shared" ca="1" si="3"/>
        <v>0</v>
      </c>
      <c r="K21" s="43">
        <f t="shared" ca="1" si="0"/>
        <v>3050000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Lightning Arester (Polymer) 21 KV, 10 KA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01">
        <f t="shared" ca="1" si="6"/>
        <v>3</v>
      </c>
      <c r="G22" s="41">
        <f ca="1">IF(ISERROR(OFFSET('HARGA SATUAN'!$I$6,MATCH(C22,'HARGA SATUAN'!$C$7:$C$1509,0),0)),"",OFFSET('HARGA SATUAN'!$I$6,MATCH(C22,'HARGA SATUAN'!$C$7:$C$1509,0),0))</f>
        <v>725900</v>
      </c>
      <c r="H22" s="42">
        <f t="shared" ca="1" si="1"/>
        <v>2177700</v>
      </c>
      <c r="I22" s="42">
        <f t="shared" ca="1" si="2"/>
        <v>0</v>
      </c>
      <c r="J22" s="42">
        <f t="shared" ca="1" si="3"/>
        <v>0</v>
      </c>
      <c r="K22" s="43">
        <f t="shared" ca="1" si="0"/>
        <v>2177700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01">
        <f t="shared" ca="1" si="6"/>
        <v>34</v>
      </c>
      <c r="G23" s="41">
        <f ca="1">IF(ISERROR(OFFSET('HARGA SATUAN'!$I$6,MATCH(C23,'HARGA SATUAN'!$C$7:$C$1509,0),0)),"",OFFSET('HARGA SATUAN'!$I$6,MATCH(C23,'HARGA SATUAN'!$C$7:$C$1509,0),0))</f>
        <v>14200</v>
      </c>
      <c r="H23" s="42">
        <f t="shared" ca="1" si="1"/>
        <v>482800</v>
      </c>
      <c r="I23" s="42">
        <f t="shared" ca="1" si="2"/>
        <v>0</v>
      </c>
      <c r="J23" s="42">
        <f t="shared" ca="1" si="3"/>
        <v>0</v>
      </c>
      <c r="K23" s="43">
        <f t="shared" ca="1" si="0"/>
        <v>482800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01">
        <f t="shared" ca="1" si="6"/>
        <v>35</v>
      </c>
      <c r="G24" s="41">
        <f ca="1">IF(ISERROR(OFFSET('HARGA SATUAN'!$I$6,MATCH(C24,'HARGA SATUAN'!$C$7:$C$1509,0),0)),"",OFFSET('HARGA SATUAN'!$I$6,MATCH(C24,'HARGA SATUAN'!$C$7:$C$1509,0),0))</f>
        <v>4300</v>
      </c>
      <c r="H24" s="42">
        <f t="shared" ca="1" si="1"/>
        <v>150500</v>
      </c>
      <c r="I24" s="42">
        <f t="shared" ca="1" si="2"/>
        <v>0</v>
      </c>
      <c r="J24" s="42">
        <f t="shared" ca="1" si="3"/>
        <v>0</v>
      </c>
      <c r="K24" s="43">
        <f t="shared" ca="1" si="0"/>
        <v>150500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984</v>
      </c>
      <c r="D168" s="560"/>
      <c r="E168" s="560"/>
      <c r="F168" s="560"/>
      <c r="G168" s="77" t="s">
        <v>9</v>
      </c>
      <c r="H168" s="55">
        <f ca="1">SUM(H14:H167)</f>
        <v>54511000</v>
      </c>
      <c r="I168" s="55">
        <f ca="1">SUM(I14:I167)</f>
        <v>0</v>
      </c>
      <c r="J168" s="55">
        <f ca="1">SUM(J14:J167)</f>
        <v>0</v>
      </c>
      <c r="K168" s="55">
        <f ca="1">SUM(K14:K167)</f>
        <v>54511000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455</v>
      </c>
      <c r="D169" s="561"/>
      <c r="E169" s="561"/>
      <c r="F169" s="561"/>
      <c r="G169" s="59" t="s">
        <v>9</v>
      </c>
      <c r="H169" s="60">
        <f ca="1">H168*0.1</f>
        <v>5451100</v>
      </c>
      <c r="I169" s="60">
        <f ca="1">I168*0.1</f>
        <v>0</v>
      </c>
      <c r="J169" s="60">
        <f ca="1">J168*0.1</f>
        <v>0</v>
      </c>
      <c r="K169" s="60">
        <f ca="1">K168*0.1</f>
        <v>5451100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2" t="s">
        <v>456</v>
      </c>
      <c r="D170" s="552"/>
      <c r="E170" s="552"/>
      <c r="F170" s="552"/>
      <c r="G170" s="61" t="s">
        <v>9</v>
      </c>
      <c r="H170" s="78">
        <f ca="1">SUM(H168:H169)</f>
        <v>59962100</v>
      </c>
      <c r="I170" s="78">
        <f ca="1">SUM(I168:I169)</f>
        <v>0</v>
      </c>
      <c r="J170" s="61">
        <f ca="1">SUM(J168:J169)</f>
        <v>0</v>
      </c>
      <c r="K170" s="61">
        <f ca="1">SUM(K168:K169)</f>
        <v>59962100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PROPER([163]!terbilang(K170))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7"/>
      <c r="I175" s="547"/>
      <c r="J175" s="548"/>
      <c r="K175" s="54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7"/>
      <c r="I176" s="547"/>
      <c r="J176" s="548"/>
      <c r="K176" s="54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7"/>
      <c r="I177" s="547"/>
      <c r="J177" s="548"/>
      <c r="K177" s="54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7"/>
      <c r="I182" s="547"/>
      <c r="J182" s="548"/>
      <c r="K182" s="54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Standart'!$F$14:$F$52,'RAB Standart'!$C$14:$C$52,C224)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Standart'!$F$14:$F$52,'RAB Standart'!$C$14:$C$52,C225)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Standart'!$F$14:$F$52,'RAB Standart'!$C$14:$C$52,C226)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Standart'!$F$14:$F$52,'RAB Standart'!$C$14:$C$52,C227)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Standart'!$F$14:$F$52,'RAB Standart'!$C$14:$C$52,C228)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Standart'!$F$14:$F$52,'RAB Standart'!$C$14:$C$52,C229)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Standart'!$F$14:$F$52,'RAB Standart'!$C$14:$C$52,C230)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Standart'!$F$14:$F$52,'RAB Standart'!$C$14:$C$52,C231)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Standart'!$F$14:$F$52,'RAB Standart'!$C$14:$C$52,C232)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Standart'!$F$14:$F$52,'RAB Standart'!$C$14:$C$52,C233)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Standart'!$F$14:$F$52,'RAB Standart'!$C$14:$C$52,C234)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Standart'!$F$14:$F$52,'RAB Standart'!$C$14:$C$52,C235)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Standart'!$F$14:$F$52,'RAB Standart'!$C$14:$C$52,C236)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Standart'!$F$14:$F$52,'RAB Standart'!$C$14:$C$52,C237)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Standart'!$F$14:$F$52,'RAB Standart'!$C$14:$C$52,C238)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Standart'!$F$14:$F$52,'RAB Standart'!$C$14:$C$52,C239)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Standart'!$F$14:$F$52,'RAB Standart'!$C$14:$C$52,C240)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Standart'!$F$14:$F$52,'RAB Standart'!$C$14:$C$52,C241)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Standart'!$F$14:$F$52,'RAB Standart'!$C$14:$C$52,C242)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Standart'!$F$14:$F$52,'RAB Standart'!$C$14:$C$52,C243)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Standart'!$F$14:$F$52,'RAB Standart'!$C$14:$C$52,C244)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Standart'!$F$14:$F$52,'RAB Standart'!$C$14:$C$52,C245)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Standart'!$F$14:$F$52,'RAB Standart'!$C$14:$C$52,C246)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Standart'!$F$14:$F$52,'RAB Standart'!$C$14:$C$52,C247)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Standart'!$F$14:$F$52,'RAB Standart'!$C$14:$C$52,C248)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Standart'!$F$14:$F$52,'RAB Standart'!$C$14:$C$52,C249)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Standart'!$F$14:$F$52,'RAB Standart'!$C$14:$C$52,C250)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Standart'!$F$14:$F$52,'RAB Standart'!$C$14:$C$52,C251)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Standart'!$F$14:$F$52,'RAB Standart'!$C$14:$C$52,C252)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Standart'!$F$14:$F$52,'RAB Standart'!$C$14:$C$52,C253)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Standart'!$F$14:$F$52,'RAB Standart'!$C$14:$C$52,C254)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Standart'!$F$14:$F$52,'RAB Standart'!$C$14:$C$52,C255)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Standart'!$F$14:$F$52,'RAB Standart'!$C$14:$C$52,C256)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Standart'!$F$14:$F$52,'RAB Standart'!$C$14:$C$52,C257)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Standart'!$F$14:$F$52,'RAB Standart'!$C$14:$C$52,C258)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Standart'!$F$14:$F$52,'RAB Standart'!$C$14:$C$52,C259)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Standart'!$F$14:$F$52,'RAB Standart'!$C$14:$C$52,C260)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Standart'!$F$14:$F$52,'RAB Standart'!$C$14:$C$52,C261)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Standart'!$F$14:$F$52,'RAB Standart'!$C$14:$C$52,C262)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Standart'!$F$14:$F$52,'RAB Standart'!$C$14:$C$52,C263)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Standart'!$F$14:$F$52,'RAB Standart'!$C$14:$C$52,C264)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Standart'!$F$14:$F$52,'RAB Standart'!$C$14:$C$52,C265)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Standart'!$F$14:$F$52,'RAB Standart'!$C$14:$C$52,C266)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Standart'!$F$14:$F$52,'RAB Standart'!$C$14:$C$52,C267)</f>
        <v>3</v>
      </c>
      <c r="E267" s="24">
        <f t="shared" ca="1" si="21"/>
        <v>1</v>
      </c>
      <c r="F267" s="24">
        <f ca="1">IF(D267=0,0,SUM($E$223:E267))</f>
        <v>4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Standart'!$F$14:$F$52,'RAB Standart'!$C$14:$C$52,C268)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Standart'!$F$14:$F$52,'RAB Standart'!$C$14:$C$52,C269)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Standart'!$F$14:$F$52,'RAB Standart'!$C$14:$C$52,C270)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Standart'!$F$14:$F$52,'RAB Standart'!$C$14:$C$52,C271)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Standart'!$F$14:$F$52,'RAB Standart'!$C$14:$C$52,C272)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Standart'!$F$14:$F$52,'RAB Standart'!$C$14:$C$52,C273)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Standart'!$F$14:$F$52,'RAB Standart'!$C$14:$C$52,C274)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Standart'!$F$14:$F$52,'RAB Standart'!$C$14:$C$52,C275)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Standart'!$F$14:$F$52,'RAB Standart'!$C$14:$C$52,C276)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Standart'!$F$14:$F$52,'RAB Standart'!$C$14:$C$52,C277)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Standart'!$F$14:$F$52,'RAB Standart'!$C$14:$C$52,C278)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Standart'!$F$14:$F$52,'RAB Standart'!$C$14:$C$52,C279)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Standart'!$F$14:$F$52,'RAB Standart'!$C$14:$C$52,C280)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Standart'!$F$14:$F$52,'RAB Standart'!$C$14:$C$52,C281)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Standart'!$F$14:$F$52,'RAB Standart'!$C$14:$C$52,C282)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Standart'!$F$14:$F$52,'RAB Standart'!$C$14:$C$52,C283)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Standart'!$F$14:$F$52,'RAB Standart'!$C$14:$C$52,C284)</f>
        <v>3</v>
      </c>
      <c r="E284" s="24">
        <f t="shared" ca="1" si="21"/>
        <v>1</v>
      </c>
      <c r="F284" s="24">
        <f ca="1">IF(D284=0,0,SUM($E$223:E284))</f>
        <v>5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Standart'!$F$14:$F$52,'RAB Standart'!$C$14:$C$52,C285)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Standart'!$F$14:$F$52,'RAB Standart'!$C$14:$C$52,C286)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Standart'!$F$14:$F$52,'RAB Standart'!$C$14:$C$52,C287)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Standart'!$F$14:$F$52,'RAB Standart'!$C$14:$C$52,C288)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Standart'!$F$14:$F$52,'RAB Standart'!$C$14:$C$52,C289)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Standart'!$F$14:$F$52,'RAB Standart'!$C$14:$C$52,C290)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Standart'!$F$14:$F$52,'RAB Standart'!$C$14:$C$52,C291)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Standart'!$F$14:$F$52,'RAB Standart'!$C$14:$C$52,C292)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Standart'!$F$14:$F$52,'RAB Standart'!$C$14:$C$52,C293)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Standart'!$F$14:$F$52,'RAB Standart'!$C$14:$C$52,C294)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Standart'!$F$14:$F$52,'RAB Standart'!$C$14:$C$52,C295)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Standart'!$F$14:$F$52,'RAB Standart'!$C$14:$C$52,C296)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Standart'!$F$14:$F$52,'RAB Standart'!$C$14:$C$52,C297)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Standart'!$F$14:$F$52,'RAB Standart'!$C$14:$C$52,C298)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Standart'!$F$14:$F$52,'RAB Standart'!$C$14:$C$52,C299)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Standart'!$F$14:$F$52,'RAB Standart'!$C$14:$C$52,C300)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Standart'!$F$14:$F$52,'RAB Standart'!$C$14:$C$52,C301)</f>
        <v>1</v>
      </c>
      <c r="E301" s="24">
        <f t="shared" ca="1" si="22"/>
        <v>1</v>
      </c>
      <c r="F301" s="24">
        <f ca="1">IF(D301=0,0,SUM($E$223:E301))</f>
        <v>6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Standart'!$F$14:$F$52,'RAB Standart'!$C$14:$C$52,C302)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Standart'!$F$14:$F$52,'RAB Standart'!$C$14:$C$52,C303)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Standart'!$F$14:$F$52,'RAB Standart'!$C$14:$C$52,C304)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Standart'!$F$14:$F$52,'RAB Standart'!$C$14:$C$52,C305)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Standart'!$F$14:$F$52,'RAB Standart'!$C$14:$C$52,C306)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Standart'!$F$14:$F$52,'RAB Standart'!$C$14:$C$52,C307)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Standart'!$F$14:$F$52,'RAB Standart'!$C$14:$C$52,C308)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Standart'!$F$14:$F$52,'RAB Standart'!$C$14:$C$52,C309)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Standart'!$F$14:$F$52,'RAB Standart'!$C$14:$C$52,C310)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Standart'!$F$14:$F$52,'RAB Standart'!$C$14:$C$52,C311)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Standart'!$F$14:$F$52,'RAB Standart'!$C$14:$C$52,C312)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Standart'!$F$14:$F$52,'RAB Standart'!$C$14:$C$52,C313)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Standart'!$F$14:$F$52,'RAB Standart'!$C$14:$C$52,C314)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Standart'!$F$14:$F$52,'RAB Standart'!$C$14:$C$52,C315)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Standart'!$F$14:$F$52,'RAB Standart'!$C$14:$C$52,C316)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Standart'!$F$14:$F$52,'RAB Standart'!$C$14:$C$52,C317)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Standart'!$F$14:$F$52,'RAB Standart'!$C$14:$C$52,C318)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Standart'!$F$14:$F$52,'RAB Standart'!$C$14:$C$52,C319)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Standart'!$F$14:$F$52,'RAB Standart'!$C$14:$C$52,C320)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Standart'!$F$14:$F$52,'RAB Standart'!$C$14:$C$52,C321)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Standart'!$F$14:$F$52,'RAB Standart'!$C$14:$C$52,C322)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Standart'!$F$14:$F$52,'RAB Standart'!$C$14:$C$52,C323)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Standart'!$F$14:$F$52,'RAB Standart'!$C$14:$C$52,C324)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Standart'!$F$14:$F$52,'RAB Standart'!$C$14:$C$52,C325)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Standart'!$F$14:$F$52,'RAB Standart'!$C$14:$C$52,C326)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Standart'!$F$14:$F$52,'RAB Standart'!$C$14:$C$52,C327)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Standart'!$F$14:$F$52,'RAB Standart'!$C$14:$C$52,C328)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Standart'!$F$14:$F$52,'RAB Standart'!$C$14:$C$52,C329)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SUMIFS('RAB Standart'!$F$14:$F$52,'RAB Standart'!$C$14:$C$52,C330)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SUMIFS('RAB Standart'!$F$14:$F$52,'RAB Standart'!$C$14:$C$52,C331)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SUMIFS('RAB Standart'!$F$14:$F$52,'RAB Standart'!$C$14:$C$52,C332)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SUMIFS('RAB Standart'!$F$14:$F$52,'RAB Standart'!$C$14:$C$52,C333)</f>
        <v>3</v>
      </c>
      <c r="E333" s="24">
        <f t="shared" ca="1" si="22"/>
        <v>1</v>
      </c>
      <c r="F333" s="24">
        <f ca="1">IF(D333=0,0,SUM($E$223:E333))</f>
        <v>7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SUMIFS('RAB Standart'!$F$14:$F$52,'RAB Standart'!$C$14:$C$52,C334)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SUMIFS('RAB Standart'!$F$14:$F$52,'RAB Standart'!$C$14:$C$52,C335)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SUMIFS('RAB Standart'!$F$14:$F$52,'RAB Standart'!$C$14:$C$52,C336)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SUMIFS('RAB Standart'!$F$14:$F$52,'RAB Standart'!$C$14:$C$52,C337)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SUMIFS('RAB Standart'!$F$14:$F$52,'RAB Standart'!$C$14:$C$52,C338)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SUMIFS('RAB Standart'!$F$14:$F$52,'RAB Standart'!$C$14:$C$52,C339)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SUMIFS('RAB Standart'!$F$14:$F$52,'RAB Standart'!$C$14:$C$52,C340)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SUMIFS('RAB Standart'!$F$14:$F$52,'RAB Standart'!$C$14:$C$52,C341)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SUMIFS('RAB Standart'!$F$14:$F$52,'RAB Standart'!$C$14:$C$52,C342)</f>
        <v>34</v>
      </c>
      <c r="E342" s="24">
        <f t="shared" ca="1" si="22"/>
        <v>1</v>
      </c>
      <c r="F342" s="24">
        <f ca="1">IF(D342=0,0,SUM($E$223:E342))</f>
        <v>8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SUMIFS('RAB Standart'!$F$14:$F$52,'RAB Standart'!$C$14:$C$52,C343)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SUMIFS('RAB Standart'!$F$14:$F$52,'RAB Standart'!$C$14:$C$52,C344)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SUMIFS('RAB Standart'!$F$14:$F$52,'RAB Standart'!$C$14:$C$52,C345)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SUMIFS('RAB Standart'!$F$14:$F$52,'RAB Standart'!$C$14:$C$52,C346)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SUMIFS('RAB Standart'!$F$14:$F$52,'RAB Standart'!$C$14:$C$52,C347)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SUMIFS('RAB Standart'!$F$14:$F$52,'RAB Standart'!$C$14:$C$52,C348)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SUMIFS('RAB Standart'!$F$14:$F$52,'RAB Standart'!$C$14:$C$52,C349)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SUMIFS('RAB Standart'!$F$14:$F$52,'RAB Standart'!$C$14:$C$52,C350)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SUMIFS('RAB Standart'!$F$14:$F$52,'RAB Standart'!$C$14:$C$52,C351)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SUMIFS('RAB Standart'!$F$14:$F$52,'RAB Standart'!$C$14:$C$52,C352)</f>
        <v>35</v>
      </c>
      <c r="E352" s="24">
        <f t="shared" ca="1" si="22"/>
        <v>1</v>
      </c>
      <c r="F352" s="24">
        <f ca="1">IF(D352=0,0,SUM($E$223:E352))</f>
        <v>9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SUMIFS('RAB Standart'!$F$14:$F$52,'RAB Standart'!$C$14:$C$52,C353)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SUMIFS('RAB Standart'!$F$14:$F$52,'RAB Standart'!$C$14:$C$52,C354)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SUMIFS('RAB Standart'!$F$14:$F$52,'RAB Standart'!$C$14:$C$52,C355)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SUMIFS('RAB Standart'!$F$14:$F$52,'RAB Standart'!$C$14:$C$52,C356)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SUMIFS('RAB Standart'!$F$14:$F$52,'RAB Standart'!$C$14:$C$52,C357)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SUMIFS('RAB Standart'!$F$14:$F$52,'RAB Standart'!$C$14:$C$52,C358)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SUMIFS('RAB Standart'!$F$14:$F$52,'RAB Standart'!$C$14:$C$52,C359)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SUMIFS('RAB Standart'!$F$14:$F$52,'RAB Standart'!$C$14:$C$52,C360)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SUMIFS('RAB Standart'!$F$14:$F$52,'RAB Standart'!$C$14:$C$52,C361)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SUMIFS('RAB Standart'!$F$14:$F$52,'RAB Standart'!$C$14:$C$52,C362)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SUMIFS('RAB Standart'!$F$14:$F$52,'RAB Standart'!$C$14:$C$52,C363)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SUMIFS('RAB Standart'!$F$14:$F$52,'RAB Standart'!$C$14:$C$52,C364)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SUMIFS('RAB Standart'!$F$14:$F$52,'RAB Standart'!$C$14:$C$52,C365)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Standart'!$F$14:$F$52,'RAB Standart'!$C$14:$C$52,C366)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Standart'!$F$14:$F$52,'RAB Standart'!$C$14:$C$52,C367)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Standart'!$F$14:$F$52,'RAB Standart'!$C$14:$C$52,C368)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Standart'!$F$14:$F$52,'RAB Standart'!$C$14:$C$52,C369)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Standart'!$F$14:$F$52,'RAB Standart'!$C$14:$C$52,C370)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Standart'!$F$14:$F$52,'RAB Standart'!$C$14:$C$52,C371)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Standart'!$F$14:$F$52,'RAB Standart'!$C$14:$C$52,C372)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Standart'!$F$14:$F$52,'RAB Standart'!$C$14:$C$52,C373)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1" priority="5" operator="equal">
      <formula>0</formula>
    </cfRule>
  </conditionalFormatting>
  <conditionalFormatting sqref="C16:C165">
    <cfRule type="cellIs" dxfId="30" priority="4" stopIfTrue="1" operator="equal">
      <formula>0</formula>
    </cfRule>
  </conditionalFormatting>
  <conditionalFormatting sqref="C16:E165">
    <cfRule type="cellIs" dxfId="29" priority="1" operator="equal">
      <formula>0</formula>
    </cfRule>
  </conditionalFormatting>
  <conditionalFormatting sqref="D224:F373">
    <cfRule type="cellIs" dxfId="28" priority="8" operator="equal">
      <formula>0</formula>
    </cfRule>
  </conditionalFormatting>
  <conditionalFormatting sqref="E1:E3 G1:G115 E6:E15 H12:I12 N13 F14:F15 H14:K115 E166:K166 G166:G223 E167:F167 H167:K167">
    <cfRule type="cellIs" dxfId="27" priority="43" stopIfTrue="1" operator="equal">
      <formula>0</formula>
    </cfRule>
  </conditionalFormatting>
  <conditionalFormatting sqref="E171:E65536">
    <cfRule type="cellIs" dxfId="26" priority="9" stopIfTrue="1" operator="equal">
      <formula>0</formula>
    </cfRule>
  </conditionalFormatting>
  <conditionalFormatting sqref="G224">
    <cfRule type="cellIs" dxfId="25" priority="10" operator="equal">
      <formula>0</formula>
    </cfRule>
  </conditionalFormatting>
  <conditionalFormatting sqref="G225:G65536">
    <cfRule type="cellIs" dxfId="24" priority="14" stopIfTrue="1" operator="equal">
      <formula>0</formula>
    </cfRule>
  </conditionalFormatting>
  <conditionalFormatting sqref="R14:T166 G116:K165">
    <cfRule type="cellIs" dxfId="2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3" t="s">
        <v>1426</v>
      </c>
      <c r="C2" s="593"/>
      <c r="D2" s="593"/>
      <c r="E2" s="593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98" t="s">
        <v>1500</v>
      </c>
      <c r="C4" s="599"/>
      <c r="D4" s="599"/>
      <c r="E4" s="600"/>
      <c r="F4" s="351"/>
      <c r="G4" s="351"/>
      <c r="H4" s="352"/>
      <c r="I4" s="562" t="s">
        <v>1501</v>
      </c>
      <c r="J4" s="563"/>
      <c r="K4" s="563"/>
      <c r="L4" s="564"/>
    </row>
    <row r="5" spans="1:12" ht="34.5" customHeight="1">
      <c r="A5" s="193"/>
      <c r="B5" s="354" t="s">
        <v>1352</v>
      </c>
      <c r="C5" s="200" t="s">
        <v>9</v>
      </c>
      <c r="D5" s="594" t="str">
        <f>DATA!D14</f>
        <v>PD An. PT KAILO SUMBER KASIH</v>
      </c>
      <c r="E5" s="595"/>
      <c r="F5" s="197"/>
      <c r="G5" s="197"/>
      <c r="I5" s="355" t="s">
        <v>1352</v>
      </c>
      <c r="J5" s="200" t="s">
        <v>9</v>
      </c>
      <c r="K5" s="565" t="str">
        <f>D5</f>
        <v>PD An. PT KAILO SUMBER KASIH</v>
      </c>
      <c r="L5" s="566"/>
    </row>
    <row r="6" spans="1:12" ht="31.5" customHeight="1">
      <c r="A6" s="193"/>
      <c r="B6" s="354" t="s">
        <v>1497</v>
      </c>
      <c r="C6" s="200" t="s">
        <v>9</v>
      </c>
      <c r="D6" s="603">
        <f>DATA!D17*1000</f>
        <v>164000</v>
      </c>
      <c r="E6" s="604"/>
      <c r="F6" s="197"/>
      <c r="G6" s="197"/>
      <c r="I6" s="355" t="s">
        <v>1498</v>
      </c>
      <c r="J6" s="200" t="s">
        <v>9</v>
      </c>
      <c r="K6" s="567">
        <f>DATA!D20*1000</f>
        <v>345000</v>
      </c>
      <c r="L6" s="568"/>
    </row>
    <row r="7" spans="1:12" ht="30.75" customHeight="1">
      <c r="A7" s="193"/>
      <c r="B7" s="354" t="s">
        <v>1413</v>
      </c>
      <c r="C7" s="200" t="s">
        <v>9</v>
      </c>
      <c r="D7" s="601">
        <f>DATA!D18</f>
        <v>3</v>
      </c>
      <c r="E7" s="602"/>
      <c r="F7" s="353" t="s">
        <v>1425</v>
      </c>
      <c r="I7" s="355" t="s">
        <v>1413</v>
      </c>
      <c r="J7" s="200" t="s">
        <v>9</v>
      </c>
      <c r="K7" s="569">
        <f>DATA!D21</f>
        <v>3</v>
      </c>
      <c r="L7" s="570"/>
    </row>
    <row r="8" spans="1:12" ht="51" customHeight="1">
      <c r="A8" s="193"/>
      <c r="B8" s="354" t="s">
        <v>1414</v>
      </c>
      <c r="C8" s="200" t="s">
        <v>9</v>
      </c>
      <c r="D8" s="601">
        <f>DATA!D19</f>
        <v>380</v>
      </c>
      <c r="E8" s="602"/>
      <c r="F8" s="353" t="s">
        <v>1425</v>
      </c>
      <c r="G8" s="348">
        <v>220</v>
      </c>
      <c r="I8" s="355" t="s">
        <v>1414</v>
      </c>
      <c r="J8" s="200" t="s">
        <v>9</v>
      </c>
      <c r="K8" s="569">
        <f>DATA!D22</f>
        <v>380</v>
      </c>
      <c r="L8" s="570"/>
    </row>
    <row r="9" spans="1:12" ht="30" customHeight="1" thickBot="1">
      <c r="A9" s="193"/>
      <c r="B9" s="360" t="s">
        <v>1509</v>
      </c>
      <c r="C9" s="350" t="s">
        <v>9</v>
      </c>
      <c r="D9" s="596">
        <f>IF(D7=1,D6/(380/3^0.5),(D6/(380*3^0.5)))</f>
        <v>249.17222143973325</v>
      </c>
      <c r="E9" s="597"/>
      <c r="F9" s="196"/>
      <c r="G9" s="349">
        <v>380</v>
      </c>
      <c r="I9" s="361" t="s">
        <v>1509</v>
      </c>
      <c r="J9" s="350" t="s">
        <v>9</v>
      </c>
      <c r="K9" s="573">
        <f>IF(K7=1,K6/(380/3^0.5),(K6/(380*3^0.5)))</f>
        <v>524.17327071163402</v>
      </c>
      <c r="L9" s="574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.5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605"/>
      <c r="E12" s="606"/>
      <c r="F12" s="197"/>
      <c r="G12" s="197"/>
      <c r="I12" s="377" t="s">
        <v>1502</v>
      </c>
      <c r="J12" s="378" t="s">
        <v>9</v>
      </c>
      <c r="K12" s="607"/>
      <c r="L12" s="608"/>
    </row>
    <row r="13" spans="1:12" ht="31.5" customHeight="1">
      <c r="A13" s="193"/>
      <c r="B13" s="385" t="s">
        <v>1353</v>
      </c>
      <c r="C13" s="365" t="s">
        <v>9</v>
      </c>
      <c r="D13" s="611"/>
      <c r="E13" s="612"/>
      <c r="F13" s="197"/>
      <c r="G13" s="197"/>
      <c r="I13" s="379" t="s">
        <v>1353</v>
      </c>
      <c r="J13" s="365" t="s">
        <v>9</v>
      </c>
      <c r="K13" s="571"/>
      <c r="L13" s="572"/>
    </row>
    <row r="14" spans="1:12" ht="30.75" customHeight="1">
      <c r="A14" s="193"/>
      <c r="B14" s="385" t="s">
        <v>1503</v>
      </c>
      <c r="C14" s="365" t="s">
        <v>9</v>
      </c>
      <c r="D14" s="575">
        <v>50</v>
      </c>
      <c r="E14" s="576"/>
      <c r="F14" s="353" t="s">
        <v>1425</v>
      </c>
      <c r="G14" s="357">
        <v>50</v>
      </c>
      <c r="I14" s="379" t="s">
        <v>1503</v>
      </c>
      <c r="J14" s="365" t="s">
        <v>9</v>
      </c>
      <c r="K14" s="577">
        <v>200</v>
      </c>
      <c r="L14" s="578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579">
        <v>100</v>
      </c>
      <c r="E16" s="580"/>
      <c r="F16" s="353"/>
      <c r="G16" s="357">
        <v>160</v>
      </c>
      <c r="I16" s="379" t="s">
        <v>1505</v>
      </c>
      <c r="J16" s="365" t="s">
        <v>9</v>
      </c>
      <c r="K16" s="583">
        <f>K9</f>
        <v>524.17327071163402</v>
      </c>
      <c r="L16" s="584"/>
    </row>
    <row r="17" spans="1:12" ht="34.5" customHeight="1">
      <c r="A17" s="193"/>
      <c r="B17" s="385" t="s">
        <v>1506</v>
      </c>
      <c r="C17" s="365" t="s">
        <v>9</v>
      </c>
      <c r="D17" s="581">
        <f>IF(D15=1,D14/(20/3^0.5),(D14/(20*3^0.5)))</f>
        <v>1.4433756729740645</v>
      </c>
      <c r="E17" s="582"/>
      <c r="F17" s="353" t="s">
        <v>1425</v>
      </c>
      <c r="G17" s="358">
        <v>200</v>
      </c>
      <c r="I17" s="379" t="s">
        <v>1506</v>
      </c>
      <c r="J17" s="365" t="s">
        <v>9</v>
      </c>
      <c r="K17" s="587">
        <f>IF(K15=1,K14/(20/3^0.5),(K14/(20*3^0.5)))</f>
        <v>5.7735026918962582</v>
      </c>
      <c r="L17" s="588"/>
    </row>
    <row r="18" spans="1:12" ht="34.5" customHeight="1">
      <c r="A18" s="193"/>
      <c r="B18" s="385" t="s">
        <v>1507</v>
      </c>
      <c r="C18" s="365" t="s">
        <v>9</v>
      </c>
      <c r="D18" s="581">
        <f>IF(D15=1,D14/(380/3^0.5),(D14/(380*3^0.5)))*1000</f>
        <v>75.96714068284551</v>
      </c>
      <c r="E18" s="582"/>
      <c r="F18" s="353" t="s">
        <v>1425</v>
      </c>
      <c r="G18" s="358">
        <v>250</v>
      </c>
      <c r="I18" s="379" t="s">
        <v>1507</v>
      </c>
      <c r="J18" s="365" t="s">
        <v>9</v>
      </c>
      <c r="K18" s="587">
        <f>IF(K15=1,K14/(380/3^0.5),(K14/(380*3^0.5)))*1000</f>
        <v>303.86856273138204</v>
      </c>
      <c r="L18" s="588"/>
    </row>
    <row r="19" spans="1:12" ht="30" customHeight="1">
      <c r="A19" s="193"/>
      <c r="B19" s="386" t="s">
        <v>1499</v>
      </c>
      <c r="C19" s="364" t="s">
        <v>9</v>
      </c>
      <c r="D19" s="581">
        <f>IF(D15=1,D13/(380/3^0.5),(D13/(380*3^0.5)))</f>
        <v>0</v>
      </c>
      <c r="E19" s="582"/>
      <c r="F19" s="196"/>
      <c r="G19" s="349"/>
      <c r="I19" s="381" t="s">
        <v>1499</v>
      </c>
      <c r="J19" s="364" t="s">
        <v>9</v>
      </c>
      <c r="K19" s="587">
        <f>IF(K15=1,K13/(380/3^0.5),(K13/(380*3^0.5)))</f>
        <v>0</v>
      </c>
      <c r="L19" s="588"/>
    </row>
    <row r="20" spans="1:12" ht="30" customHeight="1" thickBot="1">
      <c r="A20" s="193"/>
      <c r="B20" s="387" t="s">
        <v>1508</v>
      </c>
      <c r="C20" s="383" t="s">
        <v>9</v>
      </c>
      <c r="D20" s="609">
        <f>D16/D18</f>
        <v>1.3163586137523464</v>
      </c>
      <c r="E20" s="610"/>
      <c r="F20" s="196"/>
      <c r="G20" s="349"/>
      <c r="I20" s="382" t="s">
        <v>1499</v>
      </c>
      <c r="J20" s="383" t="s">
        <v>9</v>
      </c>
      <c r="K20" s="585">
        <f>K16/K18</f>
        <v>1.7250000000000001</v>
      </c>
      <c r="L20" s="586"/>
    </row>
    <row r="21" spans="1:12" ht="9.75" customHeight="1">
      <c r="A21" s="193"/>
      <c r="B21" s="372" t="s">
        <v>1508</v>
      </c>
      <c r="C21" s="373" t="s">
        <v>9</v>
      </c>
      <c r="D21" s="592">
        <v>1</v>
      </c>
      <c r="E21" s="592"/>
      <c r="F21" s="374"/>
      <c r="G21" s="375"/>
      <c r="H21" s="376"/>
      <c r="I21" s="372" t="s">
        <v>1499</v>
      </c>
      <c r="J21" s="373" t="s">
        <v>9</v>
      </c>
      <c r="K21" s="592">
        <v>1</v>
      </c>
      <c r="L21" s="592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367"/>
    </row>
    <row r="27" spans="1:12">
      <c r="D27" s="36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opLeftCell="B4" zoomScaleNormal="100" workbookViewId="0">
      <selection activeCell="B11" sqref="A11:XFD11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3"/>
      <c r="C1" s="613"/>
      <c r="D1" s="613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1322</v>
      </c>
      <c r="C3" s="215" t="s">
        <v>9</v>
      </c>
      <c r="D3" s="216">
        <v>2024</v>
      </c>
    </row>
    <row r="4" spans="2:11" ht="20.100000000000001" customHeight="1">
      <c r="B4" s="214" t="s">
        <v>1003</v>
      </c>
      <c r="C4" s="215" t="s">
        <v>9</v>
      </c>
      <c r="D4" s="217">
        <v>0.12</v>
      </c>
    </row>
    <row r="5" spans="2:11" ht="20.100000000000001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00000000000001" customHeight="1">
      <c r="B6" s="214" t="s">
        <v>1324</v>
      </c>
      <c r="C6" s="215" t="s">
        <v>9</v>
      </c>
      <c r="D6" s="219">
        <v>25</v>
      </c>
      <c r="F6" s="392"/>
    </row>
    <row r="7" spans="2:11" ht="20.100000000000001" customHeight="1">
      <c r="B7" s="214" t="s">
        <v>1325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181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114211000</v>
      </c>
    </row>
    <row r="10" spans="2:11" ht="20.100000000000001" customHeight="1">
      <c r="B10" s="214" t="s">
        <v>1418</v>
      </c>
      <c r="C10" s="215" t="s">
        <v>9</v>
      </c>
      <c r="D10" s="221">
        <f ca="1">'RAB Standart'!K58</f>
        <v>69899279.640000001</v>
      </c>
    </row>
    <row r="11" spans="2:11" ht="20.100000000000001" customHeight="1">
      <c r="B11" s="214" t="s">
        <v>1329</v>
      </c>
      <c r="C11" s="215" t="s">
        <v>9</v>
      </c>
      <c r="D11" s="218">
        <f ca="1">2%*D10</f>
        <v>1397985.5928</v>
      </c>
    </row>
    <row r="12" spans="2:11" ht="9" customHeight="1">
      <c r="B12" s="614"/>
      <c r="C12" s="614"/>
      <c r="D12" s="614"/>
    </row>
    <row r="13" spans="2:11" ht="15.75" customHeight="1">
      <c r="B13" s="222"/>
      <c r="C13" s="222"/>
      <c r="D13" s="222"/>
    </row>
    <row r="14" spans="2:11" ht="33.75" customHeight="1">
      <c r="B14" s="338" t="s">
        <v>1352</v>
      </c>
      <c r="C14" s="339" t="s">
        <v>9</v>
      </c>
      <c r="D14" s="344" t="s">
        <v>1661</v>
      </c>
      <c r="E14" s="223" t="s">
        <v>1425</v>
      </c>
    </row>
    <row r="15" spans="2:11" ht="20.100000000000001" customHeight="1">
      <c r="B15" s="340" t="s">
        <v>1419</v>
      </c>
      <c r="C15" s="341" t="s">
        <v>9</v>
      </c>
      <c r="D15" s="345" t="s">
        <v>1666</v>
      </c>
      <c r="E15" s="223" t="s">
        <v>1425</v>
      </c>
    </row>
    <row r="16" spans="2:11" ht="20.100000000000001" customHeight="1">
      <c r="B16" s="340" t="s">
        <v>1420</v>
      </c>
      <c r="C16" s="341" t="s">
        <v>9</v>
      </c>
      <c r="D16" s="345" t="s">
        <v>1423</v>
      </c>
      <c r="E16" s="223" t="s">
        <v>1425</v>
      </c>
    </row>
    <row r="17" spans="2:5" ht="20.100000000000001" customHeight="1">
      <c r="B17" s="340" t="s">
        <v>1421</v>
      </c>
      <c r="C17" s="341" t="s">
        <v>9</v>
      </c>
      <c r="D17" s="346">
        <v>164</v>
      </c>
      <c r="E17" s="223" t="s">
        <v>1425</v>
      </c>
    </row>
    <row r="18" spans="2:5" ht="20.100000000000001" hidden="1" customHeight="1">
      <c r="B18" s="340" t="s">
        <v>1511</v>
      </c>
      <c r="C18" s="341"/>
      <c r="D18" s="346">
        <f>IF((D17&lt;=11),1,3)</f>
        <v>3</v>
      </c>
      <c r="E18" s="223"/>
    </row>
    <row r="19" spans="2:5" ht="20.100000000000001" hidden="1" customHeight="1">
      <c r="B19" s="340" t="s">
        <v>1512</v>
      </c>
      <c r="C19" s="341"/>
      <c r="D19" s="346">
        <f>IF((D17&lt;=11),220,380)</f>
        <v>380</v>
      </c>
      <c r="E19" s="223"/>
    </row>
    <row r="20" spans="2:5" ht="20.100000000000001" customHeight="1">
      <c r="B20" s="340" t="s">
        <v>1422</v>
      </c>
      <c r="C20" s="341" t="s">
        <v>9</v>
      </c>
      <c r="D20" s="346">
        <v>345</v>
      </c>
      <c r="E20" s="223" t="s">
        <v>1425</v>
      </c>
    </row>
    <row r="21" spans="2:5" ht="20.100000000000001" hidden="1" customHeight="1">
      <c r="B21" s="340" t="s">
        <v>1511</v>
      </c>
      <c r="C21" s="341"/>
      <c r="D21" s="346">
        <f>IF((D20&lt;=11),1,3)</f>
        <v>3</v>
      </c>
      <c r="E21" s="223"/>
    </row>
    <row r="22" spans="2:5" ht="20.100000000000001" hidden="1" customHeight="1">
      <c r="B22" s="340" t="s">
        <v>1512</v>
      </c>
      <c r="C22" s="341"/>
      <c r="D22" s="346">
        <f>IF((D20&lt;=11),220,380)</f>
        <v>380</v>
      </c>
      <c r="E22" s="223"/>
    </row>
    <row r="23" spans="2:5" ht="20.100000000000001" customHeight="1">
      <c r="B23" s="340" t="s">
        <v>1326</v>
      </c>
      <c r="C23" s="341" t="s">
        <v>9</v>
      </c>
      <c r="D23" s="345">
        <v>1553.67</v>
      </c>
      <c r="E23" s="223" t="s">
        <v>1425</v>
      </c>
    </row>
    <row r="24" spans="2:5" ht="20.100000000000001" customHeight="1">
      <c r="B24" s="340" t="s">
        <v>1327</v>
      </c>
      <c r="C24" s="341" t="s">
        <v>9</v>
      </c>
      <c r="D24" s="345">
        <v>1035.78</v>
      </c>
      <c r="E24" s="223" t="s">
        <v>1425</v>
      </c>
    </row>
    <row r="25" spans="2:5" ht="20.100000000000001" customHeight="1">
      <c r="B25" s="340" t="s">
        <v>1424</v>
      </c>
      <c r="C25" s="341" t="s">
        <v>9</v>
      </c>
      <c r="D25" s="346">
        <v>631</v>
      </c>
      <c r="E25" s="223" t="s">
        <v>1425</v>
      </c>
    </row>
    <row r="26" spans="2:5" ht="20.100000000000001" customHeight="1">
      <c r="B26" s="342" t="s">
        <v>1328</v>
      </c>
      <c r="C26" s="343" t="s">
        <v>9</v>
      </c>
      <c r="D26" s="347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7" activePane="bottomLeft" state="frozen"/>
      <selection activeCell="D10" sqref="D10"/>
      <selection pane="bottomLeft" activeCell="F3" sqref="F3"/>
    </sheetView>
  </sheetViews>
  <sheetFormatPr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505"/>
    </row>
    <row r="3" spans="1:21">
      <c r="B3" s="621" t="s">
        <v>1330</v>
      </c>
      <c r="C3" s="621"/>
      <c r="D3" s="621"/>
      <c r="E3" s="621"/>
      <c r="F3" s="228" t="str">
        <f>DATA!D14</f>
        <v>PD An. PT KAILO SUMBER KASIH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5" t="s">
        <v>1322</v>
      </c>
      <c r="C5" s="615" t="s">
        <v>1331</v>
      </c>
      <c r="D5" s="620" t="s">
        <v>1332</v>
      </c>
      <c r="E5" s="620" t="s">
        <v>1333</v>
      </c>
      <c r="F5" s="615" t="s">
        <v>1334</v>
      </c>
      <c r="G5" s="615"/>
      <c r="H5" s="615"/>
      <c r="I5" s="615"/>
      <c r="J5" s="615"/>
      <c r="K5" s="615" t="s">
        <v>1335</v>
      </c>
      <c r="L5" s="615"/>
      <c r="M5" s="230"/>
      <c r="N5" s="618" t="s">
        <v>1336</v>
      </c>
      <c r="O5" s="620" t="s">
        <v>1337</v>
      </c>
      <c r="P5" s="620" t="s">
        <v>1338</v>
      </c>
      <c r="Q5" s="620" t="s">
        <v>1339</v>
      </c>
      <c r="R5" s="231"/>
      <c r="S5" s="232"/>
      <c r="T5" s="616" t="s">
        <v>1340</v>
      </c>
      <c r="U5" s="233"/>
    </row>
    <row r="6" spans="1:21" ht="20.100000000000001" customHeight="1">
      <c r="B6" s="615"/>
      <c r="C6" s="615"/>
      <c r="D6" s="615"/>
      <c r="E6" s="615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19"/>
      <c r="O6" s="615"/>
      <c r="P6" s="615"/>
      <c r="Q6" s="615"/>
      <c r="R6" s="231"/>
      <c r="S6" s="232"/>
      <c r="T6" s="615"/>
      <c r="U6" s="235"/>
    </row>
    <row r="7" spans="1:21" ht="20.100000000000001" customHeight="1">
      <c r="A7" s="236">
        <v>0</v>
      </c>
      <c r="B7" s="237">
        <v>2023</v>
      </c>
      <c r="C7" s="388">
        <f>DATA!D8*DATA!D26*2</f>
        <v>14480</v>
      </c>
      <c r="D7" s="239">
        <f t="shared" ref="D7:D12" si="0">C7*4/24</f>
        <v>2413.3333333333335</v>
      </c>
      <c r="E7" s="239">
        <f>C7-D7</f>
        <v>12066.666666666666</v>
      </c>
      <c r="F7" s="240">
        <f ca="1">DATA!D10/1000000</f>
        <v>69.899279640000003</v>
      </c>
      <c r="G7" s="241">
        <f ca="1">DATA!$D$11/1000000</f>
        <v>1.3979855928</v>
      </c>
      <c r="H7" s="241">
        <f>C7*DATA!$D$5/1000000</f>
        <v>15.698130664437738</v>
      </c>
      <c r="I7" s="241">
        <f>(C7*DATA!$D$5*DATA!$D$7)/1000000</f>
        <v>0.35320793994984911</v>
      </c>
      <c r="J7" s="239">
        <f ca="1">SUM(F7:I7)</f>
        <v>87.348603837187596</v>
      </c>
      <c r="K7" s="242">
        <f>DATA!D9/1000000</f>
        <v>114.211</v>
      </c>
      <c r="L7" s="239">
        <f>((D7*DATA!$D$23)/1000000)+((E7*DATA!$D$24)/1000000)</f>
        <v>16.247935599999998</v>
      </c>
      <c r="M7" s="239">
        <f>K7+L7</f>
        <v>130.45893559999999</v>
      </c>
      <c r="N7" s="239">
        <f ca="1">M7-J7</f>
        <v>43.110331762812393</v>
      </c>
      <c r="O7" s="237">
        <v>1</v>
      </c>
      <c r="P7" s="239">
        <f ca="1">O7*N7</f>
        <v>43.110331762812393</v>
      </c>
      <c r="Q7" s="239">
        <f ca="1">P7</f>
        <v>43.110331762812393</v>
      </c>
      <c r="S7" s="227" t="str">
        <f ca="1">IF(Q7&lt;0,"a","")</f>
        <v/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86880</v>
      </c>
      <c r="D8" s="239">
        <f t="shared" si="0"/>
        <v>14480</v>
      </c>
      <c r="E8" s="239">
        <f t="shared" ref="E8:E32" si="1">C8-D8</f>
        <v>72400</v>
      </c>
      <c r="F8" s="237"/>
      <c r="G8" s="241">
        <f ca="1">DATA!$D$11/1000000</f>
        <v>1.3979855928</v>
      </c>
      <c r="H8" s="241">
        <f>C8*DATA!$D$5/1000000</f>
        <v>94.188783986626433</v>
      </c>
      <c r="I8" s="241">
        <f>(C8*DATA!$D$5*DATA!$D$7)/1000000</f>
        <v>2.1192476396990942</v>
      </c>
      <c r="J8" s="239">
        <f ca="1">SUM(F8:I8)</f>
        <v>97.706017219125528</v>
      </c>
      <c r="K8" s="244"/>
      <c r="L8" s="239">
        <f>((D8*DATA!$D$23)/1000000)+((E8*DATA!$D$24)/1000000)</f>
        <v>97.487613600000003</v>
      </c>
      <c r="M8" s="239">
        <f t="shared" ref="M8:M32" si="2">K8+L8</f>
        <v>97.487613600000003</v>
      </c>
      <c r="N8" s="239">
        <f ca="1">M8-J8</f>
        <v>-0.21840361912552453</v>
      </c>
      <c r="O8" s="238">
        <f>1/(1+'[164]Asumsi I'!$C$3)^(KKF!A8)</f>
        <v>0.89285714285714279</v>
      </c>
      <c r="P8" s="239">
        <f ca="1">O8*N8</f>
        <v>-0.19500323136207545</v>
      </c>
      <c r="Q8" s="239">
        <f ca="1">Q7+P8</f>
        <v>42.915328531450321</v>
      </c>
      <c r="S8" s="227" t="str">
        <f t="shared" ref="S8:S32" ca="1" si="3">IF(Q8&lt;0,"a","")</f>
        <v/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86880</v>
      </c>
      <c r="D9" s="239">
        <f t="shared" si="0"/>
        <v>14480</v>
      </c>
      <c r="E9" s="239">
        <f t="shared" si="1"/>
        <v>72400</v>
      </c>
      <c r="F9" s="237"/>
      <c r="G9" s="241">
        <f ca="1">DATA!$D$11/1000000</f>
        <v>1.3979855928</v>
      </c>
      <c r="H9" s="241">
        <f>C9*DATA!$D$5/1000000</f>
        <v>94.188783986626433</v>
      </c>
      <c r="I9" s="241">
        <f>(C9*DATA!$D$5*DATA!$D$7)/1000000</f>
        <v>2.1192476396990942</v>
      </c>
      <c r="J9" s="239">
        <f t="shared" ref="J9:J32" ca="1" si="5">SUM(F9:I9)</f>
        <v>97.706017219125528</v>
      </c>
      <c r="K9" s="239"/>
      <c r="L9" s="239">
        <f>((D9*DATA!$D$23)/1000000)+((E9*DATA!$D$24)/1000000)</f>
        <v>97.487613600000003</v>
      </c>
      <c r="M9" s="239">
        <f t="shared" si="2"/>
        <v>97.487613600000003</v>
      </c>
      <c r="N9" s="239">
        <f t="shared" ref="N9:N32" ca="1" si="6">M9-J9</f>
        <v>-0.21840361912552453</v>
      </c>
      <c r="O9" s="245">
        <f>1/(1+'[164]Asumsi I'!$C$3)^(KKF!A9)</f>
        <v>0.79719387755102034</v>
      </c>
      <c r="P9" s="239">
        <f t="shared" ref="P9:P32" ca="1" si="7">O9*N9</f>
        <v>-0.17411002800185307</v>
      </c>
      <c r="Q9" s="239">
        <f ca="1">Q8+P9</f>
        <v>42.741218503448465</v>
      </c>
      <c r="S9" s="227" t="str">
        <f t="shared" ca="1" si="3"/>
        <v/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86880</v>
      </c>
      <c r="D10" s="239">
        <f t="shared" si="0"/>
        <v>14480</v>
      </c>
      <c r="E10" s="239">
        <f t="shared" si="1"/>
        <v>72400</v>
      </c>
      <c r="F10" s="237"/>
      <c r="G10" s="241">
        <f ca="1">DATA!$D$11/1000000</f>
        <v>1.3979855928</v>
      </c>
      <c r="H10" s="241">
        <f>C10*DATA!$D$5/1000000</f>
        <v>94.188783986626433</v>
      </c>
      <c r="I10" s="241">
        <f>(C10*DATA!$D$5*DATA!$D$7)/1000000</f>
        <v>2.1192476396990942</v>
      </c>
      <c r="J10" s="239">
        <f ca="1">SUM(F10:I10)</f>
        <v>97.706017219125528</v>
      </c>
      <c r="K10" s="237"/>
      <c r="L10" s="239">
        <f>((D10*DATA!$D$23)/1000000)+((E10*DATA!$D$24)/1000000)</f>
        <v>97.487613600000003</v>
      </c>
      <c r="M10" s="239">
        <f t="shared" si="2"/>
        <v>97.487613600000003</v>
      </c>
      <c r="N10" s="239">
        <f t="shared" ca="1" si="6"/>
        <v>-0.21840361912552453</v>
      </c>
      <c r="O10" s="238">
        <f>1/(1+'[164]Asumsi I'!$C$3)^(KKF!A10)</f>
        <v>0.71178024781341087</v>
      </c>
      <c r="P10" s="239">
        <f t="shared" ca="1" si="7"/>
        <v>-0.15545538214451166</v>
      </c>
      <c r="Q10" s="239">
        <f t="shared" ref="Q10:Q30" ca="1" si="9">Q9+P10</f>
        <v>42.585763121303955</v>
      </c>
      <c r="S10" s="227" t="str">
        <f t="shared" ca="1" si="3"/>
        <v/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86880</v>
      </c>
      <c r="D11" s="239">
        <f t="shared" si="0"/>
        <v>14480</v>
      </c>
      <c r="E11" s="239">
        <f t="shared" si="1"/>
        <v>72400</v>
      </c>
      <c r="F11" s="237"/>
      <c r="G11" s="241">
        <f ca="1">DATA!$D$11/1000000</f>
        <v>1.3979855928</v>
      </c>
      <c r="H11" s="241">
        <f>C11*DATA!$D$5/1000000</f>
        <v>94.188783986626433</v>
      </c>
      <c r="I11" s="241">
        <f>(C11*DATA!$D$5*DATA!$D$7)/1000000</f>
        <v>2.1192476396990942</v>
      </c>
      <c r="J11" s="239">
        <f ca="1">SUM(F11:I11)</f>
        <v>97.706017219125528</v>
      </c>
      <c r="K11" s="237"/>
      <c r="L11" s="239">
        <f>((D11*DATA!$D$23)/1000000)+((E11*DATA!$D$24)/1000000)</f>
        <v>97.487613600000003</v>
      </c>
      <c r="M11" s="239">
        <f t="shared" si="2"/>
        <v>97.487613600000003</v>
      </c>
      <c r="N11" s="239">
        <f t="shared" ca="1" si="6"/>
        <v>-0.21840361912552453</v>
      </c>
      <c r="O11" s="238">
        <f>1/(1+'[164]Asumsi I'!$C$3)^(KKF!A11)</f>
        <v>0.63551807840483121</v>
      </c>
      <c r="P11" s="239">
        <f t="shared" ca="1" si="7"/>
        <v>-0.13879944834331398</v>
      </c>
      <c r="Q11" s="239">
        <f t="shared" ca="1" si="9"/>
        <v>42.446963672960642</v>
      </c>
      <c r="S11" s="227" t="str">
        <f t="shared" ca="1" si="3"/>
        <v/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86880</v>
      </c>
      <c r="D12" s="239">
        <f t="shared" si="0"/>
        <v>14480</v>
      </c>
      <c r="E12" s="239">
        <f>C12-D12</f>
        <v>72400</v>
      </c>
      <c r="F12" s="237"/>
      <c r="G12" s="241">
        <f ca="1">DATA!$D$11/1000000</f>
        <v>1.3979855928</v>
      </c>
      <c r="H12" s="241">
        <f>C12*DATA!$D$5/1000000</f>
        <v>94.188783986626433</v>
      </c>
      <c r="I12" s="241">
        <f>(C12*DATA!$D$5*DATA!$D$7)/1000000</f>
        <v>2.1192476396990942</v>
      </c>
      <c r="J12" s="239">
        <f t="shared" ca="1" si="5"/>
        <v>97.706017219125528</v>
      </c>
      <c r="K12" s="237"/>
      <c r="L12" s="239">
        <f>((D12*DATA!$D$23)/1000000)+((E12*DATA!$D$24)/1000000)</f>
        <v>97.487613600000003</v>
      </c>
      <c r="M12" s="239">
        <f t="shared" si="2"/>
        <v>97.487613600000003</v>
      </c>
      <c r="N12" s="239">
        <f t="shared" ca="1" si="6"/>
        <v>-0.21840361912552453</v>
      </c>
      <c r="O12" s="238">
        <f>1/(1+'[164]Asumsi I'!$C$3)^(KKF!A12)</f>
        <v>0.56742685571859919</v>
      </c>
      <c r="P12" s="239">
        <f t="shared" ca="1" si="7"/>
        <v>-0.1239280788779589</v>
      </c>
      <c r="Q12" s="239">
        <f t="shared" ca="1" si="9"/>
        <v>42.323035594082683</v>
      </c>
      <c r="S12" s="227" t="str">
        <f t="shared" ca="1" si="3"/>
        <v/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86880</v>
      </c>
      <c r="D13" s="239">
        <f t="shared" ref="D13:D32" si="11">C13*4/24</f>
        <v>14480</v>
      </c>
      <c r="E13" s="239">
        <f t="shared" si="1"/>
        <v>72400</v>
      </c>
      <c r="F13" s="237"/>
      <c r="G13" s="241">
        <f ca="1">DATA!$D$11/1000000</f>
        <v>1.3979855928</v>
      </c>
      <c r="H13" s="241">
        <f>C13*DATA!$D$5/1000000</f>
        <v>94.188783986626433</v>
      </c>
      <c r="I13" s="241">
        <f>(C13*DATA!$D$5*DATA!$D$7)/1000000</f>
        <v>2.1192476396990942</v>
      </c>
      <c r="J13" s="239">
        <f t="shared" ca="1" si="5"/>
        <v>97.706017219125528</v>
      </c>
      <c r="K13" s="237"/>
      <c r="L13" s="239">
        <f>((D13*DATA!$D$23)/1000000)+((E13*DATA!$D$24)/1000000)</f>
        <v>97.487613600000003</v>
      </c>
      <c r="M13" s="239">
        <f t="shared" si="2"/>
        <v>97.487613600000003</v>
      </c>
      <c r="N13" s="239">
        <f t="shared" ca="1" si="6"/>
        <v>-0.21840361912552453</v>
      </c>
      <c r="O13" s="238">
        <f>1/(1+'[164]Asumsi I'!$C$3)^(KKF!A13)</f>
        <v>0.50663112117732068</v>
      </c>
      <c r="P13" s="239">
        <f t="shared" ca="1" si="7"/>
        <v>-0.11065007042674901</v>
      </c>
      <c r="Q13" s="239">
        <f t="shared" ca="1" si="9"/>
        <v>42.212385523655932</v>
      </c>
      <c r="S13" s="227" t="str">
        <f t="shared" ca="1" si="3"/>
        <v/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86880</v>
      </c>
      <c r="D14" s="239">
        <f t="shared" si="11"/>
        <v>14480</v>
      </c>
      <c r="E14" s="239">
        <f t="shared" si="1"/>
        <v>72400</v>
      </c>
      <c r="F14" s="237"/>
      <c r="G14" s="241">
        <f ca="1">DATA!$D$11/1000000</f>
        <v>1.3979855928</v>
      </c>
      <c r="H14" s="241">
        <f>C14*DATA!$D$5/1000000</f>
        <v>94.188783986626433</v>
      </c>
      <c r="I14" s="241">
        <f>(C14*DATA!$D$5*DATA!$D$7)/1000000</f>
        <v>2.1192476396990942</v>
      </c>
      <c r="J14" s="239">
        <f t="shared" ca="1" si="5"/>
        <v>97.706017219125528</v>
      </c>
      <c r="K14" s="237"/>
      <c r="L14" s="239">
        <f>((D14*DATA!$D$23)/1000000)+((E14*DATA!$D$24)/1000000)</f>
        <v>97.487613600000003</v>
      </c>
      <c r="M14" s="239">
        <f t="shared" si="2"/>
        <v>97.487613600000003</v>
      </c>
      <c r="N14" s="239">
        <f t="shared" ca="1" si="6"/>
        <v>-0.21840361912552453</v>
      </c>
      <c r="O14" s="238">
        <f>1/(1+'[164]Asumsi I'!$C$3)^(KKF!A14)</f>
        <v>0.45234921533689343</v>
      </c>
      <c r="P14" s="239">
        <f t="shared" ca="1" si="7"/>
        <v>-9.8794705738168745E-2</v>
      </c>
      <c r="Q14" s="239">
        <f t="shared" ca="1" si="9"/>
        <v>42.11359081791776</v>
      </c>
      <c r="S14" s="227" t="str">
        <f t="shared" ca="1" si="3"/>
        <v/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86880</v>
      </c>
      <c r="D15" s="239">
        <f t="shared" si="11"/>
        <v>14480</v>
      </c>
      <c r="E15" s="239">
        <f t="shared" si="1"/>
        <v>72400</v>
      </c>
      <c r="F15" s="237"/>
      <c r="G15" s="241">
        <f ca="1">DATA!$D$11/1000000</f>
        <v>1.3979855928</v>
      </c>
      <c r="H15" s="241">
        <f>C15*DATA!$D$5/1000000</f>
        <v>94.188783986626433</v>
      </c>
      <c r="I15" s="241">
        <f>(C15*DATA!$D$5*DATA!$D$7)/1000000</f>
        <v>2.1192476396990942</v>
      </c>
      <c r="J15" s="239">
        <f t="shared" ca="1" si="5"/>
        <v>97.706017219125528</v>
      </c>
      <c r="K15" s="237"/>
      <c r="L15" s="239">
        <f>((D15*DATA!$D$23)/1000000)+((E15*DATA!$D$24)/1000000)</f>
        <v>97.487613600000003</v>
      </c>
      <c r="M15" s="239">
        <f t="shared" si="2"/>
        <v>97.487613600000003</v>
      </c>
      <c r="N15" s="239">
        <f t="shared" ca="1" si="6"/>
        <v>-0.21840361912552453</v>
      </c>
      <c r="O15" s="238">
        <f>1/(1+'[164]Asumsi I'!$C$3)^(KKF!A15)</f>
        <v>0.4038832279793691</v>
      </c>
      <c r="P15" s="239">
        <f t="shared" ca="1" si="7"/>
        <v>-8.8209558694793522E-2</v>
      </c>
      <c r="Q15" s="239">
        <f t="shared" ca="1" si="9"/>
        <v>42.025381259222968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86880</v>
      </c>
      <c r="D16" s="239">
        <f t="shared" si="11"/>
        <v>14480</v>
      </c>
      <c r="E16" s="239">
        <f t="shared" si="1"/>
        <v>72400</v>
      </c>
      <c r="F16" s="237"/>
      <c r="G16" s="241">
        <f ca="1">DATA!$D$11/1000000</f>
        <v>1.3979855928</v>
      </c>
      <c r="H16" s="241">
        <f>C16*DATA!$D$5/1000000</f>
        <v>94.188783986626433</v>
      </c>
      <c r="I16" s="241">
        <f>(C16*DATA!$D$5*DATA!$D$7)/1000000</f>
        <v>2.1192476396990942</v>
      </c>
      <c r="J16" s="239">
        <f t="shared" ca="1" si="5"/>
        <v>97.706017219125528</v>
      </c>
      <c r="K16" s="237"/>
      <c r="L16" s="239">
        <f>((D16*DATA!$D$23)/1000000)+((E16*DATA!$D$24)/1000000)</f>
        <v>97.487613600000003</v>
      </c>
      <c r="M16" s="239">
        <f t="shared" si="2"/>
        <v>97.487613600000003</v>
      </c>
      <c r="N16" s="239">
        <f t="shared" ca="1" si="6"/>
        <v>-0.21840361912552453</v>
      </c>
      <c r="O16" s="238">
        <f>1/(1+'[164]Asumsi I'!$C$3)^(KKF!A16)</f>
        <v>0.36061002498157957</v>
      </c>
      <c r="P16" s="239">
        <f t="shared" ca="1" si="7"/>
        <v>-7.8758534548922787E-2</v>
      </c>
      <c r="Q16" s="239">
        <f t="shared" ca="1" si="9"/>
        <v>41.946622724674043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86880</v>
      </c>
      <c r="D17" s="239">
        <f t="shared" si="11"/>
        <v>14480</v>
      </c>
      <c r="E17" s="239">
        <f t="shared" si="1"/>
        <v>72400</v>
      </c>
      <c r="F17" s="237"/>
      <c r="G17" s="241">
        <f ca="1">DATA!$D$11/1000000</f>
        <v>1.3979855928</v>
      </c>
      <c r="H17" s="241">
        <f>C17*DATA!$D$5/1000000</f>
        <v>94.188783986626433</v>
      </c>
      <c r="I17" s="241">
        <f>(C17*DATA!$D$5*DATA!$D$7)/1000000</f>
        <v>2.1192476396990942</v>
      </c>
      <c r="J17" s="239">
        <f t="shared" ca="1" si="5"/>
        <v>97.706017219125528</v>
      </c>
      <c r="K17" s="237"/>
      <c r="L17" s="239">
        <f>((D17*DATA!$D$23)/1000000)+((E17*DATA!$D$24)/1000000)</f>
        <v>97.487613600000003</v>
      </c>
      <c r="M17" s="239">
        <f t="shared" si="2"/>
        <v>97.487613600000003</v>
      </c>
      <c r="N17" s="239">
        <f t="shared" ca="1" si="6"/>
        <v>-0.21840361912552453</v>
      </c>
      <c r="O17" s="238">
        <f>1/(1+'[164]Asumsi I'!$C$3)^(KKF!A17)</f>
        <v>0.32197323659069599</v>
      </c>
      <c r="P17" s="239">
        <f t="shared" ca="1" si="7"/>
        <v>-7.0320120132966762E-2</v>
      </c>
      <c r="Q17" s="239">
        <f t="shared" ca="1" si="9"/>
        <v>41.876302604541074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86880</v>
      </c>
      <c r="D18" s="239">
        <f t="shared" si="11"/>
        <v>14480</v>
      </c>
      <c r="E18" s="239">
        <f t="shared" si="1"/>
        <v>72400</v>
      </c>
      <c r="F18" s="237"/>
      <c r="G18" s="241">
        <f ca="1">DATA!$D$11/1000000</f>
        <v>1.3979855928</v>
      </c>
      <c r="H18" s="241">
        <f>C18*DATA!$D$5/1000000</f>
        <v>94.188783986626433</v>
      </c>
      <c r="I18" s="241">
        <f>(C18*DATA!$D$5*DATA!$D$7)/1000000</f>
        <v>2.1192476396990942</v>
      </c>
      <c r="J18" s="239">
        <f t="shared" ca="1" si="5"/>
        <v>97.706017219125528</v>
      </c>
      <c r="K18" s="237"/>
      <c r="L18" s="239">
        <f>((D18*DATA!$D$23)/1000000)+((E18*DATA!$D$24)/1000000)</f>
        <v>97.487613600000003</v>
      </c>
      <c r="M18" s="239">
        <f t="shared" si="2"/>
        <v>97.487613600000003</v>
      </c>
      <c r="N18" s="239">
        <f t="shared" ca="1" si="6"/>
        <v>-0.21840361912552453</v>
      </c>
      <c r="O18" s="238">
        <f>1/(1+'[164]Asumsi I'!$C$3)^(KKF!A18)</f>
        <v>0.28747610409883567</v>
      </c>
      <c r="P18" s="239">
        <f t="shared" ca="1" si="7"/>
        <v>-6.2785821547291745E-2</v>
      </c>
      <c r="Q18" s="239">
        <f t="shared" ca="1" si="9"/>
        <v>41.81351678299378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86880</v>
      </c>
      <c r="D19" s="239">
        <f t="shared" si="11"/>
        <v>14480</v>
      </c>
      <c r="E19" s="239">
        <f t="shared" si="1"/>
        <v>72400</v>
      </c>
      <c r="F19" s="237"/>
      <c r="G19" s="241">
        <f ca="1">DATA!$D$11/1000000</f>
        <v>1.3979855928</v>
      </c>
      <c r="H19" s="241">
        <f>C19*DATA!$D$5/1000000</f>
        <v>94.188783986626433</v>
      </c>
      <c r="I19" s="241">
        <f>(C19*DATA!$D$5*DATA!$D$7)/1000000</f>
        <v>2.1192476396990942</v>
      </c>
      <c r="J19" s="239">
        <f t="shared" ca="1" si="5"/>
        <v>97.706017219125528</v>
      </c>
      <c r="K19" s="237"/>
      <c r="L19" s="239">
        <f>((D19*DATA!$D$23)/1000000)+((E19*DATA!$D$24)/1000000)</f>
        <v>97.487613600000003</v>
      </c>
      <c r="M19" s="239">
        <f t="shared" si="2"/>
        <v>97.487613600000003</v>
      </c>
      <c r="N19" s="239">
        <f t="shared" ca="1" si="6"/>
        <v>-0.21840361912552453</v>
      </c>
      <c r="O19" s="238">
        <f>1/(1+'[164]Asumsi I'!$C$3)^(KKF!A19)</f>
        <v>0.25667509294538904</v>
      </c>
      <c r="P19" s="239">
        <f t="shared" ca="1" si="7"/>
        <v>-5.6058769238653355E-2</v>
      </c>
      <c r="Q19" s="239">
        <f t="shared" ca="1" si="9"/>
        <v>41.757458013755127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86880</v>
      </c>
      <c r="D20" s="239">
        <f t="shared" si="11"/>
        <v>14480</v>
      </c>
      <c r="E20" s="239">
        <f t="shared" si="1"/>
        <v>72400</v>
      </c>
      <c r="F20" s="237"/>
      <c r="G20" s="241">
        <f ca="1">DATA!$D$11/1000000</f>
        <v>1.3979855928</v>
      </c>
      <c r="H20" s="241">
        <f>C20*DATA!$D$5/1000000</f>
        <v>94.188783986626433</v>
      </c>
      <c r="I20" s="241">
        <f>(C20*DATA!$D$5*DATA!$D$7)/1000000</f>
        <v>2.1192476396990942</v>
      </c>
      <c r="J20" s="239">
        <f t="shared" ca="1" si="5"/>
        <v>97.706017219125528</v>
      </c>
      <c r="K20" s="237"/>
      <c r="L20" s="239">
        <f>((D20*DATA!$D$23)/1000000)+((E20*DATA!$D$24)/1000000)</f>
        <v>97.487613600000003</v>
      </c>
      <c r="M20" s="239">
        <f t="shared" si="2"/>
        <v>97.487613600000003</v>
      </c>
      <c r="N20" s="239">
        <f t="shared" ca="1" si="6"/>
        <v>-0.21840361912552453</v>
      </c>
      <c r="O20" s="238">
        <f>1/(1+'[164]Asumsi I'!$C$3)^(KKF!A20)</f>
        <v>0.22917419012981158</v>
      </c>
      <c r="P20" s="239">
        <f t="shared" ca="1" si="7"/>
        <v>-5.0052472534511908E-2</v>
      </c>
      <c r="Q20" s="239">
        <f t="shared" ca="1" si="9"/>
        <v>41.707405541220616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86880</v>
      </c>
      <c r="D21" s="239">
        <f t="shared" si="11"/>
        <v>14480</v>
      </c>
      <c r="E21" s="239">
        <f t="shared" si="1"/>
        <v>72400</v>
      </c>
      <c r="F21" s="237"/>
      <c r="G21" s="241">
        <f ca="1">DATA!$D$11/1000000</f>
        <v>1.3979855928</v>
      </c>
      <c r="H21" s="241">
        <f>C21*DATA!$D$5/1000000</f>
        <v>94.188783986626433</v>
      </c>
      <c r="I21" s="241">
        <f>(C21*DATA!$D$5*DATA!$D$7)/1000000</f>
        <v>2.1192476396990942</v>
      </c>
      <c r="J21" s="239">
        <f t="shared" ca="1" si="5"/>
        <v>97.706017219125528</v>
      </c>
      <c r="K21" s="237"/>
      <c r="L21" s="239">
        <f>((D21*DATA!$D$23)/1000000)+((E21*DATA!$D$24)/1000000)</f>
        <v>97.487613600000003</v>
      </c>
      <c r="M21" s="239">
        <f t="shared" si="2"/>
        <v>97.487613600000003</v>
      </c>
      <c r="N21" s="239">
        <f t="shared" ca="1" si="6"/>
        <v>-0.21840361912552453</v>
      </c>
      <c r="O21" s="238">
        <f>1/(1+'[164]Asumsi I'!$C$3)^(KKF!A21)</f>
        <v>0.20461981261590317</v>
      </c>
      <c r="P21" s="239">
        <f t="shared" ca="1" si="7"/>
        <v>-4.4689707620099918E-2</v>
      </c>
      <c r="Q21" s="239">
        <f t="shared" ca="1" si="9"/>
        <v>41.662715833600515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86880</v>
      </c>
      <c r="D22" s="239">
        <f t="shared" si="11"/>
        <v>14480</v>
      </c>
      <c r="E22" s="239">
        <f t="shared" si="1"/>
        <v>72400</v>
      </c>
      <c r="F22" s="237"/>
      <c r="G22" s="241">
        <f ca="1">DATA!$D$11/1000000</f>
        <v>1.3979855928</v>
      </c>
      <c r="H22" s="241">
        <f>C22*DATA!$D$5/1000000</f>
        <v>94.188783986626433</v>
      </c>
      <c r="I22" s="241">
        <f>(C22*DATA!$D$5*DATA!$D$7)/1000000</f>
        <v>2.1192476396990942</v>
      </c>
      <c r="J22" s="239">
        <f t="shared" ca="1" si="5"/>
        <v>97.706017219125528</v>
      </c>
      <c r="K22" s="237"/>
      <c r="L22" s="239">
        <f>((D22*DATA!$D$23)/1000000)+((E22*DATA!$D$24)/1000000)</f>
        <v>97.487613600000003</v>
      </c>
      <c r="M22" s="239">
        <f t="shared" si="2"/>
        <v>97.487613600000003</v>
      </c>
      <c r="N22" s="239">
        <f t="shared" ca="1" si="6"/>
        <v>-0.21840361912552453</v>
      </c>
      <c r="O22" s="238">
        <f>1/(1+'[164]Asumsi I'!$C$3)^(KKF!A22)</f>
        <v>0.18269626126419927</v>
      </c>
      <c r="P22" s="239">
        <f t="shared" ca="1" si="7"/>
        <v>-3.9901524660803496E-2</v>
      </c>
      <c r="Q22" s="239">
        <f t="shared" ca="1" si="9"/>
        <v>41.622814308939709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86880</v>
      </c>
      <c r="D23" s="239">
        <f t="shared" si="11"/>
        <v>14480</v>
      </c>
      <c r="E23" s="239">
        <f t="shared" si="1"/>
        <v>72400</v>
      </c>
      <c r="F23" s="237"/>
      <c r="G23" s="241">
        <f ca="1">DATA!$D$11/1000000</f>
        <v>1.3979855928</v>
      </c>
      <c r="H23" s="241">
        <f>C23*DATA!$D$5/1000000</f>
        <v>94.188783986626433</v>
      </c>
      <c r="I23" s="241">
        <f>(C23*DATA!$D$5*DATA!$D$7)/1000000</f>
        <v>2.1192476396990942</v>
      </c>
      <c r="J23" s="239">
        <f t="shared" ca="1" si="5"/>
        <v>97.706017219125528</v>
      </c>
      <c r="K23" s="237"/>
      <c r="L23" s="239">
        <f>((D23*DATA!$D$23)/1000000)+((E23*DATA!$D$24)/1000000)</f>
        <v>97.487613600000003</v>
      </c>
      <c r="M23" s="239">
        <f t="shared" si="2"/>
        <v>97.487613600000003</v>
      </c>
      <c r="N23" s="239">
        <f t="shared" ca="1" si="6"/>
        <v>-0.21840361912552453</v>
      </c>
      <c r="O23" s="238">
        <f>1/(1+'[164]Asumsi I'!$C$3)^(KKF!A23)</f>
        <v>0.16312166184303503</v>
      </c>
      <c r="P23" s="239">
        <f t="shared" ca="1" si="7"/>
        <v>-3.5626361304288832E-2</v>
      </c>
      <c r="Q23" s="239">
        <f t="shared" ca="1" si="9"/>
        <v>41.587187947635421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86880</v>
      </c>
      <c r="D24" s="239">
        <f t="shared" si="11"/>
        <v>14480</v>
      </c>
      <c r="E24" s="239">
        <f t="shared" si="1"/>
        <v>72400</v>
      </c>
      <c r="F24" s="237"/>
      <c r="G24" s="241">
        <f ca="1">DATA!$D$11/1000000</f>
        <v>1.3979855928</v>
      </c>
      <c r="H24" s="241">
        <f>C24*DATA!$D$5/1000000</f>
        <v>94.188783986626433</v>
      </c>
      <c r="I24" s="241">
        <f>(C24*DATA!$D$5*DATA!$D$7)/1000000</f>
        <v>2.1192476396990942</v>
      </c>
      <c r="J24" s="239">
        <f t="shared" ca="1" si="5"/>
        <v>97.706017219125528</v>
      </c>
      <c r="K24" s="237"/>
      <c r="L24" s="239">
        <f>((D24*DATA!$D$23)/1000000)+((E24*DATA!$D$24)/1000000)</f>
        <v>97.487613600000003</v>
      </c>
      <c r="M24" s="239">
        <f t="shared" si="2"/>
        <v>97.487613600000003</v>
      </c>
      <c r="N24" s="239">
        <f t="shared" ca="1" si="6"/>
        <v>-0.21840361912552453</v>
      </c>
      <c r="O24" s="238">
        <f>1/(1+'[164]Asumsi I'!$C$3)^(KKF!A24)</f>
        <v>0.14564434093128129</v>
      </c>
      <c r="P24" s="239">
        <f t="shared" ca="1" si="7"/>
        <v>-3.1809251164543598E-2</v>
      </c>
      <c r="Q24" s="239">
        <f t="shared" ca="1" si="9"/>
        <v>41.555378696470875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86880</v>
      </c>
      <c r="D25" s="239">
        <f t="shared" si="11"/>
        <v>14480</v>
      </c>
      <c r="E25" s="239">
        <f t="shared" si="1"/>
        <v>72400</v>
      </c>
      <c r="F25" s="237"/>
      <c r="G25" s="241">
        <f ca="1">DATA!$D$11/1000000</f>
        <v>1.3979855928</v>
      </c>
      <c r="H25" s="241">
        <f>C25*DATA!$D$5/1000000</f>
        <v>94.188783986626433</v>
      </c>
      <c r="I25" s="241">
        <f>(C25*DATA!$D$5*DATA!$D$7)/1000000</f>
        <v>2.1192476396990942</v>
      </c>
      <c r="J25" s="239">
        <f t="shared" ca="1" si="5"/>
        <v>97.706017219125528</v>
      </c>
      <c r="K25" s="237"/>
      <c r="L25" s="239">
        <f>((D25*DATA!$D$23)/1000000)+((E25*DATA!$D$24)/1000000)</f>
        <v>97.487613600000003</v>
      </c>
      <c r="M25" s="239">
        <f t="shared" si="2"/>
        <v>97.487613600000003</v>
      </c>
      <c r="N25" s="239">
        <f t="shared" ca="1" si="6"/>
        <v>-0.21840361912552453</v>
      </c>
      <c r="O25" s="238">
        <f>1/(1+'[164]Asumsi I'!$C$3)^(KKF!A25)</f>
        <v>0.13003959011721541</v>
      </c>
      <c r="P25" s="239">
        <f t="shared" ca="1" si="7"/>
        <v>-2.840111711119964E-2</v>
      </c>
      <c r="Q25" s="239">
        <f t="shared" ca="1" si="9"/>
        <v>41.526977579359674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00000000000001" customHeight="1">
      <c r="A26" s="236">
        <f t="shared" si="12"/>
        <v>19</v>
      </c>
      <c r="B26" s="237">
        <f t="shared" si="12"/>
        <v>2042</v>
      </c>
      <c r="C26" s="238">
        <f t="shared" si="8"/>
        <v>86880</v>
      </c>
      <c r="D26" s="239">
        <f t="shared" si="11"/>
        <v>14480</v>
      </c>
      <c r="E26" s="239">
        <f t="shared" si="1"/>
        <v>72400</v>
      </c>
      <c r="F26" s="237"/>
      <c r="G26" s="241">
        <f ca="1">DATA!$D$11/1000000</f>
        <v>1.3979855928</v>
      </c>
      <c r="H26" s="241">
        <f>C26*DATA!$D$5/1000000</f>
        <v>94.188783986626433</v>
      </c>
      <c r="I26" s="241">
        <f>(C26*DATA!$D$5*DATA!$D$7)/1000000</f>
        <v>2.1192476396990942</v>
      </c>
      <c r="J26" s="239">
        <f t="shared" ca="1" si="5"/>
        <v>97.706017219125528</v>
      </c>
      <c r="K26" s="237"/>
      <c r="L26" s="239">
        <f>((D26*DATA!$D$23)/1000000)+((E26*DATA!$D$24)/1000000)</f>
        <v>97.487613600000003</v>
      </c>
      <c r="M26" s="239">
        <f t="shared" si="2"/>
        <v>97.487613600000003</v>
      </c>
      <c r="N26" s="239">
        <f t="shared" ca="1" si="6"/>
        <v>-0.21840361912552453</v>
      </c>
      <c r="O26" s="238">
        <f>1/(1+'[164]Asumsi I'!$C$3)^(KKF!A26)</f>
        <v>0.1161067768903709</v>
      </c>
      <c r="P26" s="239">
        <f t="shared" ca="1" si="7"/>
        <v>-2.5358140277856819E-2</v>
      </c>
      <c r="Q26" s="239">
        <f t="shared" ca="1" si="9"/>
        <v>41.501619439081814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00000000000001" customHeight="1">
      <c r="A27" s="236">
        <f t="shared" si="12"/>
        <v>20</v>
      </c>
      <c r="B27" s="237">
        <f t="shared" si="12"/>
        <v>2043</v>
      </c>
      <c r="C27" s="238">
        <f t="shared" si="8"/>
        <v>86880</v>
      </c>
      <c r="D27" s="239">
        <f t="shared" si="11"/>
        <v>14480</v>
      </c>
      <c r="E27" s="239">
        <f t="shared" si="1"/>
        <v>72400</v>
      </c>
      <c r="F27" s="237"/>
      <c r="G27" s="241">
        <f ca="1">DATA!$D$11/1000000</f>
        <v>1.3979855928</v>
      </c>
      <c r="H27" s="241">
        <f>C27*DATA!$D$5/1000000</f>
        <v>94.188783986626433</v>
      </c>
      <c r="I27" s="241">
        <f>(C27*DATA!$D$5*DATA!$D$7)/1000000</f>
        <v>2.1192476396990942</v>
      </c>
      <c r="J27" s="239">
        <f t="shared" ca="1" si="5"/>
        <v>97.706017219125528</v>
      </c>
      <c r="K27" s="237"/>
      <c r="L27" s="239">
        <f>((D27*DATA!$D$23)/1000000)+((E27*DATA!$D$24)/1000000)</f>
        <v>97.487613600000003</v>
      </c>
      <c r="M27" s="239">
        <f t="shared" si="2"/>
        <v>97.487613600000003</v>
      </c>
      <c r="N27" s="239">
        <f t="shared" ca="1" si="6"/>
        <v>-0.21840361912552453</v>
      </c>
      <c r="O27" s="238">
        <f>1/(1+'[164]Asumsi I'!$C$3)^(KKF!A27)</f>
        <v>0.1036667650806883</v>
      </c>
      <c r="P27" s="239">
        <f t="shared" ca="1" si="7"/>
        <v>-2.2641196676657874E-2</v>
      </c>
      <c r="Q27" s="239">
        <f t="shared" ca="1" si="9"/>
        <v>41.478978242405155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00000000000001" customHeight="1">
      <c r="A28" s="236">
        <f t="shared" si="12"/>
        <v>21</v>
      </c>
      <c r="B28" s="237">
        <f t="shared" si="12"/>
        <v>2044</v>
      </c>
      <c r="C28" s="238">
        <f t="shared" si="8"/>
        <v>86880</v>
      </c>
      <c r="D28" s="239">
        <f t="shared" si="11"/>
        <v>14480</v>
      </c>
      <c r="E28" s="239">
        <f t="shared" si="1"/>
        <v>72400</v>
      </c>
      <c r="F28" s="237"/>
      <c r="G28" s="241">
        <f ca="1">DATA!$D$11/1000000</f>
        <v>1.3979855928</v>
      </c>
      <c r="H28" s="241">
        <f>C28*DATA!$D$5/1000000</f>
        <v>94.188783986626433</v>
      </c>
      <c r="I28" s="241">
        <f>(C28*DATA!$D$5*DATA!$D$7)/1000000</f>
        <v>2.1192476396990942</v>
      </c>
      <c r="J28" s="239">
        <f t="shared" ca="1" si="5"/>
        <v>97.706017219125528</v>
      </c>
      <c r="K28" s="237"/>
      <c r="L28" s="239">
        <f>((D28*DATA!$D$23)/1000000)+((E28*DATA!$D$24)/1000000)</f>
        <v>97.487613600000003</v>
      </c>
      <c r="M28" s="239">
        <f t="shared" si="2"/>
        <v>97.487613600000003</v>
      </c>
      <c r="N28" s="239">
        <f t="shared" ca="1" si="6"/>
        <v>-0.21840361912552453</v>
      </c>
      <c r="O28" s="238">
        <f>1/(1+'[164]Asumsi I'!$C$3)^(KKF!A28)</f>
        <v>9.2559611679185971E-2</v>
      </c>
      <c r="P28" s="239">
        <f t="shared" ca="1" si="7"/>
        <v>-2.0215354175587386E-2</v>
      </c>
      <c r="Q28" s="239">
        <f t="shared" ca="1" si="9"/>
        <v>41.458762888229565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00000000000001" customHeight="1">
      <c r="A29" s="236">
        <f t="shared" si="12"/>
        <v>22</v>
      </c>
      <c r="B29" s="237">
        <f t="shared" si="12"/>
        <v>2045</v>
      </c>
      <c r="C29" s="238">
        <f t="shared" si="8"/>
        <v>86880</v>
      </c>
      <c r="D29" s="239">
        <f t="shared" si="11"/>
        <v>14480</v>
      </c>
      <c r="E29" s="239">
        <f t="shared" si="1"/>
        <v>72400</v>
      </c>
      <c r="F29" s="237"/>
      <c r="G29" s="241">
        <f ca="1">DATA!$D$11/1000000</f>
        <v>1.3979855928</v>
      </c>
      <c r="H29" s="241">
        <f>C29*DATA!$D$5/1000000</f>
        <v>94.188783986626433</v>
      </c>
      <c r="I29" s="241">
        <f>(C29*DATA!$D$5*DATA!$D$7)/1000000</f>
        <v>2.1192476396990942</v>
      </c>
      <c r="J29" s="239">
        <f t="shared" ca="1" si="5"/>
        <v>97.706017219125528</v>
      </c>
      <c r="K29" s="237"/>
      <c r="L29" s="239">
        <f>((D29*DATA!$D$23)/1000000)+((E29*DATA!$D$24)/1000000)</f>
        <v>97.487613600000003</v>
      </c>
      <c r="M29" s="239">
        <f t="shared" si="2"/>
        <v>97.487613600000003</v>
      </c>
      <c r="N29" s="239">
        <f t="shared" ca="1" si="6"/>
        <v>-0.21840361912552453</v>
      </c>
      <c r="O29" s="238">
        <f>1/(1+'[164]Asumsi I'!$C$3)^(KKF!A29)</f>
        <v>8.2642510427844609E-2</v>
      </c>
      <c r="P29" s="239">
        <f t="shared" ca="1" si="7"/>
        <v>-1.8049423371060164E-2</v>
      </c>
      <c r="Q29" s="239">
        <f t="shared" ca="1" si="9"/>
        <v>41.440713464858504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00000000000001" customHeight="1">
      <c r="A30" s="236">
        <f t="shared" si="12"/>
        <v>23</v>
      </c>
      <c r="B30" s="237">
        <f t="shared" si="12"/>
        <v>2046</v>
      </c>
      <c r="C30" s="238">
        <f t="shared" si="8"/>
        <v>86880</v>
      </c>
      <c r="D30" s="239">
        <f t="shared" si="11"/>
        <v>14480</v>
      </c>
      <c r="E30" s="239">
        <f t="shared" si="1"/>
        <v>72400</v>
      </c>
      <c r="F30" s="237"/>
      <c r="G30" s="241">
        <f ca="1">DATA!$D$11/1000000</f>
        <v>1.3979855928</v>
      </c>
      <c r="H30" s="241">
        <f>C30*DATA!$D$5/1000000</f>
        <v>94.188783986626433</v>
      </c>
      <c r="I30" s="241">
        <f>(C30*DATA!$D$5*DATA!$D$7)/1000000</f>
        <v>2.1192476396990942</v>
      </c>
      <c r="J30" s="239">
        <f t="shared" ca="1" si="5"/>
        <v>97.706017219125528</v>
      </c>
      <c r="K30" s="237"/>
      <c r="L30" s="239">
        <f>((D30*DATA!$D$23)/1000000)+((E30*DATA!$D$24)/1000000)</f>
        <v>97.487613600000003</v>
      </c>
      <c r="M30" s="239">
        <f t="shared" si="2"/>
        <v>97.487613600000003</v>
      </c>
      <c r="N30" s="239">
        <f t="shared" ca="1" si="6"/>
        <v>-0.21840361912552453</v>
      </c>
      <c r="O30" s="238">
        <f>1/(1+'[164]Asumsi I'!$C$3)^(KKF!A30)</f>
        <v>7.3787955739146982E-2</v>
      </c>
      <c r="P30" s="239">
        <f t="shared" ca="1" si="7"/>
        <v>-1.611555658130372E-2</v>
      </c>
      <c r="Q30" s="239">
        <f t="shared" ca="1" si="9"/>
        <v>41.4245979082772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00000000000001" customHeight="1">
      <c r="A31" s="236">
        <f t="shared" si="12"/>
        <v>24</v>
      </c>
      <c r="B31" s="237">
        <f t="shared" si="12"/>
        <v>2047</v>
      </c>
      <c r="C31" s="238">
        <f t="shared" si="8"/>
        <v>86880</v>
      </c>
      <c r="D31" s="239">
        <f t="shared" si="11"/>
        <v>14480</v>
      </c>
      <c r="E31" s="239">
        <f t="shared" si="1"/>
        <v>72400</v>
      </c>
      <c r="F31" s="237"/>
      <c r="G31" s="241">
        <f ca="1">DATA!$D$11/1000000</f>
        <v>1.3979855928</v>
      </c>
      <c r="H31" s="241">
        <f>C31*DATA!$D$5/1000000</f>
        <v>94.188783986626433</v>
      </c>
      <c r="I31" s="241">
        <f>(C31*DATA!$D$5*DATA!$D$7)/1000000</f>
        <v>2.1192476396990942</v>
      </c>
      <c r="J31" s="239">
        <f t="shared" ca="1" si="5"/>
        <v>97.706017219125528</v>
      </c>
      <c r="K31" s="237"/>
      <c r="L31" s="239">
        <f>((D31*DATA!$D$23)/1000000)+((E31*DATA!$D$24)/1000000)</f>
        <v>97.487613600000003</v>
      </c>
      <c r="M31" s="239">
        <f t="shared" si="2"/>
        <v>97.487613600000003</v>
      </c>
      <c r="N31" s="239">
        <f t="shared" ca="1" si="6"/>
        <v>-0.21840361912552453</v>
      </c>
      <c r="O31" s="238">
        <f>1/(1+'[164]Asumsi I'!$C$3)^(KKF!A31)</f>
        <v>6.5882103338524081E-2</v>
      </c>
      <c r="P31" s="239">
        <f t="shared" ca="1" si="7"/>
        <v>-1.4388889804735461E-2</v>
      </c>
      <c r="Q31" s="239">
        <f ca="1">Q30+P31</f>
        <v>41.410209018472464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00000000000001" customHeight="1">
      <c r="A32" s="236">
        <f t="shared" si="12"/>
        <v>25</v>
      </c>
      <c r="B32" s="237">
        <f>B30+1</f>
        <v>2047</v>
      </c>
      <c r="C32" s="238">
        <f t="shared" si="8"/>
        <v>86880</v>
      </c>
      <c r="D32" s="239">
        <f t="shared" si="11"/>
        <v>14480</v>
      </c>
      <c r="E32" s="239">
        <f t="shared" si="1"/>
        <v>72400</v>
      </c>
      <c r="F32" s="237"/>
      <c r="G32" s="241">
        <f ca="1">DATA!$D$11/1000000</f>
        <v>1.3979855928</v>
      </c>
      <c r="H32" s="241">
        <f>C32*DATA!$D$5/1000000</f>
        <v>94.188783986626433</v>
      </c>
      <c r="I32" s="241">
        <f>(C32*DATA!$D$5*DATA!$D$7)/1000000</f>
        <v>2.1192476396990942</v>
      </c>
      <c r="J32" s="239">
        <f t="shared" ca="1" si="5"/>
        <v>97.706017219125528</v>
      </c>
      <c r="K32" s="237"/>
      <c r="L32" s="239">
        <f>((D32*DATA!$D$23)/1000000)+((E32*DATA!$D$24)/1000000)</f>
        <v>97.487613600000003</v>
      </c>
      <c r="M32" s="239">
        <f t="shared" si="2"/>
        <v>97.487613600000003</v>
      </c>
      <c r="N32" s="239">
        <f t="shared" ca="1" si="6"/>
        <v>-0.21840361912552453</v>
      </c>
      <c r="O32" s="238">
        <f>1/(1+'[164]Asumsi I'!$C$3)^(KKF!A32)</f>
        <v>5.8823306552253637E-2</v>
      </c>
      <c r="P32" s="239">
        <f t="shared" ca="1" si="7"/>
        <v>-1.2847223039942375E-2</v>
      </c>
      <c r="Q32" s="239">
        <f ca="1">Q31+P32</f>
        <v>41.397361795432523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7" t="s">
        <v>1347</v>
      </c>
      <c r="G33" s="617"/>
      <c r="H33" s="617"/>
      <c r="I33" s="247"/>
      <c r="J33" s="248">
        <f ca="1">SUM(J7:J32)</f>
        <v>2529.9990343153249</v>
      </c>
      <c r="K33" s="617" t="s">
        <v>1348</v>
      </c>
      <c r="L33" s="617"/>
      <c r="M33" s="248">
        <f>SUM(M7:M32)</f>
        <v>2567.6492755999993</v>
      </c>
      <c r="N33" s="246"/>
      <c r="O33" s="246"/>
      <c r="P33" s="249"/>
      <c r="Q33" s="249"/>
      <c r="S33" s="227">
        <f ca="1">COUNTIF(S7:S32,"a")</f>
        <v>0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-399.94119230682332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1.0148815239745195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36.961930174493318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>
        <f ca="1">IRR(N7:N32,DATA!D4)</f>
        <v>-0.12051015306674717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73"/>
  <sheetViews>
    <sheetView showGridLines="0" topLeftCell="A4" zoomScale="130" zoomScaleNormal="130" zoomScaleSheetLayoutView="85" workbookViewId="0">
      <pane ySplit="10" topLeftCell="A44" activePane="bottomLeft" state="frozen"/>
      <selection activeCell="F152" sqref="F152"/>
      <selection pane="bottomLeft" activeCell="G6" sqref="G6:K6"/>
    </sheetView>
  </sheetViews>
  <sheetFormatPr defaultRowHeight="15"/>
  <cols>
    <col min="1" max="1" width="8.28515625" style="259" customWidth="1"/>
    <col min="2" max="2" width="5.140625" style="260" customWidth="1"/>
    <col min="3" max="3" width="56.570312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40" t="s">
        <v>1009</v>
      </c>
      <c r="P3" s="640"/>
      <c r="Q3" s="269"/>
      <c r="T3" s="267"/>
      <c r="U3" s="268" t="s">
        <v>1014</v>
      </c>
      <c r="V3" s="267"/>
    </row>
    <row r="4" spans="1:22" ht="15.75" customHeight="1">
      <c r="B4" s="641" t="s">
        <v>1643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24" t="s">
        <v>1660</v>
      </c>
      <c r="H6" s="624"/>
      <c r="I6" s="624"/>
      <c r="J6" s="624"/>
      <c r="K6" s="624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1649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1648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43" t="s">
        <v>0</v>
      </c>
      <c r="C11" s="645" t="s">
        <v>1</v>
      </c>
      <c r="D11" s="634" t="s">
        <v>34</v>
      </c>
      <c r="E11" s="634" t="s">
        <v>35</v>
      </c>
      <c r="F11" s="634" t="s">
        <v>2</v>
      </c>
      <c r="G11" s="648" t="s">
        <v>33</v>
      </c>
      <c r="H11" s="634" t="s">
        <v>3</v>
      </c>
      <c r="I11" s="634"/>
      <c r="J11" s="634"/>
      <c r="K11" s="635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44"/>
      <c r="C12" s="646"/>
      <c r="D12" s="638"/>
      <c r="E12" s="638"/>
      <c r="F12" s="638"/>
      <c r="G12" s="649"/>
      <c r="H12" s="636" t="s">
        <v>38</v>
      </c>
      <c r="I12" s="636" t="s">
        <v>5</v>
      </c>
      <c r="J12" s="638" t="s">
        <v>39</v>
      </c>
      <c r="K12" s="639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 ht="14.25" customHeight="1">
      <c r="A15" s="259"/>
      <c r="B15" s="292" t="s">
        <v>10</v>
      </c>
      <c r="C15" s="293" t="s">
        <v>1657</v>
      </c>
      <c r="D15" s="281" t="str">
        <f ca="1">IF(ISERROR(OFFSET('HARGA SATUAN'!$D$6,MATCH('RAB Standart'!C15,'HARGA SATUAN'!$C$7:$C$1509,0),0)),"",OFFSET('HARGA SATUAN'!$D$6,MATCH('RAB Standart'!C15,'HARGA SATUAN'!$C$7:$C$1509,0),0))</f>
        <v/>
      </c>
      <c r="E15" s="282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291"/>
      <c r="G15" s="283">
        <f ca="1">IF(ISERROR(OFFSET('HARGA SATUAN'!$I$6,MATCH('RAB Standart'!C15,'HARGA SATUAN'!$C$7:$C$1509,0),0)),0,OFFSET('HARGA SATUAN'!$I$6,MATCH('RAB Standart'!C15,'HARGA SATUAN'!$C$7:$C$1509,0),0))</f>
        <v>0</v>
      </c>
      <c r="H15" s="284">
        <f t="shared" ref="H15:H48" ca="1" si="0">IF(OR(D15="MDU",D15="MDU-KD"),(IF($O$3="RAB NON MDU","PLN KD",G15*F15)),0)</f>
        <v>0</v>
      </c>
      <c r="I15" s="284">
        <f t="shared" ref="I15:I48" ca="1" si="1">IF(D15="HDW",G15*F15,0)</f>
        <v>0</v>
      </c>
      <c r="J15" s="284">
        <f t="shared" ref="J15:J48" ca="1" si="2">IF(D15="JASA",G15*F15,0)</f>
        <v>0</v>
      </c>
      <c r="K15" s="285">
        <f t="shared" ref="K15:K48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 ht="14.25" customHeight="1">
      <c r="A16" s="259"/>
      <c r="B16" s="294" t="s">
        <v>1008</v>
      </c>
      <c r="C16" s="495" t="s">
        <v>1650</v>
      </c>
      <c r="D16" s="281" t="str">
        <f ca="1">IF(ISERROR(OFFSET('HARGA SATUAN'!$D$6,MATCH('RAB Standart'!C16,'HARGA SATUAN'!$C$7:$C$1509,0),0)),"",OFFSET('HARGA SATUAN'!$D$6,MATCH('RAB Standart'!C16,'HARGA SATUAN'!$C$7:$C$1509,0),0))</f>
        <v/>
      </c>
      <c r="E16" s="282" t="str">
        <f ca="1">IF(B16="+","Unit",IF(ISERROR(OFFSET('HARGA SATUAN'!$E$6,MATCH('RAB Standart'!C16,'HARGA SATUAN'!$C$7:$C$1509,0),0)),"",OFFSET('HARGA SATUAN'!$E$6,MATCH('RAB Standart'!C16,'HARGA SATUAN'!$C$7:$C$1509,0),0)))</f>
        <v>Unit</v>
      </c>
      <c r="F16" s="291">
        <v>1</v>
      </c>
      <c r="G16" s="283">
        <f ca="1">IF(ISERROR(OFFSET('HARGA SATUAN'!$I$6,MATCH('RAB Standart'!C16,'HARGA SATUAN'!$C$7:$C$1509,0),0)),0,OFFSET('HARGA SATUAN'!$I$6,MATCH('RAB Standart'!C16,'HARGA SATUAN'!$C$7:$C$1509,0),0))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 ht="14.25" customHeight="1">
      <c r="A17" s="259"/>
      <c r="B17" s="294">
        <v>1</v>
      </c>
      <c r="C17" s="495" t="s">
        <v>1171</v>
      </c>
      <c r="D17" s="281" t="str">
        <f ca="1">IF(ISERROR(OFFSET('HARGA SATUAN'!$D$6,MATCH('RAB Standart'!C17,'HARGA SATUAN'!$C$7:$C$1509,0),0)),"",OFFSET('HARGA SATUAN'!$D$6,MATCH('RAB Standart'!C17,'HARGA SATUAN'!$C$7:$C$1509,0),0))</f>
        <v>MDU-KD</v>
      </c>
      <c r="E17" s="282" t="str">
        <f ca="1">IF(B17="+","Unit",IF(ISERROR(OFFSET('HARGA SATUAN'!$E$6,MATCH('RAB Standart'!C17,'HARGA SATUAN'!$C$7:$C$1509,0),0)),"",OFFSET('HARGA SATUAN'!$E$6,MATCH('RAB Standart'!C17,'HARGA SATUAN'!$C$7:$C$1509,0),0)))</f>
        <v>Bh</v>
      </c>
      <c r="F17" s="291">
        <v>1</v>
      </c>
      <c r="G17" s="283">
        <f ca="1">IF(ISERROR(OFFSET('HARGA SATUAN'!$I$6,MATCH('RAB Standart'!C17,'HARGA SATUAN'!$C$7:$C$1509,0),0)),0,OFFSET('HARGA SATUAN'!$I$6,MATCH('RAB Standart'!C17,'HARGA SATUAN'!$C$7:$C$1509,0),0))</f>
        <v>1497600</v>
      </c>
      <c r="H17" s="284">
        <f t="shared" ca="1" si="0"/>
        <v>1497600</v>
      </c>
      <c r="I17" s="284">
        <f t="shared" ca="1" si="1"/>
        <v>0</v>
      </c>
      <c r="J17" s="284">
        <f t="shared" ca="1" si="2"/>
        <v>0</v>
      </c>
      <c r="K17" s="285">
        <f t="shared" ca="1" si="3"/>
        <v>1497600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 ht="14.25" customHeight="1">
      <c r="A18" s="259"/>
      <c r="B18" s="294">
        <v>2</v>
      </c>
      <c r="C18" s="495" t="s">
        <v>516</v>
      </c>
      <c r="D18" s="281" t="str">
        <f ca="1">IF(ISERROR(OFFSET('HARGA SATUAN'!$D$6,MATCH('RAB Standart'!C18,'HARGA SATUAN'!$C$7:$C$1509,0),0)),"",OFFSET('HARGA SATUAN'!$D$6,MATCH('RAB Standart'!C18,'HARGA SATUAN'!$C$7:$C$1509,0),0))</f>
        <v>MDU-KD</v>
      </c>
      <c r="E18" s="282" t="str">
        <f ca="1">IF(B18="+","Unit",IF(ISERROR(OFFSET('HARGA SATUAN'!$E$6,MATCH('RAB Standart'!C18,'HARGA SATUAN'!$C$7:$C$1509,0),0)),"",OFFSET('HARGA SATUAN'!$E$6,MATCH('RAB Standart'!C18,'HARGA SATUAN'!$C$7:$C$1509,0),0)))</f>
        <v>Unit</v>
      </c>
      <c r="F18" s="291">
        <v>1</v>
      </c>
      <c r="G18" s="283">
        <f ca="1">IF(ISERROR(OFFSET('HARGA SATUAN'!$I$6,MATCH('RAB Standart'!C18,'HARGA SATUAN'!$C$7:$C$1509,0),0)),0,OFFSET('HARGA SATUAN'!$I$6,MATCH('RAB Standart'!C18,'HARGA SATUAN'!$C$7:$C$1509,0),0))</f>
        <v>3050000</v>
      </c>
      <c r="H18" s="284">
        <f t="shared" ca="1" si="0"/>
        <v>3050000</v>
      </c>
      <c r="I18" s="284">
        <f t="shared" ca="1" si="1"/>
        <v>0</v>
      </c>
      <c r="J18" s="284">
        <f t="shared" ca="1" si="2"/>
        <v>0</v>
      </c>
      <c r="K18" s="285">
        <f t="shared" ca="1" si="3"/>
        <v>3050000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4">
        <v>3</v>
      </c>
      <c r="C19" s="495" t="s">
        <v>1115</v>
      </c>
      <c r="D19" s="281" t="str">
        <f ca="1">IF(ISERROR(OFFSET('HARGA SATUAN'!$D$6,MATCH('RAB Standart'!C19,'HARGA SATUAN'!$C$7:$C$1509,0),0)),"",OFFSET('HARGA SATUAN'!$D$6,MATCH('RAB Standart'!C19,'HARGA SATUAN'!$C$7:$C$1509,0),0))</f>
        <v>HDW</v>
      </c>
      <c r="E19" s="282" t="str">
        <f ca="1">IF(B19="+","Unit",IF(ISERROR(OFFSET('HARGA SATUAN'!$E$6,MATCH('RAB Standart'!C19,'HARGA SATUAN'!$C$7:$C$1509,0),0)),"",OFFSET('HARGA SATUAN'!$E$6,MATCH('RAB Standart'!C19,'HARGA SATUAN'!$C$7:$C$1509,0),0)))</f>
        <v>Unit</v>
      </c>
      <c r="F19" s="291">
        <v>1</v>
      </c>
      <c r="G19" s="283">
        <f ca="1">IF(ISERROR(OFFSET('HARGA SATUAN'!$I$6,MATCH('RAB Standart'!C19,'HARGA SATUAN'!$C$7:$C$1509,0),0)),0,OFFSET('HARGA SATUAN'!$I$6,MATCH('RAB Standart'!C19,'HARGA SATUAN'!$C$7:$C$1509,0),0))</f>
        <v>1113900</v>
      </c>
      <c r="H19" s="284">
        <f t="shared" ca="1" si="0"/>
        <v>0</v>
      </c>
      <c r="I19" s="284">
        <f t="shared" ca="1" si="1"/>
        <v>1113900</v>
      </c>
      <c r="J19" s="284">
        <f t="shared" ca="1" si="2"/>
        <v>0</v>
      </c>
      <c r="K19" s="285">
        <f t="shared" ca="1" si="3"/>
        <v>1113900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25" customHeight="1">
      <c r="A20" s="259"/>
      <c r="B20" s="294">
        <v>4</v>
      </c>
      <c r="C20" s="495" t="s">
        <v>156</v>
      </c>
      <c r="D20" s="281" t="str">
        <f ca="1">IF(ISERROR(OFFSET('HARGA SATUAN'!$D$6,MATCH('RAB Standart'!C20,'HARGA SATUAN'!$C$7:$C$1509,0),0)),"",OFFSET('HARGA SATUAN'!$D$6,MATCH('RAB Standart'!C20,'HARGA SATUAN'!$C$7:$C$1509,0),0))</f>
        <v>HDW</v>
      </c>
      <c r="E20" s="282" t="str">
        <f ca="1">IF(B20="+","Unit",IF(ISERROR(OFFSET('HARGA SATUAN'!$E$6,MATCH('RAB Standart'!C20,'HARGA SATUAN'!$C$7:$C$1509,0),0)),"",OFFSET('HARGA SATUAN'!$E$6,MATCH('RAB Standart'!C20,'HARGA SATUAN'!$C$7:$C$1509,0),0)))</f>
        <v>Bh</v>
      </c>
      <c r="F20" s="291">
        <v>4</v>
      </c>
      <c r="G20" s="283">
        <f ca="1">IF(ISERROR(OFFSET('HARGA SATUAN'!$I$6,MATCH('RAB Standart'!C20,'HARGA SATUAN'!$C$7:$C$1509,0),0)),0,OFFSET('HARGA SATUAN'!$I$6,MATCH('RAB Standart'!C20,'HARGA SATUAN'!$C$7:$C$1509,0),0))</f>
        <v>7938</v>
      </c>
      <c r="H20" s="284">
        <f t="shared" ca="1" si="0"/>
        <v>0</v>
      </c>
      <c r="I20" s="284">
        <f t="shared" ca="1" si="1"/>
        <v>31752</v>
      </c>
      <c r="J20" s="284">
        <f t="shared" ca="1" si="2"/>
        <v>0</v>
      </c>
      <c r="K20" s="285">
        <f t="shared" ca="1" si="3"/>
        <v>31752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25" customHeight="1">
      <c r="A21" s="259"/>
      <c r="B21" s="294">
        <v>5</v>
      </c>
      <c r="C21" s="495" t="s">
        <v>587</v>
      </c>
      <c r="D21" s="281" t="str">
        <f ca="1">IF(ISERROR(OFFSET('HARGA SATUAN'!$D$6,MATCH('RAB Standart'!C21,'HARGA SATUAN'!$C$7:$C$1509,0),0)),"",OFFSET('HARGA SATUAN'!$D$6,MATCH('RAB Standart'!C21,'HARGA SATUAN'!$C$7:$C$1509,0),0))</f>
        <v>HDW</v>
      </c>
      <c r="E21" s="282" t="str">
        <f ca="1">IF(B21="+","Unit",IF(ISERROR(OFFSET('HARGA SATUAN'!$E$6,MATCH('RAB Standart'!C21,'HARGA SATUAN'!$C$7:$C$1509,0),0)),"",OFFSET('HARGA SATUAN'!$E$6,MATCH('RAB Standart'!C21,'HARGA SATUAN'!$C$7:$C$1509,0),0)))</f>
        <v>Bh</v>
      </c>
      <c r="F21" s="291">
        <v>1</v>
      </c>
      <c r="G21" s="283">
        <f ca="1">IF(ISERROR(OFFSET('HARGA SATUAN'!$I$6,MATCH('RAB Standart'!C21,'HARGA SATUAN'!$C$7:$C$1509,0),0)),0,OFFSET('HARGA SATUAN'!$I$6,MATCH('RAB Standart'!C21,'HARGA SATUAN'!$C$7:$C$1509,0),0))</f>
        <v>380500</v>
      </c>
      <c r="H21" s="284">
        <f t="shared" ca="1" si="0"/>
        <v>0</v>
      </c>
      <c r="I21" s="284">
        <f t="shared" ca="1" si="1"/>
        <v>380500</v>
      </c>
      <c r="J21" s="284">
        <f t="shared" ca="1" si="2"/>
        <v>0</v>
      </c>
      <c r="K21" s="285">
        <f t="shared" ca="1" si="3"/>
        <v>380500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4">
        <v>6</v>
      </c>
      <c r="C22" s="495" t="s">
        <v>241</v>
      </c>
      <c r="D22" s="281" t="str">
        <f ca="1">IF(ISERROR(OFFSET('HARGA SATUAN'!$D$6,MATCH('RAB Standart'!C22,'HARGA SATUAN'!$C$7:$C$1509,0),0)),"",OFFSET('HARGA SATUAN'!$D$6,MATCH('RAB Standart'!C22,'HARGA SATUAN'!$C$7:$C$1509,0),0))</f>
        <v>HDW</v>
      </c>
      <c r="E22" s="282" t="str">
        <f ca="1">IF(B22="+","Unit",IF(ISERROR(OFFSET('HARGA SATUAN'!$E$6,MATCH('RAB Standart'!C22,'HARGA SATUAN'!$C$7:$C$1509,0),0)),"",OFFSET('HARGA SATUAN'!$E$6,MATCH('RAB Standart'!C22,'HARGA SATUAN'!$C$7:$C$1509,0),0)))</f>
        <v>Bh</v>
      </c>
      <c r="F22" s="291">
        <v>2</v>
      </c>
      <c r="G22" s="283">
        <f ca="1">IF(ISERROR(OFFSET('HARGA SATUAN'!$I$6,MATCH('RAB Standart'!C22,'HARGA SATUAN'!$C$7:$C$1509,0),0)),0,OFFSET('HARGA SATUAN'!$I$6,MATCH('RAB Standart'!C22,'HARGA SATUAN'!$C$7:$C$1509,0),0))</f>
        <v>60300</v>
      </c>
      <c r="H22" s="284">
        <f t="shared" ca="1" si="0"/>
        <v>0</v>
      </c>
      <c r="I22" s="284">
        <f t="shared" ca="1" si="1"/>
        <v>120600</v>
      </c>
      <c r="J22" s="284">
        <f t="shared" ca="1" si="2"/>
        <v>0</v>
      </c>
      <c r="K22" s="285">
        <f t="shared" ca="1" si="3"/>
        <v>120600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>
        <v>7</v>
      </c>
      <c r="C23" s="495" t="s">
        <v>477</v>
      </c>
      <c r="D23" s="281" t="str">
        <f ca="1">IF(ISERROR(OFFSET('HARGA SATUAN'!$D$6,MATCH('RAB Standart'!C23,'HARGA SATUAN'!$C$7:$C$1509,0),0)),"",OFFSET('HARGA SATUAN'!$D$6,MATCH('RAB Standart'!C23,'HARGA SATUAN'!$C$7:$C$1509,0),0))</f>
        <v>MDU-KD</v>
      </c>
      <c r="E23" s="282" t="str">
        <f ca="1">IF(B23="+","Unit",IF(ISERROR(OFFSET('HARGA SATUAN'!$E$6,MATCH('RAB Standart'!C23,'HARGA SATUAN'!$C$7:$C$1509,0),0)),"",OFFSET('HARGA SATUAN'!$E$6,MATCH('RAB Standart'!C23,'HARGA SATUAN'!$C$7:$C$1509,0),0)))</f>
        <v>Bh</v>
      </c>
      <c r="F23" s="291">
        <v>1</v>
      </c>
      <c r="G23" s="283">
        <f ca="1">IF(ISERROR(OFFSET('HARGA SATUAN'!$I$6,MATCH('RAB Standart'!C23,'HARGA SATUAN'!$C$7:$C$1509,0),0)),0,OFFSET('HARGA SATUAN'!$I$6,MATCH('RAB Standart'!C23,'HARGA SATUAN'!$C$7:$C$1509,0),0))</f>
        <v>168200</v>
      </c>
      <c r="H23" s="284">
        <f t="shared" ca="1" si="0"/>
        <v>168200</v>
      </c>
      <c r="I23" s="284">
        <f t="shared" ca="1" si="1"/>
        <v>0</v>
      </c>
      <c r="J23" s="284">
        <f t="shared" ca="1" si="2"/>
        <v>0</v>
      </c>
      <c r="K23" s="285">
        <f t="shared" ca="1" si="3"/>
        <v>168200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8</v>
      </c>
      <c r="C24" s="495" t="s">
        <v>481</v>
      </c>
      <c r="D24" s="281" t="str">
        <f ca="1">IF(ISERROR(OFFSET('HARGA SATUAN'!$D$6,MATCH('RAB Standart'!C24,'HARGA SATUAN'!$C$7:$C$1509,0),0)),"",OFFSET('HARGA SATUAN'!$D$6,MATCH('RAB Standart'!C24,'HARGA SATUAN'!$C$7:$C$1509,0),0))</f>
        <v>MDU-KD</v>
      </c>
      <c r="E24" s="282" t="str">
        <f ca="1">IF(B24="+","Unit",IF(ISERROR(OFFSET('HARGA SATUAN'!$E$6,MATCH('RAB Standart'!C24,'HARGA SATUAN'!$C$7:$C$1509,0),0)),"",OFFSET('HARGA SATUAN'!$E$6,MATCH('RAB Standart'!C24,'HARGA SATUAN'!$C$7:$C$1509,0),0)))</f>
        <v>Bh</v>
      </c>
      <c r="F24" s="291">
        <v>1</v>
      </c>
      <c r="G24" s="283">
        <f ca="1">IF(ISERROR(OFFSET('HARGA SATUAN'!$I$6,MATCH('RAB Standart'!C24,'HARGA SATUAN'!$C$7:$C$1509,0),0)),0,OFFSET('HARGA SATUAN'!$I$6,MATCH('RAB Standart'!C24,'HARGA SATUAN'!$C$7:$C$1509,0),0))</f>
        <v>39000</v>
      </c>
      <c r="H24" s="284">
        <f t="shared" ca="1" si="0"/>
        <v>39000</v>
      </c>
      <c r="I24" s="284">
        <f t="shared" ca="1" si="1"/>
        <v>0</v>
      </c>
      <c r="J24" s="284">
        <f t="shared" ca="1" si="2"/>
        <v>0</v>
      </c>
      <c r="K24" s="285">
        <f t="shared" ca="1" si="3"/>
        <v>39000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9</v>
      </c>
      <c r="C25" s="495" t="s">
        <v>66</v>
      </c>
      <c r="D25" s="281" t="str">
        <f ca="1">IF(ISERROR(OFFSET('HARGA SATUAN'!$D$6,MATCH('RAB Standart'!C25,'HARGA SATUAN'!$C$7:$C$1509,0),0)),"",OFFSET('HARGA SATUAN'!$D$6,MATCH('RAB Standart'!C25,'HARGA SATUAN'!$C$7:$C$1509,0),0))</f>
        <v>MDU-KD</v>
      </c>
      <c r="E25" s="282" t="str">
        <f ca="1">IF(B25="+","Unit",IF(ISERROR(OFFSET('HARGA SATUAN'!$E$6,MATCH('RAB Standart'!C25,'HARGA SATUAN'!$C$7:$C$1509,0),0)),"",OFFSET('HARGA SATUAN'!$E$6,MATCH('RAB Standart'!C25,'HARGA SATUAN'!$C$7:$C$1509,0),0)))</f>
        <v>Mtr</v>
      </c>
      <c r="F25" s="291">
        <v>35</v>
      </c>
      <c r="G25" s="283">
        <f ca="1">IF(ISERROR(OFFSET('HARGA SATUAN'!$I$6,MATCH('RAB Standart'!C25,'HARGA SATUAN'!$C$7:$C$1509,0),0)),0,OFFSET('HARGA SATUAN'!$I$6,MATCH('RAB Standart'!C25,'HARGA SATUAN'!$C$7:$C$1509,0),0))</f>
        <v>4300</v>
      </c>
      <c r="H25" s="284">
        <f t="shared" ca="1" si="0"/>
        <v>150500</v>
      </c>
      <c r="I25" s="284">
        <f t="shared" ca="1" si="1"/>
        <v>0</v>
      </c>
      <c r="J25" s="284">
        <f t="shared" ca="1" si="2"/>
        <v>0</v>
      </c>
      <c r="K25" s="285">
        <f t="shared" ca="1" si="3"/>
        <v>150500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10</v>
      </c>
      <c r="C26" s="495" t="s">
        <v>794</v>
      </c>
      <c r="D26" s="281" t="str">
        <f ca="1">IF(ISERROR(OFFSET('HARGA SATUAN'!$D$6,MATCH('RAB Standart'!C26,'HARGA SATUAN'!$C$7:$C$1509,0),0)),"",OFFSET('HARGA SATUAN'!$D$6,MATCH('RAB Standart'!C26,'HARGA SATUAN'!$C$7:$C$1509,0),0))</f>
        <v>JASA</v>
      </c>
      <c r="E26" s="282" t="str">
        <f ca="1">IF(B26="+","Unit",IF(ISERROR(OFFSET('HARGA SATUAN'!$E$6,MATCH('RAB Standart'!C26,'HARGA SATUAN'!$C$7:$C$1509,0),0)),"",OFFSET('HARGA SATUAN'!$E$6,MATCH('RAB Standart'!C26,'HARGA SATUAN'!$C$7:$C$1509,0),0)))</f>
        <v>Unit</v>
      </c>
      <c r="F26" s="291">
        <v>1</v>
      </c>
      <c r="G26" s="283">
        <f ca="1">IF(ISERROR(OFFSET('HARGA SATUAN'!$I$6,MATCH('RAB Standart'!C26,'HARGA SATUAN'!$C$7:$C$1509,0),0)),0,OFFSET('HARGA SATUAN'!$I$6,MATCH('RAB Standart'!C26,'HARGA SATUAN'!$C$7:$C$1509,0),0))</f>
        <v>798700</v>
      </c>
      <c r="H26" s="284">
        <f t="shared" ca="1" si="0"/>
        <v>0</v>
      </c>
      <c r="I26" s="284">
        <f t="shared" ca="1" si="1"/>
        <v>0</v>
      </c>
      <c r="J26" s="284">
        <f t="shared" ca="1" si="2"/>
        <v>798700</v>
      </c>
      <c r="K26" s="285">
        <f t="shared" ca="1" si="3"/>
        <v>798700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/>
      <c r="C27" s="495"/>
      <c r="D27" s="281" t="str">
        <f ca="1">IF(ISERROR(OFFSET('HARGA SATUAN'!$D$6,MATCH('RAB Standart'!C27,'HARGA SATUAN'!$C$7:$C$1509,0),0)),"",OFFSET('HARGA SATUAN'!$D$6,MATCH('RAB Standart'!C27,'HARGA SATUAN'!$C$7:$C$1509,0),0))</f>
        <v/>
      </c>
      <c r="E27" s="282" t="str">
        <f ca="1">IF(B27="+","Unit",IF(ISERROR(OFFSET('HARGA SATUAN'!$E$6,MATCH('RAB Standart'!C27,'HARGA SATUAN'!$C$7:$C$1509,0),0)),"",OFFSET('HARGA SATUAN'!$E$6,MATCH('RAB Standart'!C27,'HARGA SATUAN'!$C$7:$C$1509,0),0)))</f>
        <v/>
      </c>
      <c r="F27" s="291"/>
      <c r="G27" s="283">
        <f ca="1">IF(ISERROR(OFFSET('HARGA SATUAN'!$I$6,MATCH('RAB Standart'!C27,'HARGA SATUAN'!$C$7:$C$1509,0),0)),0,OFFSET('HARGA SATUAN'!$I$6,MATCH('RAB Standart'!C27,'HARGA SATUAN'!$C$7:$C$1509,0),0))</f>
        <v>0</v>
      </c>
      <c r="H27" s="284">
        <f t="shared" ca="1" si="0"/>
        <v>0</v>
      </c>
      <c r="I27" s="284">
        <f t="shared" ca="1" si="1"/>
        <v>0</v>
      </c>
      <c r="J27" s="284">
        <f t="shared" ca="1" si="2"/>
        <v>0</v>
      </c>
      <c r="K27" s="285">
        <f t="shared" ca="1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 t="s">
        <v>1008</v>
      </c>
      <c r="C28" s="495" t="s">
        <v>1651</v>
      </c>
      <c r="D28" s="281" t="str">
        <f ca="1">IF(ISERROR(OFFSET('HARGA SATUAN'!$D$6,MATCH('RAB Standart'!C28,'HARGA SATUAN'!$C$7:$C$1509,0),0)),"",OFFSET('HARGA SATUAN'!$D$6,MATCH('RAB Standart'!C28,'HARGA SATUAN'!$C$7:$C$1509,0),0))</f>
        <v/>
      </c>
      <c r="E28" s="282" t="str">
        <f ca="1">IF(B28="+","Unit",IF(ISERROR(OFFSET('HARGA SATUAN'!$E$6,MATCH('RAB Standart'!C28,'HARGA SATUAN'!$C$7:$C$1509,0),0)),"",OFFSET('HARGA SATUAN'!$E$6,MATCH('RAB Standart'!C28,'HARGA SATUAN'!$C$7:$C$1509,0),0)))</f>
        <v>Unit</v>
      </c>
      <c r="F28" s="291">
        <v>1</v>
      </c>
      <c r="G28" s="283">
        <f ca="1">IF(ISERROR(OFFSET('HARGA SATUAN'!$I$6,MATCH('RAB Standart'!C28,'HARGA SATUAN'!$C$7:$C$1509,0),0)),0,OFFSET('HARGA SATUAN'!$I$6,MATCH('RAB Standart'!C28,'HARGA SATUAN'!$C$7:$C$1509,0),0))</f>
        <v>0</v>
      </c>
      <c r="H28" s="284">
        <f t="shared" ca="1" si="0"/>
        <v>0</v>
      </c>
      <c r="I28" s="284">
        <f t="shared" ca="1" si="1"/>
        <v>0</v>
      </c>
      <c r="J28" s="284">
        <f t="shared" ca="1" si="2"/>
        <v>0</v>
      </c>
      <c r="K28" s="285">
        <f t="shared" ca="1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1</v>
      </c>
      <c r="C29" s="495" t="s">
        <v>552</v>
      </c>
      <c r="D29" s="281" t="str">
        <f ca="1">IF(ISERROR(OFFSET('HARGA SATUAN'!$D$6,MATCH('RAB Standart'!C29,'HARGA SATUAN'!$C$7:$C$1509,0),0)),"",OFFSET('HARGA SATUAN'!$D$6,MATCH('RAB Standart'!C29,'HARGA SATUAN'!$C$7:$C$1509,0),0))</f>
        <v>MDU-KD</v>
      </c>
      <c r="E29" s="282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91">
        <v>3</v>
      </c>
      <c r="G29" s="283">
        <f ca="1">IF(ISERROR(OFFSET('HARGA SATUAN'!$I$6,MATCH('RAB Standart'!C29,'HARGA SATUAN'!$C$7:$C$1509,0),0)),0,OFFSET('HARGA SATUAN'!$I$6,MATCH('RAB Standart'!C29,'HARGA SATUAN'!$C$7:$C$1509,0),0))</f>
        <v>725900</v>
      </c>
      <c r="H29" s="284">
        <f t="shared" ca="1" si="0"/>
        <v>2177700</v>
      </c>
      <c r="I29" s="284">
        <f t="shared" ca="1" si="1"/>
        <v>0</v>
      </c>
      <c r="J29" s="284">
        <f t="shared" ca="1" si="2"/>
        <v>0</v>
      </c>
      <c r="K29" s="285">
        <f t="shared" ca="1" si="3"/>
        <v>2177700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2</v>
      </c>
      <c r="C30" s="495" t="s">
        <v>173</v>
      </c>
      <c r="D30" s="281" t="str">
        <f ca="1">IF(ISERROR(OFFSET('HARGA SATUAN'!$D$6,MATCH('RAB Standart'!C30,'HARGA SATUAN'!$C$7:$C$1509,0),0)),"",OFFSET('HARGA SATUAN'!$D$6,MATCH('RAB Standart'!C30,'HARGA SATUAN'!$C$7:$C$1509,0),0))</f>
        <v>HDW</v>
      </c>
      <c r="E30" s="282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91">
        <v>3</v>
      </c>
      <c r="G30" s="283">
        <f ca="1">IF(ISERROR(OFFSET('HARGA SATUAN'!$I$6,MATCH('RAB Standart'!C30,'HARGA SATUAN'!$C$7:$C$1509,0),0)),0,OFFSET('HARGA SATUAN'!$I$6,MATCH('RAB Standart'!C30,'HARGA SATUAN'!$C$7:$C$1509,0),0))</f>
        <v>37700</v>
      </c>
      <c r="H30" s="284">
        <f t="shared" ca="1" si="0"/>
        <v>0</v>
      </c>
      <c r="I30" s="284">
        <f t="shared" ca="1" si="1"/>
        <v>113100</v>
      </c>
      <c r="J30" s="284">
        <f t="shared" ca="1" si="2"/>
        <v>0</v>
      </c>
      <c r="K30" s="285">
        <f t="shared" ca="1" si="3"/>
        <v>113100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3</v>
      </c>
      <c r="C31" s="495" t="s">
        <v>177</v>
      </c>
      <c r="D31" s="281" t="str">
        <f ca="1">IF(ISERROR(OFFSET('HARGA SATUAN'!$D$6,MATCH('RAB Standart'!C31,'HARGA SATUAN'!$C$7:$C$1509,0),0)),"",OFFSET('HARGA SATUAN'!$D$6,MATCH('RAB Standart'!C31,'HARGA SATUAN'!$C$7:$C$1509,0),0))</f>
        <v>HDW</v>
      </c>
      <c r="E31" s="282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291">
        <v>1</v>
      </c>
      <c r="G31" s="283">
        <f ca="1">IF(ISERROR(OFFSET('HARGA SATUAN'!$I$6,MATCH('RAB Standart'!C31,'HARGA SATUAN'!$C$7:$C$1509,0),0)),0,OFFSET('HARGA SATUAN'!$I$6,MATCH('RAB Standart'!C31,'HARGA SATUAN'!$C$7:$C$1509,0),0))</f>
        <v>15900</v>
      </c>
      <c r="H31" s="284">
        <f t="shared" ca="1" si="0"/>
        <v>0</v>
      </c>
      <c r="I31" s="284">
        <f t="shared" ca="1" si="1"/>
        <v>15900</v>
      </c>
      <c r="J31" s="284">
        <f t="shared" ca="1" si="2"/>
        <v>0</v>
      </c>
      <c r="K31" s="285">
        <f t="shared" ca="1" si="3"/>
        <v>15900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4</v>
      </c>
      <c r="C32" s="495" t="s">
        <v>1578</v>
      </c>
      <c r="D32" s="281" t="str">
        <f ca="1">IF(ISERROR(OFFSET('HARGA SATUAN'!$D$6,MATCH('RAB Standart'!C32,'HARGA SATUAN'!$C$7:$C$1509,0),0)),"",OFFSET('HARGA SATUAN'!$D$6,MATCH('RAB Standart'!C32,'HARGA SATUAN'!$C$7:$C$1509,0),0))</f>
        <v>HDW</v>
      </c>
      <c r="E32" s="282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91">
        <v>6</v>
      </c>
      <c r="G32" s="283">
        <f ca="1">IF(ISERROR(OFFSET('HARGA SATUAN'!$I$6,MATCH('RAB Standart'!C32,'HARGA SATUAN'!$C$7:$C$1509,0),0)),0,OFFSET('HARGA SATUAN'!$I$6,MATCH('RAB Standart'!C32,'HARGA SATUAN'!$C$7:$C$1509,0),0))</f>
        <v>26200</v>
      </c>
      <c r="H32" s="284">
        <f t="shared" ca="1" si="0"/>
        <v>0</v>
      </c>
      <c r="I32" s="284">
        <f t="shared" ca="1" si="1"/>
        <v>157200</v>
      </c>
      <c r="J32" s="284">
        <f t="shared" ca="1" si="2"/>
        <v>0</v>
      </c>
      <c r="K32" s="285">
        <f t="shared" ca="1" si="3"/>
        <v>157200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5</v>
      </c>
      <c r="C33" s="495" t="s">
        <v>57</v>
      </c>
      <c r="D33" s="281" t="str">
        <f ca="1">IF(ISERROR(OFFSET('HARGA SATUAN'!$D$6,MATCH('RAB Standart'!C33,'HARGA SATUAN'!$C$7:$C$1509,0),0)),"",OFFSET('HARGA SATUAN'!$D$6,MATCH('RAB Standart'!C33,'HARGA SATUAN'!$C$7:$C$1509,0),0))</f>
        <v>MDU-KD</v>
      </c>
      <c r="E33" s="282" t="str">
        <f ca="1">IF(B33="+","Unit",IF(ISERROR(OFFSET('HARGA SATUAN'!$E$6,MATCH('RAB Standart'!C33,'HARGA SATUAN'!$C$7:$C$1509,0),0)),"",OFFSET('HARGA SATUAN'!$E$6,MATCH('RAB Standart'!C33,'HARGA SATUAN'!$C$7:$C$1509,0),0)))</f>
        <v>Mtr</v>
      </c>
      <c r="F33" s="291">
        <v>4</v>
      </c>
      <c r="G33" s="283">
        <f ca="1">IF(ISERROR(OFFSET('HARGA SATUAN'!$I$6,MATCH('RAB Standart'!C33,'HARGA SATUAN'!$C$7:$C$1509,0),0)),0,OFFSET('HARGA SATUAN'!$I$6,MATCH('RAB Standart'!C33,'HARGA SATUAN'!$C$7:$C$1509,0),0))</f>
        <v>14200</v>
      </c>
      <c r="H33" s="284">
        <f t="shared" ca="1" si="0"/>
        <v>56800</v>
      </c>
      <c r="I33" s="284">
        <f t="shared" ca="1" si="1"/>
        <v>0</v>
      </c>
      <c r="J33" s="284">
        <f t="shared" ca="1" si="2"/>
        <v>0</v>
      </c>
      <c r="K33" s="285">
        <f t="shared" ca="1" si="3"/>
        <v>56800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>
        <v>6</v>
      </c>
      <c r="C34" s="495" t="s">
        <v>739</v>
      </c>
      <c r="D34" s="281" t="str">
        <f ca="1">IF(ISERROR(OFFSET('HARGA SATUAN'!$D$6,MATCH('RAB Standart'!C34,'HARGA SATUAN'!$C$7:$C$1509,0),0)),"",OFFSET('HARGA SATUAN'!$D$6,MATCH('RAB Standart'!C34,'HARGA SATUAN'!$C$7:$C$1509,0),0))</f>
        <v>JASA</v>
      </c>
      <c r="E34" s="282" t="str">
        <f ca="1">IF(B34="+","Unit",IF(ISERROR(OFFSET('HARGA SATUAN'!$E$6,MATCH('RAB Standart'!C34,'HARGA SATUAN'!$C$7:$C$1509,0),0)),"",OFFSET('HARGA SATUAN'!$E$6,MATCH('RAB Standart'!C34,'HARGA SATUAN'!$C$7:$C$1509,0),0)))</f>
        <v>Unit</v>
      </c>
      <c r="F34" s="291">
        <v>3</v>
      </c>
      <c r="G34" s="283">
        <f ca="1">IF(ISERROR(OFFSET('HARGA SATUAN'!$I$6,MATCH('RAB Standart'!C34,'HARGA SATUAN'!$C$7:$C$1509,0),0)),0,OFFSET('HARGA SATUAN'!$I$6,MATCH('RAB Standart'!C34,'HARGA SATUAN'!$C$7:$C$1509,0),0))</f>
        <v>58400</v>
      </c>
      <c r="H34" s="284">
        <f t="shared" ca="1" si="0"/>
        <v>0</v>
      </c>
      <c r="I34" s="284">
        <f t="shared" ca="1" si="1"/>
        <v>0</v>
      </c>
      <c r="J34" s="284">
        <f t="shared" ca="1" si="2"/>
        <v>175200</v>
      </c>
      <c r="K34" s="285">
        <f t="shared" ca="1" si="3"/>
        <v>175200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/>
      <c r="C35" s="495"/>
      <c r="D35" s="281" t="s">
        <v>40</v>
      </c>
      <c r="E35" s="282" t="s">
        <v>40</v>
      </c>
      <c r="F35" s="291"/>
      <c r="G35" s="283"/>
      <c r="H35" s="284"/>
      <c r="I35" s="284"/>
      <c r="J35" s="284"/>
      <c r="K35" s="285"/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4" t="s">
        <v>1008</v>
      </c>
      <c r="C36" s="495" t="s">
        <v>1659</v>
      </c>
      <c r="D36" s="281" t="str">
        <f ca="1">IF(ISERROR(OFFSET('HARGA SATUAN'!$D$6,MATCH('RAB Standart'!C36,'HARGA SATUAN'!$C$7:$C$1509,0),0)),"",OFFSET('HARGA SATUAN'!$D$6,MATCH('RAB Standart'!C36,'HARGA SATUAN'!$C$7:$C$1509,0),0))</f>
        <v/>
      </c>
      <c r="E36" s="282" t="str">
        <f ca="1">IF(B36="+","Unit",IF(ISERROR(OFFSET('HARGA SATUAN'!$E$6,MATCH('RAB Standart'!C36,'HARGA SATUAN'!$C$7:$C$1509,0),0)),"",OFFSET('HARGA SATUAN'!$E$6,MATCH('RAB Standart'!C36,'HARGA SATUAN'!$C$7:$C$1509,0),0)))</f>
        <v>Unit</v>
      </c>
      <c r="F36" s="291">
        <v>4</v>
      </c>
      <c r="G36" s="283">
        <f ca="1">IF(ISERROR(OFFSET('HARGA SATUAN'!$I$6,MATCH('RAB Standart'!C36,'HARGA SATUAN'!$C$7:$C$1509,0),0)),0,OFFSET('HARGA SATUAN'!$I$6,MATCH('RAB Standart'!C36,'HARGA SATUAN'!$C$7:$C$1509,0),0))</f>
        <v>0</v>
      </c>
      <c r="H36" s="284">
        <f t="shared" ref="H36:H40" ca="1" si="4">IF(OR(D36="MDU",D36="MDU-KD"),(IF($O$3="RAB NON MDU","PLN KD",G36*F36)),0)</f>
        <v>0</v>
      </c>
      <c r="I36" s="284">
        <f t="shared" ref="I36:I40" ca="1" si="5">IF(D36="HDW",G36*F36,0)</f>
        <v>0</v>
      </c>
      <c r="J36" s="284">
        <f t="shared" ref="J36:J40" ca="1" si="6">IF(D36="JASA",G36*F36,0)</f>
        <v>0</v>
      </c>
      <c r="K36" s="285">
        <f t="shared" ref="K36:K40" ca="1" si="7">SUM(H36:J36)</f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>
        <v>1</v>
      </c>
      <c r="C37" s="495" t="s">
        <v>18</v>
      </c>
      <c r="D37" s="281" t="str">
        <f ca="1">IF(ISERROR(OFFSET('HARGA SATUAN'!$D$6,MATCH('RAB Standart'!C37,'HARGA SATUAN'!$C$7:$C$1509,0),0)),"",OFFSET('HARGA SATUAN'!$D$6,MATCH('RAB Standart'!C37,'HARGA SATUAN'!$C$7:$C$1509,0),0))</f>
        <v>HDW</v>
      </c>
      <c r="E37" s="282" t="str">
        <f ca="1">IF(B37="+","Unit",IF(ISERROR(OFFSET('HARGA SATUAN'!$E$6,MATCH('RAB Standart'!C37,'HARGA SATUAN'!$C$7:$C$1509,0),0)),"",OFFSET('HARGA SATUAN'!$E$6,MATCH('RAB Standart'!C37,'HARGA SATUAN'!$C$7:$C$1509,0),0)))</f>
        <v>Bh</v>
      </c>
      <c r="F37" s="291">
        <f>F36*2</f>
        <v>8</v>
      </c>
      <c r="G37" s="283">
        <f ca="1">IF(ISERROR(OFFSET('HARGA SATUAN'!$I$6,MATCH('RAB Standart'!C37,'HARGA SATUAN'!$C$7:$C$1509,0),0)),0,OFFSET('HARGA SATUAN'!$I$6,MATCH('RAB Standart'!C37,'HARGA SATUAN'!$C$7:$C$1509,0),0))</f>
        <v>26500</v>
      </c>
      <c r="H37" s="284">
        <f t="shared" ca="1" si="4"/>
        <v>0</v>
      </c>
      <c r="I37" s="284">
        <f t="shared" ca="1" si="5"/>
        <v>212000</v>
      </c>
      <c r="J37" s="284">
        <f t="shared" ca="1" si="6"/>
        <v>0</v>
      </c>
      <c r="K37" s="285">
        <f t="shared" ca="1" si="7"/>
        <v>212000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>
        <v>2</v>
      </c>
      <c r="C38" s="495" t="s">
        <v>588</v>
      </c>
      <c r="D38" s="281" t="str">
        <f ca="1">IF(ISERROR(OFFSET('HARGA SATUAN'!$D$6,MATCH('RAB Standart'!C38,'HARGA SATUAN'!$C$7:$C$1509,0),0)),"",OFFSET('HARGA SATUAN'!$D$6,MATCH('RAB Standart'!C38,'HARGA SATUAN'!$C$7:$C$1509,0),0))</f>
        <v>HDW</v>
      </c>
      <c r="E38" s="282" t="str">
        <f ca="1">IF(B38="+","Unit",IF(ISERROR(OFFSET('HARGA SATUAN'!$E$6,MATCH('RAB Standart'!C38,'HARGA SATUAN'!$C$7:$C$1509,0),0)),"",OFFSET('HARGA SATUAN'!$E$6,MATCH('RAB Standart'!C38,'HARGA SATUAN'!$C$7:$C$1509,0),0)))</f>
        <v>Bh</v>
      </c>
      <c r="F38" s="291">
        <f>F36*1</f>
        <v>4</v>
      </c>
      <c r="G38" s="283">
        <f ca="1">IF(ISERROR(OFFSET('HARGA SATUAN'!$I$6,MATCH('RAB Standart'!C38,'HARGA SATUAN'!$C$7:$C$1509,0),0)),0,OFFSET('HARGA SATUAN'!$I$6,MATCH('RAB Standart'!C38,'HARGA SATUAN'!$C$7:$C$1509,0),0))</f>
        <v>559200</v>
      </c>
      <c r="H38" s="284">
        <f t="shared" ca="1" si="4"/>
        <v>0</v>
      </c>
      <c r="I38" s="284">
        <f t="shared" ca="1" si="5"/>
        <v>2236800</v>
      </c>
      <c r="J38" s="284">
        <f t="shared" ca="1" si="6"/>
        <v>0</v>
      </c>
      <c r="K38" s="285">
        <f t="shared" ca="1" si="7"/>
        <v>2236800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>
        <v>3</v>
      </c>
      <c r="C39" s="495" t="s">
        <v>16</v>
      </c>
      <c r="D39" s="281" t="str">
        <f ca="1">IF(ISERROR(OFFSET('HARGA SATUAN'!$D$6,MATCH('RAB Standart'!C39,'HARGA SATUAN'!$C$7:$C$1509,0),0)),"",OFFSET('HARGA SATUAN'!$D$6,MATCH('RAB Standart'!C39,'HARGA SATUAN'!$C$7:$C$1509,0),0))</f>
        <v>HDW</v>
      </c>
      <c r="E39" s="282" t="str">
        <f ca="1">IF(B39="+","Unit",IF(ISERROR(OFFSET('HARGA SATUAN'!$E$6,MATCH('RAB Standart'!C39,'HARGA SATUAN'!$C$7:$C$1509,0),0)),"",OFFSET('HARGA SATUAN'!$E$6,MATCH('RAB Standart'!C39,'HARGA SATUAN'!$C$7:$C$1509,0),0)))</f>
        <v>Bh</v>
      </c>
      <c r="F39" s="291">
        <f>F36*4</f>
        <v>16</v>
      </c>
      <c r="G39" s="283">
        <f ca="1">IF(ISERROR(OFFSET('HARGA SATUAN'!$I$6,MATCH('RAB Standart'!C39,'HARGA SATUAN'!$C$7:$C$1509,0),0)),0,OFFSET('HARGA SATUAN'!$I$6,MATCH('RAB Standart'!C39,'HARGA SATUAN'!$C$7:$C$1509,0),0))</f>
        <v>2500</v>
      </c>
      <c r="H39" s="284">
        <f t="shared" ca="1" si="4"/>
        <v>0</v>
      </c>
      <c r="I39" s="284">
        <f t="shared" ca="1" si="5"/>
        <v>40000</v>
      </c>
      <c r="J39" s="284">
        <f t="shared" ca="1" si="6"/>
        <v>0</v>
      </c>
      <c r="K39" s="285">
        <f t="shared" ca="1" si="7"/>
        <v>40000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>
        <v>4</v>
      </c>
      <c r="C40" s="495" t="s">
        <v>745</v>
      </c>
      <c r="D40" s="281" t="str">
        <f ca="1">IF(ISERROR(OFFSET('HARGA SATUAN'!$D$6,MATCH('RAB Standart'!C40,'HARGA SATUAN'!$C$7:$C$1509,0),0)),"",OFFSET('HARGA SATUAN'!$D$6,MATCH('RAB Standart'!C40,'HARGA SATUAN'!$C$7:$C$1509,0),0))</f>
        <v>JASA</v>
      </c>
      <c r="E40" s="282" t="str">
        <f ca="1">IF(B40="+","Unit",IF(ISERROR(OFFSET('HARGA SATUAN'!$E$6,MATCH('RAB Standart'!C40,'HARGA SATUAN'!$C$7:$C$1509,0),0)),"",OFFSET('HARGA SATUAN'!$E$6,MATCH('RAB Standart'!C40,'HARGA SATUAN'!$C$7:$C$1509,0),0)))</f>
        <v>Unit</v>
      </c>
      <c r="F40" s="291">
        <f>F36*1</f>
        <v>4</v>
      </c>
      <c r="G40" s="283">
        <f ca="1">IF(ISERROR(OFFSET('HARGA SATUAN'!$I$6,MATCH('RAB Standart'!C40,'HARGA SATUAN'!$C$7:$C$1509,0),0)),0,OFFSET('HARGA SATUAN'!$I$6,MATCH('RAB Standart'!C40,'HARGA SATUAN'!$C$7:$C$1509,0),0))</f>
        <v>68300</v>
      </c>
      <c r="H40" s="284">
        <f t="shared" ca="1" si="4"/>
        <v>0</v>
      </c>
      <c r="I40" s="284">
        <f t="shared" ca="1" si="5"/>
        <v>0</v>
      </c>
      <c r="J40" s="284">
        <f t="shared" ca="1" si="6"/>
        <v>273200</v>
      </c>
      <c r="K40" s="285">
        <f t="shared" ca="1" si="7"/>
        <v>273200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4"/>
      <c r="C41" s="495"/>
      <c r="D41" s="281"/>
      <c r="E41" s="282"/>
      <c r="F41" s="291"/>
      <c r="G41" s="283"/>
      <c r="H41" s="284"/>
      <c r="I41" s="284"/>
      <c r="J41" s="284"/>
      <c r="K41" s="285"/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25" customHeight="1">
      <c r="A42" s="259"/>
      <c r="B42" s="294" t="s">
        <v>1008</v>
      </c>
      <c r="C42" s="495" t="s">
        <v>1658</v>
      </c>
      <c r="D42" s="281" t="str">
        <f ca="1">IF(ISERROR(OFFSET('HARGA SATUAN'!$D$6,MATCH('RAB Standart'!C42,'HARGA SATUAN'!$C$7:$C$1509,0),0)),"",OFFSET('HARGA SATUAN'!$D$6,MATCH('RAB Standart'!C42,'HARGA SATUAN'!$C$7:$C$1509,0),0))</f>
        <v/>
      </c>
      <c r="E42" s="282" t="str">
        <f ca="1">IF(B42="+","Unit",IF(ISERROR(OFFSET('HARGA SATUAN'!$E$6,MATCH('RAB Standart'!C42,'HARGA SATUAN'!$C$7:$C$1509,0),0)),"",OFFSET('HARGA SATUAN'!$E$6,MATCH('RAB Standart'!C42,'HARGA SATUAN'!$C$7:$C$1509,0),0)))</f>
        <v>Unit</v>
      </c>
      <c r="F42" s="291">
        <v>1</v>
      </c>
      <c r="G42" s="283">
        <f ca="1">IF(ISERROR(OFFSET('HARGA SATUAN'!$I$6,MATCH('RAB Standart'!C42,'HARGA SATUAN'!$C$7:$C$1509,0),0)),0,OFFSET('HARGA SATUAN'!$I$6,MATCH('RAB Standart'!C42,'HARGA SATUAN'!$C$7:$C$1509,0),0))</f>
        <v>0</v>
      </c>
      <c r="H42" s="284">
        <f t="shared" ref="H42:H46" ca="1" si="8">IF(OR(D42="MDU",D42="MDU-KD"),(IF($O$3="RAB NON MDU","PLN KD",G42*F42)),0)</f>
        <v>0</v>
      </c>
      <c r="I42" s="284">
        <f t="shared" ref="I42:I46" ca="1" si="9">IF(D42="HDW",G42*F42,0)</f>
        <v>0</v>
      </c>
      <c r="J42" s="284">
        <f t="shared" ref="J42:J46" ca="1" si="10">IF(D42="JASA",G42*F42,0)</f>
        <v>0</v>
      </c>
      <c r="K42" s="285">
        <f t="shared" ref="K42:K46" ca="1" si="11">SUM(H42:J42)</f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25" customHeight="1">
      <c r="A43" s="259"/>
      <c r="B43" s="294">
        <v>1</v>
      </c>
      <c r="C43" s="495" t="s">
        <v>1354</v>
      </c>
      <c r="D43" s="281" t="str">
        <f ca="1">IF(ISERROR(OFFSET('HARGA SATUAN'!$D$6,MATCH('RAB Standart'!C43,'HARGA SATUAN'!$C$7:$C$1509,0),0)),"",OFFSET('HARGA SATUAN'!$D$6,MATCH('RAB Standart'!C43,'HARGA SATUAN'!$C$7:$C$1509,0),0))</f>
        <v>MDU-KD</v>
      </c>
      <c r="E43" s="282" t="str">
        <f ca="1">IF(B43="+","Unit",IF(ISERROR(OFFSET('HARGA SATUAN'!$E$6,MATCH('RAB Standart'!C43,'HARGA SATUAN'!$C$7:$C$1509,0),0)),"",OFFSET('HARGA SATUAN'!$E$6,MATCH('RAB Standart'!C43,'HARGA SATUAN'!$C$7:$C$1509,0),0)))</f>
        <v>Bh</v>
      </c>
      <c r="F43" s="291">
        <f>F16*3</f>
        <v>3</v>
      </c>
      <c r="G43" s="283">
        <f ca="1">IF(ISERROR(OFFSET('HARGA SATUAN'!$I$6,MATCH('RAB Standart'!C43,'HARGA SATUAN'!$C$7:$C$1509,0),0)),0,OFFSET('HARGA SATUAN'!$I$6,MATCH('RAB Standart'!C43,'HARGA SATUAN'!$C$7:$C$1509,0),0))</f>
        <v>7842800</v>
      </c>
      <c r="H43" s="284">
        <f t="shared" ca="1" si="8"/>
        <v>23528400</v>
      </c>
      <c r="I43" s="284">
        <f t="shared" ca="1" si="9"/>
        <v>0</v>
      </c>
      <c r="J43" s="284">
        <f t="shared" ca="1" si="10"/>
        <v>0</v>
      </c>
      <c r="K43" s="285">
        <f t="shared" ca="1" si="11"/>
        <v>23528400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25" customHeight="1">
      <c r="A44" s="259"/>
      <c r="B44" s="294">
        <v>2</v>
      </c>
      <c r="C44" s="495" t="s">
        <v>1319</v>
      </c>
      <c r="D44" s="281" t="str">
        <f ca="1">IF(ISERROR(OFFSET('HARGA SATUAN'!$D$6,MATCH('RAB Standart'!C44,'HARGA SATUAN'!$C$7:$C$1509,0),0)),"",OFFSET('HARGA SATUAN'!$D$6,MATCH('RAB Standart'!C44,'HARGA SATUAN'!$C$7:$C$1509,0),0))</f>
        <v>MDU-KD</v>
      </c>
      <c r="E44" s="282" t="str">
        <f ca="1">IF(B44="+","Unit",IF(ISERROR(OFFSET('HARGA SATUAN'!$E$6,MATCH('RAB Standart'!C44,'HARGA SATUAN'!$C$7:$C$1509,0),0)),"",OFFSET('HARGA SATUAN'!$E$6,MATCH('RAB Standart'!C44,'HARGA SATUAN'!$C$7:$C$1509,0),0)))</f>
        <v>Bh</v>
      </c>
      <c r="F44" s="291">
        <f>F16*3</f>
        <v>3</v>
      </c>
      <c r="G44" s="283">
        <f ca="1">IF(ISERROR(OFFSET('HARGA SATUAN'!$I$6,MATCH('RAB Standart'!C44,'HARGA SATUAN'!$C$7:$C$1509,0),0)),0,OFFSET('HARGA SATUAN'!$I$6,MATCH('RAB Standart'!C44,'HARGA SATUAN'!$C$7:$C$1509,0),0))</f>
        <v>7805600</v>
      </c>
      <c r="H44" s="284">
        <f t="shared" ca="1" si="8"/>
        <v>23416800</v>
      </c>
      <c r="I44" s="284">
        <f t="shared" ca="1" si="9"/>
        <v>0</v>
      </c>
      <c r="J44" s="284">
        <f t="shared" ca="1" si="10"/>
        <v>0</v>
      </c>
      <c r="K44" s="285">
        <f t="shared" ca="1" si="11"/>
        <v>23416800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25" customHeight="1">
      <c r="A45" s="259"/>
      <c r="B45" s="294">
        <v>4</v>
      </c>
      <c r="C45" s="495" t="s">
        <v>1555</v>
      </c>
      <c r="D45" s="281" t="str">
        <f ca="1">IF(ISERROR(OFFSET('HARGA SATUAN'!$D$6,MATCH('RAB Standart'!C45,'HARGA SATUAN'!$C$7:$C$1509,0),0)),"",OFFSET('HARGA SATUAN'!$D$6,MATCH('RAB Standart'!C45,'HARGA SATUAN'!$C$7:$C$1509,0),0))</f>
        <v>HDW</v>
      </c>
      <c r="E45" s="282" t="str">
        <f ca="1">IF(B45="+","Unit",IF(ISERROR(OFFSET('HARGA SATUAN'!$E$6,MATCH('RAB Standart'!C45,'HARGA SATUAN'!$C$7:$C$1509,0),0)),"",OFFSET('HARGA SATUAN'!$E$6,MATCH('RAB Standart'!C45,'HARGA SATUAN'!$C$7:$C$1509,0),0)))</f>
        <v>Bh</v>
      </c>
      <c r="F45" s="291">
        <v>6</v>
      </c>
      <c r="G45" s="283">
        <f ca="1">IF(ISERROR(OFFSET('HARGA SATUAN'!$I$6,MATCH('RAB Standart'!C45,'HARGA SATUAN'!$C$7:$C$1509,0),0)),0,OFFSET('HARGA SATUAN'!$I$6,MATCH('RAB Standart'!C45,'HARGA SATUAN'!$C$7:$C$1509,0),0))</f>
        <v>26200</v>
      </c>
      <c r="H45" s="284">
        <f t="shared" ca="1" si="8"/>
        <v>0</v>
      </c>
      <c r="I45" s="284">
        <f t="shared" ca="1" si="9"/>
        <v>157200</v>
      </c>
      <c r="J45" s="284">
        <f t="shared" ca="1" si="10"/>
        <v>0</v>
      </c>
      <c r="K45" s="285">
        <f t="shared" ca="1" si="11"/>
        <v>157200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25" customHeight="1">
      <c r="A46" s="259"/>
      <c r="B46" s="294">
        <v>5</v>
      </c>
      <c r="C46" s="495" t="s">
        <v>57</v>
      </c>
      <c r="D46" s="281" t="str">
        <f ca="1">IF(ISERROR(OFFSET('HARGA SATUAN'!$D$6,MATCH('RAB Standart'!C46,'HARGA SATUAN'!$C$7:$C$1509,0),0)),"",OFFSET('HARGA SATUAN'!$D$6,MATCH('RAB Standart'!C46,'HARGA SATUAN'!$C$7:$C$1509,0),0))</f>
        <v>MDU-KD</v>
      </c>
      <c r="E46" s="282" t="str">
        <f ca="1">IF(B46="+","Unit",IF(ISERROR(OFFSET('HARGA SATUAN'!$E$6,MATCH('RAB Standart'!C46,'HARGA SATUAN'!$C$7:$C$1509,0),0)),"",OFFSET('HARGA SATUAN'!$E$6,MATCH('RAB Standart'!C46,'HARGA SATUAN'!$C$7:$C$1509,0),0)))</f>
        <v>Mtr</v>
      </c>
      <c r="F46" s="291">
        <v>30</v>
      </c>
      <c r="G46" s="283">
        <f ca="1">IF(ISERROR(OFFSET('HARGA SATUAN'!$I$6,MATCH('RAB Standart'!C46,'HARGA SATUAN'!$C$7:$C$1509,0),0)),0,OFFSET('HARGA SATUAN'!$I$6,MATCH('RAB Standart'!C46,'HARGA SATUAN'!$C$7:$C$1509,0),0))</f>
        <v>14200</v>
      </c>
      <c r="H46" s="284">
        <f t="shared" ca="1" si="8"/>
        <v>426000</v>
      </c>
      <c r="I46" s="284">
        <f t="shared" ca="1" si="9"/>
        <v>0</v>
      </c>
      <c r="J46" s="284">
        <f t="shared" ca="1" si="10"/>
        <v>0</v>
      </c>
      <c r="K46" s="285">
        <f t="shared" ca="1" si="11"/>
        <v>426000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IF(AND(C47=0,C48=0,#REF!=0),"BLANKS",1)</f>
        <v>#REF!</v>
      </c>
      <c r="B47" s="518"/>
      <c r="C47" s="519"/>
      <c r="D47" s="281" t="str">
        <f ca="1">IF(ISERROR(OFFSET('HARGA SATUAN'!$D$6,MATCH('RAB Standart'!C47,'HARGA SATUAN'!$C$7:$C$1509,0),0)),"",OFFSET('HARGA SATUAN'!$D$6,MATCH('RAB Standart'!C47,'HARGA SATUAN'!$C$7:$C$1509,0),0))</f>
        <v/>
      </c>
      <c r="E47" s="282" t="str">
        <f ca="1">IF(B47="+","Unit",IF(ISERROR(OFFSET('HARGA SATUAN'!$E$6,MATCH('RAB Standart'!C47,'HARGA SATUAN'!$C$7:$C$1509,0),0)),"",OFFSET('HARGA SATUAN'!$E$6,MATCH('RAB Standart'!C47,'HARGA SATUAN'!$C$7:$C$1509,0),0)))</f>
        <v/>
      </c>
      <c r="F47" s="295"/>
      <c r="G47" s="283">
        <f ca="1">IF(ISERROR(OFFSET('HARGA SATUAN'!$I$6,MATCH('RAB Standart'!C47,'HARGA SATUAN'!$C$7:$C$1509,0),0)),0,OFFSET('HARGA SATUAN'!$I$6,MATCH('RAB Standart'!C47,'HARGA SATUAN'!$C$7:$C$1509,0),0))</f>
        <v>0</v>
      </c>
      <c r="H47" s="284">
        <f t="shared" ca="1" si="0"/>
        <v>0</v>
      </c>
      <c r="I47" s="284">
        <f t="shared" ca="1" si="1"/>
        <v>0</v>
      </c>
      <c r="J47" s="284">
        <f t="shared" ca="1" si="2"/>
        <v>0</v>
      </c>
      <c r="K47" s="285">
        <f t="shared" ca="1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5" customHeight="1">
      <c r="A48" s="259" t="e">
        <f>IF(AND(C48=0,#REF!=0,#REF!=0),"BLANKS",1)</f>
        <v>#REF!</v>
      </c>
      <c r="B48" s="292" t="s">
        <v>1621</v>
      </c>
      <c r="C48" s="293" t="s">
        <v>1652</v>
      </c>
      <c r="D48" s="281" t="str">
        <f ca="1">IF(ISERROR(OFFSET('HARGA SATUAN'!$D$6,MATCH('RAB Standart'!C48,'HARGA SATUAN'!$C$7:$C$1509,0),0)),"",OFFSET('HARGA SATUAN'!$D$6,MATCH('RAB Standart'!C48,'HARGA SATUAN'!$C$7:$C$1509,0),0))</f>
        <v/>
      </c>
      <c r="E48" s="282" t="str">
        <f ca="1">IF(B48="+","Unit",IF(ISERROR(OFFSET('HARGA SATUAN'!$E$6,MATCH('RAB Standart'!C48,'HARGA SATUAN'!$C$7:$C$1509,0),0)),"",OFFSET('HARGA SATUAN'!$E$6,MATCH('RAB Standart'!C48,'HARGA SATUAN'!$C$7:$C$1509,0),0)))</f>
        <v/>
      </c>
      <c r="F48" s="295"/>
      <c r="G48" s="283">
        <f ca="1">IF(ISERROR(OFFSET('HARGA SATUAN'!$I$6,MATCH('RAB Standart'!C48,'HARGA SATUAN'!$C$7:$C$1509,0),0)),0,OFFSET('HARGA SATUAN'!$I$6,MATCH('RAB Standart'!C48,'HARGA SATUAN'!$C$7:$C$1509,0),0))</f>
        <v>0</v>
      </c>
      <c r="H48" s="284">
        <f t="shared" ca="1" si="0"/>
        <v>0</v>
      </c>
      <c r="I48" s="284">
        <f t="shared" ca="1" si="1"/>
        <v>0</v>
      </c>
      <c r="J48" s="284">
        <f t="shared" ca="1" si="2"/>
        <v>0</v>
      </c>
      <c r="K48" s="285">
        <f t="shared" ca="1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/>
      <c r="B49" s="518">
        <v>1</v>
      </c>
      <c r="C49" s="519" t="s">
        <v>963</v>
      </c>
      <c r="D49" s="281" t="str">
        <f ca="1">IF(ISERROR(OFFSET('HARGA SATUAN'!$D$6,MATCH('RAB Standart'!C49,'HARGA SATUAN'!$C$7:$C$1509,0),0)),"",OFFSET('HARGA SATUAN'!$D$6,MATCH('RAB Standart'!C49,'HARGA SATUAN'!$C$7:$C$1509,0),0))</f>
        <v>JASA</v>
      </c>
      <c r="E49" s="282" t="str">
        <f ca="1">IF(B49="+","Unit",IF(ISERROR(OFFSET('HARGA SATUAN'!$E$6,MATCH('RAB Standart'!C49,'HARGA SATUAN'!$C$7:$C$1509,0),0)),"",OFFSET('HARGA SATUAN'!$E$6,MATCH('RAB Standart'!C49,'HARGA SATUAN'!$C$7:$C$1509,0),0)))</f>
        <v>Unit</v>
      </c>
      <c r="F49" s="295">
        <v>1</v>
      </c>
      <c r="G49" s="283">
        <f ca="1">IF(ISERROR(OFFSET('HARGA SATUAN'!$I$6,MATCH('RAB Standart'!C49,'HARGA SATUAN'!$C$7:$C$1509,0),0)),0,OFFSET('HARGA SATUAN'!$I$6,MATCH('RAB Standart'!C49,'HARGA SATUAN'!$C$7:$C$1509,0),0))</f>
        <v>2476740</v>
      </c>
      <c r="H49" s="284">
        <f t="shared" ref="H49" ca="1" si="12">IF(OR(D49="MDU",D49="MDU-KD"),(IF($O$3="RAB NON MDU","PLN KD",G49*F49)),0)</f>
        <v>0</v>
      </c>
      <c r="I49" s="284">
        <f t="shared" ref="I49" ca="1" si="13">IF(D49="HDW",G49*F49,0)</f>
        <v>0</v>
      </c>
      <c r="J49" s="284">
        <f t="shared" ref="J49" ca="1" si="14">IF(D49="JASA",G49*F49,0)</f>
        <v>2476740</v>
      </c>
      <c r="K49" s="285">
        <f t="shared" ref="K49" ca="1" si="15">SUM(H49:J49)</f>
        <v>2476740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518">
        <v>2</v>
      </c>
      <c r="C50" s="519" t="s">
        <v>976</v>
      </c>
      <c r="D50" s="281" t="str">
        <f ca="1">IF(ISERROR(OFFSET('HARGA SATUAN'!$D$6,MATCH('RAB Standart'!C50,'HARGA SATUAN'!$C$7:$C$1509,0),0)),"",OFFSET('HARGA SATUAN'!$D$6,MATCH('RAB Standart'!C50,'HARGA SATUAN'!$C$7:$C$1509,0),0))</f>
        <v>JASA</v>
      </c>
      <c r="E50" s="282" t="str">
        <f ca="1">IF(B50="+","Unit",IF(ISERROR(OFFSET('HARGA SATUAN'!$E$6,MATCH('RAB Standart'!C50,'HARGA SATUAN'!$C$7:$C$1509,0),0)),"",OFFSET('HARGA SATUAN'!$E$6,MATCH('RAB Standart'!C50,'HARGA SATUAN'!$C$7:$C$1509,0),0)))</f>
        <v>Unit</v>
      </c>
      <c r="F50" s="295">
        <v>1</v>
      </c>
      <c r="G50" s="283">
        <f ca="1">IF(ISERROR(OFFSET('HARGA SATUAN'!$I$6,MATCH('RAB Standart'!C50,'HARGA SATUAN'!$C$7:$C$1509,0),0)),0,OFFSET('HARGA SATUAN'!$I$6,MATCH('RAB Standart'!C50,'HARGA SATUAN'!$C$7:$C$1509,0),0))</f>
        <v>63840</v>
      </c>
      <c r="H50" s="284">
        <f t="shared" ref="H50:H51" ca="1" si="16">IF(OR(D50="MDU",D50="MDU-KD"),(IF($O$3="RAB NON MDU","PLN KD",G50*F50)),0)</f>
        <v>0</v>
      </c>
      <c r="I50" s="284">
        <f t="shared" ref="I50:I51" ca="1" si="17">IF(D50="HDW",G50*F50,0)</f>
        <v>0</v>
      </c>
      <c r="J50" s="284">
        <f t="shared" ref="J50:J51" ca="1" si="18">IF(D50="JASA",G50*F50,0)</f>
        <v>63840</v>
      </c>
      <c r="K50" s="285">
        <f t="shared" ref="K50:K51" ca="1" si="19">SUM(H50:J50)</f>
        <v>63840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/>
      <c r="B51" s="518"/>
      <c r="C51" s="519"/>
      <c r="D51" s="281" t="str">
        <f ca="1">IF(ISERROR(OFFSET('HARGA SATUAN'!$D$6,MATCH('RAB Standart'!C51,'HARGA SATUAN'!$C$7:$C$1509,0),0)),"",OFFSET('HARGA SATUAN'!$D$6,MATCH('RAB Standart'!C51,'HARGA SATUAN'!$C$7:$C$1509,0),0))</f>
        <v/>
      </c>
      <c r="E51" s="282" t="str">
        <f ca="1">IF(B51="+","Unit",IF(ISERROR(OFFSET('HARGA SATUAN'!$E$6,MATCH('RAB Standart'!C51,'HARGA SATUAN'!$C$7:$C$1509,0),0)),"",OFFSET('HARGA SATUAN'!$E$6,MATCH('RAB Standart'!C51,'HARGA SATUAN'!$C$7:$C$1509,0),0)))</f>
        <v/>
      </c>
      <c r="F51" s="295"/>
      <c r="G51" s="283">
        <f ca="1">IF(ISERROR(OFFSET('HARGA SATUAN'!$I$6,MATCH('RAB Standart'!C51,'HARGA SATUAN'!$C$7:$C$1509,0),0)),0,OFFSET('HARGA SATUAN'!$I$6,MATCH('RAB Standart'!C51,'HARGA SATUAN'!$C$7:$C$1509,0),0))</f>
        <v>0</v>
      </c>
      <c r="H51" s="284">
        <f t="shared" ca="1" si="16"/>
        <v>0</v>
      </c>
      <c r="I51" s="284">
        <f t="shared" ca="1" si="17"/>
        <v>0</v>
      </c>
      <c r="J51" s="284">
        <f t="shared" ca="1" si="18"/>
        <v>0</v>
      </c>
      <c r="K51" s="285">
        <f t="shared" ca="1" si="19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>
      <c r="B52" s="298"/>
      <c r="C52" s="299" t="s">
        <v>468</v>
      </c>
      <c r="D52" s="281" t="str">
        <f ca="1">IF(ISERROR(OFFSET('HARGA SATUAN'!$D$6,MATCH('RAB Standart'!C52,'HARGA SATUAN'!$C$7:$C$1509,0),0)),"",OFFSET('HARGA SATUAN'!$D$6,MATCH('RAB Standart'!C52,'HARGA SATUAN'!$C$7:$C$1509,0),0))</f>
        <v/>
      </c>
      <c r="E52" s="282" t="str">
        <f ca="1">IF(B52="+","Unit",IF(ISERROR(OFFSET('HARGA SATUAN'!$E$6,MATCH('RAB Standart'!C52,'HARGA SATUAN'!$C$7:$C$1509,0),0)),"",OFFSET('HARGA SATUAN'!$E$6,MATCH('RAB Standart'!C52,'HARGA SATUAN'!$C$7:$C$1509,0),0)))</f>
        <v/>
      </c>
      <c r="F52" s="300"/>
      <c r="G52" s="283">
        <f ca="1">IF(ISERROR(OFFSET('HARGA SATUAN'!$I$6,MATCH('RAB Standart'!C52,'HARGA SATUAN'!$C$7:$C$1509,0),0)),0,OFFSET('HARGA SATUAN'!$I$6,MATCH('RAB Standart'!C52,'HARGA SATUAN'!$C$7:$C$1509,0),0))</f>
        <v>0</v>
      </c>
      <c r="H52" s="284">
        <f ca="1">IF(OR(D52="MDU",D52="MDU-KD"),(IF($O$3="RAB NON MDU","PLN KD",G52*F52)),0)</f>
        <v>0</v>
      </c>
      <c r="I52" s="284">
        <f ca="1">IF(D52="HDW",G52*F52,0)</f>
        <v>0</v>
      </c>
      <c r="J52" s="284">
        <f ca="1">IF(D52="JASA",G52*F52,0)</f>
        <v>0</v>
      </c>
      <c r="K52" s="285">
        <f ca="1">SUM(H52:J52)</f>
        <v>0</v>
      </c>
    </row>
    <row r="53" spans="1:22">
      <c r="B53" s="301">
        <v>1</v>
      </c>
      <c r="C53" s="302" t="s">
        <v>1064</v>
      </c>
      <c r="D53" s="303" t="str">
        <f ca="1">IF(ISERROR(OFFSET('HARGA SATUAN'!$D$6,MATCH('RAB Standart'!C53,'HARGA SATUAN'!$C$7:$C$1509,0),0)),"",OFFSET('HARGA SATUAN'!$D$6,MATCH('RAB Standart'!C53,'HARGA SATUAN'!$C$7:$C$1509,0),0))</f>
        <v>JASA</v>
      </c>
      <c r="E53" s="304" t="str">
        <f ca="1">IF(ISERROR(OFFSET('HARGA SATUAN'!$E$6,MATCH('RAB Standart'!C53,'HARGA SATUAN'!$C$7:$C$1509,0),0)),"",OFFSET('HARGA SATUAN'!$E$6,MATCH('RAB Standart'!C53,'HARGA SATUAN'!$C$7:$C$1509,0),0))</f>
        <v>Lot</v>
      </c>
      <c r="F53" s="305">
        <v>1</v>
      </c>
      <c r="G53" s="306">
        <f ca="1">IF(ISERROR(OFFSET('HARGA SATUAN'!$I$6,MATCH('RAB Standart'!C53,'HARGA SATUAN'!$C$7:$C$1509,0),0)),0,OFFSET('HARGA SATUAN'!$I$6,MATCH('RAB Standart'!C53,'HARGA SATUAN'!$C$7:$C$1509,0),0))</f>
        <v>2.5000000000000001E-2</v>
      </c>
      <c r="H53" s="307"/>
      <c r="I53" s="307"/>
      <c r="J53" s="307">
        <f ca="1">SUM(J14:J52)*G53</f>
        <v>94692</v>
      </c>
      <c r="K53" s="308">
        <f ca="1">SUM(H53:J53)</f>
        <v>94692</v>
      </c>
    </row>
    <row r="54" spans="1:22">
      <c r="B54" s="309"/>
      <c r="C54" s="310"/>
      <c r="D54" s="281" t="str">
        <f ca="1">IF(ISERROR(OFFSET('HARGA SATUAN'!$D$6,MATCH('RAB Standart'!C54,'HARGA SATUAN'!$C$7:$C$1509,0),0)),"",OFFSET('HARGA SATUAN'!$D$6,MATCH('RAB Standart'!C54,'HARGA SATUAN'!$C$7:$C$1509,0),0))</f>
        <v/>
      </c>
      <c r="E54" s="282" t="str">
        <f ca="1">IF(ISERROR(OFFSET('HARGA SATUAN'!$E$6,MATCH('RAB Standart'!C54,'HARGA SATUAN'!$C$7:$C$1509,0),0)),"",OFFSET('HARGA SATUAN'!$E$6,MATCH('RAB Standart'!C54,'HARGA SATUAN'!$C$7:$C$1509,0),0))</f>
        <v/>
      </c>
      <c r="F54" s="300"/>
      <c r="G54" s="283" t="str">
        <f ca="1">IF(ISERROR(OFFSET('HARGA SATUAN'!$I$6,MATCH('RAB Standart'!C54,'HARGA SATUAN'!$C$7:$C$1509,0),0)),"",OFFSET('HARGA SATUAN'!$I$6,MATCH('RAB Standart'!C54,'HARGA SATUAN'!$C$7:$C$1509,0),0))</f>
        <v/>
      </c>
      <c r="H54" s="284">
        <f ca="1">IF(OR(D54="MDU",D54="MDU-KD"),IF(G54="PLN",0,G54*F54),0)</f>
        <v>0</v>
      </c>
      <c r="I54" s="284">
        <f ca="1">IF(D54="HDW",IF(G54="PLN",0,G54*F54),0)</f>
        <v>0</v>
      </c>
      <c r="J54" s="284">
        <f ca="1">IF(D54="JASA",IF(G54="PLN",0,G54*F54),0)</f>
        <v>0</v>
      </c>
      <c r="K54" s="285">
        <f ca="1">SUM(H54:J54)</f>
        <v>0</v>
      </c>
    </row>
    <row r="55" spans="1:22" ht="15.75" thickBot="1">
      <c r="B55" s="311"/>
      <c r="C55" s="312"/>
      <c r="D55" s="313"/>
      <c r="E55" s="314"/>
      <c r="F55" s="314"/>
      <c r="G55" s="314"/>
      <c r="H55" s="315"/>
      <c r="I55" s="315"/>
      <c r="J55" s="315"/>
      <c r="K55" s="316"/>
    </row>
    <row r="56" spans="1:22">
      <c r="B56" s="317"/>
      <c r="C56" s="642" t="s">
        <v>984</v>
      </c>
      <c r="D56" s="642"/>
      <c r="E56" s="642"/>
      <c r="F56" s="642"/>
      <c r="G56" s="318" t="s">
        <v>9</v>
      </c>
      <c r="H56" s="319">
        <f ca="1">SUM(H14:H54)</f>
        <v>54511000</v>
      </c>
      <c r="I56" s="319">
        <f ca="1">SUM(I14:I54)</f>
        <v>4578952</v>
      </c>
      <c r="J56" s="319">
        <f ca="1">SUM(J14:J54)</f>
        <v>3882372</v>
      </c>
      <c r="K56" s="319">
        <f ca="1">SUM(K14:K54)</f>
        <v>62972324</v>
      </c>
    </row>
    <row r="57" spans="1:22">
      <c r="B57" s="320"/>
      <c r="C57" s="625" t="s">
        <v>1427</v>
      </c>
      <c r="D57" s="625"/>
      <c r="E57" s="625"/>
      <c r="F57" s="625"/>
      <c r="G57" s="321" t="s">
        <v>9</v>
      </c>
      <c r="H57" s="322">
        <f ca="1">H56*0.11</f>
        <v>5996210</v>
      </c>
      <c r="I57" s="322">
        <f ca="1">I56*0.11</f>
        <v>503684.72000000003</v>
      </c>
      <c r="J57" s="322">
        <f ca="1">J56*0.11</f>
        <v>427060.92</v>
      </c>
      <c r="K57" s="322">
        <f ca="1">K56*0.11</f>
        <v>6926955.6399999997</v>
      </c>
    </row>
    <row r="58" spans="1:22" ht="15.75" thickBot="1">
      <c r="B58" s="320"/>
      <c r="C58" s="623" t="s">
        <v>456</v>
      </c>
      <c r="D58" s="623"/>
      <c r="E58" s="623"/>
      <c r="F58" s="623"/>
      <c r="G58" s="323" t="s">
        <v>9</v>
      </c>
      <c r="H58" s="324">
        <f ca="1">SUM(H56:H57)</f>
        <v>60507210</v>
      </c>
      <c r="I58" s="324">
        <f ca="1">SUM(I56:I57)</f>
        <v>5082636.72</v>
      </c>
      <c r="J58" s="323">
        <f ca="1">SUM(J56:J57)</f>
        <v>4309432.92</v>
      </c>
      <c r="K58" s="323">
        <f ca="1">SUM(K56:K57)</f>
        <v>69899279.640000001</v>
      </c>
      <c r="M58" s="390"/>
    </row>
    <row r="59" spans="1:22">
      <c r="B59" s="626" t="str">
        <f ca="1">"Terbilang : "&amp;PROPER(IF(K58=0,"nol",IF(K58&lt;0,"minus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IF(--MID(TEXT(ABS(K58),"000000000000000"),1,3)=0,"",MID(TEXT(ABS(K58),"000000000000000"),1,1)&amp;" ratus "&amp;MID(TEXT(ABS(K58),"000000000000000"),2,1)&amp;" puluh "&amp;MID(TEXT(ABS(K58),"000000000000000"),3,1)&amp;" trilyun ")&amp; IF(--MID(TEXT(ABS(K58),"000000000000000"),4,3)=0,"",MID(TEXT(ABS(K58),"000000000000000"),4,1)&amp;" ratus "&amp;MID(TEXT(ABS(K58),"000000000000000"),5,1)&amp;" puluh "&amp;MID(TEXT(ABS(K58),"000000000000000"),6,1)&amp;" milyar ")&amp; IF(--MID(TEXT(ABS(K58),"000000000000000"),7,3)=0,"",MID(TEXT(ABS(K58),"000000000000000"),7,1)&amp;" ratus "&amp;MID(TEXT(ABS(K58),"000000000000000"),8,1)&amp;" puluh "&amp;MID(TEXT(ABS(K58),"000000000000000"),9,1)&amp;" juta ")&amp; IF(--MID(TEXT(ABS(K58),"000000000000000"),10,3)=0,"",IF(--MID(TEXT(ABS(K58),"000000000000000"),10,3)=1,"*",MID(TEXT(ABS(K58),"000000000000000"),10,1)&amp;" ratus "&amp;MID(TEXT(ABS(K58),"000000000000000"),11,1)&amp;" puluh ")&amp;MID(TEXT(ABS(K58),"000000000000000"),12,1)&amp;" ribu ")&amp; IF(--MID(TEXT(ABS(K58),"000000000000000"),13,3)=0,"",MID(TEXT(ABS(K58),"000000000000000"),13,1)&amp;" ratus "&amp;MID(TEXT(ABS(K58),"000000000000000"),14,1)&amp;" puluh "&amp;MID(TEXT(ABS(K58),"000000000000000"),15,1)),1,"satu"),2,"dua"),3,"tiga"),4,"empat"),5,"lima"),6,"enam"),7,"tujuh"),8,"delapan"),9,"sembilan"),"0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Puluh Sembilan Juta Delapan Ratus Sembilan Puluh Sembilan Ribu Dua Ratus Delapan Puluh Rupiah</v>
      </c>
      <c r="C59" s="627"/>
      <c r="D59" s="627"/>
      <c r="E59" s="627"/>
      <c r="F59" s="627"/>
      <c r="G59" s="627"/>
      <c r="H59" s="627"/>
      <c r="I59" s="627"/>
      <c r="J59" s="627"/>
      <c r="K59" s="628"/>
    </row>
    <row r="60" spans="1:22">
      <c r="B60" s="629"/>
      <c r="C60" s="630"/>
      <c r="D60" s="630"/>
      <c r="E60" s="630"/>
      <c r="F60" s="630"/>
      <c r="G60" s="630"/>
      <c r="H60" s="630"/>
      <c r="I60" s="630"/>
      <c r="J60" s="630"/>
      <c r="K60" s="631"/>
    </row>
    <row r="61" spans="1:22" ht="15.75" thickBot="1">
      <c r="B61" s="326" t="str">
        <f>"Harga yang dipakai adalah "&amp;'HARGA SATUAN'!I5&amp;""</f>
        <v>Harga yang dipakai adalah RAB HSS 2023</v>
      </c>
      <c r="C61" s="327"/>
      <c r="D61" s="328"/>
      <c r="E61" s="328"/>
      <c r="F61" s="328"/>
      <c r="G61" s="329"/>
      <c r="H61" s="329"/>
      <c r="I61" s="329"/>
      <c r="J61" s="329"/>
      <c r="K61" s="330"/>
    </row>
    <row r="62" spans="1:22">
      <c r="C62" s="331"/>
      <c r="E62" s="333"/>
      <c r="F62" s="333"/>
      <c r="G62" s="333"/>
    </row>
    <row r="63" spans="1:22">
      <c r="C63" s="260"/>
      <c r="E63" s="333"/>
      <c r="F63" s="333"/>
      <c r="G63" s="333"/>
      <c r="H63" s="632"/>
      <c r="I63" s="632"/>
      <c r="J63" s="633"/>
      <c r="K63" s="633"/>
    </row>
    <row r="64" spans="1:22">
      <c r="C64" s="260"/>
      <c r="E64" s="333"/>
      <c r="F64" s="333"/>
      <c r="G64" s="333"/>
      <c r="H64" s="334"/>
      <c r="I64" s="622" t="s">
        <v>1647</v>
      </c>
      <c r="J64" s="622"/>
      <c r="K64" s="622"/>
    </row>
    <row r="65" spans="3:11">
      <c r="C65" s="260"/>
      <c r="E65" s="333"/>
      <c r="F65" s="333"/>
      <c r="G65" s="333"/>
      <c r="H65" s="334"/>
      <c r="I65" s="622" t="s">
        <v>1514</v>
      </c>
      <c r="J65" s="622"/>
      <c r="K65" s="622"/>
    </row>
    <row r="66" spans="3:11">
      <c r="C66" s="260"/>
      <c r="E66" s="333"/>
      <c r="F66" s="333"/>
      <c r="G66" s="333"/>
      <c r="H66" s="335"/>
      <c r="I66" s="336"/>
      <c r="J66" s="336"/>
      <c r="K66" s="336"/>
    </row>
    <row r="67" spans="3:11">
      <c r="C67" s="260"/>
      <c r="E67" s="333"/>
      <c r="F67" s="333"/>
      <c r="G67" s="333"/>
      <c r="H67" s="335"/>
      <c r="I67" s="335"/>
      <c r="J67" s="335"/>
      <c r="K67" s="335"/>
    </row>
    <row r="68" spans="3:11">
      <c r="C68" s="260"/>
      <c r="E68" s="333"/>
      <c r="F68" s="333"/>
      <c r="G68" s="333"/>
      <c r="H68" s="335"/>
      <c r="I68" s="335"/>
      <c r="J68" s="335"/>
      <c r="K68" s="335"/>
    </row>
    <row r="69" spans="3:11">
      <c r="C69" s="260"/>
      <c r="E69" s="333"/>
      <c r="F69" s="333"/>
      <c r="G69" s="333"/>
      <c r="H69" s="335"/>
      <c r="I69" s="335"/>
      <c r="J69" s="335"/>
      <c r="K69" s="335"/>
    </row>
    <row r="70" spans="3:11">
      <c r="C70" s="260"/>
      <c r="E70" s="333"/>
      <c r="F70" s="333"/>
      <c r="G70" s="333"/>
      <c r="H70" s="337"/>
      <c r="I70" s="622" t="s">
        <v>1515</v>
      </c>
      <c r="J70" s="622"/>
      <c r="K70" s="622"/>
    </row>
    <row r="71" spans="3:11">
      <c r="C71" s="331"/>
      <c r="E71" s="333"/>
      <c r="F71" s="333"/>
      <c r="G71" s="333"/>
      <c r="H71" s="335"/>
      <c r="I71" s="335"/>
      <c r="J71" s="335"/>
      <c r="K71" s="335"/>
    </row>
    <row r="72" spans="3:11">
      <c r="C72" s="331"/>
      <c r="E72" s="333"/>
      <c r="F72" s="333"/>
      <c r="G72" s="333"/>
      <c r="H72" s="335"/>
      <c r="I72" s="335"/>
      <c r="J72" s="335"/>
      <c r="K72" s="335"/>
    </row>
    <row r="73" spans="3:11">
      <c r="C73" s="331"/>
      <c r="E73" s="333"/>
      <c r="F73" s="333"/>
      <c r="G73" s="333"/>
      <c r="H73" s="335"/>
      <c r="I73" s="335"/>
      <c r="J73" s="335"/>
      <c r="K73" s="335"/>
    </row>
  </sheetData>
  <sheetProtection sort="0" autoFilter="0"/>
  <protectedRanges>
    <protectedRange sqref="F47:F51" name="Range1_1_3_1_2_1"/>
  </protectedRanges>
  <mergeCells count="22">
    <mergeCell ref="O3:P4"/>
    <mergeCell ref="B4:K4"/>
    <mergeCell ref="C56:F56"/>
    <mergeCell ref="B11:B13"/>
    <mergeCell ref="C11:C13"/>
    <mergeCell ref="D11:D13"/>
    <mergeCell ref="E11:E13"/>
    <mergeCell ref="F11:F13"/>
    <mergeCell ref="G11:G13"/>
    <mergeCell ref="I12:I13"/>
    <mergeCell ref="I65:K65"/>
    <mergeCell ref="I70:K70"/>
    <mergeCell ref="C58:F58"/>
    <mergeCell ref="G6:K6"/>
    <mergeCell ref="I64:K64"/>
    <mergeCell ref="C57:F57"/>
    <mergeCell ref="B59:K60"/>
    <mergeCell ref="H63:K63"/>
    <mergeCell ref="H11:K11"/>
    <mergeCell ref="H12:H13"/>
    <mergeCell ref="J12:J13"/>
    <mergeCell ref="K12:K13"/>
  </mergeCells>
  <phoneticPr fontId="120" type="noConversion"/>
  <conditionalFormatting sqref="E1:E3 H12:I12 O13 G52:H52 E52:G53 H52:K55 E54:H54 E55:F55 E5:E40 F14:K40 S14:V51 E41:K51">
    <cfRule type="cellIs" dxfId="14" priority="1781" stopIfTrue="1" operator="equal">
      <formula>0</formula>
    </cfRule>
  </conditionalFormatting>
  <conditionalFormatting sqref="G1:G13">
    <cfRule type="cellIs" dxfId="13" priority="2" stopIfTrue="1" operator="equal">
      <formula>0</formula>
    </cfRule>
  </conditionalFormatting>
  <conditionalFormatting sqref="G54:G65520 E59:E65520">
    <cfRule type="cellIs" dxfId="12" priority="9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46 H14:K5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topLeftCell="A13" zoomScale="115" zoomScaleNormal="115" zoomScaleSheetLayoutView="115" workbookViewId="0">
      <selection activeCell="AJ35" sqref="AJ35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81" t="s">
        <v>1620</v>
      </c>
      <c r="X2" s="682"/>
      <c r="Y2" s="682"/>
      <c r="Z2" s="682"/>
      <c r="AA2" s="682"/>
      <c r="AB2" s="682"/>
      <c r="AC2" s="682"/>
      <c r="AD2" s="683"/>
    </row>
    <row r="3" spans="2:30" ht="12" customHeight="1">
      <c r="B3" s="433"/>
      <c r="W3" s="684"/>
      <c r="X3" s="685"/>
      <c r="Y3" s="685"/>
      <c r="Z3" s="685"/>
      <c r="AA3" s="685"/>
      <c r="AB3" s="685"/>
      <c r="AC3" s="685"/>
      <c r="AD3" s="686"/>
    </row>
    <row r="4" spans="2:30">
      <c r="B4" s="433"/>
      <c r="W4" s="434" t="s">
        <v>1588</v>
      </c>
      <c r="AD4" s="435"/>
    </row>
    <row r="5" spans="2:30">
      <c r="B5" s="433"/>
      <c r="D5" s="687" t="s">
        <v>1633</v>
      </c>
      <c r="E5" s="687"/>
      <c r="F5" s="687"/>
      <c r="W5" s="453" t="s">
        <v>1589</v>
      </c>
      <c r="X5" s="661" t="s">
        <v>1590</v>
      </c>
      <c r="Y5" s="661"/>
      <c r="Z5" s="661"/>
      <c r="AA5" s="661" t="s">
        <v>1591</v>
      </c>
      <c r="AB5" s="661"/>
      <c r="AC5" s="661" t="s">
        <v>1592</v>
      </c>
      <c r="AD5" s="662"/>
    </row>
    <row r="6" spans="2:30">
      <c r="B6" s="433"/>
      <c r="D6" s="514" t="s">
        <v>1656</v>
      </c>
      <c r="W6" s="453">
        <v>1</v>
      </c>
      <c r="X6" s="661" t="s">
        <v>1593</v>
      </c>
      <c r="Y6" s="661"/>
      <c r="Z6" s="661"/>
      <c r="AA6" s="661"/>
      <c r="AB6" s="661"/>
      <c r="AC6" s="661"/>
      <c r="AD6" s="662"/>
    </row>
    <row r="7" spans="2:30">
      <c r="B7" s="433"/>
      <c r="W7" s="453">
        <v>2</v>
      </c>
      <c r="X7" s="661" t="s">
        <v>1594</v>
      </c>
      <c r="Y7" s="661"/>
      <c r="Z7" s="661"/>
      <c r="AA7" s="661"/>
      <c r="AB7" s="661"/>
      <c r="AC7" s="661"/>
      <c r="AD7" s="662"/>
    </row>
    <row r="8" spans="2:30">
      <c r="B8" s="433"/>
      <c r="W8" s="453">
        <v>3</v>
      </c>
      <c r="X8" s="661" t="s">
        <v>1595</v>
      </c>
      <c r="Y8" s="661"/>
      <c r="Z8" s="661"/>
      <c r="AA8" s="661"/>
      <c r="AB8" s="661"/>
      <c r="AC8" s="661"/>
      <c r="AD8" s="662"/>
    </row>
    <row r="9" spans="2:30">
      <c r="B9" s="433"/>
      <c r="W9" s="453">
        <v>4</v>
      </c>
      <c r="X9" s="661" t="s">
        <v>1596</v>
      </c>
      <c r="Y9" s="661"/>
      <c r="Z9" s="661"/>
      <c r="AA9" s="661"/>
      <c r="AB9" s="661"/>
      <c r="AC9" s="661"/>
      <c r="AD9" s="662"/>
    </row>
    <row r="10" spans="2:30">
      <c r="B10" s="433"/>
      <c r="W10" s="453">
        <v>5</v>
      </c>
      <c r="X10" s="661" t="s">
        <v>1597</v>
      </c>
      <c r="Y10" s="661"/>
      <c r="Z10" s="661"/>
      <c r="AA10" s="661"/>
      <c r="AB10" s="661"/>
      <c r="AC10" s="661"/>
      <c r="AD10" s="662"/>
    </row>
    <row r="11" spans="2:30">
      <c r="B11" s="433"/>
      <c r="W11" s="453">
        <v>6</v>
      </c>
      <c r="X11" s="661" t="s">
        <v>1598</v>
      </c>
      <c r="Y11" s="661"/>
      <c r="Z11" s="661"/>
      <c r="AA11" s="661"/>
      <c r="AB11" s="661"/>
      <c r="AC11" s="661"/>
      <c r="AD11" s="662"/>
    </row>
    <row r="12" spans="2:30">
      <c r="B12" s="433"/>
      <c r="W12" s="453">
        <v>7</v>
      </c>
      <c r="X12" s="661" t="s">
        <v>1599</v>
      </c>
      <c r="Y12" s="661"/>
      <c r="Z12" s="661"/>
      <c r="AA12" s="661"/>
      <c r="AB12" s="661"/>
      <c r="AC12" s="661"/>
      <c r="AD12" s="662"/>
    </row>
    <row r="13" spans="2:30" ht="12.75" customHeight="1">
      <c r="B13" s="433"/>
      <c r="W13" s="453">
        <v>8</v>
      </c>
      <c r="X13" s="661" t="s">
        <v>1600</v>
      </c>
      <c r="Y13" s="661"/>
      <c r="Z13" s="661"/>
      <c r="AA13" s="661"/>
      <c r="AB13" s="661"/>
      <c r="AC13" s="661"/>
      <c r="AD13" s="662"/>
    </row>
    <row r="14" spans="2:30">
      <c r="B14" s="433"/>
      <c r="W14" s="453">
        <v>9</v>
      </c>
      <c r="X14" s="661" t="s">
        <v>1601</v>
      </c>
      <c r="Y14" s="661"/>
      <c r="Z14" s="661"/>
      <c r="AA14" s="661"/>
      <c r="AB14" s="661"/>
      <c r="AC14" s="661"/>
      <c r="AD14" s="662"/>
    </row>
    <row r="15" spans="2:30">
      <c r="B15" s="433"/>
      <c r="W15" s="453">
        <v>10</v>
      </c>
      <c r="X15" s="661" t="s">
        <v>1602</v>
      </c>
      <c r="Y15" s="661"/>
      <c r="Z15" s="661"/>
      <c r="AA15" s="661"/>
      <c r="AB15" s="661"/>
      <c r="AC15" s="661"/>
      <c r="AD15" s="662"/>
    </row>
    <row r="16" spans="2:30">
      <c r="B16" s="433"/>
      <c r="W16" s="453">
        <v>11</v>
      </c>
      <c r="X16" s="661" t="s">
        <v>1603</v>
      </c>
      <c r="Y16" s="661"/>
      <c r="Z16" s="661"/>
      <c r="AA16" s="661"/>
      <c r="AB16" s="661"/>
      <c r="AC16" s="661"/>
      <c r="AD16" s="662"/>
    </row>
    <row r="17" spans="2:30">
      <c r="B17" s="433"/>
      <c r="W17" s="453">
        <v>12</v>
      </c>
      <c r="X17" s="661" t="s">
        <v>1604</v>
      </c>
      <c r="Y17" s="661"/>
      <c r="Z17" s="661"/>
      <c r="AA17" s="661"/>
      <c r="AB17" s="661"/>
      <c r="AC17" s="661"/>
      <c r="AD17" s="662"/>
    </row>
    <row r="18" spans="2:30">
      <c r="B18" s="436"/>
      <c r="C18" s="437"/>
      <c r="D18" s="437"/>
      <c r="W18" s="453">
        <v>13</v>
      </c>
      <c r="X18" s="661"/>
      <c r="Y18" s="661"/>
      <c r="Z18" s="661"/>
      <c r="AA18" s="661"/>
      <c r="AB18" s="661"/>
      <c r="AC18" s="661"/>
      <c r="AD18" s="662"/>
    </row>
    <row r="19" spans="2:30">
      <c r="B19" s="433"/>
      <c r="W19" s="454"/>
      <c r="X19" s="673"/>
      <c r="Y19" s="673"/>
      <c r="Z19" s="673"/>
      <c r="AA19" s="673"/>
      <c r="AB19" s="673"/>
      <c r="AC19" s="673"/>
      <c r="AD19" s="674"/>
    </row>
    <row r="20" spans="2:30">
      <c r="B20" s="433"/>
      <c r="W20" s="667" t="s">
        <v>1605</v>
      </c>
      <c r="X20" s="668"/>
      <c r="Y20" s="668"/>
      <c r="Z20" s="668"/>
      <c r="AA20" s="668"/>
      <c r="AB20" s="668"/>
      <c r="AC20" s="668"/>
      <c r="AD20" s="669"/>
    </row>
    <row r="21" spans="2:30">
      <c r="B21" s="433"/>
      <c r="W21" s="675" t="s">
        <v>1606</v>
      </c>
      <c r="X21" s="676"/>
      <c r="Y21" s="676"/>
      <c r="Z21" s="677"/>
      <c r="AA21" s="678" t="s">
        <v>1607</v>
      </c>
      <c r="AB21" s="679"/>
      <c r="AC21" s="679"/>
      <c r="AD21" s="680"/>
    </row>
    <row r="22" spans="2:30">
      <c r="B22" s="433"/>
      <c r="W22" s="517" t="s">
        <v>1659</v>
      </c>
      <c r="X22" s="507"/>
      <c r="Y22" s="486">
        <v>2</v>
      </c>
      <c r="Z22" s="513" t="s">
        <v>1031</v>
      </c>
      <c r="AA22" s="663" t="s">
        <v>1653</v>
      </c>
      <c r="AB22" s="664"/>
      <c r="AC22" s="438">
        <v>1</v>
      </c>
      <c r="AD22" s="439" t="s">
        <v>1031</v>
      </c>
    </row>
    <row r="23" spans="2:30">
      <c r="B23" s="433"/>
      <c r="W23" s="517" t="s">
        <v>1663</v>
      </c>
      <c r="X23" s="507"/>
      <c r="Y23" s="486">
        <v>1</v>
      </c>
      <c r="Z23" s="513" t="s">
        <v>1664</v>
      </c>
      <c r="AA23" s="663" t="s">
        <v>1654</v>
      </c>
      <c r="AB23" s="664"/>
      <c r="AC23" s="438">
        <v>1</v>
      </c>
      <c r="AD23" s="439" t="s">
        <v>1031</v>
      </c>
    </row>
    <row r="24" spans="2:30">
      <c r="B24" s="433"/>
      <c r="W24" s="517" t="s">
        <v>1662</v>
      </c>
      <c r="X24" s="507"/>
      <c r="Y24" s="486">
        <v>1</v>
      </c>
      <c r="Z24" s="513" t="s">
        <v>1664</v>
      </c>
      <c r="AA24" s="663"/>
      <c r="AB24" s="664"/>
      <c r="AC24" s="438"/>
      <c r="AD24" s="439"/>
    </row>
    <row r="25" spans="2:30">
      <c r="B25" s="433"/>
      <c r="W25" s="517" t="s">
        <v>1655</v>
      </c>
      <c r="X25" s="507"/>
      <c r="Y25" s="486">
        <v>1</v>
      </c>
      <c r="Z25" s="513" t="s">
        <v>1664</v>
      </c>
      <c r="AA25" s="663"/>
      <c r="AB25" s="664"/>
      <c r="AC25" s="438"/>
      <c r="AD25" s="439"/>
    </row>
    <row r="26" spans="2:30">
      <c r="B26" s="433"/>
      <c r="M26" s="440"/>
      <c r="W26" s="517"/>
      <c r="X26" s="507"/>
      <c r="Y26" s="486"/>
      <c r="Z26" s="513"/>
      <c r="AA26" s="663"/>
      <c r="AB26" s="664"/>
      <c r="AC26" s="438"/>
      <c r="AD26" s="439"/>
    </row>
    <row r="27" spans="2:30">
      <c r="B27" s="433"/>
      <c r="W27" s="517"/>
      <c r="X27" s="507"/>
      <c r="Y27" s="486"/>
      <c r="Z27" s="513"/>
      <c r="AA27" s="663"/>
      <c r="AB27" s="664"/>
      <c r="AC27" s="438"/>
      <c r="AD27" s="439"/>
    </row>
    <row r="28" spans="2:30">
      <c r="B28" s="433"/>
      <c r="W28" s="517"/>
      <c r="X28" s="507"/>
      <c r="Y28" s="486"/>
      <c r="Z28" s="513"/>
      <c r="AA28" s="663"/>
      <c r="AB28" s="664"/>
      <c r="AC28" s="438"/>
      <c r="AD28" s="439"/>
    </row>
    <row r="29" spans="2:30">
      <c r="B29" s="433"/>
      <c r="W29" s="665"/>
      <c r="X29" s="666"/>
      <c r="Y29" s="486"/>
      <c r="Z29" s="513"/>
      <c r="AA29" s="663"/>
      <c r="AB29" s="664"/>
      <c r="AC29" s="438"/>
      <c r="AD29" s="439"/>
    </row>
    <row r="30" spans="2:30">
      <c r="B30" s="433"/>
      <c r="U30" s="441"/>
      <c r="W30" s="517"/>
      <c r="X30" s="507"/>
      <c r="Y30" s="486"/>
      <c r="Z30" s="513"/>
      <c r="AA30" s="663"/>
      <c r="AB30" s="664"/>
      <c r="AC30" s="442"/>
      <c r="AD30" s="439"/>
    </row>
    <row r="31" spans="2:30">
      <c r="B31" s="433"/>
      <c r="T31" s="441"/>
      <c r="W31" s="517"/>
      <c r="X31" s="507"/>
      <c r="Y31" s="486"/>
      <c r="Z31" s="513"/>
      <c r="AA31" s="663"/>
      <c r="AB31" s="664"/>
      <c r="AC31" s="442"/>
      <c r="AD31" s="439"/>
    </row>
    <row r="32" spans="2:30">
      <c r="B32" s="433"/>
      <c r="T32" s="441"/>
      <c r="W32" s="517"/>
      <c r="X32" s="507"/>
      <c r="Y32" s="486"/>
      <c r="Z32" s="513"/>
      <c r="AA32" s="663"/>
      <c r="AB32" s="664"/>
      <c r="AC32" s="438"/>
      <c r="AD32" s="439"/>
    </row>
    <row r="33" spans="2:47" ht="14.25" customHeight="1">
      <c r="B33" s="433"/>
      <c r="W33" s="517"/>
      <c r="X33" s="507"/>
      <c r="Y33" s="486"/>
      <c r="Z33" s="513"/>
      <c r="AA33" s="663"/>
      <c r="AB33" s="664"/>
      <c r="AC33" s="438"/>
      <c r="AD33" s="439"/>
    </row>
    <row r="34" spans="2:47" ht="14.25" customHeight="1">
      <c r="B34" s="433"/>
      <c r="W34" s="517"/>
      <c r="X34" s="507"/>
      <c r="Y34" s="486"/>
      <c r="Z34" s="513"/>
      <c r="AA34" s="663"/>
      <c r="AB34" s="664"/>
      <c r="AC34" s="438"/>
      <c r="AD34" s="439"/>
    </row>
    <row r="35" spans="2:47" ht="14.25" customHeight="1">
      <c r="B35" s="433"/>
      <c r="W35" s="517"/>
      <c r="X35" s="507"/>
      <c r="Y35" s="486"/>
      <c r="Z35" s="513"/>
      <c r="AA35" s="663"/>
      <c r="AB35" s="664"/>
      <c r="AC35" s="438"/>
      <c r="AD35" s="439"/>
    </row>
    <row r="36" spans="2:47">
      <c r="B36" s="433"/>
      <c r="W36" s="665"/>
      <c r="X36" s="666"/>
      <c r="Y36" s="486"/>
      <c r="Z36" s="513"/>
      <c r="AA36" s="663"/>
      <c r="AB36" s="664"/>
      <c r="AC36" s="438"/>
      <c r="AD36" s="439"/>
    </row>
    <row r="37" spans="2:47">
      <c r="B37" s="433"/>
      <c r="W37" s="665"/>
      <c r="X37" s="666"/>
      <c r="Y37" s="486"/>
      <c r="Z37" s="513"/>
      <c r="AA37" s="663"/>
      <c r="AB37" s="664"/>
      <c r="AC37" s="438"/>
      <c r="AD37" s="439"/>
    </row>
    <row r="38" spans="2:47">
      <c r="B38" s="433"/>
      <c r="W38" s="665"/>
      <c r="X38" s="666"/>
      <c r="Y38" s="486"/>
      <c r="Z38" s="513"/>
      <c r="AA38" s="663"/>
      <c r="AB38" s="664"/>
      <c r="AC38" s="438"/>
      <c r="AD38" s="439"/>
    </row>
    <row r="39" spans="2:47" ht="12.75" customHeight="1">
      <c r="B39" s="433"/>
      <c r="W39" s="517"/>
      <c r="X39" s="507"/>
      <c r="Y39" s="486"/>
      <c r="Z39" s="513"/>
      <c r="AA39" s="663"/>
      <c r="AB39" s="664"/>
      <c r="AC39" s="438"/>
      <c r="AD39" s="439"/>
    </row>
    <row r="40" spans="2:47" ht="12" customHeight="1">
      <c r="B40" s="433"/>
      <c r="U40" s="437"/>
      <c r="W40" s="694"/>
      <c r="X40" s="694"/>
      <c r="Y40" s="516"/>
      <c r="Z40" s="515"/>
      <c r="AA40" s="663"/>
      <c r="AB40" s="664"/>
      <c r="AC40" s="438"/>
      <c r="AD40" s="439"/>
      <c r="AL40" s="437"/>
    </row>
    <row r="41" spans="2:47" ht="12" customHeight="1">
      <c r="B41" s="433"/>
      <c r="W41" s="667" t="s">
        <v>1608</v>
      </c>
      <c r="X41" s="668"/>
      <c r="Y41" s="668"/>
      <c r="Z41" s="668"/>
      <c r="AA41" s="668"/>
      <c r="AB41" s="668"/>
      <c r="AC41" s="668"/>
      <c r="AD41" s="669"/>
    </row>
    <row r="42" spans="2:47" ht="12" customHeight="1">
      <c r="B42" s="433"/>
      <c r="W42" s="688" t="s">
        <v>1656</v>
      </c>
      <c r="X42" s="689"/>
      <c r="Y42" s="689"/>
      <c r="Z42" s="689"/>
      <c r="AA42" s="689"/>
      <c r="AB42" s="689"/>
      <c r="AC42" s="689"/>
      <c r="AD42" s="690"/>
    </row>
    <row r="43" spans="2:47" ht="12" customHeight="1">
      <c r="B43" s="433"/>
      <c r="V43" s="443"/>
      <c r="W43" s="691"/>
      <c r="X43" s="692"/>
      <c r="Y43" s="692"/>
      <c r="Z43" s="692"/>
      <c r="AA43" s="692"/>
      <c r="AB43" s="692"/>
      <c r="AC43" s="692"/>
      <c r="AD43" s="693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59" t="s">
        <v>1609</v>
      </c>
      <c r="X44" s="660"/>
      <c r="Y44" s="661"/>
      <c r="Z44" s="661"/>
      <c r="AA44" s="661"/>
      <c r="AB44" s="661"/>
      <c r="AC44" s="661"/>
      <c r="AD44" s="662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59" t="s">
        <v>1610</v>
      </c>
      <c r="X45" s="660"/>
      <c r="Y45" s="661">
        <v>1</v>
      </c>
      <c r="Z45" s="661"/>
      <c r="AA45" s="661"/>
      <c r="AB45" s="661" t="s">
        <v>1611</v>
      </c>
      <c r="AC45" s="661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59" t="s">
        <v>1613</v>
      </c>
      <c r="X46" s="660"/>
      <c r="Y46" s="670"/>
      <c r="Z46" s="670"/>
      <c r="AA46" s="670"/>
      <c r="AB46" s="661" t="s">
        <v>1614</v>
      </c>
      <c r="AC46" s="661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71" t="s">
        <v>1615</v>
      </c>
      <c r="X47" s="671"/>
      <c r="Y47" s="671"/>
      <c r="Z47" s="671"/>
      <c r="AA47" s="671"/>
      <c r="AB47" s="671"/>
      <c r="AC47" s="671"/>
      <c r="AD47" s="672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55" t="s">
        <v>1660</v>
      </c>
      <c r="X48" s="655"/>
      <c r="Y48" s="655"/>
      <c r="Z48" s="655"/>
      <c r="AA48" s="655"/>
      <c r="AB48" s="655"/>
      <c r="AC48" s="655"/>
      <c r="AD48" s="656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55"/>
      <c r="X49" s="655"/>
      <c r="Y49" s="655"/>
      <c r="Z49" s="655"/>
      <c r="AA49" s="655"/>
      <c r="AB49" s="655"/>
      <c r="AC49" s="655"/>
      <c r="AD49" s="656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57"/>
      <c r="X50" s="657"/>
      <c r="Y50" s="657"/>
      <c r="Z50" s="657"/>
      <c r="AA50" s="657"/>
      <c r="AB50" s="657"/>
      <c r="AC50" s="657"/>
      <c r="AD50" s="658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59" t="s">
        <v>1616</v>
      </c>
      <c r="X51" s="660"/>
      <c r="Y51" s="661" t="s">
        <v>1638</v>
      </c>
      <c r="Z51" s="661"/>
      <c r="AA51" s="661"/>
      <c r="AB51" s="661"/>
      <c r="AC51" s="661"/>
      <c r="AD51" s="662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59" t="s">
        <v>1617</v>
      </c>
      <c r="X52" s="660"/>
      <c r="Y52" s="661" t="s">
        <v>1630</v>
      </c>
      <c r="Z52" s="661"/>
      <c r="AA52" s="661"/>
      <c r="AB52" s="661"/>
      <c r="AC52" s="661"/>
      <c r="AD52" s="662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59" t="s">
        <v>1618</v>
      </c>
      <c r="X53" s="660"/>
      <c r="Y53" s="661" t="s">
        <v>1631</v>
      </c>
      <c r="Z53" s="661"/>
      <c r="AA53" s="661"/>
      <c r="AB53" s="661"/>
      <c r="AC53" s="661"/>
      <c r="AD53" s="662"/>
      <c r="BB53" s="441"/>
    </row>
    <row r="54" spans="2:55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51" t="s">
        <v>1619</v>
      </c>
      <c r="X54" s="652"/>
      <c r="Y54" s="653" t="s">
        <v>1632</v>
      </c>
      <c r="Z54" s="653"/>
      <c r="AA54" s="653"/>
      <c r="AB54" s="653"/>
      <c r="AC54" s="653"/>
      <c r="AD54" s="654"/>
      <c r="BB54" s="441"/>
    </row>
    <row r="62" spans="2:55">
      <c r="BC62" s="437"/>
    </row>
    <row r="66" spans="38:55"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38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8">
    <mergeCell ref="W29:X29"/>
    <mergeCell ref="X6:Z6"/>
    <mergeCell ref="AA6:AB6"/>
    <mergeCell ref="AC6:AD6"/>
    <mergeCell ref="W42:AD43"/>
    <mergeCell ref="W40:X40"/>
    <mergeCell ref="AA40:AB40"/>
    <mergeCell ref="AA38:AB38"/>
    <mergeCell ref="AA39:AB39"/>
    <mergeCell ref="W36:X36"/>
    <mergeCell ref="W38:X38"/>
    <mergeCell ref="X7:Z7"/>
    <mergeCell ref="AA7:AB7"/>
    <mergeCell ref="AC7:AD7"/>
    <mergeCell ref="X8:Z8"/>
    <mergeCell ref="AA8:AB8"/>
    <mergeCell ref="AC8:AD8"/>
    <mergeCell ref="W2:AD3"/>
    <mergeCell ref="D5:F5"/>
    <mergeCell ref="X5:Z5"/>
    <mergeCell ref="AA5:AB5"/>
    <mergeCell ref="AC5:AD5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36:AB36"/>
    <mergeCell ref="W37:X37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RowHeight="15"/>
  <cols>
    <col min="1" max="1" width="8.28515625" style="259" customWidth="1"/>
    <col min="2" max="2" width="5.140625" style="260" customWidth="1"/>
    <col min="3" max="3" width="44.710937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40" t="s">
        <v>1009</v>
      </c>
      <c r="P3" s="640"/>
      <c r="Q3" s="269"/>
      <c r="T3" s="267"/>
      <c r="U3" s="268" t="s">
        <v>1014</v>
      </c>
      <c r="V3" s="267"/>
    </row>
    <row r="4" spans="1:22" ht="15.75" customHeight="1">
      <c r="B4" s="641" t="s">
        <v>1641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24" t="s">
        <v>1636</v>
      </c>
      <c r="H6" s="624"/>
      <c r="I6" s="624"/>
      <c r="J6" s="624"/>
      <c r="K6" s="624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1637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43" t="s">
        <v>0</v>
      </c>
      <c r="C11" s="645" t="s">
        <v>1</v>
      </c>
      <c r="D11" s="634" t="s">
        <v>34</v>
      </c>
      <c r="E11" s="634" t="s">
        <v>35</v>
      </c>
      <c r="F11" s="634" t="s">
        <v>2</v>
      </c>
      <c r="G11" s="648" t="s">
        <v>33</v>
      </c>
      <c r="H11" s="634" t="s">
        <v>3</v>
      </c>
      <c r="I11" s="634"/>
      <c r="J11" s="634"/>
      <c r="K11" s="635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44"/>
      <c r="C12" s="646"/>
      <c r="D12" s="638"/>
      <c r="E12" s="638"/>
      <c r="F12" s="638"/>
      <c r="G12" s="649"/>
      <c r="H12" s="636" t="s">
        <v>38</v>
      </c>
      <c r="I12" s="636" t="s">
        <v>5</v>
      </c>
      <c r="J12" s="638" t="s">
        <v>39</v>
      </c>
      <c r="K12" s="639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5.7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42" t="s">
        <v>984</v>
      </c>
      <c r="D160" s="642"/>
      <c r="E160" s="642"/>
      <c r="F160" s="642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25" t="s">
        <v>1427</v>
      </c>
      <c r="D161" s="625"/>
      <c r="E161" s="625"/>
      <c r="F161" s="625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5.75" thickBot="1">
      <c r="B162" s="320"/>
      <c r="C162" s="623" t="s">
        <v>456</v>
      </c>
      <c r="D162" s="623"/>
      <c r="E162" s="623"/>
      <c r="F162" s="623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26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27"/>
      <c r="D163" s="627"/>
      <c r="E163" s="627"/>
      <c r="F163" s="627"/>
      <c r="G163" s="627"/>
      <c r="H163" s="627"/>
      <c r="I163" s="627"/>
      <c r="J163" s="627"/>
      <c r="K163" s="628"/>
    </row>
    <row r="164" spans="2:13">
      <c r="B164" s="629"/>
      <c r="C164" s="630"/>
      <c r="D164" s="630"/>
      <c r="E164" s="630"/>
      <c r="F164" s="630"/>
      <c r="G164" s="630"/>
      <c r="H164" s="630"/>
      <c r="I164" s="630"/>
      <c r="J164" s="630"/>
      <c r="K164" s="631"/>
    </row>
    <row r="165" spans="2:13" ht="15.7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32"/>
      <c r="I167" s="632"/>
      <c r="J167" s="633"/>
      <c r="K167" s="633"/>
    </row>
    <row r="168" spans="2:13">
      <c r="C168" s="260"/>
      <c r="E168" s="333"/>
      <c r="F168" s="333"/>
      <c r="G168" s="333"/>
      <c r="H168" s="334"/>
      <c r="I168" s="622" t="s">
        <v>1642</v>
      </c>
      <c r="J168" s="622"/>
      <c r="K168" s="622"/>
    </row>
    <row r="169" spans="2:13">
      <c r="C169" s="260"/>
      <c r="E169" s="333"/>
      <c r="F169" s="333"/>
      <c r="G169" s="333"/>
      <c r="H169" s="334"/>
      <c r="I169" s="622" t="s">
        <v>1514</v>
      </c>
      <c r="J169" s="622"/>
      <c r="K169" s="622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22" t="s">
        <v>1515</v>
      </c>
      <c r="J174" s="622"/>
      <c r="K174" s="622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2:F162"/>
    <mergeCell ref="B163:K164"/>
    <mergeCell ref="H167:K167"/>
    <mergeCell ref="I168:K168"/>
    <mergeCell ref="I169:K169"/>
    <mergeCell ref="I174:K174"/>
    <mergeCell ref="H12:H13"/>
    <mergeCell ref="I12:I13"/>
    <mergeCell ref="J12:J13"/>
    <mergeCell ref="K12:K13"/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</mergeCells>
  <conditionalFormatting sqref="C15:C18">
    <cfRule type="cellIs" dxfId="11" priority="6" operator="equal">
      <formula>0</formula>
    </cfRule>
  </conditionalFormatting>
  <conditionalFormatting sqref="C39">
    <cfRule type="cellIs" dxfId="10" priority="14" operator="equal">
      <formula>0</formula>
    </cfRule>
  </conditionalFormatting>
  <conditionalFormatting sqref="C80:C81">
    <cfRule type="cellIs" dxfId="9" priority="13" operator="equal">
      <formula>0</formula>
    </cfRule>
  </conditionalFormatting>
  <conditionalFormatting sqref="C84:C86">
    <cfRule type="cellIs" dxfId="8" priority="3" operator="equal">
      <formula>0</formula>
    </cfRule>
  </conditionalFormatting>
  <conditionalFormatting sqref="C133">
    <cfRule type="cellIs" dxfId="7" priority="10" operator="equal">
      <formula>0</formula>
    </cfRule>
  </conditionalFormatting>
  <conditionalFormatting sqref="C153">
    <cfRule type="cellIs" dxfId="6" priority="1" operator="equal">
      <formula>0</formula>
    </cfRule>
    <cfRule type="cellIs" dxfId="5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4" priority="16" stopIfTrue="1" operator="equal">
      <formula>0</formula>
    </cfRule>
  </conditionalFormatting>
  <conditionalFormatting sqref="E46:K155">
    <cfRule type="cellIs" dxfId="3" priority="5" stopIfTrue="1" operator="equal">
      <formula>0</formula>
    </cfRule>
  </conditionalFormatting>
  <conditionalFormatting sqref="F40:F45">
    <cfRule type="cellIs" dxfId="2" priority="4" stopIfTrue="1" operator="equal">
      <formula>0</formula>
    </cfRule>
  </conditionalFormatting>
  <conditionalFormatting sqref="G157:G65624 E163:E65624">
    <cfRule type="cellIs" dxfId="1" priority="1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81" t="s">
        <v>1620</v>
      </c>
      <c r="X2" s="682"/>
      <c r="Y2" s="682"/>
      <c r="Z2" s="682"/>
      <c r="AA2" s="682"/>
      <c r="AB2" s="682"/>
      <c r="AC2" s="682"/>
      <c r="AD2" s="683"/>
    </row>
    <row r="3" spans="2:30" ht="12" customHeight="1">
      <c r="B3" s="433"/>
      <c r="W3" s="684"/>
      <c r="X3" s="685"/>
      <c r="Y3" s="685"/>
      <c r="Z3" s="685"/>
      <c r="AA3" s="685"/>
      <c r="AB3" s="685"/>
      <c r="AC3" s="685"/>
      <c r="AD3" s="686"/>
    </row>
    <row r="4" spans="2:30">
      <c r="B4" s="433"/>
      <c r="W4" s="434" t="s">
        <v>1588</v>
      </c>
      <c r="AD4" s="435"/>
    </row>
    <row r="5" spans="2:30">
      <c r="B5" s="433"/>
      <c r="D5" s="687" t="s">
        <v>1633</v>
      </c>
      <c r="E5" s="687"/>
      <c r="F5" s="687"/>
      <c r="W5" s="453" t="s">
        <v>1589</v>
      </c>
      <c r="X5" s="661" t="s">
        <v>1590</v>
      </c>
      <c r="Y5" s="661"/>
      <c r="Z5" s="661"/>
      <c r="AA5" s="661" t="s">
        <v>1591</v>
      </c>
      <c r="AB5" s="661"/>
      <c r="AC5" s="661" t="s">
        <v>1592</v>
      </c>
      <c r="AD5" s="662"/>
    </row>
    <row r="6" spans="2:30">
      <c r="B6" s="433"/>
      <c r="D6" s="501" t="s">
        <v>1634</v>
      </c>
      <c r="W6" s="453">
        <v>1</v>
      </c>
      <c r="X6" s="661" t="s">
        <v>1593</v>
      </c>
      <c r="Y6" s="661"/>
      <c r="Z6" s="661"/>
      <c r="AA6" s="661"/>
      <c r="AB6" s="661"/>
      <c r="AC6" s="661"/>
      <c r="AD6" s="662"/>
    </row>
    <row r="7" spans="2:30">
      <c r="B7" s="433"/>
      <c r="W7" s="453">
        <v>2</v>
      </c>
      <c r="X7" s="661" t="s">
        <v>1594</v>
      </c>
      <c r="Y7" s="661"/>
      <c r="Z7" s="661"/>
      <c r="AA7" s="661"/>
      <c r="AB7" s="661"/>
      <c r="AC7" s="661"/>
      <c r="AD7" s="662"/>
    </row>
    <row r="8" spans="2:30">
      <c r="B8" s="433"/>
      <c r="W8" s="453">
        <v>3</v>
      </c>
      <c r="X8" s="661" t="s">
        <v>1595</v>
      </c>
      <c r="Y8" s="661"/>
      <c r="Z8" s="661"/>
      <c r="AA8" s="661"/>
      <c r="AB8" s="661"/>
      <c r="AC8" s="661"/>
      <c r="AD8" s="662"/>
    </row>
    <row r="9" spans="2:30">
      <c r="B9" s="433"/>
      <c r="W9" s="453">
        <v>4</v>
      </c>
      <c r="X9" s="661" t="s">
        <v>1596</v>
      </c>
      <c r="Y9" s="661"/>
      <c r="Z9" s="661"/>
      <c r="AA9" s="661"/>
      <c r="AB9" s="661"/>
      <c r="AC9" s="661"/>
      <c r="AD9" s="662"/>
    </row>
    <row r="10" spans="2:30">
      <c r="B10" s="433"/>
      <c r="W10" s="453">
        <v>5</v>
      </c>
      <c r="X10" s="661" t="s">
        <v>1597</v>
      </c>
      <c r="Y10" s="661"/>
      <c r="Z10" s="661"/>
      <c r="AA10" s="661"/>
      <c r="AB10" s="661"/>
      <c r="AC10" s="661"/>
      <c r="AD10" s="662"/>
    </row>
    <row r="11" spans="2:30">
      <c r="B11" s="433"/>
      <c r="W11" s="453">
        <v>6</v>
      </c>
      <c r="X11" s="661" t="s">
        <v>1598</v>
      </c>
      <c r="Y11" s="661"/>
      <c r="Z11" s="661"/>
      <c r="AA11" s="661"/>
      <c r="AB11" s="661"/>
      <c r="AC11" s="661"/>
      <c r="AD11" s="662"/>
    </row>
    <row r="12" spans="2:30">
      <c r="B12" s="433"/>
      <c r="W12" s="453">
        <v>7</v>
      </c>
      <c r="X12" s="661" t="s">
        <v>1599</v>
      </c>
      <c r="Y12" s="661"/>
      <c r="Z12" s="661"/>
      <c r="AA12" s="661"/>
      <c r="AB12" s="661"/>
      <c r="AC12" s="661"/>
      <c r="AD12" s="662"/>
    </row>
    <row r="13" spans="2:30" ht="12.75" customHeight="1">
      <c r="B13" s="433"/>
      <c r="W13" s="453">
        <v>8</v>
      </c>
      <c r="X13" s="661" t="s">
        <v>1600</v>
      </c>
      <c r="Y13" s="661"/>
      <c r="Z13" s="661"/>
      <c r="AA13" s="661"/>
      <c r="AB13" s="661"/>
      <c r="AC13" s="661"/>
      <c r="AD13" s="662"/>
    </row>
    <row r="14" spans="2:30">
      <c r="B14" s="433"/>
      <c r="W14" s="453">
        <v>9</v>
      </c>
      <c r="X14" s="661" t="s">
        <v>1601</v>
      </c>
      <c r="Y14" s="661"/>
      <c r="Z14" s="661"/>
      <c r="AA14" s="661"/>
      <c r="AB14" s="661"/>
      <c r="AC14" s="661"/>
      <c r="AD14" s="662"/>
    </row>
    <row r="15" spans="2:30">
      <c r="B15" s="433"/>
      <c r="W15" s="453">
        <v>10</v>
      </c>
      <c r="X15" s="661" t="s">
        <v>1602</v>
      </c>
      <c r="Y15" s="661"/>
      <c r="Z15" s="661"/>
      <c r="AA15" s="661"/>
      <c r="AB15" s="661"/>
      <c r="AC15" s="661"/>
      <c r="AD15" s="662"/>
    </row>
    <row r="16" spans="2:30">
      <c r="B16" s="433"/>
      <c r="W16" s="453">
        <v>11</v>
      </c>
      <c r="X16" s="661" t="s">
        <v>1603</v>
      </c>
      <c r="Y16" s="661"/>
      <c r="Z16" s="661"/>
      <c r="AA16" s="661"/>
      <c r="AB16" s="661"/>
      <c r="AC16" s="661"/>
      <c r="AD16" s="662"/>
    </row>
    <row r="17" spans="2:30">
      <c r="B17" s="433"/>
      <c r="W17" s="453">
        <v>12</v>
      </c>
      <c r="X17" s="661" t="s">
        <v>1604</v>
      </c>
      <c r="Y17" s="661"/>
      <c r="Z17" s="661"/>
      <c r="AA17" s="661"/>
      <c r="AB17" s="661"/>
      <c r="AC17" s="661"/>
      <c r="AD17" s="662"/>
    </row>
    <row r="18" spans="2:30">
      <c r="B18" s="436"/>
      <c r="C18" s="437"/>
      <c r="D18" s="437"/>
      <c r="W18" s="453">
        <v>13</v>
      </c>
      <c r="X18" s="661"/>
      <c r="Y18" s="661"/>
      <c r="Z18" s="661"/>
      <c r="AA18" s="661"/>
      <c r="AB18" s="661"/>
      <c r="AC18" s="661"/>
      <c r="AD18" s="662"/>
    </row>
    <row r="19" spans="2:30">
      <c r="B19" s="433"/>
      <c r="W19" s="454"/>
      <c r="X19" s="673"/>
      <c r="Y19" s="673"/>
      <c r="Z19" s="673"/>
      <c r="AA19" s="673"/>
      <c r="AB19" s="673"/>
      <c r="AC19" s="673"/>
      <c r="AD19" s="674"/>
    </row>
    <row r="20" spans="2:30">
      <c r="B20" s="433"/>
      <c r="W20" s="667" t="s">
        <v>1605</v>
      </c>
      <c r="X20" s="668"/>
      <c r="Y20" s="668"/>
      <c r="Z20" s="668"/>
      <c r="AA20" s="668"/>
      <c r="AB20" s="668"/>
      <c r="AC20" s="668"/>
      <c r="AD20" s="669"/>
    </row>
    <row r="21" spans="2:30">
      <c r="B21" s="433"/>
      <c r="W21" s="711" t="s">
        <v>1606</v>
      </c>
      <c r="X21" s="712"/>
      <c r="Y21" s="712"/>
      <c r="Z21" s="713"/>
      <c r="AA21" s="678" t="s">
        <v>1607</v>
      </c>
      <c r="AB21" s="679"/>
      <c r="AC21" s="679"/>
      <c r="AD21" s="680"/>
    </row>
    <row r="22" spans="2:30">
      <c r="B22" s="433"/>
      <c r="W22" s="708" t="s">
        <v>1639</v>
      </c>
      <c r="X22" s="709"/>
      <c r="Y22" s="486">
        <v>1</v>
      </c>
      <c r="Z22" s="502" t="s">
        <v>93</v>
      </c>
      <c r="AA22" s="710" t="s">
        <v>1622</v>
      </c>
      <c r="AB22" s="664"/>
      <c r="AC22" s="438">
        <v>1</v>
      </c>
      <c r="AD22" s="439" t="s">
        <v>93</v>
      </c>
    </row>
    <row r="23" spans="2:30">
      <c r="B23" s="433"/>
      <c r="W23" s="705" t="s">
        <v>1623</v>
      </c>
      <c r="X23" s="666"/>
      <c r="Y23" s="486">
        <v>2</v>
      </c>
      <c r="Z23" s="502" t="s">
        <v>1031</v>
      </c>
      <c r="AA23" s="710" t="s">
        <v>1635</v>
      </c>
      <c r="AB23" s="664"/>
      <c r="AC23" s="438">
        <v>1</v>
      </c>
      <c r="AD23" s="439" t="s">
        <v>1031</v>
      </c>
    </row>
    <row r="24" spans="2:30">
      <c r="B24" s="433"/>
      <c r="W24" s="705" t="s">
        <v>1635</v>
      </c>
      <c r="X24" s="666"/>
      <c r="Y24" s="486">
        <v>1</v>
      </c>
      <c r="Z24" s="502" t="s">
        <v>1031</v>
      </c>
      <c r="AA24" s="710" t="s">
        <v>1645</v>
      </c>
      <c r="AB24" s="664"/>
      <c r="AC24" s="438">
        <v>1</v>
      </c>
      <c r="AD24" s="439" t="s">
        <v>1031</v>
      </c>
    </row>
    <row r="25" spans="2:30">
      <c r="B25" s="433"/>
      <c r="W25" s="506" t="s">
        <v>1626</v>
      </c>
      <c r="X25" s="507"/>
      <c r="Y25" s="486">
        <v>1</v>
      </c>
      <c r="Z25" s="502" t="s">
        <v>1031</v>
      </c>
      <c r="AA25" s="697"/>
      <c r="AB25" s="698"/>
      <c r="AC25" s="438"/>
      <c r="AD25" s="439"/>
    </row>
    <row r="26" spans="2:30">
      <c r="B26" s="433"/>
      <c r="M26" s="440"/>
      <c r="W26" s="506" t="s">
        <v>1627</v>
      </c>
      <c r="X26" s="507"/>
      <c r="Y26" s="486">
        <v>1</v>
      </c>
      <c r="Z26" s="502" t="s">
        <v>1031</v>
      </c>
      <c r="AA26" s="697"/>
      <c r="AB26" s="698"/>
      <c r="AC26" s="438"/>
      <c r="AD26" s="439"/>
    </row>
    <row r="27" spans="2:30">
      <c r="B27" s="433"/>
      <c r="W27" s="487" t="s">
        <v>1628</v>
      </c>
      <c r="X27" s="488"/>
      <c r="Y27" s="486">
        <v>1</v>
      </c>
      <c r="Z27" s="502" t="s">
        <v>1031</v>
      </c>
      <c r="AA27" s="697"/>
      <c r="AB27" s="698"/>
      <c r="AC27" s="438"/>
      <c r="AD27" s="439"/>
    </row>
    <row r="28" spans="2:30">
      <c r="B28" s="433"/>
      <c r="W28" s="487" t="s">
        <v>1629</v>
      </c>
      <c r="X28" s="488"/>
      <c r="Y28" s="486">
        <v>1</v>
      </c>
      <c r="Z28" s="502" t="s">
        <v>1031</v>
      </c>
      <c r="AA28" s="697"/>
      <c r="AB28" s="698"/>
      <c r="AC28" s="438"/>
      <c r="AD28" s="439"/>
    </row>
    <row r="29" spans="2:30">
      <c r="B29" s="433"/>
      <c r="W29" s="705" t="s">
        <v>1624</v>
      </c>
      <c r="X29" s="666"/>
      <c r="Y29" s="486">
        <v>3</v>
      </c>
      <c r="Z29" s="502" t="s">
        <v>1031</v>
      </c>
      <c r="AA29" s="697"/>
      <c r="AB29" s="698"/>
      <c r="AC29" s="438"/>
      <c r="AD29" s="439"/>
    </row>
    <row r="30" spans="2:30">
      <c r="B30" s="433"/>
      <c r="U30" s="441"/>
      <c r="W30" s="511" t="s">
        <v>1640</v>
      </c>
      <c r="X30" s="512"/>
      <c r="Y30" s="486">
        <v>1</v>
      </c>
      <c r="Z30" s="502" t="s">
        <v>1031</v>
      </c>
      <c r="AA30" s="697"/>
      <c r="AB30" s="698"/>
      <c r="AC30" s="442"/>
      <c r="AD30" s="439"/>
    </row>
    <row r="31" spans="2:30" ht="14.25">
      <c r="B31" s="433"/>
      <c r="T31" s="441"/>
      <c r="W31" s="695" t="s">
        <v>1625</v>
      </c>
      <c r="X31" s="696"/>
      <c r="Y31" s="485">
        <f>30*4</f>
        <v>120</v>
      </c>
      <c r="Z31" s="503" t="s">
        <v>7</v>
      </c>
      <c r="AA31" s="697"/>
      <c r="AB31" s="698"/>
      <c r="AC31" s="442"/>
      <c r="AD31" s="439"/>
    </row>
    <row r="32" spans="2:30">
      <c r="B32" s="433"/>
      <c r="T32" s="441"/>
      <c r="W32" s="695"/>
      <c r="X32" s="696"/>
      <c r="Y32" s="485"/>
      <c r="Z32" s="503"/>
      <c r="AA32" s="697"/>
      <c r="AB32" s="698"/>
      <c r="AC32" s="438"/>
      <c r="AD32" s="439"/>
    </row>
    <row r="33" spans="2:30" ht="14.25" customHeight="1">
      <c r="B33" s="433"/>
      <c r="W33" s="705"/>
      <c r="X33" s="666"/>
      <c r="Y33" s="486"/>
      <c r="Z33" s="502"/>
      <c r="AA33" s="697"/>
      <c r="AB33" s="698"/>
      <c r="AC33" s="438"/>
      <c r="AD33" s="439"/>
    </row>
    <row r="34" spans="2:30" ht="14.25" customHeight="1">
      <c r="B34" s="433"/>
      <c r="W34" s="706"/>
      <c r="X34" s="707"/>
      <c r="Y34" s="486"/>
      <c r="Z34" s="502"/>
      <c r="AA34" s="697"/>
      <c r="AB34" s="698"/>
      <c r="AC34" s="438"/>
      <c r="AD34" s="439"/>
    </row>
    <row r="35" spans="2:30" ht="14.25" customHeight="1">
      <c r="B35" s="433"/>
      <c r="W35" s="706"/>
      <c r="X35" s="707"/>
      <c r="Y35" s="486"/>
      <c r="Z35" s="502"/>
      <c r="AA35" s="697"/>
      <c r="AB35" s="698"/>
      <c r="AC35" s="438"/>
      <c r="AD35" s="439"/>
    </row>
    <row r="36" spans="2:30">
      <c r="B36" s="433"/>
      <c r="W36" s="695"/>
      <c r="X36" s="696"/>
      <c r="Y36" s="485"/>
      <c r="Z36" s="503"/>
      <c r="AA36" s="697"/>
      <c r="AB36" s="698"/>
      <c r="AC36" s="438"/>
      <c r="AD36" s="439"/>
    </row>
    <row r="37" spans="2:30">
      <c r="B37" s="433"/>
      <c r="W37" s="695"/>
      <c r="X37" s="696"/>
      <c r="Y37" s="485"/>
      <c r="Z37" s="503"/>
      <c r="AA37" s="697"/>
      <c r="AB37" s="698"/>
      <c r="AC37" s="438"/>
      <c r="AD37" s="439"/>
    </row>
    <row r="38" spans="2:30">
      <c r="B38" s="433"/>
      <c r="W38" s="667" t="s">
        <v>1608</v>
      </c>
      <c r="X38" s="668"/>
      <c r="Y38" s="668"/>
      <c r="Z38" s="668"/>
      <c r="AA38" s="668"/>
      <c r="AB38" s="668"/>
      <c r="AC38" s="668"/>
      <c r="AD38" s="669"/>
    </row>
    <row r="39" spans="2:30" ht="12.75" customHeight="1">
      <c r="B39" s="433"/>
      <c r="W39" s="699"/>
      <c r="X39" s="700"/>
      <c r="Y39" s="700"/>
      <c r="Z39" s="700"/>
      <c r="AA39" s="700"/>
      <c r="AB39" s="700"/>
      <c r="AC39" s="700"/>
      <c r="AD39" s="701"/>
    </row>
    <row r="40" spans="2:30" ht="12" customHeight="1">
      <c r="B40" s="433"/>
      <c r="U40" s="437"/>
      <c r="W40" s="699"/>
      <c r="X40" s="700"/>
      <c r="Y40" s="700"/>
      <c r="Z40" s="700"/>
      <c r="AA40" s="700"/>
      <c r="AB40" s="700"/>
      <c r="AC40" s="700"/>
      <c r="AD40" s="701"/>
    </row>
    <row r="41" spans="2:30" ht="12" customHeight="1">
      <c r="B41" s="433"/>
      <c r="W41" s="699"/>
      <c r="X41" s="700"/>
      <c r="Y41" s="700"/>
      <c r="Z41" s="700"/>
      <c r="AA41" s="700"/>
      <c r="AB41" s="700"/>
      <c r="AC41" s="700"/>
      <c r="AD41" s="701"/>
    </row>
    <row r="42" spans="2:30" ht="12" customHeight="1">
      <c r="B42" s="433"/>
      <c r="W42" s="699"/>
      <c r="X42" s="700"/>
      <c r="Y42" s="700"/>
      <c r="Z42" s="700"/>
      <c r="AA42" s="700"/>
      <c r="AB42" s="700"/>
      <c r="AC42" s="700"/>
      <c r="AD42" s="701"/>
    </row>
    <row r="43" spans="2:30" ht="12" customHeight="1">
      <c r="B43" s="433"/>
      <c r="V43" s="443"/>
      <c r="W43" s="702"/>
      <c r="X43" s="703"/>
      <c r="Y43" s="703"/>
      <c r="Z43" s="703"/>
      <c r="AA43" s="703"/>
      <c r="AB43" s="703"/>
      <c r="AC43" s="703"/>
      <c r="AD43" s="704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59" t="s">
        <v>1609</v>
      </c>
      <c r="X44" s="660"/>
      <c r="Y44" s="661"/>
      <c r="Z44" s="661"/>
      <c r="AA44" s="661"/>
      <c r="AB44" s="661"/>
      <c r="AC44" s="661"/>
      <c r="AD44" s="662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59" t="s">
        <v>1610</v>
      </c>
      <c r="X45" s="660"/>
      <c r="Y45" s="661">
        <v>1</v>
      </c>
      <c r="Z45" s="661"/>
      <c r="AA45" s="661"/>
      <c r="AB45" s="661" t="s">
        <v>1611</v>
      </c>
      <c r="AC45" s="661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59" t="s">
        <v>1613</v>
      </c>
      <c r="X46" s="660"/>
      <c r="Y46" s="670"/>
      <c r="Z46" s="670"/>
      <c r="AA46" s="670"/>
      <c r="AB46" s="661" t="s">
        <v>1614</v>
      </c>
      <c r="AC46" s="661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71" t="s">
        <v>1615</v>
      </c>
      <c r="X47" s="671"/>
      <c r="Y47" s="671"/>
      <c r="Z47" s="671"/>
      <c r="AA47" s="671"/>
      <c r="AB47" s="671"/>
      <c r="AC47" s="671"/>
      <c r="AD47" s="672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55" t="s">
        <v>1644</v>
      </c>
      <c r="X48" s="655"/>
      <c r="Y48" s="655"/>
      <c r="Z48" s="655"/>
      <c r="AA48" s="655"/>
      <c r="AB48" s="655"/>
      <c r="AC48" s="655"/>
      <c r="AD48" s="656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55"/>
      <c r="X49" s="655"/>
      <c r="Y49" s="655"/>
      <c r="Z49" s="655"/>
      <c r="AA49" s="655"/>
      <c r="AB49" s="655"/>
      <c r="AC49" s="655"/>
      <c r="AD49" s="656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57"/>
      <c r="X50" s="657"/>
      <c r="Y50" s="657"/>
      <c r="Z50" s="657"/>
      <c r="AA50" s="657"/>
      <c r="AB50" s="657"/>
      <c r="AC50" s="657"/>
      <c r="AD50" s="658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59" t="s">
        <v>1616</v>
      </c>
      <c r="X51" s="660"/>
      <c r="Y51" s="661" t="s">
        <v>1638</v>
      </c>
      <c r="Z51" s="661"/>
      <c r="AA51" s="661"/>
      <c r="AB51" s="661"/>
      <c r="AC51" s="661"/>
      <c r="AD51" s="662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59" t="s">
        <v>1617</v>
      </c>
      <c r="X52" s="660"/>
      <c r="Y52" s="661" t="s">
        <v>1630</v>
      </c>
      <c r="Z52" s="661"/>
      <c r="AA52" s="661"/>
      <c r="AB52" s="661"/>
      <c r="AC52" s="661"/>
      <c r="AD52" s="662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59" t="s">
        <v>1618</v>
      </c>
      <c r="X53" s="660"/>
      <c r="Y53" s="661" t="s">
        <v>1631</v>
      </c>
      <c r="Z53" s="661"/>
      <c r="AA53" s="661"/>
      <c r="AB53" s="661"/>
      <c r="AC53" s="661"/>
      <c r="AD53" s="662"/>
    </row>
    <row r="54" spans="2:30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51" t="s">
        <v>1619</v>
      </c>
      <c r="X54" s="652"/>
      <c r="Y54" s="653" t="s">
        <v>1632</v>
      </c>
      <c r="Z54" s="653"/>
      <c r="AA54" s="653"/>
      <c r="AB54" s="653"/>
      <c r="AC54" s="653"/>
      <c r="AD54" s="654"/>
    </row>
  </sheetData>
  <mergeCells count="101"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topLeftCell="A10" zoomScale="70" zoomScaleNormal="70" zoomScaleSheetLayoutView="70" workbookViewId="0">
      <selection activeCell="AL43" sqref="AL43"/>
    </sheetView>
  </sheetViews>
  <sheetFormatPr defaultColWidth="9.140625" defaultRowHeight="12.75"/>
  <cols>
    <col min="1" max="1" width="1.7109375" style="406" customWidth="1"/>
    <col min="2" max="2" width="1.5703125" style="406" customWidth="1"/>
    <col min="3" max="3" width="10.7109375" style="406" customWidth="1"/>
    <col min="4" max="4" width="2.5703125" style="406" customWidth="1"/>
    <col min="5" max="21" width="9.140625" style="406"/>
    <col min="22" max="22" width="14.5703125" style="406" customWidth="1"/>
    <col min="23" max="23" width="3.140625" style="406" customWidth="1"/>
    <col min="24" max="27" width="9.140625" style="406"/>
    <col min="28" max="28" width="2.85546875" style="406" customWidth="1"/>
    <col min="29" max="31" width="4.7109375" style="406" customWidth="1"/>
    <col min="32" max="32" width="1.7109375" style="406" customWidth="1"/>
    <col min="33" max="16384" width="9.14062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14" t="s">
        <v>1665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412"/>
      <c r="AE4" s="411"/>
      <c r="AF4" s="411"/>
    </row>
    <row r="5" spans="2:32" ht="13.5" customHeight="1" thickBot="1">
      <c r="B5" s="410"/>
      <c r="C5" s="410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10" zoomScale="85" zoomScaleNormal="55" zoomScaleSheetLayoutView="85" workbookViewId="0">
      <selection activeCell="K29" sqref="K29"/>
    </sheetView>
  </sheetViews>
  <sheetFormatPr defaultColWidth="9.140625" defaultRowHeight="12.75"/>
  <cols>
    <col min="1" max="1" width="1.7109375" style="460" customWidth="1"/>
    <col min="2" max="2" width="1.5703125" style="460" customWidth="1"/>
    <col min="3" max="3" width="10.7109375" style="460" customWidth="1"/>
    <col min="4" max="4" width="2.5703125" style="460" customWidth="1"/>
    <col min="5" max="18" width="9.140625" style="460"/>
    <col min="19" max="19" width="14.5703125" style="460" customWidth="1"/>
    <col min="20" max="20" width="3.140625" style="460" customWidth="1"/>
    <col min="21" max="26" width="9.140625" style="460"/>
    <col min="27" max="27" width="2.85546875" style="460" customWidth="1"/>
    <col min="28" max="30" width="4.7109375" style="460" customWidth="1"/>
    <col min="31" max="31" width="1.7109375" style="460" customWidth="1"/>
    <col min="32" max="16384" width="9.14062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20" t="s">
        <v>1646</v>
      </c>
      <c r="E3" s="721"/>
      <c r="F3" s="721"/>
      <c r="G3" s="721"/>
      <c r="H3" s="721"/>
      <c r="I3" s="721"/>
      <c r="J3" s="721"/>
      <c r="K3" s="721"/>
      <c r="L3" s="721"/>
      <c r="M3" s="721"/>
      <c r="N3" s="721"/>
      <c r="O3" s="721"/>
      <c r="P3" s="721"/>
      <c r="Q3" s="721"/>
      <c r="R3" s="721"/>
      <c r="S3" s="721"/>
      <c r="T3" s="721"/>
      <c r="U3" s="721"/>
      <c r="V3" s="721"/>
      <c r="W3" s="721"/>
      <c r="X3" s="721"/>
      <c r="Y3" s="721"/>
      <c r="Z3" s="721"/>
      <c r="AA3" s="721"/>
      <c r="AB3" s="722"/>
      <c r="AC3" s="465"/>
      <c r="AD3" s="466"/>
    </row>
    <row r="4" spans="3:30" ht="12.75" customHeight="1" thickBot="1">
      <c r="C4" s="464"/>
      <c r="D4" s="723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5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</vt:i4>
      </vt:variant>
    </vt:vector>
  </HeadingPairs>
  <TitlesOfParts>
    <vt:vector size="32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  <vt:lpstr>'GBR Estetika'!Print_Area</vt:lpstr>
      <vt:lpstr>'GBR Standart'!Print_Area</vt:lpstr>
      <vt:lpstr>'HARGA SATUAN'!Print_Area</vt:lpstr>
      <vt:lpstr>KKF!Print_Area</vt:lpstr>
      <vt:lpstr>KKO!Print_Area</vt:lpstr>
      <vt:lpstr>PETA!Print_Area</vt:lpstr>
      <vt:lpstr>'RAB Estetika'!Print_Area</vt:lpstr>
      <vt:lpstr>'RAB Standart'!Print_Area</vt:lpstr>
      <vt:lpstr>'REKAP MATERIAL'!Print_Area</vt:lpstr>
      <vt:lpstr>'REKAP MDU'!Print_Area</vt:lpstr>
      <vt:lpstr>'REKAP TIANG'!Print_Area</vt:lpstr>
      <vt:lpstr>SLD!Print_Area</vt:lpstr>
      <vt:lpstr>'RAB Estetika'!Print_Titles</vt:lpstr>
      <vt:lpstr>'RAB Standart'!Print_Titles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2023-11-16T06:45:51Z</cp:lastPrinted>
  <dcterms:created xsi:type="dcterms:W3CDTF">2011-02-06T11:57:38Z</dcterms:created>
  <dcterms:modified xsi:type="dcterms:W3CDTF">2024-01-29T07:30:57Z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