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3\2. PP\4. PBPD\MoM\C. BP KURANG  DR INVESTASI (PP DIATAS 5 TH)\JULI\PERUM DOMO EX BEDONO\"/>
    </mc:Choice>
  </mc:AlternateContent>
  <xr:revisionPtr revIDLastSave="0" documentId="13_ncr:1_{B103A50E-B967-46D5-A357-37CDF63B25E0}" xr6:coauthVersionLast="47" xr6:coauthVersionMax="47" xr10:uidLastSave="{00000000-0000-0000-0000-000000000000}"/>
  <bookViews>
    <workbookView xWindow="-120" yWindow="-120" windowWidth="24240" windowHeight="13140" tabRatio="859" activeTab="7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GAMBAR 2" sheetId="69" r:id="rId11"/>
    <sheet name="SLD" sheetId="67" r:id="rId12"/>
    <sheet name="PETA" sheetId="62" r:id="rId13"/>
    <sheet name="PDL" sheetId="66" state="hidden" r:id="rId14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1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1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1">INDEX([45]PDL!$B$1:$B$3,IFERROR(MATCH([45]KKO!$D$15,[45]PDL!$A$1:$A$2,),3))</definedName>
    <definedName name="Kutools_PDL0_1">INDEX(PDL!$B$1:$B$3,IFERROR(MATCH(KKO!$D$15,PDL!$A$1:$A$2,),3))</definedName>
    <definedName name="Kutools_PDL1_1" localSheetId="11">INDEX([45]PDL!$D$4:$D$6,IFERROR(MATCH([45]KKO!$D$15,[45]PDL!$C$4:$C$5,),3))</definedName>
    <definedName name="Kutools_PDL1_1">INDEX(PDL!$D$4:$D$6,IFERROR(MATCH(KKO!$D$15,PDL!$C$4:$C$5,),3))</definedName>
    <definedName name="Kutools_PDL10_1" localSheetId="11">INDEX([45]PDL!$V$31:$V$33,IFERROR(MATCH([45]KKO!$K$15,[45]PDL!$U$31:$U$32,),3))</definedName>
    <definedName name="Kutools_PDL10_1">INDEX(PDL!$V$31:$V$33,IFERROR(MATCH(KKO!$K$15,PDL!$U$31:$U$32,),3))</definedName>
    <definedName name="Kutools_PDL2_1" localSheetId="11">INDEX([45]PDL!$F$7:$F$9,IFERROR(MATCH([45]KKO!$K$15,[45]PDL!$E$7:$E$8,),3))</definedName>
    <definedName name="Kutools_PDL2_1">INDEX(PDL!$F$7:$F$9,IFERROR(MATCH(KKO!$K$15,PDL!$E$7:$E$8,),3))</definedName>
    <definedName name="Kutools_PDL3_1" localSheetId="11">INDEX([45]PDL!$H$10:$H$12,IFERROR(MATCH([45]KKO!$D$15,[45]PDL!$G$10:$G$11,),3))</definedName>
    <definedName name="Kutools_PDL3_1">INDEX(PDL!$H$10:$H$12,IFERROR(MATCH(KKO!$D$15,PDL!$G$10:$G$11,),3))</definedName>
    <definedName name="Kutools_PDL4_1" localSheetId="11">INDEX([45]PDL!$J$13:$J$15,IFERROR(MATCH([45]KKO!$D$15,[45]PDL!$I$13:$I$14,),3))</definedName>
    <definedName name="Kutools_PDL4_1">INDEX(PDL!$J$13:$J$15,IFERROR(MATCH(KKO!$D$15,PDL!$I$13:$I$14,),3))</definedName>
    <definedName name="Kutools_PDL5_1" localSheetId="11">INDEX([45]PDL!$L$16:$L$18,IFERROR(MATCH([45]KKO!$K$15,[45]PDL!$K$16:$K$17,),3))</definedName>
    <definedName name="Kutools_PDL5_1">INDEX(PDL!$L$16:$L$18,IFERROR(MATCH(KKO!$K$15,PDL!$K$16:$K$17,),3))</definedName>
    <definedName name="Kutools_PDL6_1" localSheetId="11">INDEX([45]PDL!$N$19:$N$21,IFERROR(MATCH([45]KKO!$D$15,[45]PDL!$M$19:$M$20,),3))</definedName>
    <definedName name="Kutools_PDL6_1">INDEX(PDL!$N$19:$N$21,IFERROR(MATCH(KKO!$D$15,PDL!$M$19:$M$20,),3))</definedName>
    <definedName name="Kutools_PDL7_1" localSheetId="11">INDEX([45]PDL!$P$22:$P$24,IFERROR(MATCH([45]KKO!$D$15,[45]PDL!$O$22:$O$23,),3))</definedName>
    <definedName name="Kutools_PDL7_1">INDEX(PDL!$P$22:$P$24,IFERROR(MATCH(KKO!$D$15,PDL!$O$22:$O$23,),3))</definedName>
    <definedName name="Kutools_PDL8_1" localSheetId="11">INDEX([45]PDL!$R$25:$R$27,IFERROR(MATCH([45]KKO!$D$15,[45]PDL!$Q$25:$Q$26,),3))</definedName>
    <definedName name="Kutools_PDL8_1">INDEX(PDL!$R$25:$R$27,IFERROR(MATCH(KKO!$D$15,PDL!$Q$25:$Q$26,),3))</definedName>
    <definedName name="Kutools_PDL9_1" localSheetId="11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1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2">PETA!$A$1:$W$55</definedName>
    <definedName name="_xlnm.Print_Area" localSheetId="8">RAB!$A$1:$K$361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1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1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1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1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1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1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D20" i="59" l="1"/>
  <c r="F328" i="11"/>
  <c r="F331" i="11"/>
  <c r="F338" i="11" s="1"/>
  <c r="D331" i="11"/>
  <c r="J331" i="11" s="1"/>
  <c r="E331" i="11"/>
  <c r="G331" i="11"/>
  <c r="D332" i="11"/>
  <c r="J332" i="11" s="1"/>
  <c r="E332" i="11"/>
  <c r="G332" i="11"/>
  <c r="D333" i="11"/>
  <c r="H333" i="11" s="1"/>
  <c r="E333" i="11"/>
  <c r="G333" i="11"/>
  <c r="D334" i="11"/>
  <c r="H334" i="11" s="1"/>
  <c r="E334" i="11"/>
  <c r="G334" i="11"/>
  <c r="D335" i="11"/>
  <c r="J335" i="11" s="1"/>
  <c r="E335" i="11"/>
  <c r="G335" i="11"/>
  <c r="D336" i="11"/>
  <c r="J336" i="11" s="1"/>
  <c r="E336" i="11"/>
  <c r="G336" i="11"/>
  <c r="D337" i="11"/>
  <c r="H337" i="11" s="1"/>
  <c r="E337" i="11"/>
  <c r="G337" i="11"/>
  <c r="D338" i="11"/>
  <c r="H338" i="11" s="1"/>
  <c r="E338" i="11"/>
  <c r="G338" i="11"/>
  <c r="D339" i="11"/>
  <c r="J339" i="11" s="1"/>
  <c r="E339" i="11"/>
  <c r="G339" i="11"/>
  <c r="F329" i="11"/>
  <c r="F327" i="11"/>
  <c r="F326" i="11"/>
  <c r="D317" i="11"/>
  <c r="H317" i="11" s="1"/>
  <c r="E317" i="11"/>
  <c r="G317" i="11"/>
  <c r="D318" i="11"/>
  <c r="J318" i="11" s="1"/>
  <c r="E318" i="11"/>
  <c r="G318" i="11"/>
  <c r="D319" i="11"/>
  <c r="H319" i="11" s="1"/>
  <c r="E319" i="11"/>
  <c r="G319" i="11"/>
  <c r="D320" i="11"/>
  <c r="H320" i="11" s="1"/>
  <c r="E320" i="11"/>
  <c r="G320" i="11"/>
  <c r="D321" i="11"/>
  <c r="I321" i="11" s="1"/>
  <c r="E321" i="11"/>
  <c r="G321" i="11"/>
  <c r="D322" i="11"/>
  <c r="J322" i="11" s="1"/>
  <c r="E322" i="11"/>
  <c r="G322" i="11"/>
  <c r="D323" i="11"/>
  <c r="J323" i="11" s="1"/>
  <c r="E323" i="11"/>
  <c r="G323" i="11"/>
  <c r="D324" i="11"/>
  <c r="H324" i="11" s="1"/>
  <c r="E324" i="11"/>
  <c r="G324" i="11"/>
  <c r="F109" i="11"/>
  <c r="F115" i="11" s="1"/>
  <c r="F107" i="11"/>
  <c r="F106" i="11"/>
  <c r="F105" i="11"/>
  <c r="F104" i="11"/>
  <c r="F103" i="11"/>
  <c r="F102" i="11"/>
  <c r="F315" i="11"/>
  <c r="F314" i="11"/>
  <c r="F313" i="11"/>
  <c r="F312" i="11"/>
  <c r="F311" i="11"/>
  <c r="F310" i="11"/>
  <c r="F309" i="11"/>
  <c r="F308" i="11"/>
  <c r="F307" i="11"/>
  <c r="F304" i="11"/>
  <c r="F303" i="11"/>
  <c r="F302" i="11"/>
  <c r="F301" i="11"/>
  <c r="F300" i="11"/>
  <c r="F299" i="11"/>
  <c r="F298" i="11"/>
  <c r="F297" i="11"/>
  <c r="F296" i="11"/>
  <c r="F295" i="11"/>
  <c r="F293" i="11"/>
  <c r="F288" i="11"/>
  <c r="F274" i="11"/>
  <c r="F280" i="11" s="1"/>
  <c r="F278" i="11"/>
  <c r="F277" i="11"/>
  <c r="F276" i="11"/>
  <c r="F275" i="11"/>
  <c r="F272" i="11"/>
  <c r="F271" i="11"/>
  <c r="F270" i="11"/>
  <c r="F269" i="11"/>
  <c r="F268" i="11"/>
  <c r="F267" i="11"/>
  <c r="F245" i="11"/>
  <c r="F244" i="11"/>
  <c r="F243" i="11"/>
  <c r="F242" i="11"/>
  <c r="F241" i="11"/>
  <c r="F262" i="11"/>
  <c r="F261" i="11"/>
  <c r="F260" i="11"/>
  <c r="F259" i="11"/>
  <c r="F258" i="11"/>
  <c r="F257" i="11"/>
  <c r="F256" i="11"/>
  <c r="F255" i="11"/>
  <c r="D254" i="11"/>
  <c r="J254" i="11" s="1"/>
  <c r="E254" i="11"/>
  <c r="G254" i="11"/>
  <c r="D255" i="11"/>
  <c r="J255" i="11" s="1"/>
  <c r="E255" i="11"/>
  <c r="G255" i="11"/>
  <c r="D256" i="11"/>
  <c r="H256" i="11" s="1"/>
  <c r="E256" i="11"/>
  <c r="G256" i="11"/>
  <c r="D257" i="11"/>
  <c r="J257" i="11" s="1"/>
  <c r="E257" i="11"/>
  <c r="G257" i="11"/>
  <c r="D258" i="11"/>
  <c r="J258" i="11" s="1"/>
  <c r="E258" i="11"/>
  <c r="G258" i="11"/>
  <c r="D259" i="11"/>
  <c r="J259" i="11" s="1"/>
  <c r="E259" i="11"/>
  <c r="G259" i="11"/>
  <c r="D260" i="11"/>
  <c r="J260" i="11" s="1"/>
  <c r="E260" i="11"/>
  <c r="G260" i="11"/>
  <c r="D261" i="11"/>
  <c r="H261" i="11" s="1"/>
  <c r="E261" i="11"/>
  <c r="G261" i="11"/>
  <c r="D262" i="11"/>
  <c r="H262" i="11" s="1"/>
  <c r="E262" i="11"/>
  <c r="G262" i="11"/>
  <c r="D263" i="11"/>
  <c r="H263" i="11" s="1"/>
  <c r="E263" i="11"/>
  <c r="G263" i="11"/>
  <c r="D264" i="11"/>
  <c r="J264" i="11" s="1"/>
  <c r="E264" i="11"/>
  <c r="G264" i="11"/>
  <c r="D265" i="11"/>
  <c r="J265" i="11" s="1"/>
  <c r="E265" i="11"/>
  <c r="G265" i="11"/>
  <c r="F252" i="11"/>
  <c r="F251" i="11"/>
  <c r="F250" i="11"/>
  <c r="F249" i="11"/>
  <c r="F248" i="11"/>
  <c r="D247" i="11"/>
  <c r="J247" i="11" s="1"/>
  <c r="E247" i="11"/>
  <c r="G247" i="11"/>
  <c r="D248" i="11"/>
  <c r="J248" i="11" s="1"/>
  <c r="E248" i="11"/>
  <c r="G248" i="11"/>
  <c r="D249" i="11"/>
  <c r="H249" i="11" s="1"/>
  <c r="E249" i="11"/>
  <c r="G249" i="11"/>
  <c r="D250" i="11"/>
  <c r="H250" i="11" s="1"/>
  <c r="E250" i="11"/>
  <c r="G250" i="11"/>
  <c r="D251" i="11"/>
  <c r="J251" i="11" s="1"/>
  <c r="E251" i="11"/>
  <c r="G251" i="11"/>
  <c r="D252" i="11"/>
  <c r="E252" i="11"/>
  <c r="G252" i="11"/>
  <c r="D253" i="11"/>
  <c r="H253" i="11" s="1"/>
  <c r="E253" i="11"/>
  <c r="G253" i="11"/>
  <c r="F238" i="11"/>
  <c r="F237" i="11"/>
  <c r="F236" i="11"/>
  <c r="F235" i="11"/>
  <c r="F234" i="11"/>
  <c r="D233" i="11"/>
  <c r="J233" i="11" s="1"/>
  <c r="E233" i="11"/>
  <c r="G233" i="11"/>
  <c r="D234" i="11"/>
  <c r="J234" i="11" s="1"/>
  <c r="E234" i="11"/>
  <c r="G234" i="11"/>
  <c r="D235" i="11"/>
  <c r="H235" i="11" s="1"/>
  <c r="E235" i="11"/>
  <c r="G235" i="11"/>
  <c r="D236" i="11"/>
  <c r="H236" i="11" s="1"/>
  <c r="E236" i="11"/>
  <c r="G236" i="11"/>
  <c r="D237" i="11"/>
  <c r="J237" i="11" s="1"/>
  <c r="E237" i="11"/>
  <c r="G237" i="11"/>
  <c r="D238" i="11"/>
  <c r="E238" i="11"/>
  <c r="G238" i="11"/>
  <c r="F231" i="11"/>
  <c r="F230" i="11"/>
  <c r="F229" i="11"/>
  <c r="F228" i="11"/>
  <c r="F227" i="11"/>
  <c r="F224" i="11"/>
  <c r="F223" i="11"/>
  <c r="F222" i="11"/>
  <c r="F221" i="11"/>
  <c r="F220" i="11"/>
  <c r="D219" i="11"/>
  <c r="H219" i="11" s="1"/>
  <c r="E219" i="11"/>
  <c r="G219" i="11"/>
  <c r="D220" i="11"/>
  <c r="J220" i="11" s="1"/>
  <c r="E220" i="11"/>
  <c r="G220" i="11"/>
  <c r="D221" i="11"/>
  <c r="H221" i="11" s="1"/>
  <c r="E221" i="11"/>
  <c r="G221" i="11"/>
  <c r="D222" i="11"/>
  <c r="H222" i="11" s="1"/>
  <c r="E222" i="11"/>
  <c r="G222" i="11"/>
  <c r="D223" i="11"/>
  <c r="H223" i="11" s="1"/>
  <c r="E223" i="11"/>
  <c r="G223" i="11"/>
  <c r="D224" i="11"/>
  <c r="E224" i="11"/>
  <c r="G224" i="11"/>
  <c r="D225" i="11"/>
  <c r="H225" i="11" s="1"/>
  <c r="E225" i="11"/>
  <c r="G225" i="11"/>
  <c r="D226" i="11"/>
  <c r="H226" i="11" s="1"/>
  <c r="E226" i="11"/>
  <c r="G226" i="11"/>
  <c r="D227" i="11"/>
  <c r="J227" i="11" s="1"/>
  <c r="E227" i="11"/>
  <c r="G227" i="11"/>
  <c r="D228" i="11"/>
  <c r="J228" i="11" s="1"/>
  <c r="E228" i="11"/>
  <c r="G228" i="11"/>
  <c r="D229" i="11"/>
  <c r="H229" i="11" s="1"/>
  <c r="E229" i="11"/>
  <c r="G229" i="11"/>
  <c r="D230" i="11"/>
  <c r="H230" i="11" s="1"/>
  <c r="E230" i="11"/>
  <c r="G230" i="11"/>
  <c r="D231" i="11"/>
  <c r="E231" i="11"/>
  <c r="G231" i="11"/>
  <c r="D232" i="11"/>
  <c r="J232" i="11" s="1"/>
  <c r="E232" i="11"/>
  <c r="G232" i="11"/>
  <c r="D240" i="11"/>
  <c r="H240" i="11" s="1"/>
  <c r="E240" i="11"/>
  <c r="G240" i="11"/>
  <c r="D241" i="11"/>
  <c r="H241" i="11" s="1"/>
  <c r="E241" i="11"/>
  <c r="G241" i="11"/>
  <c r="D242" i="11"/>
  <c r="J242" i="11" s="1"/>
  <c r="E242" i="11"/>
  <c r="G242" i="11"/>
  <c r="D243" i="11"/>
  <c r="J243" i="11" s="1"/>
  <c r="E243" i="11"/>
  <c r="G243" i="11"/>
  <c r="D244" i="11"/>
  <c r="H244" i="11" s="1"/>
  <c r="E244" i="11"/>
  <c r="G244" i="11"/>
  <c r="D245" i="11"/>
  <c r="H245" i="11" s="1"/>
  <c r="E245" i="11"/>
  <c r="G245" i="11"/>
  <c r="D246" i="11"/>
  <c r="J246" i="11" s="1"/>
  <c r="E246" i="11"/>
  <c r="G246" i="11"/>
  <c r="D266" i="11"/>
  <c r="H266" i="11" s="1"/>
  <c r="E266" i="11"/>
  <c r="G266" i="11"/>
  <c r="D267" i="11"/>
  <c r="J267" i="11" s="1"/>
  <c r="E267" i="11"/>
  <c r="G267" i="11"/>
  <c r="D268" i="11"/>
  <c r="J268" i="11" s="1"/>
  <c r="E268" i="11"/>
  <c r="G268" i="11"/>
  <c r="D269" i="11"/>
  <c r="H269" i="11" s="1"/>
  <c r="E269" i="11"/>
  <c r="G269" i="11"/>
  <c r="D270" i="11"/>
  <c r="H270" i="11" s="1"/>
  <c r="E270" i="11"/>
  <c r="G270" i="11"/>
  <c r="D271" i="11"/>
  <c r="J271" i="11" s="1"/>
  <c r="E271" i="11"/>
  <c r="G271" i="11"/>
  <c r="D272" i="11"/>
  <c r="E272" i="11"/>
  <c r="G272" i="11"/>
  <c r="D273" i="11"/>
  <c r="H273" i="11" s="1"/>
  <c r="E273" i="11"/>
  <c r="G273" i="11"/>
  <c r="D274" i="11"/>
  <c r="H274" i="11" s="1"/>
  <c r="E274" i="11"/>
  <c r="G274" i="11"/>
  <c r="D275" i="11"/>
  <c r="J275" i="11" s="1"/>
  <c r="E275" i="11"/>
  <c r="G275" i="11"/>
  <c r="D276" i="11"/>
  <c r="J276" i="11" s="1"/>
  <c r="E276" i="11"/>
  <c r="G276" i="11"/>
  <c r="D277" i="11"/>
  <c r="H277" i="11" s="1"/>
  <c r="E277" i="11"/>
  <c r="G277" i="11"/>
  <c r="D278" i="11"/>
  <c r="H278" i="11" s="1"/>
  <c r="E278" i="11"/>
  <c r="G278" i="11"/>
  <c r="D279" i="11"/>
  <c r="J279" i="11" s="1"/>
  <c r="E279" i="11"/>
  <c r="G279" i="11"/>
  <c r="D280" i="11"/>
  <c r="J280" i="11" s="1"/>
  <c r="E280" i="11"/>
  <c r="G280" i="11"/>
  <c r="D281" i="11"/>
  <c r="H281" i="11" s="1"/>
  <c r="E281" i="11"/>
  <c r="G281" i="11"/>
  <c r="D282" i="11"/>
  <c r="H282" i="11" s="1"/>
  <c r="E282" i="11"/>
  <c r="G282" i="11"/>
  <c r="D283" i="11"/>
  <c r="J283" i="11" s="1"/>
  <c r="E283" i="11"/>
  <c r="G283" i="11"/>
  <c r="D284" i="11"/>
  <c r="E284" i="11"/>
  <c r="G284" i="11"/>
  <c r="D285" i="11"/>
  <c r="H285" i="11" s="1"/>
  <c r="E285" i="11"/>
  <c r="G285" i="11"/>
  <c r="D286" i="11"/>
  <c r="H286" i="11" s="1"/>
  <c r="E286" i="11"/>
  <c r="G286" i="11"/>
  <c r="D287" i="11"/>
  <c r="J287" i="11" s="1"/>
  <c r="E287" i="11"/>
  <c r="G287" i="11"/>
  <c r="D288" i="11"/>
  <c r="E288" i="11"/>
  <c r="G288" i="11"/>
  <c r="D289" i="11"/>
  <c r="H289" i="11" s="1"/>
  <c r="E289" i="11"/>
  <c r="G289" i="11"/>
  <c r="D290" i="11"/>
  <c r="J290" i="11" s="1"/>
  <c r="E290" i="11"/>
  <c r="G290" i="11"/>
  <c r="D291" i="11"/>
  <c r="J291" i="11" s="1"/>
  <c r="E291" i="11"/>
  <c r="G291" i="11"/>
  <c r="D292" i="11"/>
  <c r="J292" i="11" s="1"/>
  <c r="E292" i="11"/>
  <c r="G292" i="11"/>
  <c r="D293" i="11"/>
  <c r="E293" i="11"/>
  <c r="G293" i="11"/>
  <c r="D294" i="11"/>
  <c r="H294" i="11" s="1"/>
  <c r="E294" i="11"/>
  <c r="G294" i="11"/>
  <c r="D295" i="11"/>
  <c r="J295" i="11" s="1"/>
  <c r="E295" i="11"/>
  <c r="G295" i="11"/>
  <c r="D296" i="11"/>
  <c r="J296" i="11" s="1"/>
  <c r="E296" i="11"/>
  <c r="G296" i="11"/>
  <c r="D297" i="11"/>
  <c r="H297" i="11" s="1"/>
  <c r="E297" i="11"/>
  <c r="G297" i="11"/>
  <c r="D298" i="11"/>
  <c r="E298" i="11"/>
  <c r="G298" i="11"/>
  <c r="D299" i="11"/>
  <c r="J299" i="11" s="1"/>
  <c r="E299" i="11"/>
  <c r="G299" i="11"/>
  <c r="D300" i="11"/>
  <c r="J300" i="11" s="1"/>
  <c r="E300" i="11"/>
  <c r="G300" i="11"/>
  <c r="D301" i="11"/>
  <c r="H301" i="11" s="1"/>
  <c r="E301" i="11"/>
  <c r="G301" i="11"/>
  <c r="D302" i="11"/>
  <c r="H302" i="11" s="1"/>
  <c r="E302" i="11"/>
  <c r="G302" i="11"/>
  <c r="D303" i="11"/>
  <c r="J303" i="11" s="1"/>
  <c r="E303" i="11"/>
  <c r="G303" i="11"/>
  <c r="D304" i="11"/>
  <c r="E304" i="11"/>
  <c r="G304" i="11"/>
  <c r="D305" i="11"/>
  <c r="H305" i="11" s="1"/>
  <c r="E305" i="11"/>
  <c r="G305" i="11"/>
  <c r="D306" i="11"/>
  <c r="H306" i="11" s="1"/>
  <c r="E306" i="11"/>
  <c r="G306" i="11"/>
  <c r="D307" i="11"/>
  <c r="J307" i="11" s="1"/>
  <c r="E307" i="11"/>
  <c r="G307" i="11"/>
  <c r="D308" i="11"/>
  <c r="J308" i="11" s="1"/>
  <c r="E308" i="11"/>
  <c r="G308" i="11"/>
  <c r="D309" i="11"/>
  <c r="H309" i="11" s="1"/>
  <c r="E309" i="11"/>
  <c r="G309" i="11"/>
  <c r="D310" i="11"/>
  <c r="J310" i="11" s="1"/>
  <c r="E310" i="11"/>
  <c r="G310" i="11"/>
  <c r="D311" i="11"/>
  <c r="J311" i="11" s="1"/>
  <c r="E311" i="11"/>
  <c r="G311" i="11"/>
  <c r="D312" i="11"/>
  <c r="J312" i="11" s="1"/>
  <c r="E312" i="11"/>
  <c r="G312" i="11"/>
  <c r="D313" i="11"/>
  <c r="H313" i="11" s="1"/>
  <c r="E313" i="11"/>
  <c r="G313" i="11"/>
  <c r="D314" i="11"/>
  <c r="J314" i="11" s="1"/>
  <c r="E314" i="11"/>
  <c r="G314" i="11"/>
  <c r="D315" i="11"/>
  <c r="I315" i="11" s="1"/>
  <c r="E315" i="11"/>
  <c r="G315" i="11"/>
  <c r="D316" i="11"/>
  <c r="J316" i="11" s="1"/>
  <c r="E316" i="11"/>
  <c r="G316" i="11"/>
  <c r="F215" i="11"/>
  <c r="F64" i="11"/>
  <c r="F63" i="11"/>
  <c r="F62" i="11"/>
  <c r="F61" i="11"/>
  <c r="F212" i="11"/>
  <c r="F211" i="11"/>
  <c r="F210" i="11"/>
  <c r="F209" i="11"/>
  <c r="F58" i="11"/>
  <c r="F57" i="11"/>
  <c r="F56" i="11"/>
  <c r="F55" i="11"/>
  <c r="F54" i="11"/>
  <c r="F53" i="11"/>
  <c r="F52" i="11"/>
  <c r="F51" i="11"/>
  <c r="F50" i="11"/>
  <c r="F47" i="11"/>
  <c r="F46" i="11"/>
  <c r="F45" i="11"/>
  <c r="F44" i="11"/>
  <c r="F43" i="11"/>
  <c r="F42" i="11"/>
  <c r="F41" i="11"/>
  <c r="F40" i="11"/>
  <c r="F39" i="11"/>
  <c r="F38" i="11"/>
  <c r="F37" i="11"/>
  <c r="F34" i="11"/>
  <c r="F33" i="11"/>
  <c r="F32" i="11"/>
  <c r="F31" i="11"/>
  <c r="F30" i="11"/>
  <c r="F29" i="11"/>
  <c r="F28" i="11"/>
  <c r="F27" i="11"/>
  <c r="F26" i="11"/>
  <c r="F25" i="11"/>
  <c r="F157" i="11"/>
  <c r="D154" i="11"/>
  <c r="J154" i="11" s="1"/>
  <c r="E154" i="11"/>
  <c r="G154" i="11"/>
  <c r="D155" i="11"/>
  <c r="J155" i="11" s="1"/>
  <c r="E155" i="11"/>
  <c r="G155" i="11"/>
  <c r="D156" i="11"/>
  <c r="H156" i="11" s="1"/>
  <c r="E156" i="11"/>
  <c r="G156" i="11"/>
  <c r="D157" i="11"/>
  <c r="H157" i="11" s="1"/>
  <c r="E157" i="11"/>
  <c r="G157" i="11"/>
  <c r="D158" i="11"/>
  <c r="H158" i="11" s="1"/>
  <c r="E158" i="11"/>
  <c r="G158" i="11"/>
  <c r="F170" i="11"/>
  <c r="F169" i="11"/>
  <c r="F168" i="11"/>
  <c r="F167" i="11"/>
  <c r="F166" i="11"/>
  <c r="F165" i="11"/>
  <c r="F164" i="11"/>
  <c r="F163" i="11"/>
  <c r="F162" i="11"/>
  <c r="F161" i="11"/>
  <c r="F183" i="11"/>
  <c r="F182" i="11"/>
  <c r="F181" i="11"/>
  <c r="F180" i="11"/>
  <c r="F179" i="11"/>
  <c r="F178" i="11"/>
  <c r="F177" i="11"/>
  <c r="F176" i="11"/>
  <c r="F175" i="11"/>
  <c r="F174" i="11"/>
  <c r="F173" i="11"/>
  <c r="F206" i="11"/>
  <c r="F205" i="11"/>
  <c r="F204" i="11"/>
  <c r="F203" i="11"/>
  <c r="F202" i="11"/>
  <c r="F201" i="11"/>
  <c r="F200" i="11"/>
  <c r="F199" i="11"/>
  <c r="F198" i="11"/>
  <c r="F197" i="11"/>
  <c r="F194" i="11"/>
  <c r="F193" i="11"/>
  <c r="F192" i="11"/>
  <c r="F191" i="11"/>
  <c r="F190" i="11"/>
  <c r="F189" i="11"/>
  <c r="F188" i="11"/>
  <c r="F187" i="11"/>
  <c r="F186" i="11"/>
  <c r="D152" i="11"/>
  <c r="H152" i="11" s="1"/>
  <c r="E152" i="11"/>
  <c r="G152" i="11"/>
  <c r="D159" i="11"/>
  <c r="J159" i="11" s="1"/>
  <c r="E159" i="11"/>
  <c r="G159" i="11"/>
  <c r="D160" i="11"/>
  <c r="H160" i="11" s="1"/>
  <c r="E160" i="11"/>
  <c r="G160" i="11"/>
  <c r="D161" i="11"/>
  <c r="E161" i="11"/>
  <c r="G161" i="11"/>
  <c r="D162" i="11"/>
  <c r="J162" i="11" s="1"/>
  <c r="E162" i="11"/>
  <c r="G162" i="11"/>
  <c r="D163" i="11"/>
  <c r="J163" i="11" s="1"/>
  <c r="E163" i="11"/>
  <c r="G163" i="11"/>
  <c r="D164" i="11"/>
  <c r="H164" i="11" s="1"/>
  <c r="E164" i="11"/>
  <c r="G164" i="11"/>
  <c r="D165" i="11"/>
  <c r="H165" i="11" s="1"/>
  <c r="E165" i="11"/>
  <c r="G165" i="11"/>
  <c r="D166" i="11"/>
  <c r="H166" i="11" s="1"/>
  <c r="E166" i="11"/>
  <c r="G166" i="11"/>
  <c r="D167" i="11"/>
  <c r="J167" i="11" s="1"/>
  <c r="E167" i="11"/>
  <c r="G167" i="11"/>
  <c r="D168" i="11"/>
  <c r="J168" i="11" s="1"/>
  <c r="E168" i="11"/>
  <c r="G168" i="11"/>
  <c r="D169" i="11"/>
  <c r="H169" i="11" s="1"/>
  <c r="E169" i="11"/>
  <c r="G169" i="11"/>
  <c r="D170" i="11"/>
  <c r="H170" i="11" s="1"/>
  <c r="E170" i="11"/>
  <c r="G170" i="11"/>
  <c r="D171" i="11"/>
  <c r="J171" i="11" s="1"/>
  <c r="E171" i="11"/>
  <c r="G171" i="11"/>
  <c r="D172" i="11"/>
  <c r="H172" i="11" s="1"/>
  <c r="E172" i="11"/>
  <c r="G172" i="11"/>
  <c r="D173" i="11"/>
  <c r="E173" i="11"/>
  <c r="G173" i="11"/>
  <c r="D174" i="11"/>
  <c r="J174" i="11" s="1"/>
  <c r="E174" i="11"/>
  <c r="G174" i="11"/>
  <c r="D175" i="11"/>
  <c r="J175" i="11" s="1"/>
  <c r="E175" i="11"/>
  <c r="G175" i="11"/>
  <c r="D176" i="11"/>
  <c r="H176" i="11" s="1"/>
  <c r="E176" i="11"/>
  <c r="G176" i="11"/>
  <c r="D177" i="11"/>
  <c r="H177" i="11" s="1"/>
  <c r="E177" i="11"/>
  <c r="G177" i="11"/>
  <c r="D178" i="11"/>
  <c r="J178" i="11" s="1"/>
  <c r="E178" i="11"/>
  <c r="G178" i="11"/>
  <c r="D179" i="11"/>
  <c r="J179" i="11" s="1"/>
  <c r="E179" i="11"/>
  <c r="G179" i="11"/>
  <c r="D180" i="11"/>
  <c r="H180" i="11" s="1"/>
  <c r="E180" i="11"/>
  <c r="G180" i="11"/>
  <c r="D181" i="11"/>
  <c r="H181" i="11" s="1"/>
  <c r="E181" i="11"/>
  <c r="G181" i="11"/>
  <c r="D182" i="11"/>
  <c r="H182" i="11" s="1"/>
  <c r="E182" i="11"/>
  <c r="G182" i="11"/>
  <c r="D183" i="11"/>
  <c r="E183" i="11"/>
  <c r="G183" i="11"/>
  <c r="D184" i="11"/>
  <c r="H184" i="11" s="1"/>
  <c r="E184" i="11"/>
  <c r="G184" i="11"/>
  <c r="D185" i="11"/>
  <c r="H185" i="11" s="1"/>
  <c r="E185" i="11"/>
  <c r="G185" i="11"/>
  <c r="D186" i="11"/>
  <c r="E186" i="11"/>
  <c r="G186" i="11"/>
  <c r="D187" i="11"/>
  <c r="J187" i="11" s="1"/>
  <c r="E187" i="11"/>
  <c r="G187" i="11"/>
  <c r="D188" i="11"/>
  <c r="H188" i="11" s="1"/>
  <c r="E188" i="11"/>
  <c r="G188" i="11"/>
  <c r="D189" i="11"/>
  <c r="H189" i="11" s="1"/>
  <c r="E189" i="11"/>
  <c r="G189" i="11"/>
  <c r="D190" i="11"/>
  <c r="J190" i="11" s="1"/>
  <c r="E190" i="11"/>
  <c r="G190" i="11"/>
  <c r="D191" i="11"/>
  <c r="J191" i="11" s="1"/>
  <c r="E191" i="11"/>
  <c r="G191" i="11"/>
  <c r="D192" i="11"/>
  <c r="H192" i="11" s="1"/>
  <c r="E192" i="11"/>
  <c r="G192" i="11"/>
  <c r="D193" i="11"/>
  <c r="H193" i="11" s="1"/>
  <c r="E193" i="11"/>
  <c r="G193" i="11"/>
  <c r="D194" i="11"/>
  <c r="E194" i="11"/>
  <c r="G194" i="11"/>
  <c r="D195" i="11"/>
  <c r="J195" i="11" s="1"/>
  <c r="E195" i="11"/>
  <c r="G195" i="11"/>
  <c r="D196" i="11"/>
  <c r="H196" i="11" s="1"/>
  <c r="E196" i="11"/>
  <c r="G196" i="11"/>
  <c r="D197" i="11"/>
  <c r="E197" i="11"/>
  <c r="G197" i="11"/>
  <c r="D198" i="11"/>
  <c r="H198" i="11" s="1"/>
  <c r="E198" i="11"/>
  <c r="G198" i="11"/>
  <c r="D199" i="11"/>
  <c r="J199" i="11" s="1"/>
  <c r="E199" i="11"/>
  <c r="G199" i="11"/>
  <c r="D200" i="11"/>
  <c r="H200" i="11" s="1"/>
  <c r="E200" i="11"/>
  <c r="G200" i="11"/>
  <c r="D201" i="11"/>
  <c r="H201" i="11" s="1"/>
  <c r="E201" i="11"/>
  <c r="G201" i="11"/>
  <c r="D202" i="11"/>
  <c r="H202" i="11" s="1"/>
  <c r="E202" i="11"/>
  <c r="G202" i="11"/>
  <c r="D203" i="11"/>
  <c r="J203" i="11" s="1"/>
  <c r="E203" i="11"/>
  <c r="G203" i="11"/>
  <c r="D204" i="11"/>
  <c r="H204" i="11" s="1"/>
  <c r="E204" i="11"/>
  <c r="G204" i="11"/>
  <c r="D205" i="11"/>
  <c r="H205" i="11" s="1"/>
  <c r="E205" i="11"/>
  <c r="G205" i="11"/>
  <c r="D206" i="11"/>
  <c r="I206" i="11" s="1"/>
  <c r="E206" i="11"/>
  <c r="G206" i="11"/>
  <c r="D207" i="11"/>
  <c r="J207" i="11" s="1"/>
  <c r="E207" i="11"/>
  <c r="G207" i="11"/>
  <c r="D208" i="11"/>
  <c r="H208" i="11" s="1"/>
  <c r="E208" i="11"/>
  <c r="G208" i="11"/>
  <c r="D209" i="11"/>
  <c r="H209" i="11" s="1"/>
  <c r="E209" i="11"/>
  <c r="G209" i="11"/>
  <c r="D210" i="11"/>
  <c r="J210" i="11" s="1"/>
  <c r="E210" i="11"/>
  <c r="G210" i="11"/>
  <c r="D211" i="11"/>
  <c r="J211" i="11" s="1"/>
  <c r="E211" i="11"/>
  <c r="G211" i="11"/>
  <c r="D212" i="11"/>
  <c r="H212" i="11" s="1"/>
  <c r="E212" i="11"/>
  <c r="G212" i="11"/>
  <c r="D213" i="11"/>
  <c r="H213" i="11" s="1"/>
  <c r="E213" i="11"/>
  <c r="G213" i="11"/>
  <c r="D214" i="11"/>
  <c r="E214" i="11"/>
  <c r="G214" i="11"/>
  <c r="D215" i="11"/>
  <c r="E215" i="11"/>
  <c r="G215" i="11"/>
  <c r="D216" i="11"/>
  <c r="H216" i="11" s="1"/>
  <c r="E216" i="11"/>
  <c r="G216" i="11"/>
  <c r="D217" i="11"/>
  <c r="H217" i="11" s="1"/>
  <c r="E217" i="11"/>
  <c r="G217" i="11"/>
  <c r="D218" i="11"/>
  <c r="H218" i="11" s="1"/>
  <c r="E218" i="11"/>
  <c r="G218" i="11"/>
  <c r="F123" i="11"/>
  <c r="F73" i="11"/>
  <c r="F74" i="11" s="1"/>
  <c r="D73" i="11"/>
  <c r="E73" i="11"/>
  <c r="G73" i="11"/>
  <c r="D74" i="11"/>
  <c r="E74" i="11"/>
  <c r="G74" i="11"/>
  <c r="D75" i="11"/>
  <c r="J75" i="11" s="1"/>
  <c r="E75" i="11"/>
  <c r="G75" i="11"/>
  <c r="D76" i="11"/>
  <c r="J76" i="11" s="1"/>
  <c r="E76" i="11"/>
  <c r="G76" i="11"/>
  <c r="G120" i="11"/>
  <c r="G121" i="11"/>
  <c r="G122" i="11"/>
  <c r="G123" i="11"/>
  <c r="G124" i="11"/>
  <c r="G125" i="11"/>
  <c r="G126" i="11"/>
  <c r="D120" i="11"/>
  <c r="H120" i="11" s="1"/>
  <c r="E120" i="11"/>
  <c r="D121" i="11"/>
  <c r="J121" i="11" s="1"/>
  <c r="E121" i="11"/>
  <c r="D122" i="11"/>
  <c r="I122" i="11" s="1"/>
  <c r="E122" i="11"/>
  <c r="D123" i="11"/>
  <c r="H123" i="11" s="1"/>
  <c r="E123" i="11"/>
  <c r="D124" i="11"/>
  <c r="H124" i="11" s="1"/>
  <c r="E124" i="11"/>
  <c r="D125" i="11"/>
  <c r="J125" i="11" s="1"/>
  <c r="E125" i="11"/>
  <c r="D126" i="11"/>
  <c r="I126" i="11" s="1"/>
  <c r="E126" i="11"/>
  <c r="D127" i="11"/>
  <c r="H127" i="11" s="1"/>
  <c r="E127" i="11"/>
  <c r="G127" i="11"/>
  <c r="D128" i="11"/>
  <c r="J128" i="11" s="1"/>
  <c r="E128" i="11"/>
  <c r="G128" i="11"/>
  <c r="D129" i="11"/>
  <c r="J129" i="11" s="1"/>
  <c r="E129" i="11"/>
  <c r="G129" i="11"/>
  <c r="D130" i="11"/>
  <c r="J130" i="11" s="1"/>
  <c r="E130" i="11"/>
  <c r="G130" i="11"/>
  <c r="D131" i="11"/>
  <c r="J131" i="11" s="1"/>
  <c r="E131" i="11"/>
  <c r="G131" i="11"/>
  <c r="D132" i="11"/>
  <c r="H132" i="11" s="1"/>
  <c r="E132" i="11"/>
  <c r="G132" i="11"/>
  <c r="D133" i="11"/>
  <c r="H133" i="11" s="1"/>
  <c r="E133" i="11"/>
  <c r="G133" i="11"/>
  <c r="D134" i="11"/>
  <c r="J134" i="11" s="1"/>
  <c r="E134" i="11"/>
  <c r="G134" i="11"/>
  <c r="D135" i="11"/>
  <c r="J135" i="11" s="1"/>
  <c r="E135" i="11"/>
  <c r="G135" i="11"/>
  <c r="D136" i="11"/>
  <c r="H136" i="11" s="1"/>
  <c r="E136" i="11"/>
  <c r="G136" i="11"/>
  <c r="D137" i="11"/>
  <c r="J137" i="11" s="1"/>
  <c r="E137" i="11"/>
  <c r="G137" i="11"/>
  <c r="D138" i="11"/>
  <c r="J138" i="11" s="1"/>
  <c r="E138" i="11"/>
  <c r="G138" i="11"/>
  <c r="D139" i="11"/>
  <c r="E139" i="11"/>
  <c r="G139" i="11"/>
  <c r="D140" i="11"/>
  <c r="H140" i="11" s="1"/>
  <c r="E140" i="11"/>
  <c r="G140" i="11"/>
  <c r="D141" i="11"/>
  <c r="H141" i="11" s="1"/>
  <c r="E141" i="11"/>
  <c r="G141" i="11"/>
  <c r="D142" i="11"/>
  <c r="J142" i="11" s="1"/>
  <c r="E142" i="11"/>
  <c r="G142" i="11"/>
  <c r="D143" i="11"/>
  <c r="H143" i="11" s="1"/>
  <c r="E143" i="11"/>
  <c r="G143" i="11"/>
  <c r="D144" i="11"/>
  <c r="H144" i="11" s="1"/>
  <c r="E144" i="11"/>
  <c r="G144" i="11"/>
  <c r="D145" i="11"/>
  <c r="J145" i="11" s="1"/>
  <c r="E145" i="11"/>
  <c r="G145" i="11"/>
  <c r="D146" i="11"/>
  <c r="J146" i="11" s="1"/>
  <c r="E146" i="11"/>
  <c r="G146" i="11"/>
  <c r="D147" i="11"/>
  <c r="H147" i="11" s="1"/>
  <c r="E147" i="11"/>
  <c r="G147" i="11"/>
  <c r="D148" i="11"/>
  <c r="H148" i="11" s="1"/>
  <c r="E148" i="11"/>
  <c r="G148" i="11"/>
  <c r="D149" i="11"/>
  <c r="J149" i="11" s="1"/>
  <c r="E149" i="11"/>
  <c r="G149" i="11"/>
  <c r="D150" i="11"/>
  <c r="E150" i="11"/>
  <c r="G150" i="11"/>
  <c r="D151" i="11"/>
  <c r="H151" i="11" s="1"/>
  <c r="E151" i="11"/>
  <c r="G151" i="11"/>
  <c r="D325" i="11"/>
  <c r="J325" i="11" s="1"/>
  <c r="E325" i="11"/>
  <c r="G325" i="11"/>
  <c r="D326" i="11"/>
  <c r="E326" i="11"/>
  <c r="G326" i="11"/>
  <c r="D327" i="11"/>
  <c r="E327" i="11"/>
  <c r="G327" i="11"/>
  <c r="D328" i="11"/>
  <c r="J328" i="11" s="1"/>
  <c r="E328" i="11"/>
  <c r="G328" i="11"/>
  <c r="D329" i="11"/>
  <c r="E329" i="11"/>
  <c r="G329" i="11"/>
  <c r="D330" i="11"/>
  <c r="H330" i="11" s="1"/>
  <c r="E330" i="11"/>
  <c r="G330" i="11"/>
  <c r="D340" i="11"/>
  <c r="H340" i="11" s="1"/>
  <c r="E340" i="11"/>
  <c r="G340" i="11"/>
  <c r="D79" i="11"/>
  <c r="H79" i="11" s="1"/>
  <c r="E79" i="11"/>
  <c r="G79" i="11"/>
  <c r="D80" i="11"/>
  <c r="J80" i="11" s="1"/>
  <c r="E80" i="11"/>
  <c r="G80" i="11"/>
  <c r="D81" i="11"/>
  <c r="H81" i="11" s="1"/>
  <c r="E81" i="11"/>
  <c r="G81" i="11"/>
  <c r="D82" i="11"/>
  <c r="H82" i="11" s="1"/>
  <c r="E82" i="11"/>
  <c r="G82" i="11"/>
  <c r="D83" i="11"/>
  <c r="I83" i="11" s="1"/>
  <c r="E83" i="11"/>
  <c r="G83" i="11"/>
  <c r="D84" i="11"/>
  <c r="J84" i="11" s="1"/>
  <c r="E84" i="11"/>
  <c r="G84" i="11"/>
  <c r="D85" i="11"/>
  <c r="H85" i="11" s="1"/>
  <c r="E85" i="11"/>
  <c r="G85" i="11"/>
  <c r="D86" i="11"/>
  <c r="H86" i="11" s="1"/>
  <c r="E86" i="11"/>
  <c r="G86" i="11"/>
  <c r="D87" i="11"/>
  <c r="J87" i="11" s="1"/>
  <c r="E87" i="11"/>
  <c r="G87" i="11"/>
  <c r="D88" i="11"/>
  <c r="J88" i="11" s="1"/>
  <c r="E88" i="11"/>
  <c r="G88" i="11"/>
  <c r="D89" i="11"/>
  <c r="H89" i="11" s="1"/>
  <c r="E89" i="11"/>
  <c r="G89" i="11"/>
  <c r="D90" i="11"/>
  <c r="H90" i="11" s="1"/>
  <c r="E90" i="11"/>
  <c r="G90" i="11"/>
  <c r="D91" i="11"/>
  <c r="J91" i="11" s="1"/>
  <c r="E91" i="11"/>
  <c r="G91" i="11"/>
  <c r="D92" i="11"/>
  <c r="J92" i="11" s="1"/>
  <c r="E92" i="11"/>
  <c r="G92" i="11"/>
  <c r="D93" i="11"/>
  <c r="H93" i="11" s="1"/>
  <c r="E93" i="11"/>
  <c r="G93" i="11"/>
  <c r="D94" i="11"/>
  <c r="H94" i="11" s="1"/>
  <c r="E94" i="11"/>
  <c r="G94" i="11"/>
  <c r="D95" i="11"/>
  <c r="J95" i="11" s="1"/>
  <c r="E95" i="11"/>
  <c r="G95" i="11"/>
  <c r="D96" i="11"/>
  <c r="J96" i="11" s="1"/>
  <c r="E96" i="11"/>
  <c r="G96" i="11"/>
  <c r="D97" i="11"/>
  <c r="H97" i="11" s="1"/>
  <c r="E97" i="11"/>
  <c r="G97" i="11"/>
  <c r="D98" i="11"/>
  <c r="H98" i="11" s="1"/>
  <c r="E98" i="11"/>
  <c r="G98" i="11"/>
  <c r="D99" i="11"/>
  <c r="J99" i="11" s="1"/>
  <c r="E99" i="11"/>
  <c r="G99" i="11"/>
  <c r="D100" i="11"/>
  <c r="J100" i="11" s="1"/>
  <c r="E100" i="11"/>
  <c r="G100" i="11"/>
  <c r="D101" i="11"/>
  <c r="H101" i="11" s="1"/>
  <c r="E101" i="11"/>
  <c r="G101" i="11"/>
  <c r="D102" i="11"/>
  <c r="H102" i="11" s="1"/>
  <c r="E102" i="11"/>
  <c r="G102" i="11"/>
  <c r="D103" i="11"/>
  <c r="J103" i="11" s="1"/>
  <c r="E103" i="11"/>
  <c r="G103" i="11"/>
  <c r="D104" i="11"/>
  <c r="J104" i="11" s="1"/>
  <c r="E104" i="11"/>
  <c r="G104" i="11"/>
  <c r="D105" i="11"/>
  <c r="H105" i="11" s="1"/>
  <c r="E105" i="11"/>
  <c r="G105" i="11"/>
  <c r="D106" i="11"/>
  <c r="H106" i="11" s="1"/>
  <c r="E106" i="11"/>
  <c r="G106" i="11"/>
  <c r="D107" i="11"/>
  <c r="E107" i="11"/>
  <c r="G107" i="11"/>
  <c r="D108" i="11"/>
  <c r="J108" i="11" s="1"/>
  <c r="E108" i="11"/>
  <c r="G108" i="11"/>
  <c r="D109" i="11"/>
  <c r="H109" i="11" s="1"/>
  <c r="E109" i="11"/>
  <c r="G109" i="11"/>
  <c r="D110" i="11"/>
  <c r="H110" i="11" s="1"/>
  <c r="E110" i="11"/>
  <c r="G110" i="11"/>
  <c r="D111" i="11"/>
  <c r="J111" i="11" s="1"/>
  <c r="E111" i="11"/>
  <c r="G111" i="11"/>
  <c r="D112" i="11"/>
  <c r="J112" i="11" s="1"/>
  <c r="E112" i="11"/>
  <c r="G112" i="11"/>
  <c r="D113" i="11"/>
  <c r="H113" i="11" s="1"/>
  <c r="E113" i="11"/>
  <c r="G113" i="11"/>
  <c r="D114" i="11"/>
  <c r="H114" i="11" s="1"/>
  <c r="E114" i="11"/>
  <c r="G114" i="11"/>
  <c r="D115" i="11"/>
  <c r="J115" i="11" s="1"/>
  <c r="E115" i="11"/>
  <c r="G115" i="11"/>
  <c r="D116" i="11"/>
  <c r="J116" i="11" s="1"/>
  <c r="E116" i="11"/>
  <c r="G116" i="11"/>
  <c r="D117" i="11"/>
  <c r="H117" i="11" s="1"/>
  <c r="E117" i="11"/>
  <c r="G117" i="11"/>
  <c r="D118" i="11"/>
  <c r="H118" i="11" s="1"/>
  <c r="E118" i="11"/>
  <c r="G118" i="11"/>
  <c r="D119" i="11"/>
  <c r="I119" i="11" s="1"/>
  <c r="E119" i="11"/>
  <c r="G119" i="11"/>
  <c r="F20" i="11"/>
  <c r="D22" i="11"/>
  <c r="J22" i="11" s="1"/>
  <c r="E22" i="11"/>
  <c r="G22" i="11"/>
  <c r="D23" i="11"/>
  <c r="J23" i="11" s="1"/>
  <c r="E23" i="11"/>
  <c r="G23" i="11"/>
  <c r="D24" i="11"/>
  <c r="H24" i="11" s="1"/>
  <c r="E24" i="11"/>
  <c r="G24" i="11"/>
  <c r="D25" i="11"/>
  <c r="E25" i="11"/>
  <c r="G25" i="11"/>
  <c r="D26" i="11"/>
  <c r="J26" i="11" s="1"/>
  <c r="E26" i="11"/>
  <c r="G26" i="11"/>
  <c r="D27" i="11"/>
  <c r="J27" i="11" s="1"/>
  <c r="E27" i="11"/>
  <c r="G27" i="11"/>
  <c r="D28" i="11"/>
  <c r="H28" i="11" s="1"/>
  <c r="E28" i="11"/>
  <c r="G28" i="11"/>
  <c r="D29" i="11"/>
  <c r="J29" i="11" s="1"/>
  <c r="E29" i="11"/>
  <c r="G29" i="11"/>
  <c r="D30" i="11"/>
  <c r="J30" i="11" s="1"/>
  <c r="E30" i="11"/>
  <c r="G30" i="11"/>
  <c r="D31" i="11"/>
  <c r="J31" i="11" s="1"/>
  <c r="E31" i="11"/>
  <c r="G31" i="11"/>
  <c r="D32" i="11"/>
  <c r="H32" i="11" s="1"/>
  <c r="E32" i="11"/>
  <c r="G32" i="11"/>
  <c r="D33" i="11"/>
  <c r="J33" i="11" s="1"/>
  <c r="E33" i="11"/>
  <c r="G33" i="11"/>
  <c r="D34" i="11"/>
  <c r="E34" i="11"/>
  <c r="G34" i="11"/>
  <c r="D35" i="11"/>
  <c r="J35" i="11" s="1"/>
  <c r="E35" i="11"/>
  <c r="G35" i="11"/>
  <c r="D36" i="11"/>
  <c r="J36" i="11" s="1"/>
  <c r="E36" i="11"/>
  <c r="G36" i="11"/>
  <c r="D37" i="11"/>
  <c r="E37" i="11"/>
  <c r="G37" i="11"/>
  <c r="D38" i="11"/>
  <c r="J38" i="11" s="1"/>
  <c r="E38" i="11"/>
  <c r="G38" i="11"/>
  <c r="D39" i="11"/>
  <c r="J39" i="11" s="1"/>
  <c r="E39" i="11"/>
  <c r="G39" i="11"/>
  <c r="D40" i="11"/>
  <c r="J40" i="11" s="1"/>
  <c r="E40" i="11"/>
  <c r="G40" i="11"/>
  <c r="D41" i="11"/>
  <c r="H41" i="11" s="1"/>
  <c r="E41" i="11"/>
  <c r="G41" i="11"/>
  <c r="D42" i="11"/>
  <c r="H42" i="11" s="1"/>
  <c r="E42" i="11"/>
  <c r="G42" i="11"/>
  <c r="D43" i="11"/>
  <c r="J43" i="11" s="1"/>
  <c r="E43" i="11"/>
  <c r="G43" i="11"/>
  <c r="D44" i="11"/>
  <c r="H44" i="11" s="1"/>
  <c r="E44" i="11"/>
  <c r="G44" i="11"/>
  <c r="D45" i="11"/>
  <c r="H45" i="11" s="1"/>
  <c r="E45" i="11"/>
  <c r="G45" i="11"/>
  <c r="D46" i="11"/>
  <c r="H46" i="11" s="1"/>
  <c r="E46" i="11"/>
  <c r="G46" i="11"/>
  <c r="D47" i="11"/>
  <c r="E47" i="11"/>
  <c r="G47" i="11"/>
  <c r="D48" i="11"/>
  <c r="H48" i="11" s="1"/>
  <c r="E48" i="11"/>
  <c r="G48" i="11"/>
  <c r="D49" i="11"/>
  <c r="H49" i="11" s="1"/>
  <c r="E49" i="11"/>
  <c r="G49" i="11"/>
  <c r="D50" i="11"/>
  <c r="E50" i="11"/>
  <c r="G50" i="11"/>
  <c r="D51" i="11"/>
  <c r="J51" i="11" s="1"/>
  <c r="E51" i="11"/>
  <c r="G51" i="11"/>
  <c r="D52" i="11"/>
  <c r="H52" i="11" s="1"/>
  <c r="E52" i="11"/>
  <c r="G52" i="11"/>
  <c r="D53" i="11"/>
  <c r="H53" i="11" s="1"/>
  <c r="E53" i="11"/>
  <c r="G53" i="11"/>
  <c r="D54" i="11"/>
  <c r="J54" i="11" s="1"/>
  <c r="E54" i="11"/>
  <c r="G54" i="11"/>
  <c r="D55" i="11"/>
  <c r="J55" i="11" s="1"/>
  <c r="E55" i="11"/>
  <c r="G55" i="11"/>
  <c r="D56" i="11"/>
  <c r="J56" i="11" s="1"/>
  <c r="E56" i="11"/>
  <c r="G56" i="11"/>
  <c r="D57" i="11"/>
  <c r="H57" i="11" s="1"/>
  <c r="E57" i="11"/>
  <c r="G57" i="11"/>
  <c r="D58" i="11"/>
  <c r="H58" i="11" s="1"/>
  <c r="E58" i="11"/>
  <c r="G58" i="11"/>
  <c r="D59" i="11"/>
  <c r="J59" i="11" s="1"/>
  <c r="E59" i="11"/>
  <c r="G59" i="11"/>
  <c r="D60" i="11"/>
  <c r="J60" i="11" s="1"/>
  <c r="E60" i="11"/>
  <c r="G60" i="11"/>
  <c r="D61" i="11"/>
  <c r="H61" i="11" s="1"/>
  <c r="E61" i="11"/>
  <c r="G61" i="11"/>
  <c r="D62" i="11"/>
  <c r="J62" i="11" s="1"/>
  <c r="E62" i="11"/>
  <c r="G62" i="11"/>
  <c r="D63" i="11"/>
  <c r="J63" i="11" s="1"/>
  <c r="E63" i="11"/>
  <c r="G63" i="11"/>
  <c r="D64" i="11"/>
  <c r="E64" i="11"/>
  <c r="G64" i="11"/>
  <c r="D65" i="11"/>
  <c r="H65" i="11" s="1"/>
  <c r="E65" i="11"/>
  <c r="G65" i="11"/>
  <c r="D66" i="11"/>
  <c r="H66" i="11" s="1"/>
  <c r="E66" i="11"/>
  <c r="G66" i="11"/>
  <c r="D67" i="11"/>
  <c r="J67" i="11" s="1"/>
  <c r="E67" i="11"/>
  <c r="G67" i="11"/>
  <c r="D68" i="11"/>
  <c r="H68" i="11" s="1"/>
  <c r="E68" i="11"/>
  <c r="G68" i="11"/>
  <c r="D69" i="11"/>
  <c r="H69" i="11" s="1"/>
  <c r="E69" i="11"/>
  <c r="G69" i="11"/>
  <c r="D70" i="11"/>
  <c r="J70" i="11" s="1"/>
  <c r="E70" i="11"/>
  <c r="G70" i="11"/>
  <c r="D71" i="11"/>
  <c r="E71" i="11"/>
  <c r="G71" i="11"/>
  <c r="D72" i="11"/>
  <c r="H72" i="11" s="1"/>
  <c r="E72" i="11"/>
  <c r="G72" i="11"/>
  <c r="D77" i="11"/>
  <c r="H77" i="11" s="1"/>
  <c r="E77" i="11"/>
  <c r="G77" i="11"/>
  <c r="D78" i="11"/>
  <c r="J78" i="11" s="1"/>
  <c r="E78" i="11"/>
  <c r="G78" i="11"/>
  <c r="D18" i="11"/>
  <c r="H18" i="11" s="1"/>
  <c r="E18" i="11"/>
  <c r="G18" i="11"/>
  <c r="D19" i="11"/>
  <c r="H19" i="11" s="1"/>
  <c r="E19" i="11"/>
  <c r="G19" i="11"/>
  <c r="D20" i="11"/>
  <c r="E20" i="11"/>
  <c r="G20" i="11"/>
  <c r="D21" i="11"/>
  <c r="H21" i="11" s="1"/>
  <c r="E21" i="11"/>
  <c r="G21" i="11"/>
  <c r="D16" i="11"/>
  <c r="H16" i="11" s="1"/>
  <c r="E16" i="11"/>
  <c r="G16" i="11"/>
  <c r="J338" i="11" l="1"/>
  <c r="F333" i="11"/>
  <c r="I339" i="11"/>
  <c r="J337" i="11"/>
  <c r="H339" i="11"/>
  <c r="F334" i="11"/>
  <c r="F335" i="11"/>
  <c r="I335" i="11" s="1"/>
  <c r="I331" i="11"/>
  <c r="F332" i="11"/>
  <c r="F336" i="11"/>
  <c r="F337" i="11"/>
  <c r="I337" i="11" s="1"/>
  <c r="H335" i="11"/>
  <c r="J334" i="11"/>
  <c r="I338" i="11"/>
  <c r="J333" i="11"/>
  <c r="H331" i="11"/>
  <c r="I334" i="11"/>
  <c r="I333" i="11"/>
  <c r="J320" i="11"/>
  <c r="H336" i="11"/>
  <c r="H332" i="11"/>
  <c r="I336" i="11"/>
  <c r="I332" i="11"/>
  <c r="J324" i="11"/>
  <c r="I324" i="11"/>
  <c r="J321" i="11"/>
  <c r="J317" i="11"/>
  <c r="I317" i="11"/>
  <c r="I322" i="11"/>
  <c r="I320" i="11"/>
  <c r="J319" i="11"/>
  <c r="H321" i="11"/>
  <c r="H322" i="11"/>
  <c r="I319" i="11"/>
  <c r="I318" i="11"/>
  <c r="H323" i="11"/>
  <c r="H318" i="11"/>
  <c r="I323" i="11"/>
  <c r="F111" i="11"/>
  <c r="F119" i="11"/>
  <c r="F118" i="11"/>
  <c r="F117" i="11"/>
  <c r="F116" i="11"/>
  <c r="F112" i="11"/>
  <c r="F113" i="11"/>
  <c r="F110" i="11"/>
  <c r="F284" i="11"/>
  <c r="F281" i="11"/>
  <c r="F283" i="11"/>
  <c r="F282" i="11"/>
  <c r="I282" i="11" s="1"/>
  <c r="I258" i="11"/>
  <c r="I262" i="11"/>
  <c r="I260" i="11"/>
  <c r="I261" i="11"/>
  <c r="I264" i="11"/>
  <c r="H258" i="11"/>
  <c r="I257" i="11"/>
  <c r="I254" i="11"/>
  <c r="H264" i="11"/>
  <c r="K264" i="11" s="1"/>
  <c r="I263" i="11"/>
  <c r="I256" i="11"/>
  <c r="J263" i="11"/>
  <c r="J261" i="11"/>
  <c r="H260" i="11"/>
  <c r="I259" i="11"/>
  <c r="H257" i="11"/>
  <c r="J256" i="11"/>
  <c r="H254" i="11"/>
  <c r="I265" i="11"/>
  <c r="J262" i="11"/>
  <c r="I255" i="11"/>
  <c r="H265" i="11"/>
  <c r="H259" i="11"/>
  <c r="K259" i="11" s="1"/>
  <c r="H255" i="11"/>
  <c r="J252" i="11"/>
  <c r="H251" i="11"/>
  <c r="J250" i="11"/>
  <c r="J249" i="11"/>
  <c r="J253" i="11"/>
  <c r="I249" i="11"/>
  <c r="I248" i="11"/>
  <c r="I247" i="11"/>
  <c r="I253" i="11"/>
  <c r="K253" i="11" s="1"/>
  <c r="I252" i="11"/>
  <c r="I251" i="11"/>
  <c r="I250" i="11"/>
  <c r="H247" i="11"/>
  <c r="H252" i="11"/>
  <c r="H248" i="11"/>
  <c r="K248" i="11" s="1"/>
  <c r="J238" i="11"/>
  <c r="H237" i="11"/>
  <c r="J236" i="11"/>
  <c r="I235" i="11"/>
  <c r="I236" i="11"/>
  <c r="J294" i="11"/>
  <c r="I233" i="11"/>
  <c r="I237" i="11"/>
  <c r="J235" i="11"/>
  <c r="H233" i="11"/>
  <c r="I234" i="11"/>
  <c r="H238" i="11"/>
  <c r="H234" i="11"/>
  <c r="I238" i="11"/>
  <c r="J226" i="11"/>
  <c r="I308" i="11"/>
  <c r="I300" i="11"/>
  <c r="I283" i="11"/>
  <c r="J222" i="11"/>
  <c r="I294" i="11"/>
  <c r="J231" i="11"/>
  <c r="H314" i="11"/>
  <c r="I290" i="11"/>
  <c r="J281" i="11"/>
  <c r="I280" i="11"/>
  <c r="I279" i="11"/>
  <c r="I226" i="11"/>
  <c r="J225" i="11"/>
  <c r="J219" i="11"/>
  <c r="I299" i="11"/>
  <c r="I295" i="11"/>
  <c r="I287" i="11"/>
  <c r="J284" i="11"/>
  <c r="I281" i="11"/>
  <c r="H275" i="11"/>
  <c r="I274" i="11"/>
  <c r="I246" i="11"/>
  <c r="I245" i="11"/>
  <c r="J244" i="11"/>
  <c r="I314" i="11"/>
  <c r="J304" i="11"/>
  <c r="I298" i="11"/>
  <c r="H293" i="11"/>
  <c r="I275" i="11"/>
  <c r="J272" i="11"/>
  <c r="I269" i="11"/>
  <c r="I268" i="11"/>
  <c r="I267" i="11"/>
  <c r="J224" i="11"/>
  <c r="J269" i="11"/>
  <c r="I303" i="11"/>
  <c r="H299" i="11"/>
  <c r="J298" i="11"/>
  <c r="J297" i="11"/>
  <c r="H295" i="11"/>
  <c r="I292" i="11"/>
  <c r="H290" i="11"/>
  <c r="J289" i="11"/>
  <c r="H287" i="11"/>
  <c r="I286" i="11"/>
  <c r="I271" i="11"/>
  <c r="J221" i="11"/>
  <c r="I219" i="11"/>
  <c r="I222" i="11"/>
  <c r="I316" i="11"/>
  <c r="J313" i="11"/>
  <c r="I227" i="11"/>
  <c r="H316" i="11"/>
  <c r="H307" i="11"/>
  <c r="I306" i="11"/>
  <c r="J305" i="11"/>
  <c r="H267" i="11"/>
  <c r="K267" i="11" s="1"/>
  <c r="I244" i="11"/>
  <c r="I243" i="11"/>
  <c r="I242" i="11"/>
  <c r="J241" i="11"/>
  <c r="I231" i="11"/>
  <c r="J315" i="11"/>
  <c r="H310" i="11"/>
  <c r="J309" i="11"/>
  <c r="I305" i="11"/>
  <c r="I304" i="11"/>
  <c r="H298" i="11"/>
  <c r="J293" i="11"/>
  <c r="J288" i="11"/>
  <c r="I241" i="11"/>
  <c r="J240" i="11"/>
  <c r="I230" i="11"/>
  <c r="J229" i="11"/>
  <c r="I223" i="11"/>
  <c r="I307" i="11"/>
  <c r="I313" i="11"/>
  <c r="I312" i="11"/>
  <c r="I311" i="11"/>
  <c r="I310" i="11"/>
  <c r="H279" i="11"/>
  <c r="I278" i="11"/>
  <c r="J230" i="11"/>
  <c r="H315" i="11"/>
  <c r="H308" i="11"/>
  <c r="H303" i="11"/>
  <c r="I302" i="11"/>
  <c r="H300" i="11"/>
  <c r="I297" i="11"/>
  <c r="I296" i="11"/>
  <c r="H292" i="11"/>
  <c r="I291" i="11"/>
  <c r="H283" i="11"/>
  <c r="H271" i="11"/>
  <c r="I270" i="11"/>
  <c r="J245" i="11"/>
  <c r="H242" i="11"/>
  <c r="H231" i="11"/>
  <c r="H227" i="11"/>
  <c r="I225" i="11"/>
  <c r="I224" i="11"/>
  <c r="J223" i="11"/>
  <c r="J306" i="11"/>
  <c r="J302" i="11"/>
  <c r="J286" i="11"/>
  <c r="J282" i="11"/>
  <c r="J278" i="11"/>
  <c r="J274" i="11"/>
  <c r="J270" i="11"/>
  <c r="J266" i="11"/>
  <c r="I240" i="11"/>
  <c r="I232" i="11"/>
  <c r="I229" i="11"/>
  <c r="I228" i="11"/>
  <c r="I221" i="11"/>
  <c r="I220" i="11"/>
  <c r="I266" i="11"/>
  <c r="H311" i="11"/>
  <c r="J301" i="11"/>
  <c r="H291" i="11"/>
  <c r="I289" i="11"/>
  <c r="I288" i="11"/>
  <c r="J285" i="11"/>
  <c r="I284" i="11"/>
  <c r="J277" i="11"/>
  <c r="I276" i="11"/>
  <c r="J273" i="11"/>
  <c r="I272" i="11"/>
  <c r="H312" i="11"/>
  <c r="I301" i="11"/>
  <c r="H296" i="11"/>
  <c r="I285" i="11"/>
  <c r="H280" i="11"/>
  <c r="H284" i="11"/>
  <c r="I273" i="11"/>
  <c r="H268" i="11"/>
  <c r="I309" i="11"/>
  <c r="H304" i="11"/>
  <c r="I293" i="11"/>
  <c r="H288" i="11"/>
  <c r="I277" i="11"/>
  <c r="H272" i="11"/>
  <c r="H276" i="11"/>
  <c r="H246" i="11"/>
  <c r="H243" i="11"/>
  <c r="H232" i="11"/>
  <c r="H228" i="11"/>
  <c r="H224" i="11"/>
  <c r="H220" i="11"/>
  <c r="H214" i="11"/>
  <c r="J215" i="11"/>
  <c r="J158" i="11"/>
  <c r="I158" i="11"/>
  <c r="I154" i="11"/>
  <c r="I157" i="11"/>
  <c r="J156" i="11"/>
  <c r="I156" i="11"/>
  <c r="H154" i="11"/>
  <c r="K154" i="11" s="1"/>
  <c r="J157" i="11"/>
  <c r="H155" i="11"/>
  <c r="I155" i="11"/>
  <c r="H197" i="11"/>
  <c r="H173" i="11"/>
  <c r="H25" i="11"/>
  <c r="H161" i="11"/>
  <c r="H186" i="11"/>
  <c r="I202" i="11"/>
  <c r="J208" i="11"/>
  <c r="J152" i="11"/>
  <c r="J198" i="11"/>
  <c r="J180" i="11"/>
  <c r="J166" i="11"/>
  <c r="J206" i="11"/>
  <c r="I186" i="11"/>
  <c r="I180" i="11"/>
  <c r="K180" i="11" s="1"/>
  <c r="J172" i="11"/>
  <c r="I208" i="11"/>
  <c r="H206" i="11"/>
  <c r="I152" i="11"/>
  <c r="J218" i="11"/>
  <c r="J217" i="11"/>
  <c r="I192" i="11"/>
  <c r="J213" i="11"/>
  <c r="I198" i="11"/>
  <c r="I164" i="11"/>
  <c r="I217" i="11"/>
  <c r="J202" i="11"/>
  <c r="J196" i="11"/>
  <c r="I165" i="11"/>
  <c r="J164" i="11"/>
  <c r="I190" i="11"/>
  <c r="I181" i="11"/>
  <c r="I166" i="11"/>
  <c r="I213" i="11"/>
  <c r="J201" i="11"/>
  <c r="J193" i="11"/>
  <c r="J192" i="11"/>
  <c r="J176" i="11"/>
  <c r="I170" i="11"/>
  <c r="J212" i="11"/>
  <c r="I212" i="11"/>
  <c r="I201" i="11"/>
  <c r="I197" i="11"/>
  <c r="H174" i="11"/>
  <c r="I173" i="11"/>
  <c r="J185" i="11"/>
  <c r="J182" i="11"/>
  <c r="I174" i="11"/>
  <c r="J197" i="11"/>
  <c r="I218" i="11"/>
  <c r="J214" i="11"/>
  <c r="I196" i="11"/>
  <c r="J188" i="11"/>
  <c r="I172" i="11"/>
  <c r="I169" i="11"/>
  <c r="I214" i="11"/>
  <c r="J209" i="11"/>
  <c r="J204" i="11"/>
  <c r="J194" i="11"/>
  <c r="H190" i="11"/>
  <c r="J186" i="11"/>
  <c r="I185" i="11"/>
  <c r="J184" i="11"/>
  <c r="I182" i="11"/>
  <c r="J181" i="11"/>
  <c r="I176" i="11"/>
  <c r="J170" i="11"/>
  <c r="I160" i="11"/>
  <c r="J216" i="11"/>
  <c r="I168" i="11"/>
  <c r="I216" i="11"/>
  <c r="H210" i="11"/>
  <c r="I205" i="11"/>
  <c r="I200" i="11"/>
  <c r="H194" i="11"/>
  <c r="I189" i="11"/>
  <c r="I184" i="11"/>
  <c r="H178" i="11"/>
  <c r="I177" i="11"/>
  <c r="H168" i="11"/>
  <c r="H162" i="11"/>
  <c r="I161" i="11"/>
  <c r="J160" i="11"/>
  <c r="I210" i="11"/>
  <c r="J205" i="11"/>
  <c r="I162" i="11"/>
  <c r="I209" i="11"/>
  <c r="I204" i="11"/>
  <c r="I193" i="11"/>
  <c r="I188" i="11"/>
  <c r="J200" i="11"/>
  <c r="I194" i="11"/>
  <c r="J189" i="11"/>
  <c r="I178" i="11"/>
  <c r="J183" i="11"/>
  <c r="I215" i="11"/>
  <c r="I203" i="11"/>
  <c r="H215" i="11"/>
  <c r="H211" i="11"/>
  <c r="H207" i="11"/>
  <c r="H203" i="11"/>
  <c r="H199" i="11"/>
  <c r="H195" i="11"/>
  <c r="H191" i="11"/>
  <c r="H187" i="11"/>
  <c r="H183" i="11"/>
  <c r="H179" i="11"/>
  <c r="J177" i="11"/>
  <c r="H175" i="11"/>
  <c r="J173" i="11"/>
  <c r="H171" i="11"/>
  <c r="J169" i="11"/>
  <c r="H167" i="11"/>
  <c r="J165" i="11"/>
  <c r="H163" i="11"/>
  <c r="J161" i="11"/>
  <c r="H159" i="11"/>
  <c r="I211" i="11"/>
  <c r="I199" i="11"/>
  <c r="I191" i="11"/>
  <c r="I187" i="11"/>
  <c r="I171" i="11"/>
  <c r="I167" i="11"/>
  <c r="I159" i="11"/>
  <c r="I207" i="11"/>
  <c r="I195" i="11"/>
  <c r="I183" i="11"/>
  <c r="I179" i="11"/>
  <c r="I175" i="11"/>
  <c r="I163" i="11"/>
  <c r="I75" i="11"/>
  <c r="H73" i="11"/>
  <c r="J73" i="11"/>
  <c r="I73" i="11"/>
  <c r="H75" i="11"/>
  <c r="K75" i="11" s="1"/>
  <c r="J74" i="11"/>
  <c r="I76" i="11"/>
  <c r="I74" i="11"/>
  <c r="H76" i="11"/>
  <c r="H74" i="11"/>
  <c r="I125" i="11"/>
  <c r="I121" i="11"/>
  <c r="H126" i="11"/>
  <c r="J124" i="11"/>
  <c r="H122" i="11"/>
  <c r="J120" i="11"/>
  <c r="H125" i="11"/>
  <c r="I124" i="11"/>
  <c r="K124" i="11" s="1"/>
  <c r="J123" i="11"/>
  <c r="H121" i="11"/>
  <c r="I120" i="11"/>
  <c r="J126" i="11"/>
  <c r="I123" i="11"/>
  <c r="J122" i="11"/>
  <c r="J329" i="11"/>
  <c r="H326" i="11"/>
  <c r="H327" i="11"/>
  <c r="I145" i="11"/>
  <c r="J139" i="11"/>
  <c r="J132" i="11"/>
  <c r="J326" i="11"/>
  <c r="I326" i="11"/>
  <c r="J143" i="11"/>
  <c r="I149" i="11"/>
  <c r="I143" i="11"/>
  <c r="H149" i="11"/>
  <c r="J148" i="11"/>
  <c r="I139" i="11"/>
  <c r="I141" i="11"/>
  <c r="H135" i="11"/>
  <c r="I134" i="11"/>
  <c r="J133" i="11"/>
  <c r="I129" i="11"/>
  <c r="H128" i="11"/>
  <c r="I135" i="11"/>
  <c r="I132" i="11"/>
  <c r="I131" i="11"/>
  <c r="I128" i="11"/>
  <c r="J127" i="11"/>
  <c r="J150" i="11"/>
  <c r="I148" i="11"/>
  <c r="H145" i="11"/>
  <c r="J144" i="11"/>
  <c r="J141" i="11"/>
  <c r="H139" i="11"/>
  <c r="I138" i="11"/>
  <c r="I137" i="11"/>
  <c r="J136" i="11"/>
  <c r="H129" i="11"/>
  <c r="J340" i="11"/>
  <c r="I328" i="11"/>
  <c r="J327" i="11"/>
  <c r="J151" i="11"/>
  <c r="J140" i="11"/>
  <c r="I133" i="11"/>
  <c r="I127" i="11"/>
  <c r="I144" i="11"/>
  <c r="J147" i="11"/>
  <c r="J79" i="11"/>
  <c r="H328" i="11"/>
  <c r="I147" i="11"/>
  <c r="I140" i="11"/>
  <c r="H137" i="11"/>
  <c r="H131" i="11"/>
  <c r="I130" i="11"/>
  <c r="I340" i="11"/>
  <c r="J330" i="11"/>
  <c r="I327" i="11"/>
  <c r="I151" i="11"/>
  <c r="I142" i="11"/>
  <c r="I136" i="11"/>
  <c r="H142" i="11"/>
  <c r="H138" i="11"/>
  <c r="H134" i="11"/>
  <c r="H130" i="11"/>
  <c r="I150" i="11"/>
  <c r="I146" i="11"/>
  <c r="I330" i="11"/>
  <c r="H329" i="11"/>
  <c r="H325" i="11"/>
  <c r="H150" i="11"/>
  <c r="H146" i="11"/>
  <c r="I329" i="11"/>
  <c r="I325" i="11"/>
  <c r="J113" i="11"/>
  <c r="I79" i="11"/>
  <c r="J117" i="11"/>
  <c r="H115" i="11"/>
  <c r="I114" i="11"/>
  <c r="J93" i="11"/>
  <c r="I115" i="11"/>
  <c r="I117" i="11"/>
  <c r="I90" i="11"/>
  <c r="I91" i="11"/>
  <c r="H111" i="11"/>
  <c r="I110" i="11"/>
  <c r="J109" i="11"/>
  <c r="I95" i="11"/>
  <c r="I93" i="11"/>
  <c r="H91" i="11"/>
  <c r="J85" i="11"/>
  <c r="I103" i="11"/>
  <c r="I111" i="11"/>
  <c r="J83" i="11"/>
  <c r="J81" i="11"/>
  <c r="I87" i="11"/>
  <c r="I97" i="11"/>
  <c r="I89" i="11"/>
  <c r="H87" i="11"/>
  <c r="I86" i="11"/>
  <c r="I85" i="11"/>
  <c r="H83" i="11"/>
  <c r="K83" i="11" s="1"/>
  <c r="I82" i="11"/>
  <c r="J89" i="11"/>
  <c r="J119" i="11"/>
  <c r="J107" i="11"/>
  <c r="I99" i="11"/>
  <c r="H119" i="11"/>
  <c r="I118" i="11"/>
  <c r="I107" i="11"/>
  <c r="I101" i="11"/>
  <c r="I81" i="11"/>
  <c r="H107" i="11"/>
  <c r="I106" i="11"/>
  <c r="J105" i="11"/>
  <c r="H103" i="11"/>
  <c r="I102" i="11"/>
  <c r="J101" i="11"/>
  <c r="H99" i="11"/>
  <c r="I98" i="11"/>
  <c r="J97" i="11"/>
  <c r="H95" i="11"/>
  <c r="I94" i="11"/>
  <c r="I113" i="11"/>
  <c r="I109" i="11"/>
  <c r="I105" i="11"/>
  <c r="I116" i="11"/>
  <c r="I112" i="11"/>
  <c r="I108" i="11"/>
  <c r="I104" i="11"/>
  <c r="I100" i="11"/>
  <c r="I96" i="11"/>
  <c r="I92" i="11"/>
  <c r="I88" i="11"/>
  <c r="I84" i="11"/>
  <c r="I80" i="11"/>
  <c r="J118" i="11"/>
  <c r="H116" i="11"/>
  <c r="J114" i="11"/>
  <c r="H112" i="11"/>
  <c r="J110" i="11"/>
  <c r="H108" i="11"/>
  <c r="J106" i="11"/>
  <c r="H104" i="11"/>
  <c r="J102" i="11"/>
  <c r="H100" i="11"/>
  <c r="J98" i="11"/>
  <c r="H96" i="11"/>
  <c r="J94" i="11"/>
  <c r="H92" i="11"/>
  <c r="J90" i="11"/>
  <c r="H88" i="11"/>
  <c r="J86" i="11"/>
  <c r="H84" i="11"/>
  <c r="J82" i="11"/>
  <c r="H80" i="11"/>
  <c r="J50" i="11"/>
  <c r="J37" i="11"/>
  <c r="J71" i="11"/>
  <c r="J47" i="11"/>
  <c r="J34" i="11"/>
  <c r="I24" i="11"/>
  <c r="J24" i="11"/>
  <c r="J64" i="11"/>
  <c r="I37" i="11"/>
  <c r="J32" i="11"/>
  <c r="J77" i="11"/>
  <c r="I22" i="11"/>
  <c r="H22" i="11"/>
  <c r="I32" i="11"/>
  <c r="J52" i="11"/>
  <c r="J46" i="11"/>
  <c r="J72" i="11"/>
  <c r="I66" i="11"/>
  <c r="I52" i="11"/>
  <c r="I46" i="11"/>
  <c r="J28" i="11"/>
  <c r="J66" i="11"/>
  <c r="H37" i="11"/>
  <c r="I36" i="11"/>
  <c r="H38" i="11"/>
  <c r="I38" i="11"/>
  <c r="I62" i="11"/>
  <c r="I56" i="11"/>
  <c r="J48" i="11"/>
  <c r="J42" i="11"/>
  <c r="H40" i="11"/>
  <c r="I70" i="11"/>
  <c r="J58" i="11"/>
  <c r="I50" i="11"/>
  <c r="J45" i="11"/>
  <c r="J44" i="11"/>
  <c r="I33" i="11"/>
  <c r="J25" i="11"/>
  <c r="I40" i="11"/>
  <c r="I64" i="11"/>
  <c r="I26" i="11"/>
  <c r="I77" i="11"/>
  <c r="I72" i="11"/>
  <c r="H70" i="11"/>
  <c r="J69" i="11"/>
  <c r="H64" i="11"/>
  <c r="H62" i="11"/>
  <c r="I45" i="11"/>
  <c r="H50" i="11"/>
  <c r="I49" i="11"/>
  <c r="I44" i="11"/>
  <c r="I42" i="11"/>
  <c r="J41" i="11"/>
  <c r="I58" i="11"/>
  <c r="H56" i="11"/>
  <c r="I48" i="11"/>
  <c r="I41" i="11"/>
  <c r="H33" i="11"/>
  <c r="I30" i="11"/>
  <c r="I28" i="11"/>
  <c r="I25" i="11"/>
  <c r="J68" i="11"/>
  <c r="I54" i="11"/>
  <c r="I34" i="11"/>
  <c r="I29" i="11"/>
  <c r="I68" i="11"/>
  <c r="H60" i="11"/>
  <c r="H54" i="11"/>
  <c r="I53" i="11"/>
  <c r="H36" i="11"/>
  <c r="H34" i="11"/>
  <c r="H29" i="11"/>
  <c r="J20" i="11"/>
  <c r="I57" i="11"/>
  <c r="H30" i="11"/>
  <c r="I60" i="11"/>
  <c r="H26" i="11"/>
  <c r="I59" i="11"/>
  <c r="I51" i="11"/>
  <c r="I47" i="11"/>
  <c r="I39" i="11"/>
  <c r="I23" i="11"/>
  <c r="H78" i="11"/>
  <c r="H71" i="11"/>
  <c r="H67" i="11"/>
  <c r="J65" i="11"/>
  <c r="H63" i="11"/>
  <c r="J61" i="11"/>
  <c r="H59" i="11"/>
  <c r="J57" i="11"/>
  <c r="H55" i="11"/>
  <c r="J53" i="11"/>
  <c r="H51" i="11"/>
  <c r="J49" i="11"/>
  <c r="H47" i="11"/>
  <c r="H43" i="11"/>
  <c r="H39" i="11"/>
  <c r="H35" i="11"/>
  <c r="H31" i="11"/>
  <c r="H27" i="11"/>
  <c r="H23" i="11"/>
  <c r="I78" i="11"/>
  <c r="I71" i="11"/>
  <c r="I67" i="11"/>
  <c r="I55" i="11"/>
  <c r="I35" i="11"/>
  <c r="I31" i="11"/>
  <c r="I69" i="11"/>
  <c r="I65" i="11"/>
  <c r="I63" i="11"/>
  <c r="I43" i="11"/>
  <c r="I27" i="11"/>
  <c r="I61" i="11"/>
  <c r="J19" i="11"/>
  <c r="J21" i="11"/>
  <c r="I20" i="11"/>
  <c r="I19" i="11"/>
  <c r="J18" i="11"/>
  <c r="I21" i="11"/>
  <c r="H20" i="11"/>
  <c r="I18" i="11"/>
  <c r="J16" i="11"/>
  <c r="I16" i="11"/>
  <c r="K32" i="11" l="1"/>
  <c r="K331" i="11"/>
  <c r="K339" i="11"/>
  <c r="K337" i="11"/>
  <c r="K338" i="11"/>
  <c r="K333" i="11"/>
  <c r="K318" i="11"/>
  <c r="K335" i="11"/>
  <c r="K324" i="11"/>
  <c r="K317" i="11"/>
  <c r="K334" i="11"/>
  <c r="K336" i="11"/>
  <c r="K322" i="11"/>
  <c r="K320" i="11"/>
  <c r="K332" i="11"/>
  <c r="K321" i="11"/>
  <c r="K262" i="11"/>
  <c r="K319" i="11"/>
  <c r="K250" i="11"/>
  <c r="K257" i="11"/>
  <c r="K280" i="11"/>
  <c r="K314" i="11"/>
  <c r="K294" i="11"/>
  <c r="K323" i="11"/>
  <c r="K223" i="11"/>
  <c r="K300" i="11"/>
  <c r="K308" i="11"/>
  <c r="K279" i="11"/>
  <c r="K265" i="11"/>
  <c r="K260" i="11"/>
  <c r="K256" i="11"/>
  <c r="K286" i="11"/>
  <c r="K261" i="11"/>
  <c r="K274" i="11"/>
  <c r="K292" i="11"/>
  <c r="K244" i="11"/>
  <c r="K219" i="11"/>
  <c r="K287" i="11"/>
  <c r="K233" i="11"/>
  <c r="K242" i="11"/>
  <c r="K315" i="11"/>
  <c r="K306" i="11"/>
  <c r="K249" i="11"/>
  <c r="K254" i="11"/>
  <c r="K258" i="11"/>
  <c r="K251" i="11"/>
  <c r="K309" i="11"/>
  <c r="K235" i="11"/>
  <c r="K252" i="11"/>
  <c r="K263" i="11"/>
  <c r="K245" i="11"/>
  <c r="K290" i="11"/>
  <c r="K247" i="11"/>
  <c r="K312" i="11"/>
  <c r="K278" i="11"/>
  <c r="K255" i="11"/>
  <c r="K236" i="11"/>
  <c r="K269" i="11"/>
  <c r="K220" i="11"/>
  <c r="K221" i="11"/>
  <c r="K225" i="11"/>
  <c r="K297" i="11"/>
  <c r="K281" i="11"/>
  <c r="K226" i="11"/>
  <c r="K227" i="11"/>
  <c r="K222" i="11"/>
  <c r="K305" i="11"/>
  <c r="K237" i="11"/>
  <c r="K288" i="11"/>
  <c r="K311" i="11"/>
  <c r="K229" i="11"/>
  <c r="K234" i="11"/>
  <c r="K301" i="11"/>
  <c r="K270" i="11"/>
  <c r="K313" i="11"/>
  <c r="K298" i="11"/>
  <c r="K238" i="11"/>
  <c r="K291" i="11"/>
  <c r="K283" i="11"/>
  <c r="K277" i="11"/>
  <c r="K299" i="11"/>
  <c r="K184" i="11"/>
  <c r="K310" i="11"/>
  <c r="K241" i="11"/>
  <c r="K268" i="11"/>
  <c r="K296" i="11"/>
  <c r="K284" i="11"/>
  <c r="K271" i="11"/>
  <c r="K275" i="11"/>
  <c r="K246" i="11"/>
  <c r="K282" i="11"/>
  <c r="K231" i="11"/>
  <c r="K228" i="11"/>
  <c r="K289" i="11"/>
  <c r="K230" i="11"/>
  <c r="K273" i="11"/>
  <c r="K240" i="11"/>
  <c r="K316" i="11"/>
  <c r="K295" i="11"/>
  <c r="K272" i="11"/>
  <c r="K293" i="11"/>
  <c r="K303" i="11"/>
  <c r="K243" i="11"/>
  <c r="K276" i="11"/>
  <c r="K304" i="11"/>
  <c r="K302" i="11"/>
  <c r="K307" i="11"/>
  <c r="K217" i="11"/>
  <c r="K224" i="11"/>
  <c r="K285" i="11"/>
  <c r="K266" i="11"/>
  <c r="K232" i="11"/>
  <c r="K158" i="11"/>
  <c r="K156" i="11"/>
  <c r="K157" i="11"/>
  <c r="K155" i="11"/>
  <c r="K172" i="11"/>
  <c r="K206" i="11"/>
  <c r="K165" i="11"/>
  <c r="K185" i="11"/>
  <c r="K212" i="11"/>
  <c r="K201" i="11"/>
  <c r="K193" i="11"/>
  <c r="K186" i="11"/>
  <c r="K218" i="11"/>
  <c r="K202" i="11"/>
  <c r="K198" i="11"/>
  <c r="K208" i="11"/>
  <c r="K170" i="11"/>
  <c r="K196" i="11"/>
  <c r="K164" i="11"/>
  <c r="K169" i="11"/>
  <c r="K177" i="11"/>
  <c r="K181" i="11"/>
  <c r="K204" i="11"/>
  <c r="K152" i="11"/>
  <c r="K173" i="11"/>
  <c r="K192" i="11"/>
  <c r="K166" i="11"/>
  <c r="K209" i="11"/>
  <c r="K161" i="11"/>
  <c r="K147" i="11"/>
  <c r="K213" i="11"/>
  <c r="K190" i="11"/>
  <c r="K214" i="11"/>
  <c r="K197" i="11"/>
  <c r="K199" i="11"/>
  <c r="K168" i="11"/>
  <c r="K176" i="11"/>
  <c r="K160" i="11"/>
  <c r="K194" i="11"/>
  <c r="K188" i="11"/>
  <c r="K182" i="11"/>
  <c r="K174" i="11"/>
  <c r="K200" i="11"/>
  <c r="K162" i="11"/>
  <c r="K216" i="11"/>
  <c r="K205" i="11"/>
  <c r="K189" i="11"/>
  <c r="K210" i="11"/>
  <c r="K191" i="11"/>
  <c r="K178" i="11"/>
  <c r="K183" i="11"/>
  <c r="K215" i="11"/>
  <c r="K159" i="11"/>
  <c r="K167" i="11"/>
  <c r="K175" i="11"/>
  <c r="K187" i="11"/>
  <c r="K203" i="11"/>
  <c r="K207" i="11"/>
  <c r="K163" i="11"/>
  <c r="K171" i="11"/>
  <c r="K179" i="11"/>
  <c r="K195" i="11"/>
  <c r="K211" i="11"/>
  <c r="K121" i="11"/>
  <c r="K123" i="11"/>
  <c r="K133" i="11"/>
  <c r="K145" i="11"/>
  <c r="K120" i="11"/>
  <c r="K73" i="11"/>
  <c r="K84" i="11"/>
  <c r="K100" i="11"/>
  <c r="K116" i="11"/>
  <c r="K94" i="11"/>
  <c r="K125" i="11"/>
  <c r="K69" i="11"/>
  <c r="K76" i="11"/>
  <c r="K74" i="11"/>
  <c r="K126" i="11"/>
  <c r="K122" i="11"/>
  <c r="K130" i="11"/>
  <c r="K144" i="11"/>
  <c r="K141" i="11"/>
  <c r="K340" i="11"/>
  <c r="K140" i="11"/>
  <c r="K135" i="11"/>
  <c r="K134" i="11"/>
  <c r="K105" i="11"/>
  <c r="K143" i="11"/>
  <c r="K138" i="11"/>
  <c r="K127" i="11"/>
  <c r="K148" i="11"/>
  <c r="K149" i="11"/>
  <c r="K132" i="11"/>
  <c r="K89" i="11"/>
  <c r="K139" i="11"/>
  <c r="K128" i="11"/>
  <c r="K326" i="11"/>
  <c r="K39" i="11"/>
  <c r="K129" i="11"/>
  <c r="K79" i="11"/>
  <c r="K80" i="11"/>
  <c r="K136" i="11"/>
  <c r="K131" i="11"/>
  <c r="K328" i="11"/>
  <c r="K119" i="11"/>
  <c r="K325" i="11"/>
  <c r="K151" i="11"/>
  <c r="K137" i="11"/>
  <c r="K146" i="11"/>
  <c r="K330" i="11"/>
  <c r="K142" i="11"/>
  <c r="K327" i="11"/>
  <c r="K96" i="11"/>
  <c r="K329" i="11"/>
  <c r="K85" i="11"/>
  <c r="K150" i="11"/>
  <c r="K111" i="11"/>
  <c r="K88" i="11"/>
  <c r="K97" i="11"/>
  <c r="K117" i="11"/>
  <c r="K115" i="11"/>
  <c r="K104" i="11"/>
  <c r="K106" i="11"/>
  <c r="K110" i="11"/>
  <c r="K118" i="11"/>
  <c r="K113" i="11"/>
  <c r="K107" i="11"/>
  <c r="K90" i="11"/>
  <c r="K114" i="11"/>
  <c r="K81" i="11"/>
  <c r="K109" i="11"/>
  <c r="K101" i="11"/>
  <c r="K91" i="11"/>
  <c r="K93" i="11"/>
  <c r="K65" i="11"/>
  <c r="K24" i="11"/>
  <c r="K92" i="11"/>
  <c r="K108" i="11"/>
  <c r="K103" i="11"/>
  <c r="K87" i="11"/>
  <c r="K86" i="11"/>
  <c r="K102" i="11"/>
  <c r="K95" i="11"/>
  <c r="K50" i="11"/>
  <c r="K112" i="11"/>
  <c r="K82" i="11"/>
  <c r="K98" i="11"/>
  <c r="K99" i="11"/>
  <c r="K64" i="11"/>
  <c r="K28" i="11"/>
  <c r="K48" i="11"/>
  <c r="K56" i="11"/>
  <c r="K44" i="11"/>
  <c r="K47" i="11"/>
  <c r="K30" i="11"/>
  <c r="K22" i="11"/>
  <c r="K33" i="11"/>
  <c r="K26" i="11"/>
  <c r="K72" i="11"/>
  <c r="K70" i="11"/>
  <c r="K58" i="11"/>
  <c r="K61" i="11"/>
  <c r="K66" i="11"/>
  <c r="K53" i="11"/>
  <c r="K29" i="11"/>
  <c r="K68" i="11"/>
  <c r="K25" i="11"/>
  <c r="K77" i="11"/>
  <c r="K37" i="11"/>
  <c r="K52" i="11"/>
  <c r="K57" i="11"/>
  <c r="K36" i="11"/>
  <c r="K49" i="11"/>
  <c r="K34" i="11"/>
  <c r="K51" i="11"/>
  <c r="K46" i="11"/>
  <c r="K45" i="11"/>
  <c r="K40" i="11"/>
  <c r="K62" i="11"/>
  <c r="K42" i="11"/>
  <c r="K54" i="11"/>
  <c r="K38" i="11"/>
  <c r="K41" i="11"/>
  <c r="K60" i="11"/>
  <c r="K23" i="11"/>
  <c r="K59" i="11"/>
  <c r="K27" i="11"/>
  <c r="K43" i="11"/>
  <c r="K71" i="11"/>
  <c r="K31" i="11"/>
  <c r="K55" i="11"/>
  <c r="K63" i="11"/>
  <c r="K78" i="11"/>
  <c r="K67" i="11"/>
  <c r="K35" i="11"/>
  <c r="K18" i="11"/>
  <c r="K19" i="11"/>
  <c r="K21" i="11"/>
  <c r="K20" i="11"/>
  <c r="K16" i="11"/>
  <c r="G6" i="11" l="1"/>
  <c r="D20" i="60"/>
  <c r="D14" i="11" l="1"/>
  <c r="J14" i="11" s="1"/>
  <c r="E14" i="11"/>
  <c r="G14" i="11"/>
  <c r="K19" i="60"/>
  <c r="D19" i="60"/>
  <c r="H14" i="11" l="1"/>
  <c r="I14" i="11"/>
  <c r="K14" i="11" l="1"/>
  <c r="W48" i="64" l="1"/>
  <c r="W48" i="69" s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22" i="11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6" i="11" l="1"/>
  <c r="D341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341" i="11"/>
  <c r="D342" i="11"/>
  <c r="H342" i="11" s="1"/>
  <c r="E342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342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349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341" i="11"/>
  <c r="J341" i="11" s="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342" i="11"/>
  <c r="I342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E8" i="54"/>
  <c r="L8" i="54" s="1"/>
  <c r="M8" i="54" s="1"/>
  <c r="I9" i="54"/>
  <c r="H9" i="54"/>
  <c r="C10" i="54"/>
  <c r="D9" i="54"/>
  <c r="K36" i="39"/>
  <c r="K342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344" i="11"/>
  <c r="H345" i="11" s="1"/>
  <c r="I344" i="11"/>
  <c r="I345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32" i="29" l="1"/>
  <c r="F231" i="29"/>
  <c r="F345" i="29"/>
  <c r="F292" i="29"/>
  <c r="F293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346" i="11"/>
  <c r="I346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341" i="11" l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344" i="11"/>
  <c r="J345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K344" i="11" l="1"/>
  <c r="K345" i="11" s="1"/>
  <c r="K346" i="11" s="1"/>
  <c r="B347" i="11" s="1"/>
  <c r="J16" i="29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346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D10" i="59" l="1"/>
  <c r="F7" i="54" s="1"/>
  <c r="F722" i="41"/>
  <c r="F721" i="41"/>
  <c r="F835" i="41"/>
  <c r="F782" i="41"/>
  <c r="F783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9" i="54" s="1"/>
  <c r="J9" i="54" s="1"/>
  <c r="N9" i="54" s="1"/>
  <c r="P9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2" i="54" l="1"/>
  <c r="G22" i="54"/>
  <c r="G19" i="54"/>
  <c r="G14" i="54"/>
  <c r="J14" i="54" s="1"/>
  <c r="G18" i="54"/>
  <c r="G11" i="54"/>
  <c r="J11" i="54" s="1"/>
  <c r="N11" i="54" s="1"/>
  <c r="P11" i="54" s="1"/>
  <c r="G31" i="54"/>
  <c r="G30" i="54"/>
  <c r="G28" i="54"/>
  <c r="G8" i="54"/>
  <c r="J8" i="54" s="1"/>
  <c r="N8" i="54" s="1"/>
  <c r="P8" i="54" s="1"/>
  <c r="G23" i="54"/>
  <c r="G16" i="54"/>
  <c r="G21" i="54"/>
  <c r="G13" i="54"/>
  <c r="J13" i="54" s="1"/>
  <c r="G29" i="54"/>
  <c r="G20" i="54"/>
  <c r="G25" i="54"/>
  <c r="G12" i="54"/>
  <c r="J12" i="54" s="1"/>
  <c r="N12" i="54" s="1"/>
  <c r="P12" i="54" s="1"/>
  <c r="G10" i="54"/>
  <c r="J10" i="54" s="1"/>
  <c r="N10" i="54" s="1"/>
  <c r="P10" i="54" s="1"/>
  <c r="G24" i="54"/>
  <c r="G17" i="54"/>
  <c r="G27" i="54"/>
  <c r="G7" i="54"/>
  <c r="J7" i="54" s="1"/>
  <c r="N7" i="54" s="1"/>
  <c r="P7" i="54" s="1"/>
  <c r="Q7" i="54" s="1"/>
  <c r="G15" i="54"/>
  <c r="G26" i="54"/>
  <c r="N13" i="54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<sst xmlns="http://schemas.openxmlformats.org/spreadsheetml/2006/main" count="5063" uniqueCount="1660">
  <si>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</si>
  <si>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</si>
  <si>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</si>
  <si>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</si>
  <si>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</si>
  <si>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</si>
  <si>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</si>
  <si>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</si>
  <si>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</si>
  <si>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</si>
  <si>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</si>
  <si>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</si>
  <si>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</si>
  <si>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</si>
  <si>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</si>
  <si>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</si>
  <si>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</si>
  <si>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</si>
  <si>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</si>
  <si>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</si>
  <si>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</si>
  <si>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</si>
  <si>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</si>
  <si>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</si>
  <si>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</si>
  <si>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</si>
  <si>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</si>
  <si>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</si>
  <si>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</si>
  <si>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</si>
  <si>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</si>
  <si>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</si>
  <si>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</si>
  <si>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</si>
  <si>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</si>
  <si>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</si>
  <si>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</si>
  <si>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</si>
  <si>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</si>
  <si>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</si>
  <si>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</si>
  <si>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</si>
  <si>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</si>
  <si>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</si>
  <si>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</si>
  <si>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</si>
  <si>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</si>
  <si>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</si>
  <si>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</si>
  <si>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</si>
  <si>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</si>
  <si>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</si>
  <si>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</si>
  <si>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</si>
  <si>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</si>
  <si>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</si>
  <si>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</si>
  <si>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</si>
  <si>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</si>
  <si>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</si>
  <si>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</si>
  <si>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</si>
  <si>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</si>
  <si>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</si>
  <si>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</si>
  <si>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</si>
  <si>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</si>
  <si>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</si>
  <si>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</si>
  <si>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</si>
  <si>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</si>
  <si>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</si>
  <si>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</si>
  <si>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</si>
  <si>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</si>
  <si>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</si>
  <si>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</si>
  <si>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</si>
  <si>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</si>
  <si>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</si>
  <si>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</si>
  <si>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</si>
  <si>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</si>
  <si>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</si>
  <si>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</si>
  <si>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</si>
  <si>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</si>
  <si>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</si>
  <si>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</si>
  <si>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</si>
  <si>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</si>
  <si>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</si>
  <si>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</si>
  <si>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</si>
  <si>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</si>
  <si>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</si>
  <si>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</si>
  <si>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</si>
  <si>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</si>
  <si>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</si>
  <si>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</si>
  <si>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</si>
  <si>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</si>
  <si>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</si>
  <si>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</si>
  <si>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</si>
  <si>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</si>
  <si>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</si>
  <si>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</si>
  <si>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</si>
  <si>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</si>
  <si>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</si>
  <si>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</si>
  <si>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</si>
  <si>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</si>
  <si>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</si>
  <si>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</si>
  <si>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</si>
  <si>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</si>
  <si>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</si>
  <si>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</si>
  <si>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</si>
  <si>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</si>
  <si>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</si>
  <si>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</si>
  <si>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</si>
  <si>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</si>
  <si>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</si>
  <si>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</si>
  <si>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</si>
  <si>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</si>
  <si>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</si>
  <si>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</si>
  <si>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</si>
  <si>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</si>
  <si>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</si>
  <si>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</si>
  <si>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</si>
  <si>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</si>
  <si>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</si>
  <si>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</si>
  <si>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</si>
  <si>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</si>
  <si>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</si>
  <si>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</si>
  <si>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</si>
  <si>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</si>
  <si>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</si>
  <si>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</si>
  <si>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</si>
  <si>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</si>
  <si>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</si>
  <si>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</si>
  <si>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</si>
  <si>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</si>
  <si>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</si>
  <si>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</si>
  <si>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</si>
  <si>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</si>
  <si>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</si>
  <si>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</si>
  <si>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</si>
  <si>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</si>
  <si>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</si>
  <si>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</si>
  <si>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</si>
  <si>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</si>
  <si>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</si>
  <si>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</si>
  <si>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</si>
  <si>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</si>
  <si>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</si>
  <si>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</si>
  <si>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</si>
  <si>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</si>
  <si>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</si>
  <si>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</si>
  <si>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</si>
  <si>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</si>
  <si>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</si>
  <si>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</si>
  <si>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</si>
  <si>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</si>
  <si>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</si>
  <si>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</si>
  <si>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</si>
  <si>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</si>
  <si>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</si>
  <si>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</si>
  <si>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</si>
  <si>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</si>
  <si>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</si>
  <si>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</si>
  <si>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</si>
  <si>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</si>
  <si>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</si>
  <si>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</si>
  <si>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</si>
  <si>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</si>
  <si>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</si>
  <si>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</si>
  <si>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</si>
  <si>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</si>
  <si>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</si>
  <si>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</si>
  <si>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</si>
  <si>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</si>
  <si>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</si>
  <si>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</si>
  <si>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</si>
  <si>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</si>
  <si>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</si>
  <si>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</si>
  <si>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</si>
  <si>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</si>
  <si>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</si>
  <si>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</si>
  <si>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</si>
  <si>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</si>
  <si>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</si>
  <si>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</si>
  <si>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</si>
  <si>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</si>
  <si>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</si>
  <si>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</si>
  <si>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</si>
  <si>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</si>
  <si>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</si>
  <si>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</si>
  <si>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</si>
  <si>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</si>
  <si>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</si>
  <si>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</si>
  <si>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</si>
  <si>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</si>
  <si>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</si>
  <si>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</si>
  <si>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</si>
  <si>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</si>
  <si>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</si>
  <si>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</si>
  <si>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</si>
  <si>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</si>
  <si>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</si>
  <si>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</si>
  <si>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</si>
  <si>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</si>
  <si>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</si>
  <si>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</si>
  <si>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</si>
  <si>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</si>
  <si>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</si>
  <si>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</si>
  <si>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</si>
  <si>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</si>
  <si>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</si>
  <si>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</si>
  <si>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</si>
  <si>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</si>
  <si>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</si>
  <si>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</si>
  <si>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</si>
  <si>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</si>
  <si>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</si>
  <si>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</si>
  <si>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</si>
  <si>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</si>
  <si>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</si>
  <si>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</si>
  <si>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</si>
  <si>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</si>
  <si>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</si>
  <si>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</si>
  <si>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</si>
  <si>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</si>
  <si>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</si>
  <si>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</si>
  <si>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</si>
  <si>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</si>
  <si>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</si>
  <si>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</si>
  <si>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</si>
  <si>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</si>
  <si>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</si>
  <si>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</si>
  <si>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</si>
  <si>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</si>
  <si>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</si>
  <si>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</si>
  <si>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</si>
  <si>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</si>
  <si>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</si>
  <si>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</si>
  <si>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</si>
  <si>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</si>
  <si>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</si>
  <si>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</si>
  <si>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</si>
  <si>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</si>
  <si>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</si>
  <si>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</si>
  <si>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</si>
  <si>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</si>
  <si>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</si>
  <si>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</si>
  <si>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</si>
  <si>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</si>
  <si>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</si>
  <si>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</si>
  <si>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</si>
  <si>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</si>
  <si>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</si>
  <si>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</si>
  <si>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</si>
  <si>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</si>
  <si>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</si>
  <si>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</si>
  <si>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</si>
  <si>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</si>
  <si>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</si>
  <si>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</si>
  <si>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</si>
  <si>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</si>
  <si>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</si>
  <si>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</si>
  <si>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</si>
  <si>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</si>
  <si>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</si>
  <si>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</si>
  <si>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</si>
  <si>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</si>
  <si>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</si>
  <si>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</si>
  <si>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</si>
  <si>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</si>
  <si>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</si>
  <si>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</si>
  <si>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</si>
  <si>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</si>
  <si>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</si>
  <si>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</si>
  <si>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</si>
  <si>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</si>
  <si>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</si>
  <si>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</si>
  <si>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</si>
  <si>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</si>
  <si>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</si>
  <si>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</si>
  <si>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</si>
  <si>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</si>
  <si>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</si>
  <si>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</si>
  <si>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</si>
  <si>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</si>
  <si>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</si>
  <si>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</si>
  <si>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</si>
  <si>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</si>
  <si>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</si>
  <si>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</si>
  <si>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</si>
  <si>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</si>
  <si>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</si>
  <si>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</si>
  <si>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</si>
  <si>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</si>
  <si>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</si>
  <si>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</si>
  <si>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</si>
  <si>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</si>
  <si>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</si>
  <si>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</si>
  <si>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</si>
  <si>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</si>
  <si>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</si>
  <si>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</si>
  <si>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</si>
  <si>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</si>
  <si>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</si>
  <si>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</si>
  <si>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</si>
  <si>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</si>
  <si>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</si>
  <si>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</si>
  <si>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</si>
  <si>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</si>
  <si>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</si>
  <si>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</si>
  <si>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</si>
  <si>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</si>
  <si>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</si>
  <si>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</si>
  <si>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</si>
  <si>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</si>
  <si>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</si>
  <si>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</si>
  <si>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</si>
  <si>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</si>
  <si>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</si>
  <si>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</si>
  <si>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</si>
  <si>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</si>
  <si>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</si>
  <si>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</si>
  <si>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</si>
  <si>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</si>
  <si>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</si>
  <si>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</si>
  <si>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</si>
  <si>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</si>
  <si>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</si>
  <si>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</si>
  <si>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</si>
  <si>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</si>
  <si>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</si>
  <si>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</si>
  <si>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</si>
  <si>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</si>
  <si>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</si>
  <si>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</si>
  <si>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</si>
  <si>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</si>
  <si>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</si>
  <si>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</si>
  <si>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</si>
  <si>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</si>
  <si>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</si>
  <si>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</si>
  <si>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</si>
  <si>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</si>
  <si>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</si>
  <si>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</si>
  <si>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</si>
  <si>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</si>
  <si>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</si>
  <si>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</si>
  <si>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</si>
  <si>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</si>
  <si>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</si>
  <si>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</si>
  <si>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</si>
  <si>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</si>
  <si>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</si>
  <si>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</si>
  <si>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</si>
  <si>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</si>
  <si>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</si>
  <si>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</si>
  <si>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</si>
  <si>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</si>
  <si>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</si>
  <si>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</si>
  <si>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</si>
  <si>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</si>
  <si>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</si>
  <si>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</si>
  <si>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</si>
  <si>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</si>
  <si>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</si>
  <si>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</si>
  <si>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</si>
  <si>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</si>
  <si>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</si>
  <si>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</si>
  <si>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</si>
  <si>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</si>
  <si>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</si>
  <si>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</si>
  <si>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</si>
  <si>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</si>
  <si>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</si>
  <si>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</si>
  <si>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</si>
  <si>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</si>
  <si>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</si>
  <si>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</si>
  <si>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</si>
  <si>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</si>
  <si>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</si>
  <si>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</si>
  <si>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</si>
  <si>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</si>
  <si>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</si>
  <si>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</si>
  <si>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</si>
  <si>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</si>
  <si>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</si>
  <si>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</si>
  <si>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</si>
  <si>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</si>
  <si>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</si>
  <si>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</si>
  <si>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</si>
  <si>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</si>
  <si>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</si>
  <si>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</si>
  <si>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</si>
  <si>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</si>
  <si>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</si>
  <si>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</si>
  <si>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</si>
  <si>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</si>
  <si>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</si>
  <si>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</si>
  <si>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</si>
  <si>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</si>
  <si>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</si>
  <si>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</si>
  <si>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</si>
  <si>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</si>
  <si>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</si>
  <si>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</si>
  <si>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</si>
  <si>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</si>
  <si>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</si>
  <si>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</si>
  <si>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</si>
  <si>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</si>
  <si>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</si>
  <si>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</si>
  <si>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</si>
  <si>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</si>
  <si>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</si>
  <si>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</si>
  <si>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</si>
  <si>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</si>
  <si>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</si>
  <si>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</si>
  <si>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</si>
  <si>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</si>
  <si>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</si>
  <si>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</si>
  <si>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</si>
  <si>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</si>
  <si>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</si>
  <si>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</si>
  <si>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</si>
  <si>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</si>
  <si>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</si>
  <si>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</si>
  <si>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</si>
  <si>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</si>
  <si>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</si>
  <si>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</si>
  <si>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</si>
  <si>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</si>
  <si>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</si>
  <si>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</si>
  <si>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</si>
  <si>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</si>
  <si>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</si>
  <si>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</si>
  <si>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</si>
  <si>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</si>
  <si>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</si>
  <si>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</si>
  <si>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</si>
  <si>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</si>
  <si>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</si>
  <si>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</si>
  <si>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</si>
  <si>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</si>
  <si>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</si>
  <si>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</si>
  <si>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</si>
  <si>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</si>
  <si>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</si>
  <si>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</si>
  <si>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</si>
  <si>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</si>
  <si>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</si>
  <si>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</si>
  <si>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</si>
  <si>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</si>
  <si>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</si>
  <si>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</si>
  <si>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</si>
  <si>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</si>
  <si>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</si>
  <si>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</si>
  <si>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</si>
  <si>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</si>
  <si>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</si>
  <si>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</si>
  <si>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</si>
  <si>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</si>
  <si>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</si>
  <si>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</si>
  <si>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</si>
  <si>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</si>
  <si>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</si>
  <si>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</si>
  <si>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</si>
  <si>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</si>
  <si>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</si>
  <si>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</si>
  <si>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</si>
  <si>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</si>
  <si>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</si>
  <si>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</si>
  <si>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</si>
  <si>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</si>
  <si>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</si>
  <si>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</si>
  <si>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</si>
  <si>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</si>
  <si>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</si>
  <si>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</si>
  <si>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</si>
  <si>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</si>
  <si>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</si>
  <si>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</si>
  <si>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</si>
  <si>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</si>
  <si>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</si>
  <si>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</si>
  <si>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</si>
  <si>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</si>
  <si>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</si>
  <si>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</si>
  <si>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</si>
  <si>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</si>
  <si>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</si>
  <si>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</si>
  <si>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</si>
  <si>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</si>
  <si>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</si>
  <si>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</si>
  <si>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</si>
  <si>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</si>
  <si>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</si>
  <si>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</si>
  <si>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</si>
  <si>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</si>
  <si>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</si>
  <si>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</si>
  <si>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</si>
  <si>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</si>
  <si>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</si>
  <si>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</si>
  <si>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</si>
  <si>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</si>
  <si>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</si>
  <si>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</si>
  <si>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</si>
  <si>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</si>
  <si>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</si>
  <si>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</si>
  <si>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</si>
  <si>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</si>
  <si>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</si>
  <si>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</si>
  <si>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</si>
  <si>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</si>
  <si>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</si>
  <si>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</si>
  <si>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</si>
  <si>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</si>
  <si>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</si>
  <si>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</si>
  <si>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</si>
  <si>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</si>
  <si>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</si>
  <si>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</si>
  <si>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</si>
  <si>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</si>
  <si>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</si>
  <si>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</si>
  <si>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</si>
  <si>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</si>
  <si>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</si>
  <si>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</si>
  <si>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</si>
  <si>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</si>
  <si>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</si>
  <si>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</si>
  <si>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</si>
  <si>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</si>
  <si>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</si>
  <si>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</si>
  <si>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</si>
  <si>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</si>
  <si>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</si>
  <si>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</si>
  <si>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</si>
  <si>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</si>
  <si>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</si>
  <si>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</si>
  <si>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</si>
  <si>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</si>
  <si>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</si>
  <si>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</si>
  <si>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</si>
  <si>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</si>
  <si>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</si>
  <si>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</si>
  <si>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</si>
  <si>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</si>
  <si>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</si>
  <si>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</si>
  <si>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</si>
  <si>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</si>
  <si>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</si>
  <si>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</si>
  <si>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</si>
  <si>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</si>
  <si>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</si>
  <si>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</si>
  <si>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</si>
  <si>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</si>
  <si>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</si>
  <si>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</si>
  <si>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</si>
  <si>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</si>
  <si>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</si>
  <si>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</si>
  <si>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</si>
  <si>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</si>
  <si>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</si>
  <si>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</si>
  <si>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</si>
  <si>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</si>
  <si>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</si>
  <si>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</si>
  <si>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</si>
  <si>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</si>
  <si>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</si>
  <si>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</si>
  <si>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</si>
  <si>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</si>
  <si>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</si>
  <si>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</si>
  <si>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</si>
  <si>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</si>
  <si>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</si>
  <si>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</si>
  <si>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</si>
  <si>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</si>
  <si>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</si>
  <si>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</si>
  <si>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</si>
  <si>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</si>
  <si>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</si>
  <si>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</si>
  <si>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</si>
  <si>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</si>
  <si>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</si>
  <si>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</si>
  <si>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</si>
  <si>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</si>
  <si>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</si>
  <si>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</si>
  <si>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</si>
  <si>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</si>
  <si>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</si>
  <si>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</si>
  <si>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</si>
  <si>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</si>
  <si>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</si>
  <si>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</si>
  <si>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</si>
  <si>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</si>
  <si>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</si>
  <si>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</si>
  <si>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</si>
  <si>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</si>
  <si>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</si>
  <si>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</si>
  <si>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</si>
  <si>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</si>
  <si>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</si>
  <si>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</si>
  <si>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</si>
  <si>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</si>
  <si>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</si>
  <si>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</si>
  <si>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</si>
  <si>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</si>
  <si>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</si>
  <si>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</si>
  <si>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</si>
  <si>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</si>
  <si>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</si>
  <si>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</si>
  <si>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</si>
  <si>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</si>
  <si>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</si>
  <si>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</si>
  <si>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</si>
  <si>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</si>
  <si>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</si>
  <si>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</si>
  <si>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</si>
  <si>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</si>
  <si>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</si>
  <si>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</si>
  <si>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</si>
  <si>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</si>
  <si>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</si>
  <si>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</si>
  <si>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</si>
  <si>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</si>
  <si>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</si>
  <si>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</si>
  <si>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</si>
  <si>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</si>
  <si>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</si>
  <si>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</si>
  <si>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</si>
  <si>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</si>
  <si>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</si>
  <si>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</si>
  <si>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</si>
  <si>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</si>
  <si>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</si>
  <si>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</si>
  <si>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</si>
  <si>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</si>
  <si>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</si>
  <si>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</si>
  <si>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</si>
  <si>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</si>
  <si>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</si>
  <si>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</si>
  <si>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</si>
  <si>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</si>
  <si>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</si>
  <si>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</si>
  <si>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</si>
  <si>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</si>
  <si>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</si>
  <si>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</si>
  <si>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</si>
  <si>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</si>
  <si>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</si>
  <si>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</si>
  <si>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</si>
  <si>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</si>
  <si>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</si>
  <si>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</si>
  <si>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</si>
  <si>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</si>
  <si>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</si>
  <si>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</si>
  <si>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</si>
  <si>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</si>
  <si>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</si>
  <si>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</si>
  <si>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</si>
  <si>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</si>
  <si>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</si>
  <si>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</si>
  <si>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</si>
  <si>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</si>
  <si>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</si>
  <si>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</si>
  <si>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</si>
  <si>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</si>
  <si>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</si>
  <si>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</si>
  <si>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</si>
  <si>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</si>
  <si>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</si>
  <si>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</si>
  <si>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</si>
  <si>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</si>
  <si>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</si>
  <si>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</si>
  <si>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</si>
  <si>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</si>
  <si>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</si>
  <si>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</si>
  <si>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</si>
  <si>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</si>
  <si>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</si>
  <si>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</si>
  <si>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</si>
  <si>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</si>
  <si>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</si>
  <si>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</si>
  <si>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</si>
  <si>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</si>
  <si>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</si>
  <si>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</si>
  <si>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</si>
  <si>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</si>
  <si>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</si>
  <si>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</si>
  <si>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</si>
  <si>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</si>
  <si>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</si>
  <si>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</si>
  <si>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</si>
  <si>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</si>
  <si>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</si>
  <si>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</si>
  <si>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</si>
  <si>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</si>
  <si>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</si>
  <si>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</si>
  <si>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</si>
  <si>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</si>
  <si>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</si>
  <si>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</si>
  <si>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</si>
  <si>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</si>
  <si>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</si>
  <si>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</si>
  <si>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</si>
  <si>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</si>
  <si>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</si>
  <si>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</si>
  <si>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</si>
  <si>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</si>
  <si>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</si>
  <si>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</si>
  <si>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</si>
  <si>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</si>
  <si>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</si>
  <si>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</si>
  <si>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</si>
  <si>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</si>
  <si>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</si>
  <si>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</si>
  <si>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</si>
  <si>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</si>
  <si>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</si>
  <si>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</si>
  <si>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</si>
  <si>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</si>
  <si>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</si>
  <si>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</si>
  <si>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</si>
  <si>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</si>
  <si>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</si>
  <si>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</si>
  <si>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</si>
  <si>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</si>
  <si>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</si>
  <si>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</si>
  <si>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</si>
  <si>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</si>
  <si>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</si>
  <si>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</si>
  <si>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</si>
  <si>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</si>
  <si>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</si>
  <si>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</si>
  <si>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</si>
  <si>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</si>
  <si>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</si>
  <si>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</si>
  <si>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</si>
  <si>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</si>
  <si>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</si>
  <si>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</si>
  <si>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</si>
  <si>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</si>
  <si>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</si>
  <si>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</si>
  <si>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</si>
  <si>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</si>
  <si>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</si>
  <si>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</si>
  <si>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</si>
  <si>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</si>
  <si>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</si>
  <si>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</si>
  <si>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</si>
  <si>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</si>
  <si>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</si>
  <si>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</si>
  <si>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</si>
  <si>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</si>
  <si>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</si>
  <si>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</si>
  <si>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</si>
  <si>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</si>
  <si>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</si>
  <si>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</si>
  <si>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</si>
  <si>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</si>
  <si>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</si>
  <si>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</si>
  <si>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</si>
  <si>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</si>
  <si>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</si>
  <si>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</si>
  <si>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</si>
  <si>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</si>
  <si>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</si>
  <si>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</si>
  <si>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</si>
  <si>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</si>
  <si>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</si>
  <si>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</si>
  <si>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</si>
  <si>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</si>
  <si>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</si>
  <si>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</si>
  <si>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</si>
  <si>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</si>
  <si>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</si>
  <si>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</si>
  <si>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</si>
  <si>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</si>
  <si>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</si>
  <si>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</si>
  <si>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</si>
  <si>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</si>
  <si>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</si>
  <si>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</si>
  <si>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</si>
  <si>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</si>
  <si>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</si>
  <si>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</si>
  <si>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</si>
  <si>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</si>
  <si>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</si>
  <si>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</si>
  <si>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</si>
  <si>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</si>
  <si>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</si>
  <si>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</si>
  <si>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</si>
  <si>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</si>
  <si>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</si>
  <si>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</si>
  <si>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</si>
  <si>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</si>
  <si>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</si>
  <si>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</si>
  <si>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</si>
  <si>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</si>
  <si>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</si>
  <si>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</si>
  <si>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</si>
  <si>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</si>
  <si>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</si>
  <si>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</si>
  <si>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</si>
  <si>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</si>
  <si>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</si>
  <si>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</si>
  <si>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</si>
  <si>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</si>
  <si>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</si>
  <si>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</si>
  <si>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</si>
  <si>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</si>
  <si>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</si>
  <si>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</si>
  <si>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</si>
  <si>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</si>
  <si>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</si>
  <si>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</si>
  <si>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</si>
  <si>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</si>
  <si>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</si>
  <si>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</si>
  <si>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</si>
  <si>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</si>
  <si>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</si>
  <si>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</si>
  <si>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</si>
  <si>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</si>
  <si>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</si>
  <si>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</si>
  <si>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</si>
  <si>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</si>
  <si>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</si>
  <si>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</si>
  <si>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</si>
  <si>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</si>
  <si>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</si>
  <si>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</si>
  <si>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</si>
  <si>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</si>
  <si>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</si>
  <si>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</si>
  <si>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</si>
  <si>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</si>
  <si>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</si>
  <si>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</si>
  <si>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</si>
  <si>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</si>
  <si>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</si>
  <si>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</si>
  <si>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</si>
  <si>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</si>
  <si>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</si>
  <si>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</si>
  <si>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</si>
  <si>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</si>
  <si>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</si>
  <si>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</si>
  <si>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</si>
  <si>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</si>
  <si>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</si>
  <si>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</si>
  <si>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</si>
  <si>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</si>
  <si>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</si>
  <si>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</si>
  <si>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</si>
  <si>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</si>
  <si>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</si>
  <si>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</si>
  <si>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</si>
  <si>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</si>
  <si>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</si>
  <si>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</si>
  <si>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</si>
  <si>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</si>
  <si>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</si>
  <si>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</si>
  <si>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</si>
  <si>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</si>
  <si>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</si>
  <si>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</si>
  <si>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</si>
  <si>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</si>
  <si>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</si>
  <si>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</si>
  <si>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</si>
  <si>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</si>
  <si>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</si>
  <si>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</si>
  <si>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</si>
  <si>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</si>
  <si>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</si>
  <si>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</si>
  <si>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</si>
  <si>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</si>
  <si>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</si>
  <si>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</si>
  <si>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</si>
  <si>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</si>
  <si>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</si>
  <si>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</si>
  <si>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</si>
  <si>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</si>
  <si>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</si>
  <si>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</si>
  <si>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</si>
  <si>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</si>
  <si>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</si>
  <si>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</si>
  <si>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</si>
  <si>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</si>
  <si>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</si>
  <si>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</si>
  <si>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</si>
  <si>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</si>
  <si>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</si>
  <si>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</si>
  <si>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</si>
  <si>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</si>
  <si>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</si>
  <si>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</si>
  <si>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</si>
  <si>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</si>
  <si>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</si>
  <si>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</si>
  <si>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</si>
  <si>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</si>
  <si>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</si>
  <si>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</si>
  <si>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</si>
  <si>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</si>
  <si>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</si>
  <si>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</si>
  <si>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</si>
  <si>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</si>
  <si>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</si>
  <si>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</si>
  <si>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</si>
  <si>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</si>
  <si>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</si>
  <si>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</si>
  <si>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</si>
  <si>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</si>
  <si>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</si>
  <si>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</si>
  <si>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</si>
  <si>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</si>
  <si>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</si>
  <si>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</si>
  <si>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</si>
  <si>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</si>
  <si>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</si>
  <si>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</si>
  <si>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</si>
  <si>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</si>
  <si>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</si>
  <si>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</si>
  <si>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</si>
  <si>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</si>
  <si>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</si>
  <si>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</si>
  <si>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</si>
  <si>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</si>
  <si>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</si>
  <si>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</si>
  <si>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</si>
  <si>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</si>
  <si>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</si>
  <si>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</si>
  <si>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</si>
  <si>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</si>
  <si>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</si>
  <si>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</si>
  <si>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</si>
  <si>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</si>
  <si>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</si>
  <si>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</si>
  <si>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</si>
  <si>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</si>
  <si>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</si>
  <si>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</si>
  <si>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</si>
  <si>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</si>
  <si>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</si>
  <si>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</si>
  <si>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</si>
  <si>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</si>
  <si>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</si>
  <si>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</si>
  <si>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</si>
  <si>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</si>
  <si>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</si>
  <si>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</si>
  <si>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</si>
  <si>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</si>
  <si>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</si>
  <si>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</si>
  <si>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</si>
  <si>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</si>
  <si>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</si>
  <si>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</si>
  <si>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</si>
  <si>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</si>
  <si>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</si>
  <si>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</si>
  <si>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</si>
  <si>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</si>
  <si>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</si>
  <si>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</si>
  <si>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</si>
  <si>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</si>
  <si>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</si>
  <si>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</si>
  <si>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</si>
  <si>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</si>
  <si>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</si>
  <si>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</si>
  <si>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</si>
  <si>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</si>
  <si>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</si>
  <si>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</si>
  <si>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</si>
  <si>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</si>
  <si>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</si>
  <si>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</si>
  <si>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</si>
  <si>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</si>
  <si>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</si>
  <si>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</si>
  <si>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</si>
  <si>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</si>
  <si>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</si>
  <si>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</si>
  <si>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</si>
  <si>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</si>
  <si>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</si>
  <si>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</si>
  <si>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</si>
  <si>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</si>
  <si>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</si>
  <si>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</si>
  <si>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</si>
  <si>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</si>
  <si>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</si>
  <si>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</si>
  <si>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</si>
  <si>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</si>
  <si>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</si>
  <si>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</si>
  <si>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</si>
  <si>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</si>
  <si>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</si>
  <si>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</si>
  <si>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</si>
  <si>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</si>
  <si>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</si>
  <si>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</si>
  <si>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</si>
  <si>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</si>
  <si>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</si>
  <si>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</si>
  <si>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</si>
  <si>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</si>
  <si>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</si>
  <si>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</si>
  <si>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</si>
  <si>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</si>
  <si>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</si>
  <si>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</si>
  <si>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</si>
  <si>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</si>
  <si>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</si>
  <si>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</si>
  <si>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</si>
  <si>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</si>
  <si>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</si>
  <si>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</si>
  <si>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</si>
  <si>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</si>
  <si>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</si>
  <si>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</si>
  <si>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</si>
  <si>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</si>
  <si>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</si>
  <si>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</si>
  <si>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</si>
  <si>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</si>
  <si>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</si>
  <si>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</si>
  <si>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</si>
  <si>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</si>
  <si>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</si>
  <si>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</si>
  <si>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</si>
  <si>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</si>
  <si>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</si>
  <si>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</si>
  <si>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</si>
  <si>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</si>
  <si>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</si>
  <si>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</si>
  <si>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</si>
  <si>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</si>
  <si>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</si>
  <si>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</si>
  <si>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</si>
  <si>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</si>
  <si>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</si>
  <si>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</si>
  <si>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</si>
  <si>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</si>
  <si>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</si>
  <si>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</si>
  <si>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</si>
  <si>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</si>
  <si>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</si>
  <si>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</si>
  <si>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</si>
  <si>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</si>
  <si>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</si>
  <si>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</si>
  <si>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</si>
  <si>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</si>
  <si>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</si>
  <si>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</si>
  <si>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</si>
  <si>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</si>
  <si>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</si>
  <si>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</si>
  <si>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</si>
  <si>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</si>
  <si>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</si>
  <si>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</si>
  <si>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</si>
  <si>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</si>
  <si>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</si>
  <si>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</si>
  <si>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</si>
  <si>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</si>
  <si>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</si>
  <si>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</si>
  <si>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</si>
  <si>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</si>
  <si>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</si>
  <si>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</si>
  <si>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</si>
  <si>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</si>
  <si>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</si>
  <si>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</si>
  <si>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</si>
  <si>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</si>
  <si>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</si>
  <si>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</si>
  <si>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</si>
  <si>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</si>
  <si>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</si>
  <si>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</si>
  <si>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</si>
  <si>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</si>
  <si>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</si>
  <si>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</si>
  <si>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</si>
  <si>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</si>
  <si>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</si>
  <si>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</si>
  <si>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</si>
  <si>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</si>
  <si>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</si>
  <si>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</si>
  <si>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</si>
  <si>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</si>
  <si>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</si>
  <si>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</si>
  <si>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</si>
  <si>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</si>
  <si>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</si>
  <si>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</si>
  <si>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</si>
  <si>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</si>
  <si>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</si>
  <si>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</si>
  <si>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</si>
  <si>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</si>
  <si>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</si>
  <si>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</si>
  <si>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</si>
  <si>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</si>
  <si>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</si>
  <si>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</si>
  <si>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</si>
  <si>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</si>
  <si>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</si>
  <si>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</si>
  <si>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</si>
  <si>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</si>
  <si>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</si>
  <si>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</si>
  <si>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</si>
  <si>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</si>
  <si>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</si>
  <si>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</si>
  <si>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</si>
  <si>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</si>
  <si>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</si>
  <si>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</si>
  <si>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</si>
  <si>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</si>
  <si>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</si>
  <si>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</si>
  <si>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</si>
  <si>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</si>
  <si>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</si>
  <si>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</si>
  <si>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</si>
  <si>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</si>
  <si>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</si>
  <si>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</si>
  <si>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</si>
  <si>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</si>
  <si>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</si>
  <si>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</si>
  <si>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</si>
  <si>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</si>
  <si>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</si>
  <si>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</si>
  <si>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</si>
  <si>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</si>
  <si>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</si>
  <si>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</si>
  <si>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</si>
  <si>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</si>
  <si>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</si>
  <si>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</si>
  <si>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</si>
  <si>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</si>
  <si>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</si>
  <si>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</si>
  <si>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</si>
  <si>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</si>
  <si>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</si>
  <si>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</si>
  <si>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</si>
  <si>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</si>
  <si>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</si>
  <si>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</si>
  <si>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</si>
  <si>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</si>
  <si>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</si>
  <si>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</si>
  <si>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</si>
  <si>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</si>
  <si>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</si>
  <si>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</si>
  <si>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</si>
  <si>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</si>
  <si>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</si>
  <si>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</si>
  <si>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</si>
  <si>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</si>
  <si>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</si>
  <si>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</si>
  <si>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</si>
  <si>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</si>
  <si>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</si>
  <si>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</si>
  <si>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</si>
  <si>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</si>
  <si>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</si>
  <si>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</si>
  <si>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</si>
  <si>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</si>
  <si>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</si>
  <si>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</si>
  <si>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</si>
  <si>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</si>
  <si>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</si>
  <si>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</si>
  <si>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</si>
  <si>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</si>
  <si>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</si>
  <si>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</si>
  <si>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</si>
  <si>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</si>
  <si>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</si>
  <si>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</si>
  <si>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</si>
  <si>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</si>
  <si>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</si>
  <si>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</si>
  <si>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</si>
  <si>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</si>
  <si>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</si>
  <si>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</si>
  <si>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</si>
  <si>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</si>
  <si>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</si>
  <si>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</si>
  <si>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</si>
  <si>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</si>
  <si>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</si>
  <si>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</si>
  <si>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</si>
  <si>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</si>
  <si>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</si>
  <si>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</si>
  <si>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</si>
  <si>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</si>
  <si>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</si>
  <si>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</si>
  <si>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</si>
  <si>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</si>
  <si>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</si>
  <si>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</si>
  <si>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</si>
  <si>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</si>
  <si>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</si>
  <si>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</si>
  <si>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</si>
  <si>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</si>
  <si>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</si>
  <si>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</si>
  <si>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</si>
  <si>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</si>
  <si>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</si>
  <si>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</si>
  <si>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</si>
  <si>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</si>
  <si>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</si>
  <si>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</si>
  <si>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</si>
  <si>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</si>
  <si>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</si>
  <si>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</si>
  <si>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</si>
  <si>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</si>
  <si>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</si>
  <si>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</si>
  <si>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</si>
  <si>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</si>
  <si>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</si>
  <si>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</si>
  <si>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</si>
  <si>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</si>
  <si>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</si>
  <si>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</si>
  <si>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</si>
  <si>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</si>
  <si>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</si>
  <si>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</si>
  <si>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</si>
  <si>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</si>
  <si>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</si>
  <si>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</si>
  <si>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</si>
  <si>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</si>
  <si>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</si>
  <si>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</si>
  <si>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</si>
  <si>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</si>
  <si>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</si>
  <si>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</si>
  <si>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</si>
  <si>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</si>
  <si>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</si>
  <si>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</si>
  <si>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</si>
  <si>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PEMASANGAN TIANG</t>
  </si>
  <si>
    <t>PEKERJAAN PEMASANGAN KONSTRUKSI TM</t>
  </si>
  <si>
    <t>B2</t>
  </si>
  <si>
    <t>KOORDINAT : -6.889220, 110.643437</t>
  </si>
  <si>
    <t>CM2-12</t>
  </si>
  <si>
    <t>PERUM DOMBO (EX BEDONO)</t>
  </si>
  <si>
    <t>KOORDINAT : -6.973769, 110.529091</t>
  </si>
  <si>
    <t>CA5</t>
  </si>
  <si>
    <t>CA3</t>
  </si>
  <si>
    <t>CA1</t>
  </si>
  <si>
    <t>CM5-9</t>
  </si>
  <si>
    <t>PEKERJAAN PEMASANGAN KONSTRUKSI TR</t>
  </si>
  <si>
    <t>CJ5-T</t>
  </si>
  <si>
    <t>CJ6-T</t>
  </si>
  <si>
    <t>MJ6-T</t>
  </si>
  <si>
    <t>SCHOOR</t>
  </si>
  <si>
    <t>CE1-3</t>
  </si>
  <si>
    <t>F1-3</t>
  </si>
  <si>
    <t>CM2-12A</t>
  </si>
  <si>
    <t>Trafo 1 Fasa CSP 50 KVA (G105, G106, G136)</t>
  </si>
  <si>
    <t xml:space="preserve">Jumper Wire : </t>
  </si>
  <si>
    <t>Sepatu Kabel AL/CU Ring-70 mm²</t>
  </si>
  <si>
    <t>CM2-11M</t>
  </si>
  <si>
    <t>Stainless Steel Strap 20 X 0.7 mm</t>
  </si>
  <si>
    <t>PEMASANGAN TRAFO</t>
  </si>
  <si>
    <t>PEMASANGAN APP</t>
  </si>
  <si>
    <t>DS DOMBO SAYUNG</t>
  </si>
  <si>
    <t>C9-100</t>
  </si>
  <si>
    <t>CA2</t>
  </si>
  <si>
    <t>CJ5</t>
  </si>
  <si>
    <t>SR</t>
  </si>
  <si>
    <t>P12C-2</t>
  </si>
  <si>
    <t>CG 106</t>
  </si>
  <si>
    <t>CJ7</t>
  </si>
  <si>
    <t>CJ7-T</t>
  </si>
  <si>
    <t>C9-200</t>
  </si>
  <si>
    <t>C12-200</t>
  </si>
  <si>
    <t>Staf Teknik</t>
  </si>
  <si>
    <t>Spv. Teknik</t>
  </si>
  <si>
    <t>Manager ULP</t>
  </si>
  <si>
    <t>Man. Perencanaan</t>
  </si>
  <si>
    <t>JARINGAN AREA 1</t>
  </si>
  <si>
    <t>JARINGAN AREA 2</t>
  </si>
  <si>
    <t>Tiang lama sudah Tua Hitam dan lapuk</t>
  </si>
  <si>
    <t>PEKERJAAN PEMBONGKARAN</t>
  </si>
  <si>
    <t>Daya 900 VA</t>
  </si>
  <si>
    <t>Pemasangan APP 1 Fasa Di Bangunan</t>
  </si>
  <si>
    <t>KOORDINAT : -6.976803, 110.528044</t>
  </si>
  <si>
    <t>Demak, 18 Juli 2023</t>
  </si>
  <si>
    <t>MANAGER ULP</t>
  </si>
  <si>
    <t>ACHMAD SUHENDRO</t>
  </si>
  <si>
    <t>Staff Teknik</t>
  </si>
  <si>
    <t>TL Teknik</t>
  </si>
  <si>
    <t>Mbag Ren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</si>
</sst>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48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10"/>
      </bottom>
      <diagonal/>
    </border>
    <border>
      <left/>
      <right style="thin">
        <color indexed="10"/>
      </right>
      <top style="thin">
        <color indexed="64"/>
      </top>
      <bottom style="thin">
        <color indexed="1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</borders>
  <cellStyleXfs count="34337">
    <xf numFmtId="0" fontId="0" fillId="0" borderId="0"/>
    <xf numFmtId="172" fontId="42" fillId="0" borderId="0">
      <alignment horizontal="centerContinuous"/>
    </xf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64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4" fontId="36" fillId="0" borderId="0" applyFill="0" applyBorder="0" applyAlignment="0"/>
    <xf numFmtId="174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167" fontId="105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67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80" fontId="36" fillId="0" borderId="0" applyFont="0" applyFill="0" applyBorder="0" applyAlignment="0" applyProtection="0"/>
    <xf numFmtId="180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7" fontId="36" fillId="0" borderId="0" applyFont="0" applyFill="0" applyBorder="0" applyAlignment="0" applyProtection="0"/>
    <xf numFmtId="177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1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8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36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7" fillId="0" borderId="0" applyFont="0" applyFill="0" applyBorder="0" applyAlignment="0" applyProtection="0"/>
    <xf numFmtId="185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206" fontId="22" fillId="0" borderId="0" applyFont="0" applyFill="0" applyBorder="0" applyAlignment="0" applyProtection="0"/>
    <xf numFmtId="205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71" fillId="0" borderId="0" applyNumberFormat="0" applyAlignment="0">
      <alignment horizontal="left"/>
    </xf>
    <xf numFmtId="0" fontId="65" fillId="0" borderId="0"/>
    <xf numFmtId="0" fontId="65" fillId="0" borderId="0"/>
    <xf numFmtId="186" fontId="36" fillId="0" borderId="3"/>
    <xf numFmtId="186" fontId="22" fillId="0" borderId="3"/>
    <xf numFmtId="164" fontId="23" fillId="0" borderId="0" applyFont="0" applyFill="0" applyBorder="0" applyAlignment="0" applyProtection="0"/>
    <xf numFmtId="164" fontId="48" fillId="0" borderId="0" applyFont="0" applyFill="0" applyBorder="0" applyAlignment="0" applyProtection="0"/>
    <xf numFmtId="173" fontId="36" fillId="0" borderId="0" applyFont="0" applyFill="0" applyBorder="0" applyAlignment="0" applyProtection="0"/>
    <xf numFmtId="173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66" fontId="36" fillId="0" borderId="0" applyFont="0" applyFill="0" applyBorder="0" applyAlignment="0" applyProtection="0"/>
    <xf numFmtId="166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70" fillId="0" borderId="0" applyFont="0" applyFill="0" applyBorder="0" applyAlignment="0" applyProtection="0"/>
    <xf numFmtId="188" fontId="72" fillId="0" borderId="0">
      <protection locked="0"/>
    </xf>
    <xf numFmtId="14" fontId="64" fillId="0" borderId="0" applyFill="0" applyBorder="0" applyAlignment="0"/>
    <xf numFmtId="189" fontId="73" fillId="0" borderId="0">
      <protection locked="0"/>
    </xf>
    <xf numFmtId="0" fontId="74" fillId="0" borderId="0"/>
    <xf numFmtId="0" fontId="74" fillId="0" borderId="4"/>
    <xf numFmtId="0" fontId="74" fillId="0" borderId="4"/>
    <xf numFmtId="0" fontId="74" fillId="0" borderId="4"/>
    <xf numFmtId="0" fontId="74" fillId="0" borderId="4"/>
    <xf numFmtId="0" fontId="75" fillId="22" borderId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6" fillId="0" borderId="0" applyNumberFormat="0" applyAlignment="0">
      <alignment horizontal="left"/>
    </xf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>
      <protection locked="0"/>
    </xf>
    <xf numFmtId="190" fontId="72" fillId="0" borderId="0">
      <protection locked="0"/>
    </xf>
    <xf numFmtId="0" fontId="79" fillId="0" borderId="5"/>
    <xf numFmtId="0" fontId="79" fillId="0" borderId="5"/>
    <xf numFmtId="0" fontId="79" fillId="0" borderId="5"/>
    <xf numFmtId="0" fontId="79" fillId="0" borderId="5"/>
    <xf numFmtId="0" fontId="79" fillId="0" borderId="4"/>
    <xf numFmtId="0" fontId="79" fillId="0" borderId="4"/>
    <xf numFmtId="0" fontId="79" fillId="23" borderId="4"/>
    <xf numFmtId="0" fontId="79" fillId="23" borderId="4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80" fillId="0" borderId="0" applyNumberFormat="0"/>
    <xf numFmtId="38" fontId="41" fillId="24" borderId="0" applyNumberFormat="0" applyBorder="0" applyAlignment="0" applyProtection="0"/>
    <xf numFmtId="0" fontId="81" fillId="0" borderId="6" applyNumberFormat="0" applyAlignment="0" applyProtection="0">
      <alignment horizontal="left" vertical="center"/>
    </xf>
    <xf numFmtId="0" fontId="81" fillId="0" borderId="7">
      <alignment horizontal="left" vertical="center"/>
    </xf>
    <xf numFmtId="0" fontId="81" fillId="0" borderId="7">
      <alignment horizontal="left" vertical="center"/>
    </xf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91" fontId="77" fillId="0" borderId="0">
      <protection locked="0"/>
    </xf>
    <xf numFmtId="191" fontId="77" fillId="0" borderId="0"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33" fillId="7" borderId="1" applyNumberFormat="0" applyAlignment="0" applyProtection="0"/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192" fontId="36" fillId="0" borderId="0" applyFont="0" applyFill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37" fontId="82" fillId="0" borderId="0"/>
    <xf numFmtId="193" fontId="36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22" fillId="0" borderId="0"/>
    <xf numFmtId="193" fontId="36" fillId="0" borderId="0"/>
    <xf numFmtId="172" fontId="83" fillId="0" borderId="0"/>
    <xf numFmtId="172" fontId="84" fillId="0" borderId="0"/>
    <xf numFmtId="172" fontId="84" fillId="0" borderId="0"/>
    <xf numFmtId="0" fontId="66" fillId="0" borderId="0"/>
    <xf numFmtId="0" fontId="112" fillId="0" borderId="0"/>
    <xf numFmtId="0" fontId="36" fillId="0" borderId="0"/>
    <xf numFmtId="0" fontId="22" fillId="0" borderId="0"/>
    <xf numFmtId="0" fontId="69" fillId="0" borderId="0"/>
    <xf numFmtId="0" fontId="36" fillId="0" borderId="0"/>
    <xf numFmtId="12" fontId="36" fillId="0" borderId="0"/>
    <xf numFmtId="12" fontId="2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85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113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69" fillId="0" borderId="0"/>
    <xf numFmtId="0" fontId="36" fillId="0" borderId="0"/>
    <xf numFmtId="0" fontId="11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36" fillId="0" borderId="0"/>
    <xf numFmtId="0" fontId="36" fillId="0" borderId="0"/>
    <xf numFmtId="0" fontId="67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23" fillId="0" borderId="0"/>
    <xf numFmtId="0" fontId="23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64" fillId="0" borderId="0">
      <alignment vertical="top"/>
    </xf>
    <xf numFmtId="0" fontId="23" fillId="0" borderId="0"/>
    <xf numFmtId="194" fontId="43" fillId="0" borderId="0"/>
    <xf numFmtId="0" fontId="112" fillId="0" borderId="0"/>
    <xf numFmtId="0" fontId="1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0" fontId="36" fillId="0" borderId="0" applyNumberFormat="0" applyFont="0" applyFill="0" applyAlignment="0" applyProtection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 applyNumberFormat="0" applyFont="0" applyFill="0" applyAlignment="0" applyProtection="0"/>
    <xf numFmtId="0" fontId="84" fillId="0" borderId="0"/>
    <xf numFmtId="0" fontId="84" fillId="0" borderId="0"/>
    <xf numFmtId="0" fontId="22" fillId="0" borderId="0" applyNumberFormat="0" applyFont="0" applyFill="0" applyAlignment="0" applyProtection="0"/>
    <xf numFmtId="0" fontId="36" fillId="0" borderId="0"/>
    <xf numFmtId="0" fontId="112" fillId="0" borderId="0"/>
    <xf numFmtId="182" fontId="84" fillId="0" borderId="0"/>
    <xf numFmtId="0" fontId="84" fillId="0" borderId="0"/>
    <xf numFmtId="195" fontId="84" fillId="0" borderId="0"/>
    <xf numFmtId="196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5" fontId="84" fillId="0" borderId="0"/>
    <xf numFmtId="0" fontId="84" fillId="0" borderId="0"/>
    <xf numFmtId="0" fontId="36" fillId="0" borderId="0"/>
    <xf numFmtId="0" fontId="22" fillId="0" borderId="0"/>
    <xf numFmtId="182" fontId="8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 applyNumberFormat="0" applyFont="0" applyFill="0" applyAlignment="0" applyProtection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198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7" fontId="84" fillId="0" borderId="0"/>
    <xf numFmtId="199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23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36" fillId="0" borderId="0"/>
    <xf numFmtId="0" fontId="22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194" fontId="43" fillId="0" borderId="0"/>
    <xf numFmtId="0" fontId="22" fillId="0" borderId="0"/>
    <xf numFmtId="0" fontId="22" fillId="0" borderId="0" applyProtection="0"/>
    <xf numFmtId="0" fontId="112" fillId="0" borderId="0"/>
    <xf numFmtId="0" fontId="112" fillId="0" borderId="0"/>
    <xf numFmtId="0" fontId="112" fillId="0" borderId="0"/>
    <xf numFmtId="0" fontId="22" fillId="0" borderId="0"/>
    <xf numFmtId="0" fontId="22" fillId="0" borderId="0" applyProtection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4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36" fillId="0" borderId="0"/>
    <xf numFmtId="0" fontId="22" fillId="0" borderId="0"/>
    <xf numFmtId="0" fontId="11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114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23" fillId="0" borderId="0"/>
    <xf numFmtId="0" fontId="113" fillId="0" borderId="0"/>
    <xf numFmtId="0" fontId="6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22" fillId="0" borderId="0"/>
    <xf numFmtId="194" fontId="43" fillId="0" borderId="0"/>
    <xf numFmtId="194" fontId="43" fillId="0" borderId="0"/>
    <xf numFmtId="0" fontId="1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76" fontId="36" fillId="0" borderId="0" applyFont="0" applyFill="0" applyBorder="0" applyAlignment="0" applyProtection="0"/>
    <xf numFmtId="176" fontId="22" fillId="0" borderId="0" applyFont="0" applyFill="0" applyBorder="0" applyAlignment="0" applyProtection="0"/>
    <xf numFmtId="200" fontId="36" fillId="0" borderId="0" applyFont="0" applyFill="0" applyBorder="0" applyAlignment="0" applyProtection="0"/>
    <xf numFmtId="200" fontId="22" fillId="0" borderId="0" applyFont="0" applyFill="0" applyBorder="0" applyAlignment="0" applyProtection="0"/>
    <xf numFmtId="10" fontId="36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4" fillId="0" borderId="0"/>
    <xf numFmtId="201" fontId="87" fillId="0" borderId="0" applyNumberFormat="0" applyFill="0" applyBorder="0" applyAlignment="0" applyProtection="0">
      <alignment horizontal="left"/>
    </xf>
    <xf numFmtId="0" fontId="88" fillId="0" borderId="14"/>
    <xf numFmtId="0" fontId="88" fillId="0" borderId="14"/>
    <xf numFmtId="0" fontId="89" fillId="0" borderId="15"/>
    <xf numFmtId="0" fontId="89" fillId="0" borderId="15"/>
    <xf numFmtId="40" fontId="90" fillId="0" borderId="0" applyBorder="0">
      <alignment horizontal="right"/>
    </xf>
    <xf numFmtId="49" fontId="64" fillId="0" borderId="0" applyFill="0" applyBorder="0" applyAlignment="0"/>
    <xf numFmtId="202" fontId="36" fillId="0" borderId="0" applyFill="0" applyBorder="0" applyAlignment="0"/>
    <xf numFmtId="202" fontId="22" fillId="0" borderId="0" applyFill="0" applyBorder="0" applyAlignment="0"/>
    <xf numFmtId="203" fontId="36" fillId="0" borderId="0" applyFill="0" applyBorder="0" applyAlignment="0"/>
    <xf numFmtId="203" fontId="22" fillId="0" borderId="0" applyFill="0" applyBorder="0" applyAlignment="0"/>
    <xf numFmtId="204" fontId="91" fillId="0" borderId="16" applyFont="0" applyBorder="0" applyAlignment="0">
      <alignment horizontal="right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6" fillId="0" borderId="0"/>
    <xf numFmtId="0" fontId="10" fillId="0" borderId="0"/>
    <xf numFmtId="9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9" fillId="0" borderId="0"/>
    <xf numFmtId="41" fontId="22" fillId="0" borderId="0" applyFont="0" applyFill="0" applyBorder="0" applyAlignment="0" applyProtection="0"/>
    <xf numFmtId="9" fontId="163" fillId="0" borderId="0" applyFont="0" applyFill="0" applyBorder="0" applyAlignment="0" applyProtection="0"/>
    <xf numFmtId="41" fontId="175" fillId="0" borderId="0" applyFont="0" applyFill="0" applyBorder="0" applyAlignment="0" applyProtection="0"/>
    <xf numFmtId="0" fontId="22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7" fillId="0" borderId="0"/>
    <xf numFmtId="41" fontId="22" fillId="0" borderId="0" applyFont="0" applyFill="0" applyBorder="0" applyAlignment="0" applyProtection="0"/>
    <xf numFmtId="0" fontId="7" fillId="0" borderId="0"/>
    <xf numFmtId="43" fontId="22" fillId="0" borderId="0" applyFont="0" applyFill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1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7" fillId="0" borderId="0"/>
    <xf numFmtId="0" fontId="16" fillId="0" borderId="0"/>
    <xf numFmtId="0" fontId="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12" fillId="0" borderId="0" applyFont="0" applyFill="0" applyBorder="0" applyAlignment="0" applyProtection="0"/>
    <xf numFmtId="0" fontId="88" fillId="0" borderId="95"/>
    <xf numFmtId="0" fontId="89" fillId="0" borderId="96"/>
    <xf numFmtId="43" fontId="22" fillId="0" borderId="0" applyFont="0" applyFill="0" applyBorder="0" applyAlignment="0" applyProtection="0"/>
    <xf numFmtId="0" fontId="37" fillId="20" borderId="103" applyNumberFormat="0" applyAlignment="0" applyProtection="0"/>
    <xf numFmtId="0" fontId="16" fillId="27" borderId="102" applyNumberFormat="0" applyFont="0" applyAlignment="0" applyProtection="0"/>
    <xf numFmtId="0" fontId="22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7" fillId="21" borderId="99" applyNumberFormat="0" applyAlignment="0" applyProtection="0"/>
    <xf numFmtId="0" fontId="33" fillId="7" borderId="107" applyNumberFormat="0" applyAlignment="0" applyProtection="0"/>
    <xf numFmtId="0" fontId="39" fillId="0" borderId="104" applyNumberFormat="0" applyFill="0" applyAlignment="0" applyProtection="0"/>
    <xf numFmtId="0" fontId="6" fillId="0" borderId="0"/>
    <xf numFmtId="0" fontId="6" fillId="0" borderId="0"/>
    <xf numFmtId="0" fontId="88" fillId="0" borderId="106"/>
    <xf numFmtId="0" fontId="22" fillId="27" borderId="108" applyNumberFormat="0" applyFont="0" applyAlignment="0" applyProtection="0"/>
    <xf numFmtId="0" fontId="37" fillId="20" borderId="109" applyNumberFormat="0" applyAlignment="0" applyProtection="0"/>
    <xf numFmtId="0" fontId="39" fillId="0" borderId="110" applyNumberFormat="0" applyFill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0" fontId="37" fillId="20" borderId="103" applyNumberForma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0" fontId="22" fillId="27" borderId="102" applyNumberFormat="0" applyFont="0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194" fontId="43" fillId="28" borderId="102" applyAlignment="0" applyProtection="0"/>
    <xf numFmtId="0" fontId="16" fillId="27" borderId="102" applyNumberFormat="0" applyFont="0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194" fontId="43" fillId="28" borderId="102" applyAlignment="0" applyProtection="0"/>
    <xf numFmtId="0" fontId="22" fillId="27" borderId="102" applyNumberFormat="0" applyFont="0" applyAlignment="0" applyProtection="0"/>
    <xf numFmtId="0" fontId="6" fillId="0" borderId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7" fillId="21" borderId="99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0" fontId="33" fillId="7" borderId="101" applyNumberFormat="0" applyAlignment="0" applyProtection="0"/>
    <xf numFmtId="43" fontId="6" fillId="0" borderId="0" applyFont="0" applyFill="0" applyBorder="0" applyAlignment="0" applyProtection="0"/>
    <xf numFmtId="0" fontId="79" fillId="23" borderId="105"/>
    <xf numFmtId="0" fontId="79" fillId="0" borderId="105"/>
    <xf numFmtId="0" fontId="79" fillId="0" borderId="100"/>
    <xf numFmtId="0" fontId="79" fillId="0" borderId="100"/>
    <xf numFmtId="0" fontId="74" fillId="0" borderId="105"/>
    <xf numFmtId="0" fontId="74" fillId="0" borderId="105"/>
    <xf numFmtId="0" fontId="74" fillId="0" borderId="111"/>
    <xf numFmtId="0" fontId="74" fillId="0" borderId="111"/>
    <xf numFmtId="0" fontId="79" fillId="0" borderId="111"/>
    <xf numFmtId="0" fontId="79" fillId="23" borderId="111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26" fillId="20" borderId="101" applyNumberFormat="0" applyAlignment="0" applyProtection="0"/>
    <xf numFmtId="0" fontId="6" fillId="0" borderId="0"/>
    <xf numFmtId="0" fontId="6" fillId="0" borderId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37" fillId="20" borderId="103" applyNumberFormat="0" applyAlignment="0" applyProtection="0"/>
    <xf numFmtId="0" fontId="22" fillId="27" borderId="102" applyNumberFormat="0" applyFont="0" applyAlignment="0" applyProtection="0"/>
    <xf numFmtId="0" fontId="33" fillId="7" borderId="101" applyNumberFormat="0" applyAlignment="0" applyProtection="0"/>
    <xf numFmtId="0" fontId="26" fillId="20" borderId="101" applyNumberForma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39" fillId="0" borderId="104" applyNumberFormat="0" applyFill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88" fillId="0" borderId="112"/>
    <xf numFmtId="0" fontId="33" fillId="7" borderId="107" applyNumberForma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3" fillId="7" borderId="107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3" fillId="7" borderId="107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74" fillId="0" borderId="111"/>
    <xf numFmtId="0" fontId="74" fillId="0" borderId="111"/>
    <xf numFmtId="0" fontId="79" fillId="0" borderId="100"/>
    <xf numFmtId="0" fontId="79" fillId="0" borderId="100"/>
    <xf numFmtId="0" fontId="79" fillId="0" borderId="111"/>
    <xf numFmtId="0" fontId="79" fillId="23" borderId="111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2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9" fontId="22" fillId="0" borderId="0" applyFont="0" applyFill="0" applyBorder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9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88" fillId="0" borderId="113"/>
    <xf numFmtId="0" fontId="88" fillId="0" borderId="113"/>
    <xf numFmtId="0" fontId="89" fillId="0" borderId="114"/>
    <xf numFmtId="0" fontId="89" fillId="0" borderId="114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11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74" fillId="0" borderId="12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74" fillId="0" borderId="12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9" fontId="22" fillId="0" borderId="0" applyFont="0" applyFill="0" applyBorder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74" fillId="0" borderId="12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0" fontId="79" fillId="0" borderId="12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9" fontId="22" fillId="0" borderId="0" applyFont="0" applyFill="0" applyBorder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43" fontId="22" fillId="0" borderId="0" applyFont="0" applyFill="0" applyBorder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79" fillId="23" borderId="12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74" fillId="0" borderId="12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43" fontId="22" fillId="0" borderId="0" applyFont="0" applyFill="0" applyBorder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74" fillId="0" borderId="12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74" fillId="0" borderId="12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79" fillId="23" borderId="12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74" fillId="0" borderId="120"/>
    <xf numFmtId="0" fontId="26" fillId="20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74" fillId="0" borderId="12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74" fillId="0" borderId="12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07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79" fillId="23" borderId="12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74" fillId="0" borderId="12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74" fillId="0" borderId="12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" fillId="0" borderId="0"/>
    <xf numFmtId="0" fontId="3" fillId="0" borderId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74" fillId="0" borderId="12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74" fillId="0" borderId="12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74" fillId="0" borderId="12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07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74" fillId="0" borderId="12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74" fillId="0" borderId="12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79" fillId="0" borderId="12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79" fillId="0" borderId="12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79" fillId="23" borderId="120"/>
    <xf numFmtId="0" fontId="3" fillId="0" borderId="0"/>
    <xf numFmtId="194" fontId="43" fillId="28" borderId="121" applyAlignment="0" applyProtection="0"/>
    <xf numFmtId="0" fontId="3" fillId="0" borderId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" fillId="0" borderId="0"/>
    <xf numFmtId="0" fontId="16" fillId="27" borderId="121" applyNumberFormat="0" applyFont="0" applyAlignment="0" applyProtection="0"/>
    <xf numFmtId="0" fontId="3" fillId="0" borderId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3" fillId="0" borderId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" fillId="0" borderId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86" fontId="22" fillId="0" borderId="118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79" fillId="23" borderId="12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74" fillId="0" borderId="12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74" fillId="0" borderId="12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79" fillId="0" borderId="12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88" fillId="0" borderId="115"/>
    <xf numFmtId="0" fontId="88" fillId="0" borderId="115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" fillId="0" borderId="0"/>
    <xf numFmtId="0" fontId="16" fillId="27" borderId="121" applyNumberFormat="0" applyFont="0" applyAlignment="0" applyProtection="0"/>
    <xf numFmtId="43" fontId="11" fillId="0" borderId="0" applyFont="0" applyFill="0" applyBorder="0" applyAlignment="0" applyProtection="0"/>
    <xf numFmtId="0" fontId="3" fillId="0" borderId="0"/>
    <xf numFmtId="41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" fillId="0" borderId="0"/>
    <xf numFmtId="41" fontId="22" fillId="0" borderId="0" applyFont="0" applyFill="0" applyBorder="0" applyAlignment="0" applyProtection="0"/>
    <xf numFmtId="0" fontId="3" fillId="0" borderId="0"/>
    <xf numFmtId="43" fontId="22" fillId="0" borderId="0" applyFont="0" applyFill="0" applyBorder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43" fontId="22" fillId="0" borderId="0" applyFont="0" applyFill="0" applyBorder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16" fillId="0" borderId="0" applyFont="0" applyFill="0" applyBorder="0" applyAlignment="0" applyProtection="0"/>
    <xf numFmtId="186" fontId="22" fillId="0" borderId="3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0" fontId="41" fillId="25" borderId="3" applyNumberFormat="0" applyBorder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79" fillId="23" borderId="120"/>
    <xf numFmtId="194" fontId="43" fillId="28" borderId="121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0" fontId="3" fillId="0" borderId="0"/>
    <xf numFmtId="0" fontId="16" fillId="27" borderId="121" applyNumberFormat="0" applyFont="0" applyAlignment="0" applyProtection="0"/>
    <xf numFmtId="0" fontId="3" fillId="0" borderId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88" fillId="0" borderId="115"/>
    <xf numFmtId="0" fontId="89" fillId="0" borderId="116"/>
    <xf numFmtId="43" fontId="22" fillId="0" borderId="0" applyFont="0" applyFill="0" applyBorder="0" applyAlignment="0" applyProtection="0"/>
    <xf numFmtId="0" fontId="3" fillId="0" borderId="0"/>
    <xf numFmtId="0" fontId="16" fillId="27" borderId="121" applyNumberFormat="0" applyFon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19" applyNumberFormat="0" applyAlignment="0" applyProtection="0"/>
    <xf numFmtId="0" fontId="26" fillId="20" borderId="107" applyNumberFormat="0" applyAlignment="0" applyProtection="0"/>
    <xf numFmtId="0" fontId="22" fillId="27" borderId="121" applyNumberFormat="0" applyFon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194" fontId="43" fillId="28" borderId="121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16" fillId="27" borderId="121" applyNumberFormat="0" applyFon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33" fillId="7" borderId="119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16" fillId="27" borderId="121" applyNumberFormat="0" applyFon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94" fontId="43" fillId="28" borderId="121" applyAlignment="0" applyProtection="0"/>
    <xf numFmtId="41" fontId="22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86" fontId="22" fillId="0" borderId="3"/>
    <xf numFmtId="186" fontId="22" fillId="0" borderId="3"/>
    <xf numFmtId="0" fontId="74" fillId="0" borderId="111"/>
    <xf numFmtId="194" fontId="43" fillId="28" borderId="121" applyAlignment="0" applyProtection="0"/>
    <xf numFmtId="0" fontId="74" fillId="0" borderId="111"/>
    <xf numFmtId="0" fontId="79" fillId="0" borderId="5"/>
    <xf numFmtId="0" fontId="79" fillId="0" borderId="5"/>
    <xf numFmtId="0" fontId="79" fillId="0" borderId="5"/>
    <xf numFmtId="0" fontId="79" fillId="0" borderId="5"/>
    <xf numFmtId="0" fontId="79" fillId="0" borderId="111"/>
    <xf numFmtId="194" fontId="43" fillId="28" borderId="121" applyAlignment="0" applyProtection="0"/>
    <xf numFmtId="0" fontId="79" fillId="23" borderId="111"/>
    <xf numFmtId="0" fontId="81" fillId="0" borderId="7">
      <alignment horizontal="left" vertical="center"/>
    </xf>
    <xf numFmtId="0" fontId="81" fillId="0" borderId="7">
      <alignment horizontal="left" vertical="center"/>
    </xf>
    <xf numFmtId="0" fontId="33" fillId="7" borderId="107" applyNumberFormat="0" applyAlignment="0" applyProtection="0"/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07" applyNumberFormat="0" applyAlignment="0" applyProtection="0"/>
    <xf numFmtId="194" fontId="43" fillId="28" borderId="121" applyAlignment="0" applyProtection="0"/>
    <xf numFmtId="0" fontId="33" fillId="7" borderId="107" applyNumberFormat="0" applyAlignment="0" applyProtection="0"/>
    <xf numFmtId="0" fontId="16" fillId="27" borderId="121" applyNumberFormat="0" applyFont="0" applyAlignment="0" applyProtection="0"/>
    <xf numFmtId="0" fontId="33" fillId="7" borderId="107" applyNumberFormat="0" applyAlignment="0" applyProtection="0"/>
    <xf numFmtId="0" fontId="16" fillId="27" borderId="121" applyNumberFormat="0" applyFont="0" applyAlignment="0" applyProtection="0"/>
    <xf numFmtId="0" fontId="33" fillId="7" borderId="107" applyNumberFormat="0" applyAlignment="0" applyProtection="0"/>
    <xf numFmtId="0" fontId="26" fillId="20" borderId="119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19" applyNumberFormat="0" applyAlignment="0" applyProtection="0"/>
    <xf numFmtId="0" fontId="33" fillId="7" borderId="107" applyNumberFormat="0" applyAlignment="0" applyProtection="0"/>
    <xf numFmtId="0" fontId="16" fillId="27" borderId="121" applyNumberFormat="0" applyFont="0" applyAlignment="0" applyProtection="0"/>
    <xf numFmtId="0" fontId="33" fillId="7" borderId="107" applyNumberFormat="0" applyAlignment="0" applyProtection="0"/>
    <xf numFmtId="194" fontId="43" fillId="28" borderId="121" applyAlignment="0" applyProtection="0"/>
    <xf numFmtId="0" fontId="33" fillId="7" borderId="107" applyNumberFormat="0" applyAlignment="0" applyProtection="0"/>
    <xf numFmtId="0" fontId="16" fillId="27" borderId="121" applyNumberFormat="0" applyFont="0" applyAlignment="0" applyProtection="0"/>
    <xf numFmtId="0" fontId="33" fillId="7" borderId="107" applyNumberFormat="0" applyAlignment="0" applyProtection="0"/>
    <xf numFmtId="194" fontId="43" fillId="28" borderId="121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07" applyNumberFormat="0" applyAlignment="0" applyProtection="0"/>
    <xf numFmtId="194" fontId="43" fillId="28" borderId="121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194" fontId="43" fillId="28" borderId="121" applyAlignment="0" applyProtection="0"/>
    <xf numFmtId="0" fontId="33" fillId="7" borderId="107" applyNumberFormat="0" applyAlignment="0" applyProtection="0"/>
    <xf numFmtId="194" fontId="43" fillId="28" borderId="121" applyAlignment="0" applyProtection="0"/>
    <xf numFmtId="0" fontId="33" fillId="7" borderId="107" applyNumberFormat="0" applyAlignment="0" applyProtection="0"/>
    <xf numFmtId="0" fontId="16" fillId="27" borderId="121" applyNumberFormat="0" applyFont="0" applyAlignment="0" applyProtection="0"/>
    <xf numFmtId="0" fontId="33" fillId="7" borderId="107" applyNumberFormat="0" applyAlignment="0" applyProtection="0"/>
    <xf numFmtId="0" fontId="16" fillId="27" borderId="121" applyNumberFormat="0" applyFont="0" applyAlignment="0" applyProtection="0"/>
    <xf numFmtId="0" fontId="33" fillId="7" borderId="107" applyNumberFormat="0" applyAlignment="0" applyProtection="0"/>
    <xf numFmtId="0" fontId="33" fillId="7" borderId="119" applyNumberFormat="0" applyAlignment="0" applyProtection="0"/>
    <xf numFmtId="0" fontId="33" fillId="7" borderId="107" applyNumberFormat="0" applyAlignment="0" applyProtection="0"/>
    <xf numFmtId="0" fontId="16" fillId="27" borderId="121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22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6" fillId="27" borderId="121" applyNumberFormat="0" applyFont="0" applyAlignment="0" applyProtection="0"/>
    <xf numFmtId="0" fontId="3" fillId="0" borderId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21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21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21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21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21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6" fillId="20" borderId="119" applyNumberForma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21" applyAlignment="0" applyProtection="0"/>
    <xf numFmtId="0" fontId="22" fillId="27" borderId="108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21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21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33" fillId="7" borderId="119" applyNumberForma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21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21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21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33" fillId="7" borderId="119" applyNumberForma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21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6" fillId="20" borderId="119" applyNumberForma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21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21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21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21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33" fillId="7" borderId="119" applyNumberForma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6" fillId="20" borderId="119" applyNumberForma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6" fillId="20" borderId="119" applyNumberForma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21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79" fillId="0" borderId="12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74" fillId="0" borderId="12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21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21" applyAlignment="0" applyProtection="0"/>
    <xf numFmtId="43" fontId="22" fillId="0" borderId="0" applyFont="0" applyFill="0" applyBorder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21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21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21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21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6" fillId="20" borderId="119" applyNumberForma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21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21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21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33" fillId="7" borderId="119" applyNumberForma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21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21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26" fillId="20" borderId="11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3" fillId="7" borderId="119" applyNumberFormat="0" applyAlignment="0" applyProtection="0"/>
    <xf numFmtId="0" fontId="37" fillId="20" borderId="109" applyNumberFormat="0" applyAlignment="0" applyProtection="0"/>
    <xf numFmtId="0" fontId="79" fillId="0" borderId="120"/>
    <xf numFmtId="0" fontId="37" fillId="20" borderId="109" applyNumberFormat="0" applyAlignment="0" applyProtection="0"/>
    <xf numFmtId="194" fontId="43" fillId="28" borderId="121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16" fillId="27" borderId="121" applyNumberFormat="0" applyFont="0" applyAlignment="0" applyProtection="0"/>
    <xf numFmtId="0" fontId="37" fillId="20" borderId="109" applyNumberFormat="0" applyAlignment="0" applyProtection="0"/>
    <xf numFmtId="0" fontId="22" fillId="27" borderId="121" applyNumberFormat="0" applyFon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194" fontId="43" fillId="28" borderId="121" applyAlignment="0" applyProtection="0"/>
    <xf numFmtId="0" fontId="37" fillId="20" borderId="109" applyNumberFormat="0" applyAlignment="0" applyProtection="0"/>
    <xf numFmtId="194" fontId="43" fillId="28" borderId="121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88" fillId="0" borderId="115"/>
    <xf numFmtId="0" fontId="88" fillId="0" borderId="115"/>
    <xf numFmtId="0" fontId="16" fillId="27" borderId="121" applyNumberFormat="0" applyFon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22" fillId="27" borderId="121" applyNumberFormat="0" applyFont="0" applyAlignment="0" applyProtection="0"/>
    <xf numFmtId="0" fontId="39" fillId="0" borderId="110" applyNumberFormat="0" applyFill="0" applyAlignment="0" applyProtection="0"/>
    <xf numFmtId="0" fontId="22" fillId="27" borderId="121" applyNumberFormat="0" applyFont="0" applyAlignment="0" applyProtection="0"/>
    <xf numFmtId="0" fontId="39" fillId="0" borderId="110" applyNumberFormat="0" applyFill="0" applyAlignment="0" applyProtection="0"/>
    <xf numFmtId="194" fontId="43" fillId="28" borderId="121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3" fillId="7" borderId="119" applyNumberFormat="0" applyAlignment="0" applyProtection="0"/>
    <xf numFmtId="0" fontId="39" fillId="0" borderId="110" applyNumberFormat="0" applyFill="0" applyAlignment="0" applyProtection="0"/>
    <xf numFmtId="0" fontId="33" fillId="7" borderId="119" applyNumberFormat="0" applyAlignment="0" applyProtection="0"/>
    <xf numFmtId="0" fontId="39" fillId="0" borderId="110" applyNumberFormat="0" applyFill="0" applyAlignment="0" applyProtection="0"/>
    <xf numFmtId="0" fontId="22" fillId="27" borderId="121" applyNumberFormat="0" applyFon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74" fillId="0" borderId="12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194" fontId="43" fillId="28" borderId="121" applyAlignment="0" applyProtection="0"/>
    <xf numFmtId="0" fontId="39" fillId="0" borderId="110" applyNumberFormat="0" applyFill="0" applyAlignment="0" applyProtection="0"/>
    <xf numFmtId="0" fontId="26" fillId="20" borderId="119" applyNumberFormat="0" applyAlignment="0" applyProtection="0"/>
    <xf numFmtId="0" fontId="39" fillId="0" borderId="110" applyNumberFormat="0" applyFill="0" applyAlignment="0" applyProtection="0"/>
    <xf numFmtId="0" fontId="16" fillId="27" borderId="121" applyNumberFormat="0" applyFon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194" fontId="43" fillId="28" borderId="121" applyAlignment="0" applyProtection="0"/>
    <xf numFmtId="0" fontId="39" fillId="0" borderId="110" applyNumberFormat="0" applyFill="0" applyAlignment="0" applyProtection="0"/>
    <xf numFmtId="194" fontId="43" fillId="28" borderId="121" applyAlignment="0" applyProtection="0"/>
    <xf numFmtId="0" fontId="39" fillId="0" borderId="110" applyNumberFormat="0" applyFill="0" applyAlignment="0" applyProtection="0"/>
    <xf numFmtId="43" fontId="22" fillId="0" borderId="0" applyFont="0" applyFill="0" applyBorder="0" applyAlignment="0" applyProtection="0"/>
    <xf numFmtId="194" fontId="43" fillId="28" borderId="121" applyAlignment="0" applyProtection="0"/>
    <xf numFmtId="0" fontId="26" fillId="20" borderId="107" applyNumberFormat="0" applyAlignment="0" applyProtection="0"/>
    <xf numFmtId="0" fontId="33" fillId="7" borderId="107" applyNumberFormat="0" applyAlignment="0" applyProtection="0"/>
    <xf numFmtId="0" fontId="22" fillId="27" borderId="121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194" fontId="43" fillId="28" borderId="121" applyAlignment="0" applyProtection="0"/>
    <xf numFmtId="0" fontId="3" fillId="0" borderId="0"/>
    <xf numFmtId="0" fontId="33" fillId="7" borderId="107" applyNumberForma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37" fillId="20" borderId="109" applyNumberFormat="0" applyAlignment="0" applyProtection="0"/>
    <xf numFmtId="0" fontId="3" fillId="0" borderId="0"/>
    <xf numFmtId="194" fontId="43" fillId="28" borderId="121" applyAlignment="0" applyProtection="0"/>
    <xf numFmtId="194" fontId="43" fillId="28" borderId="108" applyAlignment="0" applyProtection="0"/>
    <xf numFmtId="0" fontId="33" fillId="7" borderId="107" applyNumberForma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79" fillId="23" borderId="111"/>
    <xf numFmtId="0" fontId="79" fillId="0" borderId="111"/>
    <xf numFmtId="0" fontId="74" fillId="0" borderId="111"/>
    <xf numFmtId="0" fontId="74" fillId="0" borderId="111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74" fillId="0" borderId="111"/>
    <xf numFmtId="0" fontId="74" fillId="0" borderId="111"/>
    <xf numFmtId="0" fontId="79" fillId="0" borderId="111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43" fontId="3" fillId="0" borderId="0" applyFont="0" applyFill="0" applyBorder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74" fillId="0" borderId="12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9" fillId="0" borderId="110" applyNumberFormat="0" applyFill="0" applyAlignment="0" applyProtection="0"/>
    <xf numFmtId="0" fontId="22" fillId="27" borderId="108" applyNumberFormat="0" applyFont="0" applyAlignment="0" applyProtection="0"/>
    <xf numFmtId="0" fontId="88" fillId="0" borderId="117"/>
    <xf numFmtId="0" fontId="33" fillId="7" borderId="107" applyNumberFormat="0" applyAlignment="0" applyProtection="0"/>
    <xf numFmtId="0" fontId="26" fillId="20" borderId="107" applyNumberForma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" fillId="0" borderId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" fillId="0" borderId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79" fillId="0" borderId="12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74" fillId="0" borderId="12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08" applyNumberFormat="0" applyFont="0" applyAlignment="0" applyProtection="0"/>
    <xf numFmtId="0" fontId="33" fillId="7" borderId="107" applyNumberFormat="0" applyAlignment="0" applyProtection="0"/>
    <xf numFmtId="0" fontId="39" fillId="0" borderId="110" applyNumberFormat="0" applyFill="0" applyAlignment="0" applyProtection="0"/>
    <xf numFmtId="0" fontId="88" fillId="0" borderId="117"/>
    <xf numFmtId="0" fontId="33" fillId="7" borderId="107" applyNumberForma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79" fillId="23" borderId="111"/>
    <xf numFmtId="0" fontId="16" fillId="27" borderId="121" applyNumberFormat="0" applyFont="0" applyAlignment="0" applyProtection="0"/>
    <xf numFmtId="0" fontId="22" fillId="27" borderId="108" applyNumberFormat="0" applyFont="0" applyAlignment="0" applyProtection="0"/>
    <xf numFmtId="0" fontId="26" fillId="20" borderId="107" applyNumberFormat="0" applyAlignment="0" applyProtection="0"/>
    <xf numFmtId="194" fontId="43" fillId="28" borderId="121" applyAlignment="0" applyProtection="0"/>
    <xf numFmtId="0" fontId="37" fillId="20" borderId="109" applyNumberFormat="0" applyAlignment="0" applyProtection="0"/>
    <xf numFmtId="0" fontId="39" fillId="0" borderId="110" applyNumberFormat="0" applyFill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6" fillId="20" borderId="107" applyNumberFormat="0" applyAlignment="0" applyProtection="0"/>
    <xf numFmtId="0" fontId="33" fillId="7" borderId="107" applyNumberForma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21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21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37" fillId="20" borderId="109" applyNumberFormat="0" applyAlignment="0" applyProtection="0"/>
    <xf numFmtId="0" fontId="22" fillId="27" borderId="108" applyNumberFormat="0" applyFont="0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88" fillId="0" borderId="117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3" fillId="7" borderId="107" applyNumberForma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194" fontId="43" fillId="28" borderId="108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37" fillId="20" borderId="109" applyNumberFormat="0" applyAlignment="0" applyProtection="0"/>
    <xf numFmtId="0" fontId="16" fillId="27" borderId="108" applyNumberFormat="0" applyFont="0" applyAlignment="0" applyProtection="0"/>
    <xf numFmtId="0" fontId="39" fillId="0" borderId="110" applyNumberFormat="0" applyFill="0" applyAlignment="0" applyProtection="0"/>
    <xf numFmtId="0" fontId="16" fillId="27" borderId="108" applyNumberFormat="0" applyFont="0" applyAlignment="0" applyProtection="0"/>
    <xf numFmtId="0" fontId="3" fillId="0" borderId="0"/>
    <xf numFmtId="0" fontId="79" fillId="23" borderId="111"/>
    <xf numFmtId="0" fontId="3" fillId="0" borderId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74" fillId="0" borderId="111"/>
    <xf numFmtId="0" fontId="74" fillId="0" borderId="111"/>
    <xf numFmtId="0" fontId="79" fillId="0" borderId="111"/>
    <xf numFmtId="43" fontId="3" fillId="0" borderId="0" applyFont="0" applyFill="0" applyBorder="0" applyAlignment="0" applyProtection="0"/>
    <xf numFmtId="0" fontId="79" fillId="0" borderId="111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74" fillId="0" borderId="111"/>
    <xf numFmtId="0" fontId="74" fillId="0" borderId="111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74" fillId="0" borderId="111"/>
    <xf numFmtId="0" fontId="74" fillId="0" borderId="111"/>
    <xf numFmtId="0" fontId="79" fillId="0" borderId="111"/>
    <xf numFmtId="0" fontId="79" fillId="23" borderId="111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3" fillId="0" borderId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3" fillId="0" borderId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88" fillId="0" borderId="117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6" fillId="20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7" fillId="20" borderId="109" applyNumberFormat="0" applyAlignment="0" applyProtection="0"/>
    <xf numFmtId="0" fontId="22" fillId="27" borderId="108" applyNumberFormat="0" applyFont="0" applyAlignment="0" applyProtection="0"/>
    <xf numFmtId="0" fontId="33" fillId="7" borderId="107" applyNumberForma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39" fillId="0" borderId="110" applyNumberFormat="0" applyFill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6" fillId="20" borderId="107" applyNumberForma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39" fillId="0" borderId="110" applyNumberFormat="0" applyFill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88" fillId="0" borderId="117"/>
    <xf numFmtId="0" fontId="16" fillId="27" borderId="108" applyNumberFormat="0" applyFont="0" applyAlignment="0" applyProtection="0"/>
    <xf numFmtId="194" fontId="43" fillId="28" borderId="108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3" fillId="7" borderId="107" applyNumberFormat="0" applyAlignment="0" applyProtection="0"/>
    <xf numFmtId="0" fontId="39" fillId="0" borderId="110" applyNumberFormat="0" applyFill="0" applyAlignment="0" applyProtection="0"/>
    <xf numFmtId="0" fontId="88" fillId="0" borderId="117"/>
    <xf numFmtId="0" fontId="33" fillId="7" borderId="107" applyNumberForma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7" fillId="20" borderId="109" applyNumberForma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79" fillId="23" borderId="111"/>
    <xf numFmtId="0" fontId="33" fillId="7" borderId="107" applyNumberFormat="0" applyAlignment="0" applyProtection="0"/>
    <xf numFmtId="0" fontId="22" fillId="27" borderId="108" applyNumberFormat="0" applyFont="0" applyAlignment="0" applyProtection="0"/>
    <xf numFmtId="0" fontId="39" fillId="0" borderId="110" applyNumberFormat="0" applyFill="0" applyAlignment="0" applyProtection="0"/>
    <xf numFmtId="0" fontId="33" fillId="7" borderId="107" applyNumberFormat="0" applyAlignment="0" applyProtection="0"/>
    <xf numFmtId="0" fontId="37" fillId="20" borderId="109" applyNumberFormat="0" applyAlignment="0" applyProtection="0"/>
    <xf numFmtId="0" fontId="39" fillId="0" borderId="110" applyNumberFormat="0" applyFill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0" fontId="37" fillId="20" borderId="109" applyNumberFormat="0" applyAlignment="0" applyProtection="0"/>
    <xf numFmtId="0" fontId="39" fillId="0" borderId="110" applyNumberFormat="0" applyFill="0" applyAlignment="0" applyProtection="0"/>
    <xf numFmtId="0" fontId="16" fillId="27" borderId="108" applyNumberFormat="0" applyFont="0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22" fillId="27" borderId="108" applyNumberFormat="0" applyFont="0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22" fillId="27" borderId="108" applyNumberFormat="0" applyFon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0" fontId="3" fillId="0" borderId="0"/>
    <xf numFmtId="0" fontId="33" fillId="7" borderId="107" applyNumberForma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37" fillId="20" borderId="109" applyNumberFormat="0" applyAlignment="0" applyProtection="0"/>
    <xf numFmtId="0" fontId="3" fillId="0" borderId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39" fillId="0" borderId="110" applyNumberFormat="0" applyFill="0" applyAlignment="0" applyProtection="0"/>
    <xf numFmtId="0" fontId="33" fillId="7" borderId="107" applyNumberFormat="0" applyAlignment="0" applyProtection="0"/>
    <xf numFmtId="194" fontId="43" fillId="28" borderId="108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79" fillId="23" borderId="111"/>
    <xf numFmtId="0" fontId="79" fillId="0" borderId="111"/>
    <xf numFmtId="0" fontId="74" fillId="0" borderId="111"/>
    <xf numFmtId="0" fontId="74" fillId="0" borderId="111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74" fillId="0" borderId="111"/>
    <xf numFmtId="0" fontId="74" fillId="0" borderId="111"/>
    <xf numFmtId="0" fontId="79" fillId="0" borderId="111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74" fillId="0" borderId="111"/>
    <xf numFmtId="0" fontId="74" fillId="0" borderId="111"/>
    <xf numFmtId="0" fontId="79" fillId="0" borderId="111"/>
    <xf numFmtId="0" fontId="79" fillId="23" borderId="111"/>
    <xf numFmtId="43" fontId="3" fillId="0" borderId="0" applyFont="0" applyFill="0" applyBorder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9" fillId="0" borderId="110" applyNumberFormat="0" applyFill="0" applyAlignment="0" applyProtection="0"/>
    <xf numFmtId="0" fontId="22" fillId="27" borderId="108" applyNumberFormat="0" applyFont="0" applyAlignment="0" applyProtection="0"/>
    <xf numFmtId="0" fontId="88" fillId="0" borderId="117"/>
    <xf numFmtId="0" fontId="33" fillId="7" borderId="107" applyNumberForma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3" fillId="0" borderId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3" fillId="0" borderId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22" fillId="27" borderId="108" applyNumberFormat="0" applyFont="0" applyAlignment="0" applyProtection="0"/>
    <xf numFmtId="0" fontId="33" fillId="7" borderId="107" applyNumberFormat="0" applyAlignment="0" applyProtection="0"/>
    <xf numFmtId="0" fontId="39" fillId="0" borderId="110" applyNumberFormat="0" applyFill="0" applyAlignment="0" applyProtection="0"/>
    <xf numFmtId="0" fontId="88" fillId="0" borderId="117"/>
    <xf numFmtId="0" fontId="33" fillId="7" borderId="107" applyNumberForma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7" fillId="20" borderId="109" applyNumberForma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79" fillId="23" borderId="111"/>
    <xf numFmtId="0" fontId="88" fillId="0" borderId="117"/>
    <xf numFmtId="0" fontId="33" fillId="7" borderId="107" applyNumberFormat="0" applyAlignment="0" applyProtection="0"/>
    <xf numFmtId="0" fontId="22" fillId="27" borderId="108" applyNumberFormat="0" applyFont="0" applyAlignment="0" applyProtection="0"/>
    <xf numFmtId="0" fontId="39" fillId="0" borderId="110" applyNumberFormat="0" applyFill="0" applyAlignment="0" applyProtection="0"/>
    <xf numFmtId="0" fontId="33" fillId="7" borderId="107" applyNumberFormat="0" applyAlignment="0" applyProtection="0"/>
    <xf numFmtId="0" fontId="37" fillId="20" borderId="109" applyNumberFormat="0" applyAlignment="0" applyProtection="0"/>
    <xf numFmtId="0" fontId="39" fillId="0" borderId="110" applyNumberFormat="0" applyFill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0" fontId="37" fillId="20" borderId="109" applyNumberFormat="0" applyAlignment="0" applyProtection="0"/>
    <xf numFmtId="0" fontId="39" fillId="0" borderId="110" applyNumberFormat="0" applyFill="0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33" fillId="7" borderId="107" applyNumberForma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37" fillId="20" borderId="109" applyNumberFormat="0" applyAlignment="0" applyProtection="0"/>
    <xf numFmtId="0" fontId="22" fillId="27" borderId="108" applyNumberFormat="0" applyFont="0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88" fillId="0" borderId="117"/>
    <xf numFmtId="0" fontId="33" fillId="7" borderId="107" applyNumberForma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7" fillId="20" borderId="109" applyNumberFormat="0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194" fontId="43" fillId="28" borderId="108" applyAlignment="0" applyProtection="0"/>
    <xf numFmtId="0" fontId="39" fillId="0" borderId="110" applyNumberFormat="0" applyFill="0" applyAlignment="0" applyProtection="0"/>
    <xf numFmtId="0" fontId="3" fillId="0" borderId="0"/>
    <xf numFmtId="0" fontId="79" fillId="0" borderId="111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3" fillId="0" borderId="0"/>
    <xf numFmtId="194" fontId="43" fillId="28" borderId="108" applyAlignment="0" applyProtection="0"/>
    <xf numFmtId="0" fontId="26" fillId="20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43" fontId="3" fillId="0" borderId="0" applyFont="0" applyFill="0" applyBorder="0" applyAlignment="0" applyProtection="0"/>
    <xf numFmtId="0" fontId="79" fillId="23" borderId="111"/>
    <xf numFmtId="0" fontId="79" fillId="23" borderId="111"/>
    <xf numFmtId="0" fontId="79" fillId="0" borderId="111"/>
    <xf numFmtId="0" fontId="79" fillId="23" borderId="111"/>
    <xf numFmtId="0" fontId="79" fillId="0" borderId="111"/>
    <xf numFmtId="0" fontId="74" fillId="0" borderId="111"/>
    <xf numFmtId="0" fontId="74" fillId="0" borderId="111"/>
    <xf numFmtId="0" fontId="74" fillId="0" borderId="111"/>
    <xf numFmtId="0" fontId="74" fillId="0" borderId="111"/>
    <xf numFmtId="0" fontId="74" fillId="0" borderId="111"/>
    <xf numFmtId="0" fontId="74" fillId="0" borderId="111"/>
    <xf numFmtId="0" fontId="74" fillId="0" borderId="111"/>
    <xf numFmtId="0" fontId="74" fillId="0" borderId="111"/>
    <xf numFmtId="0" fontId="74" fillId="0" borderId="111"/>
    <xf numFmtId="0" fontId="74" fillId="0" borderId="111"/>
    <xf numFmtId="0" fontId="79" fillId="0" borderId="111"/>
    <xf numFmtId="0" fontId="79" fillId="23" borderId="111"/>
    <xf numFmtId="0" fontId="79" fillId="0" borderId="111"/>
    <xf numFmtId="0" fontId="79" fillId="23" borderId="111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3" fillId="0" borderId="0"/>
    <xf numFmtId="0" fontId="3" fillId="0" borderId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0" fontId="88" fillId="0" borderId="117"/>
    <xf numFmtId="0" fontId="37" fillId="20" borderId="109" applyNumberFormat="0" applyAlignment="0" applyProtection="0"/>
    <xf numFmtId="0" fontId="22" fillId="27" borderId="108" applyNumberFormat="0" applyFon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33" fillId="7" borderId="107" applyNumberFormat="0" applyAlignment="0" applyProtection="0"/>
    <xf numFmtId="0" fontId="16" fillId="27" borderId="108" applyNumberFormat="0" applyFon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0" fontId="39" fillId="0" borderId="110" applyNumberFormat="0" applyFill="0" applyAlignment="0" applyProtection="0"/>
    <xf numFmtId="0" fontId="37" fillId="20" borderId="109" applyNumberFormat="0" applyAlignment="0" applyProtection="0"/>
    <xf numFmtId="0" fontId="22" fillId="27" borderId="108" applyNumberFormat="0" applyFont="0" applyAlignment="0" applyProtection="0"/>
    <xf numFmtId="0" fontId="88" fillId="0" borderId="117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0" fontId="39" fillId="0" borderId="110" applyNumberFormat="0" applyFill="0" applyAlignment="0" applyProtection="0"/>
    <xf numFmtId="0" fontId="37" fillId="20" borderId="109" applyNumberFormat="0" applyAlignment="0" applyProtection="0"/>
    <xf numFmtId="0" fontId="22" fillId="27" borderId="108" applyNumberFormat="0" applyFont="0" applyAlignment="0" applyProtection="0"/>
    <xf numFmtId="0" fontId="88" fillId="0" borderId="117"/>
    <xf numFmtId="0" fontId="33" fillId="7" borderId="107" applyNumberFormat="0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39" fillId="0" borderId="110" applyNumberFormat="0" applyFill="0" applyAlignment="0" applyProtection="0"/>
    <xf numFmtId="0" fontId="37" fillId="20" borderId="109" applyNumberFormat="0" applyAlignment="0" applyProtection="0"/>
    <xf numFmtId="0" fontId="22" fillId="27" borderId="108" applyNumberFormat="0" applyFont="0" applyAlignment="0" applyProtection="0"/>
    <xf numFmtId="0" fontId="88" fillId="0" borderId="117"/>
    <xf numFmtId="0" fontId="33" fillId="7" borderId="107" applyNumberFormat="0" applyAlignment="0" applyProtection="0"/>
    <xf numFmtId="0" fontId="26" fillId="20" borderId="107" applyNumberForma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9" fillId="0" borderId="110" applyNumberFormat="0" applyFill="0" applyAlignment="0" applyProtection="0"/>
    <xf numFmtId="0" fontId="37" fillId="20" borderId="109" applyNumberFormat="0" applyAlignment="0" applyProtection="0"/>
    <xf numFmtId="0" fontId="22" fillId="27" borderId="108" applyNumberFormat="0" applyFont="0" applyAlignment="0" applyProtection="0"/>
    <xf numFmtId="0" fontId="88" fillId="0" borderId="117"/>
    <xf numFmtId="0" fontId="33" fillId="7" borderId="107" applyNumberFormat="0" applyAlignment="0" applyProtection="0"/>
    <xf numFmtId="0" fontId="26" fillId="20" borderId="107" applyNumberForma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88" fillId="0" borderId="117"/>
    <xf numFmtId="0" fontId="33" fillId="7" borderId="107" applyNumberForma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3" fillId="7" borderId="107" applyNumberForma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26" fillId="20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" fillId="0" borderId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3" fillId="0" borderId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3" fillId="0" borderId="0"/>
    <xf numFmtId="194" fontId="43" fillId="28" borderId="108" applyAlignment="0" applyProtection="0"/>
    <xf numFmtId="0" fontId="39" fillId="0" borderId="110" applyNumberFormat="0" applyFill="0" applyAlignment="0" applyProtection="0"/>
    <xf numFmtId="0" fontId="3" fillId="0" borderId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43" fontId="22" fillId="0" borderId="0" applyFont="0" applyFill="0" applyBorder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6" fillId="20" borderId="107" applyNumberFormat="0" applyAlignment="0" applyProtection="0"/>
    <xf numFmtId="0" fontId="33" fillId="7" borderId="107" applyNumberFormat="0" applyAlignment="0" applyProtection="0"/>
    <xf numFmtId="0" fontId="22" fillId="27" borderId="108" applyNumberFormat="0" applyFont="0" applyAlignment="0" applyProtection="0"/>
    <xf numFmtId="0" fontId="37" fillId="20" borderId="109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79" fillId="23" borderId="111"/>
    <xf numFmtId="0" fontId="79" fillId="0" borderId="111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74" fillId="0" borderId="111"/>
    <xf numFmtId="0" fontId="74" fillId="0" borderId="111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10" fontId="41" fillId="25" borderId="3" applyNumberFormat="0" applyBorder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74" fillId="0" borderId="111"/>
    <xf numFmtId="0" fontId="74" fillId="0" borderId="111"/>
    <xf numFmtId="0" fontId="81" fillId="0" borderId="7">
      <alignment horizontal="left" vertical="center"/>
    </xf>
    <xf numFmtId="0" fontId="79" fillId="23" borderId="111"/>
    <xf numFmtId="0" fontId="79" fillId="0" borderId="111"/>
    <xf numFmtId="0" fontId="79" fillId="23" borderId="111"/>
    <xf numFmtId="0" fontId="79" fillId="0" borderId="111"/>
    <xf numFmtId="0" fontId="74" fillId="0" borderId="111"/>
    <xf numFmtId="0" fontId="74" fillId="0" borderId="111"/>
    <xf numFmtId="0" fontId="79" fillId="23" borderId="111"/>
    <xf numFmtId="0" fontId="74" fillId="0" borderId="111"/>
    <xf numFmtId="0" fontId="74" fillId="0" borderId="111"/>
    <xf numFmtId="0" fontId="74" fillId="0" borderId="111"/>
    <xf numFmtId="0" fontId="74" fillId="0" borderId="111"/>
    <xf numFmtId="0" fontId="79" fillId="0" borderId="111"/>
    <xf numFmtId="0" fontId="79" fillId="23" borderId="111"/>
    <xf numFmtId="43" fontId="3" fillId="0" borderId="0" applyFont="0" applyFill="0" applyBorder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74" fillId="0" borderId="111"/>
    <xf numFmtId="0" fontId="74" fillId="0" borderId="111"/>
    <xf numFmtId="0" fontId="74" fillId="0" borderId="111"/>
    <xf numFmtId="0" fontId="79" fillId="23" borderId="111"/>
    <xf numFmtId="0" fontId="79" fillId="0" borderId="111"/>
    <xf numFmtId="0" fontId="3" fillId="0" borderId="0"/>
    <xf numFmtId="0" fontId="3" fillId="0" borderId="0"/>
    <xf numFmtId="0" fontId="3" fillId="0" borderId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3" fillId="0" borderId="0"/>
    <xf numFmtId="0" fontId="3" fillId="0" borderId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3" fillId="0" borderId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3" fillId="0" borderId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3" fillId="7" borderId="107" applyNumberFormat="0" applyAlignment="0" applyProtection="0"/>
    <xf numFmtId="0" fontId="22" fillId="27" borderId="108" applyNumberFormat="0" applyFont="0" applyAlignment="0" applyProtection="0"/>
    <xf numFmtId="0" fontId="26" fillId="20" borderId="107" applyNumberForma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6" fillId="20" borderId="107" applyNumberFormat="0" applyAlignment="0" applyProtection="0"/>
    <xf numFmtId="0" fontId="16" fillId="27" borderId="108" applyNumberFormat="0" applyFon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88" fillId="0" borderId="117"/>
    <xf numFmtId="0" fontId="33" fillId="7" borderId="107" applyNumberFormat="0" applyAlignment="0" applyProtection="0"/>
    <xf numFmtId="0" fontId="33" fillId="7" borderId="107" applyNumberFormat="0" applyAlignment="0" applyProtection="0"/>
    <xf numFmtId="0" fontId="3" fillId="0" borderId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79" fillId="23" borderId="111"/>
    <xf numFmtId="194" fontId="43" fillId="28" borderId="108" applyAlignment="0" applyProtection="0"/>
    <xf numFmtId="0" fontId="39" fillId="0" borderId="110" applyNumberFormat="0" applyFill="0" applyAlignment="0" applyProtection="0"/>
    <xf numFmtId="0" fontId="79" fillId="0" borderId="111"/>
    <xf numFmtId="0" fontId="26" fillId="20" borderId="107" applyNumberForma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0" fontId="37" fillId="20" borderId="109" applyNumberFormat="0" applyAlignment="0" applyProtection="0"/>
    <xf numFmtId="0" fontId="39" fillId="0" borderId="110" applyNumberFormat="0" applyFill="0" applyAlignment="0" applyProtection="0"/>
    <xf numFmtId="0" fontId="33" fillId="7" borderId="107" applyNumberFormat="0" applyAlignment="0" applyProtection="0"/>
    <xf numFmtId="0" fontId="3" fillId="0" borderId="0"/>
    <xf numFmtId="0" fontId="33" fillId="7" borderId="107" applyNumberFormat="0" applyAlignment="0" applyProtection="0"/>
    <xf numFmtId="0" fontId="3" fillId="0" borderId="0"/>
    <xf numFmtId="194" fontId="43" fillId="28" borderId="108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88" fillId="0" borderId="117"/>
    <xf numFmtId="0" fontId="3" fillId="0" borderId="0"/>
    <xf numFmtId="0" fontId="37" fillId="20" borderId="109" applyNumberFormat="0" applyAlignment="0" applyProtection="0"/>
    <xf numFmtId="0" fontId="22" fillId="27" borderId="108" applyNumberFormat="0" applyFont="0" applyAlignment="0" applyProtection="0"/>
    <xf numFmtId="0" fontId="26" fillId="20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186" fontId="22" fillId="0" borderId="3"/>
    <xf numFmtId="0" fontId="26" fillId="20" borderId="107" applyNumberForma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6" fillId="20" borderId="107" applyNumberForma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37" fillId="20" borderId="109" applyNumberFormat="0" applyAlignment="0" applyProtection="0"/>
    <xf numFmtId="0" fontId="16" fillId="27" borderId="108" applyNumberFormat="0" applyFont="0" applyAlignment="0" applyProtection="0"/>
    <xf numFmtId="0" fontId="33" fillId="7" borderId="107" applyNumberFormat="0" applyAlignment="0" applyProtection="0"/>
    <xf numFmtId="0" fontId="22" fillId="27" borderId="108" applyNumberFormat="0" applyFont="0" applyAlignment="0" applyProtection="0"/>
    <xf numFmtId="0" fontId="33" fillId="7" borderId="107" applyNumberFormat="0" applyAlignment="0" applyProtection="0"/>
    <xf numFmtId="194" fontId="43" fillId="28" borderId="108" applyAlignment="0" applyProtection="0"/>
    <xf numFmtId="0" fontId="26" fillId="20" borderId="107" applyNumberFormat="0" applyAlignment="0" applyProtection="0"/>
    <xf numFmtId="0" fontId="39" fillId="0" borderId="110" applyNumberFormat="0" applyFill="0" applyAlignment="0" applyProtection="0"/>
    <xf numFmtId="0" fontId="37" fillId="20" borderId="109" applyNumberFormat="0" applyAlignment="0" applyProtection="0"/>
    <xf numFmtId="0" fontId="22" fillId="27" borderId="108" applyNumberFormat="0" applyFont="0" applyAlignment="0" applyProtection="0"/>
    <xf numFmtId="0" fontId="88" fillId="0" borderId="117"/>
    <xf numFmtId="0" fontId="33" fillId="7" borderId="107" applyNumberFormat="0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0" borderId="0"/>
    <xf numFmtId="0" fontId="16" fillId="27" borderId="108" applyNumberFormat="0" applyFont="0" applyAlignment="0" applyProtection="0"/>
    <xf numFmtId="0" fontId="3" fillId="0" borderId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3" fillId="0" borderId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3" fillId="0" borderId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9" fontId="22" fillId="0" borderId="0" applyFont="0" applyFill="0" applyBorder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74" fillId="0" borderId="111"/>
    <xf numFmtId="0" fontId="39" fillId="0" borderId="110" applyNumberFormat="0" applyFill="0" applyAlignment="0" applyProtection="0"/>
    <xf numFmtId="0" fontId="37" fillId="20" borderId="109" applyNumberFormat="0" applyAlignment="0" applyProtection="0"/>
    <xf numFmtId="0" fontId="22" fillId="27" borderId="108" applyNumberFormat="0" applyFont="0" applyAlignment="0" applyProtection="0"/>
    <xf numFmtId="0" fontId="88" fillId="0" borderId="117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0" borderId="0"/>
    <xf numFmtId="0" fontId="22" fillId="0" borderId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39" fillId="0" borderId="110" applyNumberFormat="0" applyFill="0" applyAlignment="0" applyProtection="0"/>
    <xf numFmtId="0" fontId="37" fillId="20" borderId="109" applyNumberFormat="0" applyAlignment="0" applyProtection="0"/>
    <xf numFmtId="0" fontId="22" fillId="27" borderId="108" applyNumberFormat="0" applyFont="0" applyAlignment="0" applyProtection="0"/>
    <xf numFmtId="0" fontId="88" fillId="0" borderId="117"/>
    <xf numFmtId="0" fontId="26" fillId="20" borderId="107" applyNumberFormat="0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0" borderId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22" fillId="0" borderId="0"/>
    <xf numFmtId="0" fontId="26" fillId="20" borderId="107" applyNumberForma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88" fillId="0" borderId="117"/>
    <xf numFmtId="0" fontId="33" fillId="7" borderId="107" applyNumberFormat="0" applyAlignment="0" applyProtection="0"/>
    <xf numFmtId="0" fontId="79" fillId="0" borderId="111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22" fillId="0" borderId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88" fillId="0" borderId="117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3" fillId="7" borderId="107" applyNumberFormat="0" applyAlignment="0" applyProtection="0"/>
    <xf numFmtId="0" fontId="39" fillId="0" borderId="110" applyNumberFormat="0" applyFill="0" applyAlignment="0" applyProtection="0"/>
    <xf numFmtId="0" fontId="33" fillId="7" borderId="107" applyNumberFormat="0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39" fillId="0" borderId="110" applyNumberFormat="0" applyFill="0" applyAlignment="0" applyProtection="0"/>
    <xf numFmtId="0" fontId="22" fillId="0" borderId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3" fillId="7" borderId="107" applyNumberFormat="0" applyAlignment="0" applyProtection="0"/>
    <xf numFmtId="186" fontId="22" fillId="0" borderId="3"/>
    <xf numFmtId="0" fontId="74" fillId="0" borderId="111"/>
    <xf numFmtId="0" fontId="74" fillId="0" borderId="111"/>
    <xf numFmtId="0" fontId="79" fillId="0" borderId="111"/>
    <xf numFmtId="0" fontId="79" fillId="23" borderId="111"/>
    <xf numFmtId="0" fontId="81" fillId="0" borderId="7">
      <alignment horizontal="left" vertical="center"/>
    </xf>
    <xf numFmtId="0" fontId="33" fillId="7" borderId="107" applyNumberFormat="0" applyAlignment="0" applyProtection="0"/>
    <xf numFmtId="10" fontId="41" fillId="25" borderId="3" applyNumberFormat="0" applyBorder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22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9" fontId="22" fillId="0" borderId="0" applyFont="0" applyFill="0" applyBorder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" fillId="0" borderId="0"/>
    <xf numFmtId="43" fontId="11" fillId="0" borderId="0" applyFont="0" applyFill="0" applyBorder="0" applyAlignment="0" applyProtection="0"/>
    <xf numFmtId="0" fontId="3" fillId="0" borderId="0"/>
    <xf numFmtId="41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" fillId="0" borderId="0"/>
    <xf numFmtId="41" fontId="22" fillId="0" borderId="0" applyFont="0" applyFill="0" applyBorder="0" applyAlignment="0" applyProtection="0"/>
    <xf numFmtId="0" fontId="3" fillId="0" borderId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16" fillId="0" borderId="0" applyFont="0" applyFill="0" applyBorder="0" applyAlignment="0" applyProtection="0"/>
    <xf numFmtId="186" fontId="22" fillId="0" borderId="3"/>
    <xf numFmtId="10" fontId="41" fillId="25" borderId="3" applyNumberFormat="0" applyBorder="0" applyAlignment="0" applyProtection="0"/>
    <xf numFmtId="0" fontId="3" fillId="0" borderId="0"/>
    <xf numFmtId="0" fontId="3" fillId="0" borderId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33" fillId="7" borderId="107" applyNumberFormat="0" applyAlignment="0" applyProtection="0"/>
    <xf numFmtId="0" fontId="88" fillId="0" borderId="117"/>
    <xf numFmtId="0" fontId="89" fillId="0" borderId="114"/>
    <xf numFmtId="43" fontId="22" fillId="0" borderId="0" applyFont="0" applyFill="0" applyBorder="0" applyAlignment="0" applyProtection="0"/>
    <xf numFmtId="0" fontId="3" fillId="0" borderId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33" fillId="7" borderId="107" applyNumberFormat="0" applyAlignment="0" applyProtection="0"/>
    <xf numFmtId="41" fontId="22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86" fontId="22" fillId="0" borderId="3"/>
    <xf numFmtId="186" fontId="22" fillId="0" borderId="3"/>
    <xf numFmtId="0" fontId="74" fillId="0" borderId="111"/>
    <xf numFmtId="0" fontId="74" fillId="0" borderId="111"/>
    <xf numFmtId="0" fontId="74" fillId="0" borderId="111"/>
    <xf numFmtId="0" fontId="74" fillId="0" borderId="111"/>
    <xf numFmtId="0" fontId="79" fillId="0" borderId="111"/>
    <xf numFmtId="0" fontId="79" fillId="0" borderId="111"/>
    <xf numFmtId="0" fontId="79" fillId="23" borderId="111"/>
    <xf numFmtId="0" fontId="79" fillId="23" borderId="111"/>
    <xf numFmtId="0" fontId="81" fillId="0" borderId="7">
      <alignment horizontal="left" vertical="center"/>
    </xf>
    <xf numFmtId="0" fontId="81" fillId="0" borderId="7">
      <alignment horizontal="left" vertical="center"/>
    </xf>
    <xf numFmtId="0" fontId="33" fillId="7" borderId="107" applyNumberFormat="0" applyAlignment="0" applyProtection="0"/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22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43" fontId="22" fillId="0" borderId="0" applyFont="0" applyFill="0" applyBorder="0" applyAlignment="0" applyProtection="0"/>
    <xf numFmtId="0" fontId="26" fillId="20" borderId="107" applyNumberFormat="0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3" fillId="0" borderId="0"/>
    <xf numFmtId="0" fontId="33" fillId="7" borderId="107" applyNumberForma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37" fillId="20" borderId="109" applyNumberFormat="0" applyAlignment="0" applyProtection="0"/>
    <xf numFmtId="0" fontId="3" fillId="0" borderId="0"/>
    <xf numFmtId="194" fontId="43" fillId="28" borderId="108" applyAlignment="0" applyProtection="0"/>
    <xf numFmtId="0" fontId="39" fillId="0" borderId="110" applyNumberFormat="0" applyFill="0" applyAlignment="0" applyProtection="0"/>
    <xf numFmtId="194" fontId="43" fillId="28" borderId="108" applyAlignment="0" applyProtection="0"/>
    <xf numFmtId="0" fontId="33" fillId="7" borderId="107" applyNumberForma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79" fillId="23" borderId="111"/>
    <xf numFmtId="0" fontId="79" fillId="0" borderId="111"/>
    <xf numFmtId="0" fontId="74" fillId="0" borderId="111"/>
    <xf numFmtId="0" fontId="74" fillId="0" borderId="111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74" fillId="0" borderId="111"/>
    <xf numFmtId="0" fontId="74" fillId="0" borderId="111"/>
    <xf numFmtId="0" fontId="79" fillId="0" borderId="111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74" fillId="0" borderId="111"/>
    <xf numFmtId="0" fontId="74" fillId="0" borderId="111"/>
    <xf numFmtId="0" fontId="79" fillId="0" borderId="111"/>
    <xf numFmtId="0" fontId="79" fillId="23" borderId="111"/>
    <xf numFmtId="43" fontId="3" fillId="0" borderId="0" applyFont="0" applyFill="0" applyBorder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9" fillId="0" borderId="110" applyNumberFormat="0" applyFill="0" applyAlignment="0" applyProtection="0"/>
    <xf numFmtId="0" fontId="22" fillId="27" borderId="108" applyNumberFormat="0" applyFont="0" applyAlignment="0" applyProtection="0"/>
    <xf numFmtId="0" fontId="88" fillId="0" borderId="117"/>
    <xf numFmtId="0" fontId="33" fillId="7" borderId="107" applyNumberFormat="0" applyAlignment="0" applyProtection="0"/>
    <xf numFmtId="0" fontId="26" fillId="20" borderId="107" applyNumberForma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3" fillId="0" borderId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3" fillId="0" borderId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22" fillId="27" borderId="108" applyNumberFormat="0" applyFont="0" applyAlignment="0" applyProtection="0"/>
    <xf numFmtId="0" fontId="33" fillId="7" borderId="107" applyNumberFormat="0" applyAlignment="0" applyProtection="0"/>
    <xf numFmtId="0" fontId="39" fillId="0" borderId="110" applyNumberFormat="0" applyFill="0" applyAlignment="0" applyProtection="0"/>
    <xf numFmtId="0" fontId="88" fillId="0" borderId="117"/>
    <xf numFmtId="0" fontId="33" fillId="7" borderId="107" applyNumberForma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79" fillId="23" borderId="111"/>
    <xf numFmtId="0" fontId="33" fillId="7" borderId="107" applyNumberFormat="0" applyAlignment="0" applyProtection="0"/>
    <xf numFmtId="0" fontId="22" fillId="27" borderId="108" applyNumberFormat="0" applyFont="0" applyAlignment="0" applyProtection="0"/>
    <xf numFmtId="0" fontId="39" fillId="0" borderId="110" applyNumberFormat="0" applyFill="0" applyAlignment="0" applyProtection="0"/>
    <xf numFmtId="0" fontId="26" fillId="20" borderId="107" applyNumberFormat="0" applyAlignment="0" applyProtection="0"/>
    <xf numFmtId="0" fontId="33" fillId="7" borderId="107" applyNumberFormat="0" applyAlignment="0" applyProtection="0"/>
    <xf numFmtId="0" fontId="37" fillId="20" borderId="109" applyNumberFormat="0" applyAlignment="0" applyProtection="0"/>
    <xf numFmtId="0" fontId="39" fillId="0" borderId="110" applyNumberFormat="0" applyFill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0" fontId="37" fillId="20" borderId="109" applyNumberFormat="0" applyAlignment="0" applyProtection="0"/>
    <xf numFmtId="0" fontId="39" fillId="0" borderId="110" applyNumberFormat="0" applyFill="0" applyAlignment="0" applyProtection="0"/>
    <xf numFmtId="0" fontId="26" fillId="20" borderId="107" applyNumberFormat="0" applyAlignment="0" applyProtection="0"/>
    <xf numFmtId="0" fontId="33" fillId="7" borderId="107" applyNumberForma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37" fillId="20" borderId="109" applyNumberFormat="0" applyAlignment="0" applyProtection="0"/>
    <xf numFmtId="0" fontId="22" fillId="27" borderId="108" applyNumberFormat="0" applyFont="0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88" fillId="0" borderId="117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3" fillId="7" borderId="107" applyNumberForma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194" fontId="43" fillId="28" borderId="108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37" fillId="20" borderId="109" applyNumberFormat="0" applyAlignment="0" applyProtection="0"/>
    <xf numFmtId="0" fontId="16" fillId="27" borderId="108" applyNumberFormat="0" applyFont="0" applyAlignment="0" applyProtection="0"/>
    <xf numFmtId="0" fontId="39" fillId="0" borderId="110" applyNumberFormat="0" applyFill="0" applyAlignment="0" applyProtection="0"/>
    <xf numFmtId="0" fontId="16" fillId="27" borderId="108" applyNumberFormat="0" applyFont="0" applyAlignment="0" applyProtection="0"/>
    <xf numFmtId="0" fontId="3" fillId="0" borderId="0"/>
    <xf numFmtId="0" fontId="79" fillId="23" borderId="111"/>
    <xf numFmtId="0" fontId="3" fillId="0" borderId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74" fillId="0" borderId="111"/>
    <xf numFmtId="0" fontId="74" fillId="0" borderId="111"/>
    <xf numFmtId="0" fontId="79" fillId="0" borderId="111"/>
    <xf numFmtId="43" fontId="3" fillId="0" borderId="0" applyFont="0" applyFill="0" applyBorder="0" applyAlignment="0" applyProtection="0"/>
    <xf numFmtId="0" fontId="79" fillId="0" borderId="111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74" fillId="0" borderId="111"/>
    <xf numFmtId="0" fontId="74" fillId="0" borderId="111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74" fillId="0" borderId="111"/>
    <xf numFmtId="0" fontId="74" fillId="0" borderId="111"/>
    <xf numFmtId="0" fontId="79" fillId="0" borderId="111"/>
    <xf numFmtId="0" fontId="79" fillId="23" borderId="111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3" fillId="0" borderId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3" fillId="0" borderId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88" fillId="0" borderId="117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6" fillId="20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7" fillId="20" borderId="109" applyNumberFormat="0" applyAlignment="0" applyProtection="0"/>
    <xf numFmtId="0" fontId="22" fillId="27" borderId="108" applyNumberFormat="0" applyFont="0" applyAlignment="0" applyProtection="0"/>
    <xf numFmtId="0" fontId="33" fillId="7" borderId="107" applyNumberForma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39" fillId="0" borderId="110" applyNumberFormat="0" applyFill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6" fillId="20" borderId="107" applyNumberForma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39" fillId="0" borderId="110" applyNumberFormat="0" applyFill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88" fillId="0" borderId="117"/>
    <xf numFmtId="0" fontId="16" fillId="27" borderId="108" applyNumberFormat="0" applyFont="0" applyAlignment="0" applyProtection="0"/>
    <xf numFmtId="194" fontId="43" fillId="28" borderId="108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3" fillId="7" borderId="107" applyNumberFormat="0" applyAlignment="0" applyProtection="0"/>
    <xf numFmtId="0" fontId="39" fillId="0" borderId="110" applyNumberFormat="0" applyFill="0" applyAlignment="0" applyProtection="0"/>
    <xf numFmtId="0" fontId="88" fillId="0" borderId="117"/>
    <xf numFmtId="0" fontId="33" fillId="7" borderId="107" applyNumberForma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7" fillId="20" borderId="109" applyNumberForma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79" fillId="23" borderId="111"/>
    <xf numFmtId="0" fontId="33" fillId="7" borderId="107" applyNumberFormat="0" applyAlignment="0" applyProtection="0"/>
    <xf numFmtId="0" fontId="22" fillId="27" borderId="108" applyNumberFormat="0" applyFont="0" applyAlignment="0" applyProtection="0"/>
    <xf numFmtId="0" fontId="39" fillId="0" borderId="110" applyNumberFormat="0" applyFill="0" applyAlignment="0" applyProtection="0"/>
    <xf numFmtId="0" fontId="33" fillId="7" borderId="107" applyNumberFormat="0" applyAlignment="0" applyProtection="0"/>
    <xf numFmtId="0" fontId="37" fillId="20" borderId="109" applyNumberFormat="0" applyAlignment="0" applyProtection="0"/>
    <xf numFmtId="0" fontId="39" fillId="0" borderId="110" applyNumberFormat="0" applyFill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0" fontId="37" fillId="20" borderId="109" applyNumberFormat="0" applyAlignment="0" applyProtection="0"/>
    <xf numFmtId="0" fontId="39" fillId="0" borderId="110" applyNumberFormat="0" applyFill="0" applyAlignment="0" applyProtection="0"/>
    <xf numFmtId="0" fontId="16" fillId="27" borderId="108" applyNumberFormat="0" applyFont="0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22" fillId="27" borderId="108" applyNumberFormat="0" applyFont="0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22" fillId="27" borderId="108" applyNumberFormat="0" applyFon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0" fontId="3" fillId="0" borderId="0"/>
    <xf numFmtId="0" fontId="33" fillId="7" borderId="107" applyNumberForma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37" fillId="20" borderId="109" applyNumberFormat="0" applyAlignment="0" applyProtection="0"/>
    <xf numFmtId="0" fontId="3" fillId="0" borderId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0" fontId="39" fillId="0" borderId="110" applyNumberFormat="0" applyFill="0" applyAlignment="0" applyProtection="0"/>
    <xf numFmtId="0" fontId="33" fillId="7" borderId="107" applyNumberFormat="0" applyAlignment="0" applyProtection="0"/>
    <xf numFmtId="194" fontId="43" fillId="28" borderId="108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79" fillId="23" borderId="111"/>
    <xf numFmtId="0" fontId="79" fillId="0" borderId="111"/>
    <xf numFmtId="0" fontId="74" fillId="0" borderId="111"/>
    <xf numFmtId="0" fontId="74" fillId="0" borderId="111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74" fillId="0" borderId="111"/>
    <xf numFmtId="0" fontId="74" fillId="0" borderId="111"/>
    <xf numFmtId="0" fontId="79" fillId="0" borderId="111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74" fillId="0" borderId="111"/>
    <xf numFmtId="0" fontId="74" fillId="0" borderId="111"/>
    <xf numFmtId="0" fontId="79" fillId="0" borderId="111"/>
    <xf numFmtId="0" fontId="79" fillId="23" borderId="111"/>
    <xf numFmtId="43" fontId="3" fillId="0" borderId="0" applyFont="0" applyFill="0" applyBorder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9" fillId="0" borderId="110" applyNumberFormat="0" applyFill="0" applyAlignment="0" applyProtection="0"/>
    <xf numFmtId="0" fontId="22" fillId="27" borderId="108" applyNumberFormat="0" applyFont="0" applyAlignment="0" applyProtection="0"/>
    <xf numFmtId="0" fontId="88" fillId="0" borderId="117"/>
    <xf numFmtId="0" fontId="33" fillId="7" borderId="107" applyNumberForma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3" fillId="0" borderId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3" fillId="0" borderId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22" fillId="27" borderId="108" applyNumberFormat="0" applyFont="0" applyAlignment="0" applyProtection="0"/>
    <xf numFmtId="0" fontId="33" fillId="7" borderId="107" applyNumberFormat="0" applyAlignment="0" applyProtection="0"/>
    <xf numFmtId="0" fontId="39" fillId="0" borderId="110" applyNumberFormat="0" applyFill="0" applyAlignment="0" applyProtection="0"/>
    <xf numFmtId="0" fontId="88" fillId="0" borderId="117"/>
    <xf numFmtId="0" fontId="33" fillId="7" borderId="107" applyNumberForma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7" fillId="20" borderId="109" applyNumberForma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79" fillId="23" borderId="111"/>
    <xf numFmtId="0" fontId="88" fillId="0" borderId="117"/>
    <xf numFmtId="0" fontId="33" fillId="7" borderId="107" applyNumberFormat="0" applyAlignment="0" applyProtection="0"/>
    <xf numFmtId="0" fontId="22" fillId="27" borderId="108" applyNumberFormat="0" applyFont="0" applyAlignment="0" applyProtection="0"/>
    <xf numFmtId="0" fontId="39" fillId="0" borderId="110" applyNumberFormat="0" applyFill="0" applyAlignment="0" applyProtection="0"/>
    <xf numFmtId="0" fontId="33" fillId="7" borderId="107" applyNumberFormat="0" applyAlignment="0" applyProtection="0"/>
    <xf numFmtId="0" fontId="37" fillId="20" borderId="109" applyNumberFormat="0" applyAlignment="0" applyProtection="0"/>
    <xf numFmtId="0" fontId="39" fillId="0" borderId="110" applyNumberFormat="0" applyFill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0" fontId="37" fillId="20" borderId="109" applyNumberFormat="0" applyAlignment="0" applyProtection="0"/>
    <xf numFmtId="0" fontId="39" fillId="0" borderId="110" applyNumberFormat="0" applyFill="0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33" fillId="7" borderId="107" applyNumberForma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37" fillId="20" borderId="109" applyNumberFormat="0" applyAlignment="0" applyProtection="0"/>
    <xf numFmtId="0" fontId="22" fillId="27" borderId="108" applyNumberFormat="0" applyFont="0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88" fillId="0" borderId="117"/>
    <xf numFmtId="0" fontId="33" fillId="7" borderId="107" applyNumberForma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7" fillId="20" borderId="109" applyNumberFormat="0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194" fontId="43" fillId="28" borderId="108" applyAlignment="0" applyProtection="0"/>
    <xf numFmtId="0" fontId="39" fillId="0" borderId="110" applyNumberFormat="0" applyFill="0" applyAlignment="0" applyProtection="0"/>
    <xf numFmtId="0" fontId="3" fillId="0" borderId="0"/>
    <xf numFmtId="0" fontId="79" fillId="0" borderId="111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3" fillId="0" borderId="0"/>
    <xf numFmtId="194" fontId="43" fillId="28" borderId="108" applyAlignment="0" applyProtection="0"/>
    <xf numFmtId="0" fontId="26" fillId="20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43" fontId="3" fillId="0" borderId="0" applyFont="0" applyFill="0" applyBorder="0" applyAlignment="0" applyProtection="0"/>
    <xf numFmtId="0" fontId="79" fillId="23" borderId="111"/>
    <xf numFmtId="0" fontId="79" fillId="23" borderId="111"/>
    <xf numFmtId="0" fontId="79" fillId="0" borderId="111"/>
    <xf numFmtId="0" fontId="79" fillId="23" borderId="111"/>
    <xf numFmtId="0" fontId="79" fillId="0" borderId="111"/>
    <xf numFmtId="0" fontId="74" fillId="0" borderId="111"/>
    <xf numFmtId="0" fontId="74" fillId="0" borderId="111"/>
    <xf numFmtId="0" fontId="74" fillId="0" borderId="111"/>
    <xf numFmtId="0" fontId="74" fillId="0" borderId="111"/>
    <xf numFmtId="0" fontId="74" fillId="0" borderId="111"/>
    <xf numFmtId="0" fontId="74" fillId="0" borderId="111"/>
    <xf numFmtId="0" fontId="74" fillId="0" borderId="111"/>
    <xf numFmtId="0" fontId="74" fillId="0" borderId="111"/>
    <xf numFmtId="0" fontId="74" fillId="0" borderId="111"/>
    <xf numFmtId="0" fontId="74" fillId="0" borderId="111"/>
    <xf numFmtId="0" fontId="79" fillId="0" borderId="111"/>
    <xf numFmtId="0" fontId="79" fillId="23" borderId="111"/>
    <xf numFmtId="0" fontId="79" fillId="0" borderId="111"/>
    <xf numFmtId="0" fontId="79" fillId="23" borderId="111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3" fillId="0" borderId="0"/>
    <xf numFmtId="0" fontId="3" fillId="0" borderId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0" fontId="88" fillId="0" borderId="117"/>
    <xf numFmtId="0" fontId="37" fillId="20" borderId="109" applyNumberFormat="0" applyAlignment="0" applyProtection="0"/>
    <xf numFmtId="0" fontId="22" fillId="27" borderId="108" applyNumberFormat="0" applyFon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33" fillId="7" borderId="107" applyNumberFormat="0" applyAlignment="0" applyProtection="0"/>
    <xf numFmtId="0" fontId="16" fillId="27" borderId="108" applyNumberFormat="0" applyFon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0" fontId="39" fillId="0" borderId="110" applyNumberFormat="0" applyFill="0" applyAlignment="0" applyProtection="0"/>
    <xf numFmtId="0" fontId="37" fillId="20" borderId="109" applyNumberFormat="0" applyAlignment="0" applyProtection="0"/>
    <xf numFmtId="0" fontId="22" fillId="27" borderId="108" applyNumberFormat="0" applyFont="0" applyAlignment="0" applyProtection="0"/>
    <xf numFmtId="0" fontId="88" fillId="0" borderId="117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22" fillId="27" borderId="108" applyNumberFormat="0" applyFont="0" applyAlignment="0" applyProtection="0"/>
    <xf numFmtId="0" fontId="39" fillId="0" borderId="110" applyNumberFormat="0" applyFill="0" applyAlignment="0" applyProtection="0"/>
    <xf numFmtId="0" fontId="37" fillId="20" borderId="109" applyNumberFormat="0" applyAlignment="0" applyProtection="0"/>
    <xf numFmtId="0" fontId="22" fillId="27" borderId="108" applyNumberFormat="0" applyFont="0" applyAlignment="0" applyProtection="0"/>
    <xf numFmtId="0" fontId="88" fillId="0" borderId="117"/>
    <xf numFmtId="0" fontId="33" fillId="7" borderId="107" applyNumberFormat="0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0" fontId="39" fillId="0" borderId="110" applyNumberFormat="0" applyFill="0" applyAlignment="0" applyProtection="0"/>
    <xf numFmtId="0" fontId="37" fillId="20" borderId="109" applyNumberFormat="0" applyAlignment="0" applyProtection="0"/>
    <xf numFmtId="0" fontId="22" fillId="27" borderId="108" applyNumberFormat="0" applyFont="0" applyAlignment="0" applyProtection="0"/>
    <xf numFmtId="0" fontId="88" fillId="0" borderId="117"/>
    <xf numFmtId="0" fontId="33" fillId="7" borderId="107" applyNumberFormat="0" applyAlignment="0" applyProtection="0"/>
    <xf numFmtId="0" fontId="26" fillId="20" borderId="107" applyNumberForma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9" fillId="0" borderId="110" applyNumberFormat="0" applyFill="0" applyAlignment="0" applyProtection="0"/>
    <xf numFmtId="0" fontId="37" fillId="20" borderId="109" applyNumberFormat="0" applyAlignment="0" applyProtection="0"/>
    <xf numFmtId="0" fontId="22" fillId="27" borderId="108" applyNumberFormat="0" applyFont="0" applyAlignment="0" applyProtection="0"/>
    <xf numFmtId="0" fontId="88" fillId="0" borderId="117"/>
    <xf numFmtId="0" fontId="33" fillId="7" borderId="107" applyNumberFormat="0" applyAlignment="0" applyProtection="0"/>
    <xf numFmtId="0" fontId="26" fillId="20" borderId="107" applyNumberForma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88" fillId="0" borderId="117"/>
    <xf numFmtId="0" fontId="33" fillId="7" borderId="107" applyNumberForma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3" fillId="7" borderId="107" applyNumberForma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3" fillId="7" borderId="107" applyNumberFormat="0" applyAlignment="0" applyProtection="0"/>
    <xf numFmtId="0" fontId="88" fillId="0" borderId="115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26" fillId="20" borderId="107" applyNumberFormat="0" applyAlignment="0" applyProtection="0"/>
    <xf numFmtId="0" fontId="33" fillId="7" borderId="107" applyNumberFormat="0" applyAlignment="0" applyProtection="0"/>
    <xf numFmtId="0" fontId="16" fillId="27" borderId="108" applyNumberFormat="0" applyFont="0" applyAlignment="0" applyProtection="0"/>
    <xf numFmtId="0" fontId="88" fillId="0" borderId="117"/>
    <xf numFmtId="0" fontId="3" fillId="0" borderId="0"/>
    <xf numFmtId="0" fontId="3" fillId="0" borderId="0"/>
    <xf numFmtId="0" fontId="33" fillId="7" borderId="107" applyNumberFormat="0" applyAlignment="0" applyProtection="0"/>
    <xf numFmtId="0" fontId="37" fillId="20" borderId="109" applyNumberFormat="0" applyAlignment="0" applyProtection="0"/>
    <xf numFmtId="0" fontId="39" fillId="0" borderId="110" applyNumberFormat="0" applyFill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0" fontId="26" fillId="20" borderId="107" applyNumberFormat="0" applyAlignment="0" applyProtection="0"/>
    <xf numFmtId="43" fontId="3" fillId="0" borderId="0" applyFont="0" applyFill="0" applyBorder="0" applyAlignment="0" applyProtection="0"/>
    <xf numFmtId="0" fontId="74" fillId="0" borderId="111"/>
    <xf numFmtId="0" fontId="74" fillId="0" borderId="111"/>
    <xf numFmtId="0" fontId="79" fillId="0" borderId="111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3" fillId="7" borderId="107" applyNumberFormat="0" applyAlignment="0" applyProtection="0"/>
    <xf numFmtId="0" fontId="3" fillId="0" borderId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3" fillId="0" borderId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16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22" fillId="27" borderId="108" applyNumberFormat="0" applyFont="0" applyAlignment="0" applyProtection="0"/>
    <xf numFmtId="194" fontId="43" fillId="28" borderId="108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7" fillId="20" borderId="109" applyNumberFormat="0" applyAlignment="0" applyProtection="0"/>
    <xf numFmtId="0" fontId="33" fillId="7" borderId="107" applyNumberFormat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39" fillId="0" borderId="110" applyNumberFormat="0" applyFill="0" applyAlignment="0" applyProtection="0"/>
    <xf numFmtId="0" fontId="22" fillId="0" borderId="0"/>
    <xf numFmtId="0" fontId="88" fillId="0" borderId="117"/>
    <xf numFmtId="0" fontId="33" fillId="7" borderId="107" applyNumberFormat="0" applyAlignment="0" applyProtection="0"/>
    <xf numFmtId="0" fontId="22" fillId="27" borderId="108" applyNumberFormat="0" applyFont="0" applyAlignment="0" applyProtection="0"/>
    <xf numFmtId="0" fontId="33" fillId="7" borderId="107" applyNumberFormat="0" applyAlignment="0" applyProtection="0"/>
    <xf numFmtId="0" fontId="79" fillId="23" borderId="111"/>
    <xf numFmtId="0" fontId="22" fillId="27" borderId="108" applyNumberFormat="0" applyFont="0" applyAlignment="0" applyProtection="0"/>
    <xf numFmtId="0" fontId="16" fillId="27" borderId="108" applyNumberFormat="0" applyFont="0" applyAlignment="0" applyProtection="0"/>
    <xf numFmtId="0" fontId="37" fillId="20" borderId="109" applyNumberFormat="0" applyAlignment="0" applyProtection="0"/>
    <xf numFmtId="0" fontId="26" fillId="20" borderId="107" applyNumberFormat="0" applyAlignment="0" applyProtection="0"/>
    <xf numFmtId="0" fontId="22" fillId="0" borderId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79" fillId="0" borderId="12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74" fillId="0" borderId="12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74" fillId="0" borderId="12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74" fillId="0" borderId="12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74" fillId="0" borderId="120"/>
    <xf numFmtId="194" fontId="43" fillId="28" borderId="121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74" fillId="0" borderId="12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79" fillId="23" borderId="12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74" fillId="0" borderId="12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79" fillId="0" borderId="12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9" fontId="22" fillId="0" borderId="0" applyFont="0" applyFill="0" applyBorder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79" fillId="23" borderId="12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79" fillId="23" borderId="12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74" fillId="0" borderId="12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74" fillId="0" borderId="120"/>
    <xf numFmtId="0" fontId="26" fillId="20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74" fillId="0" borderId="12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79" fillId="0" borderId="120"/>
    <xf numFmtId="194" fontId="43" fillId="28" borderId="121" applyAlignment="0" applyProtection="0"/>
    <xf numFmtId="0" fontId="79" fillId="0" borderId="12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79" fillId="23" borderId="120"/>
    <xf numFmtId="0" fontId="16" fillId="27" borderId="121" applyNumberFormat="0" applyFont="0" applyAlignment="0" applyProtection="0"/>
    <xf numFmtId="194" fontId="43" fillId="28" borderId="121" applyAlignment="0" applyProtection="0"/>
    <xf numFmtId="0" fontId="74" fillId="0" borderId="12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79" fillId="23" borderId="12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74" fillId="0" borderId="12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79" fillId="23" borderId="12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86" fontId="22" fillId="0" borderId="118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74" fillId="0" borderId="12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79" fillId="0" borderId="120"/>
    <xf numFmtId="194" fontId="43" fillId="28" borderId="121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79" fillId="23" borderId="12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79" fillId="23" borderId="12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43" fontId="22" fillId="0" borderId="0" applyFont="0" applyFill="0" applyBorder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74" fillId="0" borderId="12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74" fillId="0" borderId="120"/>
    <xf numFmtId="0" fontId="26" fillId="20" borderId="119" applyNumberForma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74" fillId="0" borderId="12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74" fillId="0" borderId="12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79" fillId="0" borderId="12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79" fillId="23" borderId="12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79" fillId="23" borderId="12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79" fillId="0" borderId="12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74" fillId="0" borderId="12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74" fillId="0" borderId="120"/>
    <xf numFmtId="0" fontId="26" fillId="20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74" fillId="0" borderId="12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79" fillId="23" borderId="12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79" fillId="23" borderId="12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79" fillId="23" borderId="12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79" fillId="0" borderId="12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79" fillId="23" borderId="12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74" fillId="0" borderId="12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79" fillId="0" borderId="12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79" fillId="0" borderId="120"/>
    <xf numFmtId="0" fontId="33" fillId="7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79" fillId="0" borderId="12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74" fillId="0" borderId="12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79" fillId="0" borderId="12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74" fillId="0" borderId="12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79" fillId="23" borderId="12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79" fillId="0" borderId="12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74" fillId="0" borderId="12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79" fillId="0" borderId="12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79" fillId="0" borderId="12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74" fillId="0" borderId="12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79" fillId="0" borderId="12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74" fillId="0" borderId="12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79" fillId="0" borderId="120"/>
    <xf numFmtId="194" fontId="43" fillId="28" borderId="121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79" fillId="0" borderId="12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74" fillId="0" borderId="120"/>
    <xf numFmtId="0" fontId="16" fillId="27" borderId="121" applyNumberFormat="0" applyFont="0" applyAlignment="0" applyProtection="0"/>
    <xf numFmtId="0" fontId="79" fillId="23" borderId="12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79" fillId="23" borderId="12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79" fillId="23" borderId="12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74" fillId="0" borderId="12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79" fillId="0" borderId="12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79" fillId="0" borderId="120"/>
    <xf numFmtId="0" fontId="33" fillId="7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74" fillId="0" borderId="12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79" fillId="0" borderId="12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74" fillId="0" borderId="12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74" fillId="0" borderId="12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74" fillId="0" borderId="12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79" fillId="0" borderId="12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79" fillId="23" borderId="12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74" fillId="0" borderId="12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74" fillId="0" borderId="12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79" fillId="23" borderId="12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79" fillId="0" borderId="12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0" fontId="41" fillId="25" borderId="118" applyNumberFormat="0" applyBorder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74" fillId="0" borderId="12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33" fillId="7" borderId="107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74" fillId="0" borderId="12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79" fillId="0" borderId="12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79" fillId="0" borderId="12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0" fontId="41" fillId="25" borderId="118" applyNumberFormat="0" applyBorder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79" fillId="23" borderId="12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0" fontId="74" fillId="0" borderId="120"/>
    <xf numFmtId="0" fontId="22" fillId="27" borderId="121" applyNumberFormat="0" applyFont="0" applyAlignment="0" applyProtection="0"/>
    <xf numFmtId="0" fontId="74" fillId="0" borderId="12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79" fillId="23" borderId="12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74" fillId="0" borderId="12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79" fillId="0" borderId="12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74" fillId="0" borderId="12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79" fillId="23" borderId="12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74" fillId="0" borderId="12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74" fillId="0" borderId="12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74" fillId="0" borderId="12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79" fillId="23" borderId="120"/>
    <xf numFmtId="0" fontId="26" fillId="20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79" fillId="23" borderId="12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79" fillId="0" borderId="12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74" fillId="0" borderId="12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79" fillId="0" borderId="12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79" fillId="23" borderId="12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74" fillId="0" borderId="120"/>
    <xf numFmtId="0" fontId="26" fillId="20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79" fillId="0" borderId="12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79" fillId="0" borderId="12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79" fillId="23" borderId="12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79" fillId="23" borderId="12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74" fillId="0" borderId="12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74" fillId="0" borderId="120"/>
    <xf numFmtId="0" fontId="26" fillId="20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74" fillId="0" borderId="12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74" fillId="0" borderId="12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9" fontId="22" fillId="0" borderId="0" applyFont="0" applyFill="0" applyBorder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79" fillId="23" borderId="12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74" fillId="0" borderId="12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74" fillId="0" borderId="12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79" fillId="0" borderId="12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79" fillId="23" borderId="12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79" fillId="0" borderId="120"/>
    <xf numFmtId="0" fontId="16" fillId="27" borderId="121" applyNumberFormat="0" applyFont="0" applyAlignment="0" applyProtection="0"/>
    <xf numFmtId="0" fontId="79" fillId="23" borderId="12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74" fillId="0" borderId="120"/>
    <xf numFmtId="0" fontId="33" fillId="7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74" fillId="0" borderId="12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79" fillId="23" borderId="12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43" fontId="22" fillId="0" borderId="0" applyFont="0" applyFill="0" applyBorder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74" fillId="0" borderId="12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79" fillId="23" borderId="12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9" fontId="22" fillId="0" borderId="0" applyFont="0" applyFill="0" applyBorder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79" fillId="0" borderId="12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74" fillId="0" borderId="12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74" fillId="0" borderId="120"/>
    <xf numFmtId="0" fontId="33" fillId="7" borderId="119" applyNumberFormat="0" applyAlignment="0" applyProtection="0"/>
    <xf numFmtId="0" fontId="79" fillId="0" borderId="12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74" fillId="0" borderId="12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79" fillId="0" borderId="12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74" fillId="0" borderId="12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74" fillId="0" borderId="120"/>
    <xf numFmtId="0" fontId="33" fillId="7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79" fillId="0" borderId="12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79" fillId="23" borderId="120"/>
    <xf numFmtId="0" fontId="26" fillId="20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74" fillId="0" borderId="120"/>
    <xf numFmtId="194" fontId="43" fillId="28" borderId="121" applyAlignment="0" applyProtection="0"/>
    <xf numFmtId="0" fontId="79" fillId="23" borderId="12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79" fillId="23" borderId="12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74" fillId="0" borderId="12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74" fillId="0" borderId="12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74" fillId="0" borderId="12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74" fillId="0" borderId="120"/>
    <xf numFmtId="194" fontId="43" fillId="28" borderId="121" applyAlignment="0" applyProtection="0"/>
    <xf numFmtId="0" fontId="79" fillId="23" borderId="120"/>
    <xf numFmtId="194" fontId="43" fillId="28" borderId="121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74" fillId="0" borderId="12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2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2" fillId="27" borderId="121" applyNumberFormat="0" applyFon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26" fillId="20" borderId="119" applyNumberForma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26" fillId="20" borderId="119" applyNumberForma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16" fillId="27" borderId="121" applyNumberFormat="0" applyFont="0" applyAlignment="0" applyProtection="0"/>
    <xf numFmtId="0" fontId="33" fillId="7" borderId="119" applyNumberFormat="0" applyAlignment="0" applyProtection="0"/>
    <xf numFmtId="194" fontId="43" fillId="28" borderId="121" applyAlignment="0" applyProtection="0"/>
    <xf numFmtId="194" fontId="43" fillId="28" borderId="121" applyAlignment="0" applyProtection="0"/>
    <xf numFmtId="0" fontId="33" fillId="7" borderId="119" applyNumberFormat="0" applyAlignment="0" applyProtection="0"/>
    <xf numFmtId="0" fontId="16" fillId="27" borderId="121" applyNumberFormat="0" applyFont="0" applyAlignment="0" applyProtection="0"/>
    <xf numFmtId="0" fontId="26" fillId="20" borderId="119" applyNumberFormat="0" applyAlignment="0" applyProtection="0"/>
    <xf numFmtId="0" fontId="37" fillId="20" borderId="129" applyNumberFormat="0" applyAlignment="0" applyProtection="0"/>
    <xf numFmtId="0" fontId="33" fillId="7" borderId="133" applyNumberFormat="0" applyAlignment="0" applyProtection="0"/>
    <xf numFmtId="194" fontId="43" fillId="28" borderId="134" applyAlignment="0" applyProtection="0"/>
    <xf numFmtId="0" fontId="26" fillId="20" borderId="127" applyNumberFormat="0" applyAlignment="0" applyProtection="0"/>
    <xf numFmtId="194" fontId="43" fillId="28" borderId="134" applyAlignment="0" applyProtection="0"/>
    <xf numFmtId="0" fontId="26" fillId="20" borderId="133" applyNumberFormat="0" applyAlignment="0" applyProtection="0"/>
    <xf numFmtId="0" fontId="26" fillId="20" borderId="133" applyNumberFormat="0" applyAlignment="0" applyProtection="0"/>
    <xf numFmtId="0" fontId="16" fillId="27" borderId="140" applyNumberFormat="0" applyFont="0" applyAlignment="0" applyProtection="0"/>
    <xf numFmtId="0" fontId="22" fillId="27" borderId="140" applyNumberFormat="0" applyFont="0" applyAlignment="0" applyProtection="0"/>
    <xf numFmtId="194" fontId="43" fillId="28" borderId="128" applyAlignment="0" applyProtection="0"/>
    <xf numFmtId="0" fontId="16" fillId="27" borderId="140" applyNumberFormat="0" applyFont="0" applyAlignment="0" applyProtection="0"/>
    <xf numFmtId="0" fontId="22" fillId="27" borderId="140" applyNumberFormat="0" applyFont="0" applyAlignment="0" applyProtection="0"/>
    <xf numFmtId="0" fontId="26" fillId="20" borderId="127" applyNumberFormat="0" applyAlignment="0" applyProtection="0"/>
    <xf numFmtId="194" fontId="43" fillId="28" borderId="134" applyAlignment="0" applyProtection="0"/>
    <xf numFmtId="0" fontId="22" fillId="27" borderId="128" applyNumberFormat="0" applyFont="0" applyAlignment="0" applyProtection="0"/>
    <xf numFmtId="43" fontId="22" fillId="0" borderId="0" applyFont="0" applyFill="0" applyBorder="0" applyAlignment="0" applyProtection="0"/>
    <xf numFmtId="0" fontId="37" fillId="20" borderId="129" applyNumberFormat="0" applyAlignment="0" applyProtection="0"/>
    <xf numFmtId="194" fontId="43" fillId="28" borderId="134" applyAlignment="0" applyProtection="0"/>
    <xf numFmtId="0" fontId="16" fillId="27" borderId="134" applyNumberFormat="0" applyFont="0" applyAlignment="0" applyProtection="0"/>
    <xf numFmtId="0" fontId="39" fillId="0" borderId="136" applyNumberFormat="0" applyFill="0" applyAlignment="0" applyProtection="0"/>
    <xf numFmtId="0" fontId="16" fillId="27" borderId="140" applyNumberFormat="0" applyFont="0" applyAlignment="0" applyProtection="0"/>
    <xf numFmtId="194" fontId="43" fillId="28" borderId="140" applyAlignment="0" applyProtection="0"/>
    <xf numFmtId="194" fontId="43" fillId="28" borderId="140" applyAlignment="0" applyProtection="0"/>
    <xf numFmtId="0" fontId="16" fillId="27" borderId="134" applyNumberFormat="0" applyFont="0" applyAlignment="0" applyProtection="0"/>
    <xf numFmtId="0" fontId="39" fillId="0" borderId="136" applyNumberFormat="0" applyFill="0" applyAlignment="0" applyProtection="0"/>
    <xf numFmtId="0" fontId="16" fillId="27" borderId="128" applyNumberFormat="0" applyFont="0" applyAlignment="0" applyProtection="0"/>
    <xf numFmtId="0" fontId="16" fillId="27" borderId="140" applyNumberFormat="0" applyFont="0" applyAlignment="0" applyProtection="0"/>
    <xf numFmtId="194" fontId="43" fillId="28" borderId="134" applyAlignment="0" applyProtection="0"/>
    <xf numFmtId="0" fontId="26" fillId="20" borderId="127" applyNumberFormat="0" applyAlignment="0" applyProtection="0"/>
    <xf numFmtId="194" fontId="43" fillId="28" borderId="140" applyAlignment="0" applyProtection="0"/>
    <xf numFmtId="0" fontId="37" fillId="20" borderId="129" applyNumberFormat="0" applyAlignment="0" applyProtection="0"/>
    <xf numFmtId="0" fontId="26" fillId="20" borderId="127" applyNumberFormat="0" applyAlignment="0" applyProtection="0"/>
    <xf numFmtId="0" fontId="33" fillId="7" borderId="133" applyNumberFormat="0" applyAlignment="0" applyProtection="0"/>
    <xf numFmtId="194" fontId="43" fillId="28" borderId="134" applyAlignment="0" applyProtection="0"/>
    <xf numFmtId="0" fontId="37" fillId="20" borderId="135" applyNumberFormat="0" applyAlignment="0" applyProtection="0"/>
    <xf numFmtId="194" fontId="43" fillId="28" borderId="134" applyAlignment="0" applyProtection="0"/>
    <xf numFmtId="0" fontId="39" fillId="0" borderId="136" applyNumberFormat="0" applyFill="0" applyAlignment="0" applyProtection="0"/>
    <xf numFmtId="0" fontId="33" fillId="7" borderId="127" applyNumberFormat="0" applyAlignment="0" applyProtection="0"/>
    <xf numFmtId="0" fontId="39" fillId="0" borderId="130" applyNumberFormat="0" applyFill="0" applyAlignment="0" applyProtection="0"/>
    <xf numFmtId="194" fontId="43" fillId="28" borderId="128" applyAlignment="0" applyProtection="0"/>
    <xf numFmtId="0" fontId="37" fillId="20" borderId="135" applyNumberFormat="0" applyAlignment="0" applyProtection="0"/>
    <xf numFmtId="194" fontId="43" fillId="28" borderId="128" applyAlignment="0" applyProtection="0"/>
    <xf numFmtId="0" fontId="88" fillId="0" borderId="132"/>
    <xf numFmtId="0" fontId="16" fillId="27" borderId="140" applyNumberFormat="0" applyFont="0" applyAlignment="0" applyProtection="0"/>
    <xf numFmtId="194" fontId="43" fillId="28" borderId="140" applyAlignment="0" applyProtection="0"/>
    <xf numFmtId="0" fontId="88" fillId="0" borderId="138"/>
    <xf numFmtId="194" fontId="43" fillId="28" borderId="134" applyAlignment="0" applyProtection="0"/>
    <xf numFmtId="194" fontId="43" fillId="28" borderId="134" applyAlignment="0" applyProtection="0"/>
    <xf numFmtId="0" fontId="22" fillId="27" borderId="128" applyNumberFormat="0" applyFont="0" applyAlignment="0" applyProtection="0"/>
    <xf numFmtId="0" fontId="16" fillId="27" borderId="128" applyNumberFormat="0" applyFont="0" applyAlignment="0" applyProtection="0"/>
    <xf numFmtId="194" fontId="43" fillId="28" borderId="128" applyAlignment="0" applyProtection="0"/>
    <xf numFmtId="0" fontId="16" fillId="27" borderId="140" applyNumberFormat="0" applyFont="0" applyAlignment="0" applyProtection="0"/>
    <xf numFmtId="194" fontId="43" fillId="28" borderId="128" applyAlignment="0" applyProtection="0"/>
    <xf numFmtId="0" fontId="39" fillId="0" borderId="142" applyNumberFormat="0" applyFill="0" applyAlignment="0" applyProtection="0"/>
    <xf numFmtId="0" fontId="16" fillId="27" borderId="140" applyNumberFormat="0" applyFont="0" applyAlignment="0" applyProtection="0"/>
    <xf numFmtId="194" fontId="43" fillId="28" borderId="140" applyAlignment="0" applyProtection="0"/>
    <xf numFmtId="0" fontId="39" fillId="0" borderId="142" applyNumberFormat="0" applyFill="0" applyAlignment="0" applyProtection="0"/>
    <xf numFmtId="194" fontId="43" fillId="28" borderId="134" applyAlignment="0" applyProtection="0"/>
    <xf numFmtId="0" fontId="16" fillId="27" borderId="134" applyNumberFormat="0" applyFont="0" applyAlignment="0" applyProtection="0"/>
    <xf numFmtId="0" fontId="26" fillId="20" borderId="139" applyNumberFormat="0" applyAlignment="0" applyProtection="0"/>
    <xf numFmtId="0" fontId="16" fillId="27" borderId="128" applyNumberFormat="0" applyFont="0" applyAlignment="0" applyProtection="0"/>
    <xf numFmtId="194" fontId="43" fillId="28" borderId="128" applyAlignment="0" applyProtection="0"/>
    <xf numFmtId="0" fontId="39" fillId="0" borderId="130" applyNumberFormat="0" applyFill="0" applyAlignment="0" applyProtection="0"/>
    <xf numFmtId="0" fontId="22" fillId="27" borderId="140" applyNumberFormat="0" applyFont="0" applyAlignment="0" applyProtection="0"/>
    <xf numFmtId="9" fontId="22" fillId="0" borderId="0" applyFont="0" applyFill="0" applyBorder="0" applyAlignment="0" applyProtection="0"/>
    <xf numFmtId="0" fontId="16" fillId="27" borderId="140" applyNumberFormat="0" applyFont="0" applyAlignment="0" applyProtection="0"/>
    <xf numFmtId="0" fontId="26" fillId="20" borderId="139" applyNumberFormat="0" applyAlignment="0" applyProtection="0"/>
    <xf numFmtId="0" fontId="33" fillId="7" borderId="127" applyNumberFormat="0" applyAlignment="0" applyProtection="0"/>
    <xf numFmtId="0" fontId="33" fillId="7" borderId="127" applyNumberFormat="0" applyAlignment="0" applyProtection="0"/>
    <xf numFmtId="0" fontId="26" fillId="20" borderId="133" applyNumberFormat="0" applyAlignment="0" applyProtection="0"/>
    <xf numFmtId="194" fontId="43" fillId="28" borderId="140" applyAlignment="0" applyProtection="0"/>
    <xf numFmtId="0" fontId="16" fillId="27" borderId="128" applyNumberFormat="0" applyFont="0" applyAlignment="0" applyProtection="0"/>
    <xf numFmtId="194" fontId="43" fillId="28" borderId="140" applyAlignment="0" applyProtection="0"/>
    <xf numFmtId="0" fontId="33" fillId="7" borderId="139" applyNumberFormat="0" applyAlignment="0" applyProtection="0"/>
    <xf numFmtId="194" fontId="43" fillId="28" borderId="140" applyAlignment="0" applyProtection="0"/>
    <xf numFmtId="0" fontId="33" fillId="7" borderId="133" applyNumberFormat="0" applyAlignment="0" applyProtection="0"/>
    <xf numFmtId="0" fontId="16" fillId="27" borderId="134" applyNumberFormat="0" applyFont="0" applyAlignment="0" applyProtection="0"/>
    <xf numFmtId="194" fontId="43" fillId="28" borderId="140" applyAlignment="0" applyProtection="0"/>
    <xf numFmtId="0" fontId="16" fillId="27" borderId="128" applyNumberFormat="0" applyFont="0" applyAlignment="0" applyProtection="0"/>
    <xf numFmtId="0" fontId="39" fillId="0" borderId="142" applyNumberFormat="0" applyFill="0" applyAlignment="0" applyProtection="0"/>
    <xf numFmtId="194" fontId="43" fillId="28" borderId="140" applyAlignment="0" applyProtection="0"/>
    <xf numFmtId="194" fontId="43" fillId="28" borderId="140" applyAlignment="0" applyProtection="0"/>
    <xf numFmtId="0" fontId="16" fillId="27" borderId="134" applyNumberFormat="0" applyFont="0" applyAlignment="0" applyProtection="0"/>
    <xf numFmtId="194" fontId="43" fillId="28" borderId="134" applyAlignment="0" applyProtection="0"/>
    <xf numFmtId="194" fontId="43" fillId="28" borderId="134" applyAlignment="0" applyProtection="0"/>
    <xf numFmtId="0" fontId="33" fillId="7" borderId="133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94" fontId="43" fillId="28" borderId="140" applyAlignment="0" applyProtection="0"/>
    <xf numFmtId="0" fontId="16" fillId="27" borderId="140" applyNumberFormat="0" applyFont="0" applyAlignment="0" applyProtection="0"/>
    <xf numFmtId="0" fontId="33" fillId="7" borderId="133" applyNumberFormat="0" applyAlignment="0" applyProtection="0"/>
    <xf numFmtId="194" fontId="43" fillId="28" borderId="128" applyAlignment="0" applyProtection="0"/>
    <xf numFmtId="0" fontId="26" fillId="20" borderId="127" applyNumberFormat="0" applyAlignment="0" applyProtection="0"/>
    <xf numFmtId="0" fontId="39" fillId="0" borderId="142" applyNumberFormat="0" applyFill="0" applyAlignment="0" applyProtection="0"/>
    <xf numFmtId="0" fontId="16" fillId="27" borderId="140" applyNumberFormat="0" applyFont="0" applyAlignment="0" applyProtection="0"/>
    <xf numFmtId="194" fontId="43" fillId="28" borderId="128" applyAlignment="0" applyProtection="0"/>
    <xf numFmtId="0" fontId="26" fillId="20" borderId="127" applyNumberFormat="0" applyAlignment="0" applyProtection="0"/>
    <xf numFmtId="0" fontId="16" fillId="27" borderId="134" applyNumberFormat="0" applyFont="0" applyAlignment="0" applyProtection="0"/>
    <xf numFmtId="0" fontId="16" fillId="27" borderId="140" applyNumberFormat="0" applyFont="0" applyAlignment="0" applyProtection="0"/>
    <xf numFmtId="0" fontId="39" fillId="0" borderId="142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37" fillId="20" borderId="141" applyNumberFormat="0" applyAlignment="0" applyProtection="0"/>
    <xf numFmtId="0" fontId="33" fillId="7" borderId="133" applyNumberFormat="0" applyAlignment="0" applyProtection="0"/>
    <xf numFmtId="194" fontId="43" fillId="28" borderId="128" applyAlignment="0" applyProtection="0"/>
    <xf numFmtId="0" fontId="37" fillId="20" borderId="129" applyNumberFormat="0" applyAlignment="0" applyProtection="0"/>
    <xf numFmtId="194" fontId="43" fillId="28" borderId="140" applyAlignment="0" applyProtection="0"/>
    <xf numFmtId="194" fontId="43" fillId="28" borderId="128" applyAlignment="0" applyProtection="0"/>
    <xf numFmtId="0" fontId="39" fillId="0" borderId="142" applyNumberFormat="0" applyFill="0" applyAlignment="0" applyProtection="0"/>
    <xf numFmtId="0" fontId="37" fillId="20" borderId="141" applyNumberFormat="0" applyAlignment="0" applyProtection="0"/>
    <xf numFmtId="0" fontId="39" fillId="0" borderId="136" applyNumberFormat="0" applyFill="0" applyAlignment="0" applyProtection="0"/>
    <xf numFmtId="0" fontId="16" fillId="27" borderId="128" applyNumberFormat="0" applyFont="0" applyAlignment="0" applyProtection="0"/>
    <xf numFmtId="0" fontId="16" fillId="27" borderId="140" applyNumberFormat="0" applyFont="0" applyAlignment="0" applyProtection="0"/>
    <xf numFmtId="194" fontId="43" fillId="28" borderId="128" applyAlignment="0" applyProtection="0"/>
    <xf numFmtId="0" fontId="2" fillId="0" borderId="0"/>
    <xf numFmtId="0" fontId="2" fillId="0" borderId="0"/>
    <xf numFmtId="0" fontId="39" fillId="0" borderId="136" applyNumberFormat="0" applyFill="0" applyAlignment="0" applyProtection="0"/>
    <xf numFmtId="194" fontId="43" fillId="28" borderId="128" applyAlignment="0" applyProtection="0"/>
    <xf numFmtId="0" fontId="37" fillId="20" borderId="129" applyNumberFormat="0" applyAlignment="0" applyProtection="0"/>
    <xf numFmtId="0" fontId="2" fillId="0" borderId="0"/>
    <xf numFmtId="0" fontId="2" fillId="0" borderId="0"/>
    <xf numFmtId="194" fontId="43" fillId="28" borderId="140" applyAlignment="0" applyProtection="0"/>
    <xf numFmtId="0" fontId="16" fillId="27" borderId="140" applyNumberFormat="0" applyFont="0" applyAlignment="0" applyProtection="0"/>
    <xf numFmtId="0" fontId="22" fillId="27" borderId="134" applyNumberFormat="0" applyFont="0" applyAlignment="0" applyProtection="0"/>
    <xf numFmtId="194" fontId="43" fillId="28" borderId="134" applyAlignment="0" applyProtection="0"/>
    <xf numFmtId="0" fontId="2" fillId="0" borderId="0"/>
    <xf numFmtId="0" fontId="37" fillId="20" borderId="129" applyNumberFormat="0" applyAlignment="0" applyProtection="0"/>
    <xf numFmtId="0" fontId="2" fillId="0" borderId="0"/>
    <xf numFmtId="194" fontId="43" fillId="28" borderId="140" applyAlignment="0" applyProtection="0"/>
    <xf numFmtId="0" fontId="39" fillId="0" borderId="136" applyNumberFormat="0" applyFill="0" applyAlignment="0" applyProtection="0"/>
    <xf numFmtId="194" fontId="43" fillId="28" borderId="128" applyAlignment="0" applyProtection="0"/>
    <xf numFmtId="43" fontId="22" fillId="0" borderId="0" applyFont="0" applyFill="0" applyBorder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40" applyAlignment="0" applyProtection="0"/>
    <xf numFmtId="194" fontId="43" fillId="28" borderId="140" applyAlignment="0" applyProtection="0"/>
    <xf numFmtId="0" fontId="16" fillId="27" borderId="12" applyNumberFormat="0" applyFont="0" applyAlignment="0" applyProtection="0"/>
    <xf numFmtId="0" fontId="37" fillId="20" borderId="135" applyNumberFormat="0" applyAlignment="0" applyProtection="0"/>
    <xf numFmtId="0" fontId="16" fillId="27" borderId="12" applyNumberFormat="0" applyFont="0" applyAlignment="0" applyProtection="0"/>
    <xf numFmtId="0" fontId="16" fillId="27" borderId="134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79" fillId="23" borderId="137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33" fillId="7" borderId="139" applyNumberForma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8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4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34" applyNumberFormat="0" applyFont="0" applyAlignment="0" applyProtection="0"/>
    <xf numFmtId="194" fontId="43" fillId="28" borderId="134" applyAlignment="0" applyProtection="0"/>
    <xf numFmtId="194" fontId="43" fillId="28" borderId="134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33" fillId="7" borderId="139" applyNumberFormat="0" applyAlignment="0" applyProtection="0"/>
    <xf numFmtId="194" fontId="43" fillId="28" borderId="128" applyAlignment="0" applyProtection="0"/>
    <xf numFmtId="0" fontId="16" fillId="27" borderId="12" applyNumberFormat="0" applyFont="0" applyAlignment="0" applyProtection="0"/>
    <xf numFmtId="194" fontId="43" fillId="28" borderId="140" applyAlignment="0" applyProtection="0"/>
    <xf numFmtId="0" fontId="26" fillId="20" borderId="139" applyNumberForma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40" applyNumberFormat="0" applyFon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22" fillId="27" borderId="134" applyNumberFormat="0" applyFont="0" applyAlignment="0" applyProtection="0"/>
    <xf numFmtId="0" fontId="74" fillId="0" borderId="143"/>
    <xf numFmtId="194" fontId="43" fillId="28" borderId="128" applyAlignment="0" applyProtection="0"/>
    <xf numFmtId="0" fontId="88" fillId="0" borderId="123"/>
    <xf numFmtId="0" fontId="88" fillId="0" borderId="123"/>
    <xf numFmtId="0" fontId="89" fillId="0" borderId="124"/>
    <xf numFmtId="0" fontId="89" fillId="0" borderId="124"/>
    <xf numFmtId="0" fontId="37" fillId="20" borderId="141" applyNumberFormat="0" applyAlignment="0" applyProtection="0"/>
    <xf numFmtId="0" fontId="16" fillId="27" borderId="140" applyNumberFormat="0" applyFont="0" applyAlignment="0" applyProtection="0"/>
    <xf numFmtId="194" fontId="43" fillId="28" borderId="140" applyAlignment="0" applyProtection="0"/>
    <xf numFmtId="194" fontId="43" fillId="28" borderId="134" applyAlignment="0" applyProtection="0"/>
    <xf numFmtId="0" fontId="16" fillId="27" borderId="134" applyNumberFormat="0" applyFont="0" applyAlignment="0" applyProtection="0"/>
    <xf numFmtId="0" fontId="26" fillId="20" borderId="127" applyNumberFormat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22" fillId="27" borderId="128" applyNumberFormat="0" applyFont="0" applyAlignment="0" applyProtection="0"/>
    <xf numFmtId="194" fontId="43" fillId="28" borderId="128" applyAlignment="0" applyProtection="0"/>
    <xf numFmtId="0" fontId="2" fillId="0" borderId="0"/>
    <xf numFmtId="0" fontId="2" fillId="0" borderId="0"/>
    <xf numFmtId="41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16" fillId="27" borderId="128" applyNumberFormat="0" applyFont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" fillId="0" borderId="0"/>
    <xf numFmtId="41" fontId="22" fillId="0" borderId="0" applyFont="0" applyFill="0" applyBorder="0" applyAlignment="0" applyProtection="0"/>
    <xf numFmtId="0" fontId="2" fillId="0" borderId="0"/>
    <xf numFmtId="43" fontId="22" fillId="0" borderId="0" applyFont="0" applyFill="0" applyBorder="0" applyAlignment="0" applyProtection="0"/>
    <xf numFmtId="194" fontId="43" fillId="28" borderId="128" applyAlignment="0" applyProtection="0"/>
    <xf numFmtId="0" fontId="22" fillId="27" borderId="134" applyNumberFormat="0" applyFont="0" applyAlignment="0" applyProtection="0"/>
    <xf numFmtId="194" fontId="43" fillId="28" borderId="134" applyAlignment="0" applyProtection="0"/>
    <xf numFmtId="0" fontId="33" fillId="7" borderId="139" applyNumberFormat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16" fillId="0" borderId="0" applyFont="0" applyFill="0" applyBorder="0" applyAlignment="0" applyProtection="0"/>
    <xf numFmtId="186" fontId="22" fillId="0" borderId="118"/>
    <xf numFmtId="10" fontId="41" fillId="25" borderId="118" applyNumberFormat="0" applyBorder="0" applyAlignment="0" applyProtection="0"/>
    <xf numFmtId="194" fontId="43" fillId="28" borderId="128" applyAlignment="0" applyProtection="0"/>
    <xf numFmtId="0" fontId="39" fillId="0" borderId="130" applyNumberFormat="0" applyFill="0" applyAlignment="0" applyProtection="0"/>
    <xf numFmtId="0" fontId="16" fillId="27" borderId="128" applyNumberFormat="0" applyFont="0" applyAlignment="0" applyProtection="0"/>
    <xf numFmtId="0" fontId="2" fillId="0" borderId="0"/>
    <xf numFmtId="0" fontId="2" fillId="0" borderId="0"/>
    <xf numFmtId="0" fontId="33" fillId="7" borderId="127" applyNumberFormat="0" applyAlignment="0" applyProtection="0"/>
    <xf numFmtId="0" fontId="26" fillId="20" borderId="127" applyNumberFormat="0" applyAlignment="0" applyProtection="0"/>
    <xf numFmtId="0" fontId="16" fillId="27" borderId="140" applyNumberFormat="0" applyFont="0" applyAlignment="0" applyProtection="0"/>
    <xf numFmtId="0" fontId="16" fillId="27" borderId="134" applyNumberFormat="0" applyFont="0" applyAlignment="0" applyProtection="0"/>
    <xf numFmtId="0" fontId="16" fillId="27" borderId="128" applyNumberFormat="0" applyFont="0" applyAlignment="0" applyProtection="0"/>
    <xf numFmtId="0" fontId="16" fillId="27" borderId="140" applyNumberFormat="0" applyFont="0" applyAlignment="0" applyProtection="0"/>
    <xf numFmtId="0" fontId="16" fillId="27" borderId="134" applyNumberFormat="0" applyFont="0" applyAlignment="0" applyProtection="0"/>
    <xf numFmtId="0" fontId="26" fillId="20" borderId="139" applyNumberFormat="0" applyAlignment="0" applyProtection="0"/>
    <xf numFmtId="194" fontId="43" fillId="28" borderId="128" applyAlignment="0" applyProtection="0"/>
    <xf numFmtId="0" fontId="88" fillId="0" borderId="123"/>
    <xf numFmtId="43" fontId="22" fillId="0" borderId="0" applyFont="0" applyFill="0" applyBorder="0" applyAlignment="0" applyProtection="0"/>
    <xf numFmtId="0" fontId="2" fillId="0" borderId="0"/>
    <xf numFmtId="194" fontId="43" fillId="28" borderId="128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86" fontId="22" fillId="0" borderId="118"/>
    <xf numFmtId="186" fontId="22" fillId="0" borderId="118"/>
    <xf numFmtId="0" fontId="74" fillId="0" borderId="4"/>
    <xf numFmtId="0" fontId="74" fillId="0" borderId="4"/>
    <xf numFmtId="0" fontId="74" fillId="0" borderId="4"/>
    <xf numFmtId="0" fontId="74" fillId="0" borderId="4"/>
    <xf numFmtId="0" fontId="79" fillId="0" borderId="4"/>
    <xf numFmtId="0" fontId="79" fillId="0" borderId="4"/>
    <xf numFmtId="0" fontId="79" fillId="23" borderId="4"/>
    <xf numFmtId="0" fontId="79" fillId="23" borderId="4"/>
    <xf numFmtId="10" fontId="41" fillId="25" borderId="118" applyNumberFormat="0" applyBorder="0" applyAlignment="0" applyProtection="0"/>
    <xf numFmtId="10" fontId="41" fillId="25" borderId="118" applyNumberFormat="0" applyBorder="0" applyAlignment="0" applyProtection="0"/>
    <xf numFmtId="0" fontId="16" fillId="27" borderId="140" applyNumberFormat="0" applyFont="0" applyAlignment="0" applyProtection="0"/>
    <xf numFmtId="0" fontId="16" fillId="27" borderId="134" applyNumberFormat="0" applyFont="0" applyAlignment="0" applyProtection="0"/>
    <xf numFmtId="0" fontId="26" fillId="20" borderId="139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7" borderId="140" applyNumberFormat="0" applyFont="0" applyAlignment="0" applyProtection="0"/>
    <xf numFmtId="0" fontId="2" fillId="0" borderId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88" fillId="0" borderId="123"/>
    <xf numFmtId="0" fontId="88" fillId="0" borderId="123"/>
    <xf numFmtId="0" fontId="89" fillId="0" borderId="124"/>
    <xf numFmtId="0" fontId="89" fillId="0" borderId="124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43" fontId="22" fillId="0" borderId="0" applyFont="0" applyFill="0" applyBorder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" fillId="0" borderId="0"/>
    <xf numFmtId="194" fontId="43" fillId="28" borderId="14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22" applyNumberFormat="0" applyAlignment="0" applyProtection="0"/>
    <xf numFmtId="0" fontId="2" fillId="0" borderId="0"/>
    <xf numFmtId="194" fontId="43" fillId="28" borderId="12" applyAlignment="0" applyProtection="0"/>
    <xf numFmtId="0" fontId="39" fillId="0" borderId="125" applyNumberFormat="0" applyFill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8" applyNumberFormat="0" applyFont="0" applyAlignment="0" applyProtection="0"/>
    <xf numFmtId="194" fontId="43" fillId="28" borderId="140" applyAlignment="0" applyProtection="0"/>
    <xf numFmtId="0" fontId="79" fillId="23" borderId="4"/>
    <xf numFmtId="0" fontId="79" fillId="0" borderId="4"/>
    <xf numFmtId="0" fontId="74" fillId="0" borderId="4"/>
    <xf numFmtId="0" fontId="74" fillId="0" borderId="4"/>
    <xf numFmtId="0" fontId="39" fillId="0" borderId="130" applyNumberFormat="0" applyFill="0" applyAlignment="0" applyProtection="0"/>
    <xf numFmtId="194" fontId="43" fillId="28" borderId="128" applyAlignment="0" applyProtection="0"/>
    <xf numFmtId="0" fontId="74" fillId="0" borderId="4"/>
    <xf numFmtId="0" fontId="74" fillId="0" borderId="4"/>
    <xf numFmtId="0" fontId="79" fillId="0" borderId="4"/>
    <xf numFmtId="0" fontId="16" fillId="27" borderId="128" applyNumberFormat="0" applyFont="0" applyAlignment="0" applyProtection="0"/>
    <xf numFmtId="0" fontId="74" fillId="0" borderId="131"/>
    <xf numFmtId="194" fontId="43" fillId="28" borderId="140" applyAlignment="0" applyProtection="0"/>
    <xf numFmtId="0" fontId="37" fillId="20" borderId="135" applyNumberFormat="0" applyAlignment="0" applyProtection="0"/>
    <xf numFmtId="194" fontId="43" fillId="28" borderId="140" applyAlignment="0" applyProtection="0"/>
    <xf numFmtId="0" fontId="74" fillId="0" borderId="4"/>
    <xf numFmtId="0" fontId="74" fillId="0" borderId="4"/>
    <xf numFmtId="0" fontId="79" fillId="0" borderId="4"/>
    <xf numFmtId="0" fontId="79" fillId="23" borderId="4"/>
    <xf numFmtId="43" fontId="2" fillId="0" borderId="0" applyFont="0" applyFill="0" applyBorder="0" applyAlignment="0" applyProtection="0"/>
    <xf numFmtId="0" fontId="16" fillId="27" borderId="140" applyNumberFormat="0" applyFont="0" applyAlignment="0" applyProtection="0"/>
    <xf numFmtId="0" fontId="16" fillId="27" borderId="140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9" fillId="0" borderId="125" applyNumberFormat="0" applyFill="0" applyAlignment="0" applyProtection="0"/>
    <xf numFmtId="0" fontId="22" fillId="27" borderId="12" applyNumberFormat="0" applyFont="0" applyAlignment="0" applyProtection="0"/>
    <xf numFmtId="0" fontId="88" fillId="0" borderId="126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22" fillId="27" borderId="12" applyNumberFormat="0" applyFont="0" applyAlignment="0" applyProtection="0"/>
    <xf numFmtId="0" fontId="39" fillId="0" borderId="125" applyNumberFormat="0" applyFill="0" applyAlignment="0" applyProtection="0"/>
    <xf numFmtId="0" fontId="88" fillId="0" borderId="126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79" fillId="23" borderId="4"/>
    <xf numFmtId="0" fontId="22" fillId="27" borderId="12" applyNumberFormat="0" applyFont="0" applyAlignment="0" applyProtection="0"/>
    <xf numFmtId="0" fontId="39" fillId="0" borderId="125" applyNumberFormat="0" applyFill="0" applyAlignment="0" applyProtection="0"/>
    <xf numFmtId="0" fontId="37" fillId="20" borderId="122" applyNumberFormat="0" applyAlignment="0" applyProtection="0"/>
    <xf numFmtId="0" fontId="39" fillId="0" borderId="125" applyNumberFormat="0" applyFill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7" fillId="20" borderId="122" applyNumberFormat="0" applyAlignment="0" applyProtection="0"/>
    <xf numFmtId="0" fontId="39" fillId="0" borderId="125" applyNumberFormat="0" applyFill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37" fillId="20" borderId="122" applyNumberForma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34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22" applyNumberForma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88" fillId="0" borderId="126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40" applyNumberFormat="0" applyFont="0" applyAlignment="0" applyProtection="0"/>
    <xf numFmtId="0" fontId="39" fillId="0" borderId="142" applyNumberFormat="0" applyFill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22" applyNumberFormat="0" applyAlignment="0" applyProtection="0"/>
    <xf numFmtId="0" fontId="16" fillId="27" borderId="12" applyNumberFormat="0" applyFont="0" applyAlignment="0" applyProtection="0"/>
    <xf numFmtId="0" fontId="39" fillId="0" borderId="125" applyNumberFormat="0" applyFill="0" applyAlignment="0" applyProtection="0"/>
    <xf numFmtId="0" fontId="16" fillId="27" borderId="12" applyNumberFormat="0" applyFont="0" applyAlignment="0" applyProtection="0"/>
    <xf numFmtId="0" fontId="2" fillId="0" borderId="0"/>
    <xf numFmtId="0" fontId="79" fillId="23" borderId="4"/>
    <xf numFmtId="0" fontId="2" fillId="0" borderId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79" fillId="0" borderId="137"/>
    <xf numFmtId="0" fontId="16" fillId="27" borderId="128" applyNumberFormat="0" applyFont="0" applyAlignment="0" applyProtection="0"/>
    <xf numFmtId="0" fontId="16" fillId="27" borderId="134" applyNumberFormat="0" applyFont="0" applyAlignment="0" applyProtection="0"/>
    <xf numFmtId="0" fontId="26" fillId="20" borderId="133" applyNumberFormat="0" applyAlignment="0" applyProtection="0"/>
    <xf numFmtId="194" fontId="43" fillId="28" borderId="128" applyAlignment="0" applyProtection="0"/>
    <xf numFmtId="0" fontId="74" fillId="0" borderId="4"/>
    <xf numFmtId="0" fontId="74" fillId="0" borderId="4"/>
    <xf numFmtId="0" fontId="79" fillId="0" borderId="4"/>
    <xf numFmtId="43" fontId="2" fillId="0" borderId="0" applyFont="0" applyFill="0" applyBorder="0" applyAlignment="0" applyProtection="0"/>
    <xf numFmtId="0" fontId="79" fillId="0" borderId="4"/>
    <xf numFmtId="0" fontId="74" fillId="0" borderId="4"/>
    <xf numFmtId="0" fontId="74" fillId="0" borderId="4"/>
    <xf numFmtId="0" fontId="16" fillId="27" borderId="140" applyNumberFormat="0" applyFont="0" applyAlignment="0" applyProtection="0"/>
    <xf numFmtId="194" fontId="43" fillId="28" borderId="140" applyAlignment="0" applyProtection="0"/>
    <xf numFmtId="0" fontId="74" fillId="0" borderId="4"/>
    <xf numFmtId="0" fontId="74" fillId="0" borderId="4"/>
    <xf numFmtId="0" fontId="79" fillId="0" borderId="4"/>
    <xf numFmtId="0" fontId="79" fillId="23" borderId="4"/>
    <xf numFmtId="0" fontId="37" fillId="20" borderId="141" applyNumberFormat="0" applyAlignment="0" applyProtection="0"/>
    <xf numFmtId="0" fontId="39" fillId="0" borderId="142" applyNumberFormat="0" applyFill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" fillId="0" borderId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88" fillId="0" borderId="126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22" applyNumberForma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39" fillId="0" borderId="125" applyNumberFormat="0" applyFill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37" fillId="20" borderId="122" applyNumberForma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39" fillId="0" borderId="125" applyNumberFormat="0" applyFill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37" fillId="20" borderId="122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88" fillId="0" borderId="126"/>
    <xf numFmtId="0" fontId="16" fillId="27" borderId="12" applyNumberFormat="0" applyFont="0" applyAlignment="0" applyProtection="0"/>
    <xf numFmtId="194" fontId="43" fillId="28" borderId="12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194" fontId="43" fillId="28" borderId="140" applyAlignment="0" applyProtection="0"/>
    <xf numFmtId="0" fontId="39" fillId="0" borderId="125" applyNumberFormat="0" applyFill="0" applyAlignment="0" applyProtection="0"/>
    <xf numFmtId="0" fontId="88" fillId="0" borderId="126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7" fillId="20" borderId="122" applyNumberFormat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79" fillId="23" borderId="4"/>
    <xf numFmtId="0" fontId="22" fillId="27" borderId="12" applyNumberFormat="0" applyFont="0" applyAlignment="0" applyProtection="0"/>
    <xf numFmtId="0" fontId="39" fillId="0" borderId="125" applyNumberFormat="0" applyFill="0" applyAlignment="0" applyProtection="0"/>
    <xf numFmtId="0" fontId="37" fillId="20" borderId="122" applyNumberFormat="0" applyAlignment="0" applyProtection="0"/>
    <xf numFmtId="0" fontId="39" fillId="0" borderId="125" applyNumberFormat="0" applyFill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7" fillId="20" borderId="122" applyNumberFormat="0" applyAlignment="0" applyProtection="0"/>
    <xf numFmtId="0" fontId="39" fillId="0" borderId="125" applyNumberFormat="0" applyFill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37" fillId="20" borderId="122" applyNumberForma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2" fillId="0" borderId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22" applyNumberFormat="0" applyAlignment="0" applyProtection="0"/>
    <xf numFmtId="0" fontId="2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39" fillId="0" borderId="125" applyNumberFormat="0" applyFill="0" applyAlignment="0" applyProtection="0"/>
    <xf numFmtId="194" fontId="43" fillId="28" borderId="12" applyAlignment="0" applyProtection="0"/>
    <xf numFmtId="0" fontId="79" fillId="23" borderId="4"/>
    <xf numFmtId="0" fontId="79" fillId="0" borderId="4"/>
    <xf numFmtId="0" fontId="74" fillId="0" borderId="4"/>
    <xf numFmtId="0" fontId="74" fillId="0" borderId="4"/>
    <xf numFmtId="0" fontId="22" fillId="27" borderId="134" applyNumberFormat="0" applyFont="0" applyAlignment="0" applyProtection="0"/>
    <xf numFmtId="0" fontId="37" fillId="20" borderId="135" applyNumberFormat="0" applyAlignment="0" applyProtection="0"/>
    <xf numFmtId="0" fontId="74" fillId="0" borderId="4"/>
    <xf numFmtId="0" fontId="74" fillId="0" borderId="4"/>
    <xf numFmtId="0" fontId="79" fillId="0" borderId="4"/>
    <xf numFmtId="0" fontId="26" fillId="20" borderId="139" applyNumberFormat="0" applyAlignment="0" applyProtection="0"/>
    <xf numFmtId="0" fontId="16" fillId="27" borderId="134" applyNumberFormat="0" applyFont="0" applyAlignment="0" applyProtection="0"/>
    <xf numFmtId="0" fontId="74" fillId="0" borderId="4"/>
    <xf numFmtId="0" fontId="74" fillId="0" borderId="4"/>
    <xf numFmtId="0" fontId="79" fillId="0" borderId="4"/>
    <xf numFmtId="0" fontId="79" fillId="23" borderId="4"/>
    <xf numFmtId="43" fontId="2" fillId="0" borderId="0" applyFont="0" applyFill="0" applyBorder="0" applyAlignment="0" applyProtection="0"/>
    <xf numFmtId="0" fontId="22" fillId="27" borderId="140" applyNumberFormat="0" applyFont="0" applyAlignment="0" applyProtection="0"/>
    <xf numFmtId="194" fontId="43" fillId="28" borderId="140" applyAlignment="0" applyProtection="0"/>
    <xf numFmtId="0" fontId="37" fillId="20" borderId="141" applyNumberFormat="0" applyAlignment="0" applyProtection="0"/>
    <xf numFmtId="194" fontId="43" fillId="28" borderId="14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9" fillId="0" borderId="125" applyNumberFormat="0" applyFill="0" applyAlignment="0" applyProtection="0"/>
    <xf numFmtId="0" fontId="22" fillId="27" borderId="12" applyNumberFormat="0" applyFont="0" applyAlignment="0" applyProtection="0"/>
    <xf numFmtId="0" fontId="88" fillId="0" borderId="126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22" fillId="27" borderId="12" applyNumberFormat="0" applyFont="0" applyAlignment="0" applyProtection="0"/>
    <xf numFmtId="0" fontId="39" fillId="0" borderId="125" applyNumberFormat="0" applyFill="0" applyAlignment="0" applyProtection="0"/>
    <xf numFmtId="0" fontId="88" fillId="0" borderId="126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7" fillId="20" borderId="122" applyNumberFormat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79" fillId="23" borderId="4"/>
    <xf numFmtId="0" fontId="88" fillId="0" borderId="126"/>
    <xf numFmtId="0" fontId="22" fillId="27" borderId="12" applyNumberFormat="0" applyFont="0" applyAlignment="0" applyProtection="0"/>
    <xf numFmtId="0" fontId="39" fillId="0" borderId="125" applyNumberFormat="0" applyFill="0" applyAlignment="0" applyProtection="0"/>
    <xf numFmtId="0" fontId="37" fillId="20" borderId="122" applyNumberFormat="0" applyAlignment="0" applyProtection="0"/>
    <xf numFmtId="0" fontId="39" fillId="0" borderId="125" applyNumberFormat="0" applyFill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7" fillId="20" borderId="122" applyNumberFormat="0" applyAlignment="0" applyProtection="0"/>
    <xf numFmtId="0" fontId="39" fillId="0" borderId="125" applyNumberFormat="0" applyFill="0" applyAlignment="0" applyProtection="0"/>
    <xf numFmtId="194" fontId="43" fillId="28" borderId="12" applyAlignment="0" applyProtection="0"/>
    <xf numFmtId="0" fontId="37" fillId="20" borderId="122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37" fillId="20" borderId="122" applyNumberForma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22" applyNumberForma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88" fillId="0" borderId="126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7" fillId="20" borderId="122" applyNumberForma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37" fillId="20" borderId="129" applyNumberFormat="0" applyAlignment="0" applyProtection="0"/>
    <xf numFmtId="0" fontId="22" fillId="27" borderId="128" applyNumberFormat="0" applyFont="0" applyAlignment="0" applyProtection="0"/>
    <xf numFmtId="194" fontId="43" fillId="28" borderId="12" applyAlignment="0" applyProtection="0"/>
    <xf numFmtId="0" fontId="39" fillId="0" borderId="125" applyNumberFormat="0" applyFill="0" applyAlignment="0" applyProtection="0"/>
    <xf numFmtId="0" fontId="2" fillId="0" borderId="0"/>
    <xf numFmtId="0" fontId="79" fillId="0" borderId="4"/>
    <xf numFmtId="0" fontId="2" fillId="0" borderId="0"/>
    <xf numFmtId="194" fontId="43" fillId="28" borderId="12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40" applyAlignment="0" applyProtection="0"/>
    <xf numFmtId="0" fontId="26" fillId="20" borderId="133" applyNumberFormat="0" applyAlignment="0" applyProtection="0"/>
    <xf numFmtId="194" fontId="43" fillId="28" borderId="128" applyAlignment="0" applyProtection="0"/>
    <xf numFmtId="0" fontId="22" fillId="27" borderId="140" applyNumberFormat="0" applyFont="0" applyAlignment="0" applyProtection="0"/>
    <xf numFmtId="194" fontId="43" fillId="28" borderId="134" applyAlignment="0" applyProtection="0"/>
    <xf numFmtId="194" fontId="43" fillId="28" borderId="134" applyAlignment="0" applyProtection="0"/>
    <xf numFmtId="194" fontId="43" fillId="28" borderId="134" applyAlignment="0" applyProtection="0"/>
    <xf numFmtId="0" fontId="16" fillId="27" borderId="128" applyNumberFormat="0" applyFont="0" applyAlignment="0" applyProtection="0"/>
    <xf numFmtId="0" fontId="22" fillId="27" borderId="140" applyNumberFormat="0" applyFont="0" applyAlignment="0" applyProtection="0"/>
    <xf numFmtId="0" fontId="16" fillId="27" borderId="140" applyNumberFormat="0" applyFont="0" applyAlignment="0" applyProtection="0"/>
    <xf numFmtId="194" fontId="43" fillId="28" borderId="140" applyAlignment="0" applyProtection="0"/>
    <xf numFmtId="43" fontId="2" fillId="0" borderId="0" applyFont="0" applyFill="0" applyBorder="0" applyAlignment="0" applyProtection="0"/>
    <xf numFmtId="0" fontId="79" fillId="23" borderId="4"/>
    <xf numFmtId="0" fontId="79" fillId="23" borderId="4"/>
    <xf numFmtId="0" fontId="79" fillId="0" borderId="4"/>
    <xf numFmtId="0" fontId="79" fillId="23" borderId="4"/>
    <xf numFmtId="0" fontId="79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9" fillId="0" borderId="4"/>
    <xf numFmtId="0" fontId="79" fillId="23" borderId="4"/>
    <xf numFmtId="0" fontId="79" fillId="0" borderId="4"/>
    <xf numFmtId="0" fontId="79" fillId="23" borderId="4"/>
    <xf numFmtId="194" fontId="43" fillId="28" borderId="134" applyAlignment="0" applyProtection="0"/>
    <xf numFmtId="194" fontId="43" fillId="28" borderId="128" applyAlignment="0" applyProtection="0"/>
    <xf numFmtId="0" fontId="16" fillId="27" borderId="140" applyNumberFormat="0" applyFont="0" applyAlignment="0" applyProtection="0"/>
    <xf numFmtId="194" fontId="43" fillId="28" borderId="134" applyAlignment="0" applyProtection="0"/>
    <xf numFmtId="194" fontId="43" fillId="28" borderId="140" applyAlignment="0" applyProtection="0"/>
    <xf numFmtId="194" fontId="43" fillId="28" borderId="140" applyAlignment="0" applyProtection="0"/>
    <xf numFmtId="0" fontId="16" fillId="27" borderId="128" applyNumberFormat="0" applyFont="0" applyAlignment="0" applyProtection="0"/>
    <xf numFmtId="194" fontId="43" fillId="28" borderId="140" applyAlignment="0" applyProtection="0"/>
    <xf numFmtId="194" fontId="43" fillId="28" borderId="140" applyAlignment="0" applyProtection="0"/>
    <xf numFmtId="0" fontId="2" fillId="0" borderId="0"/>
    <xf numFmtId="0" fontId="2" fillId="0" borderId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88" fillId="0" borderId="126"/>
    <xf numFmtId="0" fontId="37" fillId="20" borderId="122" applyNumberFormat="0" applyAlignment="0" applyProtection="0"/>
    <xf numFmtId="0" fontId="22" fillId="27" borderId="12" applyNumberFormat="0" applyFont="0" applyAlignment="0" applyProtection="0"/>
    <xf numFmtId="0" fontId="16" fillId="27" borderId="134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6" fillId="20" borderId="127" applyNumberForma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39" fillId="0" borderId="125" applyNumberFormat="0" applyFill="0" applyAlignment="0" applyProtection="0"/>
    <xf numFmtId="0" fontId="37" fillId="20" borderId="122" applyNumberFormat="0" applyAlignment="0" applyProtection="0"/>
    <xf numFmtId="0" fontId="22" fillId="27" borderId="12" applyNumberFormat="0" applyFont="0" applyAlignment="0" applyProtection="0"/>
    <xf numFmtId="0" fontId="88" fillId="0" borderId="126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39" fillId="0" borderId="125" applyNumberFormat="0" applyFill="0" applyAlignment="0" applyProtection="0"/>
    <xf numFmtId="0" fontId="37" fillId="20" borderId="122" applyNumberFormat="0" applyAlignment="0" applyProtection="0"/>
    <xf numFmtId="0" fontId="22" fillId="27" borderId="12" applyNumberFormat="0" applyFont="0" applyAlignment="0" applyProtection="0"/>
    <xf numFmtId="0" fontId="88" fillId="0" borderId="126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9" fillId="0" borderId="125" applyNumberFormat="0" applyFill="0" applyAlignment="0" applyProtection="0"/>
    <xf numFmtId="0" fontId="37" fillId="20" borderId="122" applyNumberFormat="0" applyAlignment="0" applyProtection="0"/>
    <xf numFmtId="0" fontId="22" fillId="27" borderId="12" applyNumberFormat="0" applyFont="0" applyAlignment="0" applyProtection="0"/>
    <xf numFmtId="0" fontId="88" fillId="0" borderId="126"/>
    <xf numFmtId="0" fontId="16" fillId="27" borderId="140" applyNumberFormat="0" applyFont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9" fillId="0" borderId="125" applyNumberFormat="0" applyFill="0" applyAlignment="0" applyProtection="0"/>
    <xf numFmtId="0" fontId="37" fillId="20" borderId="122" applyNumberFormat="0" applyAlignment="0" applyProtection="0"/>
    <xf numFmtId="0" fontId="22" fillId="27" borderId="12" applyNumberFormat="0" applyFont="0" applyAlignment="0" applyProtection="0"/>
    <xf numFmtId="0" fontId="88" fillId="0" borderId="126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88" fillId="0" borderId="126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2" fillId="0" borderId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" fillId="0" borderId="0"/>
    <xf numFmtId="0" fontId="2" fillId="0" borderId="0"/>
    <xf numFmtId="194" fontId="43" fillId="28" borderId="12" applyAlignment="0" applyProtection="0"/>
    <xf numFmtId="0" fontId="39" fillId="0" borderId="125" applyNumberFormat="0" applyFill="0" applyAlignment="0" applyProtection="0"/>
    <xf numFmtId="0" fontId="2" fillId="0" borderId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40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43" fontId="22" fillId="0" borderId="0" applyFont="0" applyFill="0" applyBorder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37" fillId="20" borderId="122" applyNumberFormat="0" applyAlignment="0" applyProtection="0"/>
    <xf numFmtId="0" fontId="16" fillId="27" borderId="134" applyNumberFormat="0" applyFont="0" applyAlignment="0" applyProtection="0"/>
    <xf numFmtId="0" fontId="79" fillId="23" borderId="4"/>
    <xf numFmtId="0" fontId="79" fillId="0" borderId="4"/>
    <xf numFmtId="0" fontId="74" fillId="0" borderId="4"/>
    <xf numFmtId="0" fontId="74" fillId="0" borderId="4"/>
    <xf numFmtId="0" fontId="33" fillId="7" borderId="133" applyNumberFormat="0" applyAlignment="0" applyProtection="0"/>
    <xf numFmtId="0" fontId="33" fillId="7" borderId="127" applyNumberFormat="0" applyAlignment="0" applyProtection="0"/>
    <xf numFmtId="0" fontId="33" fillId="7" borderId="133" applyNumberFormat="0" applyAlignment="0" applyProtection="0"/>
    <xf numFmtId="10" fontId="41" fillId="25" borderId="118" applyNumberFormat="0" applyBorder="0" applyAlignment="0" applyProtection="0"/>
    <xf numFmtId="0" fontId="74" fillId="0" borderId="4"/>
    <xf numFmtId="0" fontId="74" fillId="0" borderId="4"/>
    <xf numFmtId="0" fontId="79" fillId="23" borderId="4"/>
    <xf numFmtId="0" fontId="79" fillId="0" borderId="4"/>
    <xf numFmtId="0" fontId="79" fillId="23" borderId="4"/>
    <xf numFmtId="0" fontId="79" fillId="0" borderId="4"/>
    <xf numFmtId="0" fontId="74" fillId="0" borderId="4"/>
    <xf numFmtId="0" fontId="74" fillId="0" borderId="4"/>
    <xf numFmtId="0" fontId="79" fillId="23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9" fillId="0" borderId="4"/>
    <xf numFmtId="0" fontId="79" fillId="23" borderId="4"/>
    <xf numFmtId="43" fontId="2" fillId="0" borderId="0" applyFont="0" applyFill="0" applyBorder="0" applyAlignment="0" applyProtection="0"/>
    <xf numFmtId="0" fontId="26" fillId="20" borderId="139" applyNumberFormat="0" applyAlignment="0" applyProtection="0"/>
    <xf numFmtId="0" fontId="16" fillId="27" borderId="128" applyNumberFormat="0" applyFont="0" applyAlignment="0" applyProtection="0"/>
    <xf numFmtId="0" fontId="74" fillId="0" borderId="4"/>
    <xf numFmtId="0" fontId="74" fillId="0" borderId="4"/>
    <xf numFmtId="0" fontId="74" fillId="0" borderId="4"/>
    <xf numFmtId="0" fontId="79" fillId="23" borderId="4"/>
    <xf numFmtId="0" fontId="79" fillId="0" borderId="4"/>
    <xf numFmtId="0" fontId="2" fillId="0" borderId="0"/>
    <xf numFmtId="0" fontId="2" fillId="0" borderId="0"/>
    <xf numFmtId="0" fontId="2" fillId="0" borderId="0"/>
    <xf numFmtId="0" fontId="16" fillId="27" borderId="128" applyNumberFormat="0" applyFont="0" applyAlignment="0" applyProtection="0"/>
    <xf numFmtId="194" fontId="43" fillId="28" borderId="128" applyAlignment="0" applyProtection="0"/>
    <xf numFmtId="0" fontId="2" fillId="0" borderId="0"/>
    <xf numFmtId="0" fontId="2" fillId="0" borderId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88" fillId="0" borderId="126"/>
    <xf numFmtId="0" fontId="2" fillId="0" borderId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16" fillId="27" borderId="140" applyNumberFormat="0" applyFont="0" applyAlignment="0" applyProtection="0"/>
    <xf numFmtId="0" fontId="79" fillId="23" borderId="4"/>
    <xf numFmtId="194" fontId="43" fillId="28" borderId="12" applyAlignment="0" applyProtection="0"/>
    <xf numFmtId="0" fontId="39" fillId="0" borderId="125" applyNumberFormat="0" applyFill="0" applyAlignment="0" applyProtection="0"/>
    <xf numFmtId="0" fontId="79" fillId="0" borderId="4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7" fillId="20" borderId="122" applyNumberFormat="0" applyAlignment="0" applyProtection="0"/>
    <xf numFmtId="0" fontId="39" fillId="0" borderId="125" applyNumberFormat="0" applyFill="0" applyAlignment="0" applyProtection="0"/>
    <xf numFmtId="0" fontId="2" fillId="0" borderId="0"/>
    <xf numFmtId="0" fontId="2" fillId="0" borderId="0"/>
    <xf numFmtId="194" fontId="43" fillId="28" borderId="12" applyAlignment="0" applyProtection="0"/>
    <xf numFmtId="194" fontId="43" fillId="28" borderId="12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88" fillId="0" borderId="126"/>
    <xf numFmtId="0" fontId="2" fillId="0" borderId="0"/>
    <xf numFmtId="0" fontId="37" fillId="20" borderId="122" applyNumberFormat="0" applyAlignment="0" applyProtection="0"/>
    <xf numFmtId="0" fontId="22" fillId="27" borderId="12" applyNumberFormat="0" applyFont="0" applyAlignment="0" applyProtection="0"/>
    <xf numFmtId="194" fontId="43" fillId="28" borderId="128" applyAlignment="0" applyProtection="0"/>
    <xf numFmtId="186" fontId="22" fillId="0" borderId="118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37" fillId="20" borderId="122" applyNumberFormat="0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3" fillId="7" borderId="133" applyNumberFormat="0" applyAlignment="0" applyProtection="0"/>
    <xf numFmtId="0" fontId="39" fillId="0" borderId="125" applyNumberFormat="0" applyFill="0" applyAlignment="0" applyProtection="0"/>
    <xf numFmtId="0" fontId="37" fillId="20" borderId="122" applyNumberFormat="0" applyAlignment="0" applyProtection="0"/>
    <xf numFmtId="0" fontId="22" fillId="27" borderId="12" applyNumberFormat="0" applyFont="0" applyAlignment="0" applyProtection="0"/>
    <xf numFmtId="0" fontId="88" fillId="0" borderId="126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2" fillId="0" borderId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74" fillId="0" borderId="4"/>
    <xf numFmtId="0" fontId="39" fillId="0" borderId="125" applyNumberFormat="0" applyFill="0" applyAlignment="0" applyProtection="0"/>
    <xf numFmtId="0" fontId="37" fillId="20" borderId="122" applyNumberFormat="0" applyAlignment="0" applyProtection="0"/>
    <xf numFmtId="0" fontId="22" fillId="27" borderId="12" applyNumberFormat="0" applyFont="0" applyAlignment="0" applyProtection="0"/>
    <xf numFmtId="0" fontId="88" fillId="0" borderId="126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9" fillId="0" borderId="125" applyNumberFormat="0" applyFill="0" applyAlignment="0" applyProtection="0"/>
    <xf numFmtId="0" fontId="37" fillId="20" borderId="122" applyNumberFormat="0" applyAlignment="0" applyProtection="0"/>
    <xf numFmtId="0" fontId="22" fillId="27" borderId="12" applyNumberFormat="0" applyFont="0" applyAlignment="0" applyProtection="0"/>
    <xf numFmtId="0" fontId="88" fillId="0" borderId="126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88" fillId="0" borderId="126"/>
    <xf numFmtId="0" fontId="79" fillId="0" borderId="4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88" fillId="0" borderId="126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37" fillId="20" borderId="122" applyNumberFormat="0" applyAlignment="0" applyProtection="0"/>
    <xf numFmtId="0" fontId="39" fillId="0" borderId="125" applyNumberFormat="0" applyFill="0" applyAlignment="0" applyProtection="0"/>
    <xf numFmtId="0" fontId="22" fillId="27" borderId="134" applyNumberFormat="0" applyFon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86" fontId="22" fillId="0" borderId="118"/>
    <xf numFmtId="0" fontId="74" fillId="0" borderId="4"/>
    <xf numFmtId="0" fontId="74" fillId="0" borderId="4"/>
    <xf numFmtId="0" fontId="79" fillId="0" borderId="4"/>
    <xf numFmtId="0" fontId="79" fillId="23" borderId="4"/>
    <xf numFmtId="10" fontId="41" fillId="25" borderId="118" applyNumberFormat="0" applyBorder="0" applyAlignment="0" applyProtection="0"/>
    <xf numFmtId="0" fontId="16" fillId="27" borderId="134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26" fillId="20" borderId="139" applyNumberFormat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2" fillId="0" borderId="0"/>
    <xf numFmtId="43" fontId="11" fillId="0" borderId="0" applyFont="0" applyFill="0" applyBorder="0" applyAlignment="0" applyProtection="0"/>
    <xf numFmtId="0" fontId="2" fillId="0" borderId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" fillId="0" borderId="0"/>
    <xf numFmtId="41" fontId="22" fillId="0" borderId="0" applyFont="0" applyFill="0" applyBorder="0" applyAlignment="0" applyProtection="0"/>
    <xf numFmtId="0" fontId="2" fillId="0" borderId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16" fillId="0" borderId="0" applyFont="0" applyFill="0" applyBorder="0" applyAlignment="0" applyProtection="0"/>
    <xf numFmtId="186" fontId="22" fillId="0" borderId="118"/>
    <xf numFmtId="10" fontId="41" fillId="25" borderId="118" applyNumberFormat="0" applyBorder="0" applyAlignment="0" applyProtection="0"/>
    <xf numFmtId="0" fontId="2" fillId="0" borderId="0"/>
    <xf numFmtId="0" fontId="2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88" fillId="0" borderId="126"/>
    <xf numFmtId="0" fontId="89" fillId="0" borderId="124"/>
    <xf numFmtId="43" fontId="22" fillId="0" borderId="0" applyFont="0" applyFill="0" applyBorder="0" applyAlignment="0" applyProtection="0"/>
    <xf numFmtId="0" fontId="2" fillId="0" borderId="0"/>
    <xf numFmtId="194" fontId="43" fillId="28" borderId="140" applyAlignment="0" applyProtection="0"/>
    <xf numFmtId="194" fontId="43" fillId="28" borderId="128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22" fillId="0" borderId="0"/>
    <xf numFmtId="41" fontId="22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86" fontId="22" fillId="0" borderId="118"/>
    <xf numFmtId="186" fontId="22" fillId="0" borderId="118"/>
    <xf numFmtId="0" fontId="74" fillId="0" borderId="4"/>
    <xf numFmtId="0" fontId="74" fillId="0" borderId="4"/>
    <xf numFmtId="0" fontId="74" fillId="0" borderId="4"/>
    <xf numFmtId="0" fontId="74" fillId="0" borderId="4"/>
    <xf numFmtId="0" fontId="79" fillId="0" borderId="4"/>
    <xf numFmtId="0" fontId="79" fillId="0" borderId="4"/>
    <xf numFmtId="0" fontId="79" fillId="23" borderId="4"/>
    <xf numFmtId="0" fontId="79" fillId="23" borderId="4"/>
    <xf numFmtId="10" fontId="41" fillId="25" borderId="118" applyNumberFormat="0" applyBorder="0" applyAlignment="0" applyProtection="0"/>
    <xf numFmtId="10" fontId="41" fillId="25" borderId="118" applyNumberFormat="0" applyBorder="0" applyAlignment="0" applyProtection="0"/>
    <xf numFmtId="194" fontId="43" fillId="28" borderId="140" applyAlignment="0" applyProtection="0"/>
    <xf numFmtId="0" fontId="39" fillId="0" borderId="142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43" fontId="22" fillId="0" borderId="0" applyFont="0" applyFill="0" applyBorder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" fillId="0" borderId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22" applyNumberFormat="0" applyAlignment="0" applyProtection="0"/>
    <xf numFmtId="0" fontId="2" fillId="0" borderId="0"/>
    <xf numFmtId="194" fontId="43" fillId="28" borderId="12" applyAlignment="0" applyProtection="0"/>
    <xf numFmtId="0" fontId="39" fillId="0" borderId="125" applyNumberFormat="0" applyFill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37" fillId="20" borderId="135" applyNumberFormat="0" applyAlignment="0" applyProtection="0"/>
    <xf numFmtId="0" fontId="39" fillId="0" borderId="142" applyNumberFormat="0" applyFill="0" applyAlignment="0" applyProtection="0"/>
    <xf numFmtId="0" fontId="16" fillId="27" borderId="128" applyNumberFormat="0" applyFont="0" applyAlignment="0" applyProtection="0"/>
    <xf numFmtId="0" fontId="16" fillId="27" borderId="128" applyNumberFormat="0" applyFont="0" applyAlignment="0" applyProtection="0"/>
    <xf numFmtId="0" fontId="79" fillId="23" borderId="4"/>
    <xf numFmtId="0" fontId="79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9" fillId="0" borderId="4"/>
    <xf numFmtId="0" fontId="22" fillId="27" borderId="140" applyNumberFormat="0" applyFont="0" applyAlignment="0" applyProtection="0"/>
    <xf numFmtId="0" fontId="74" fillId="0" borderId="4"/>
    <xf numFmtId="0" fontId="74" fillId="0" borderId="4"/>
    <xf numFmtId="0" fontId="79" fillId="0" borderId="4"/>
    <xf numFmtId="0" fontId="79" fillId="23" borderId="4"/>
    <xf numFmtId="43" fontId="2" fillId="0" borderId="0" applyFont="0" applyFill="0" applyBorder="0" applyAlignment="0" applyProtection="0"/>
    <xf numFmtId="0" fontId="16" fillId="27" borderId="140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9" fillId="0" borderId="125" applyNumberFormat="0" applyFill="0" applyAlignment="0" applyProtection="0"/>
    <xf numFmtId="0" fontId="22" fillId="27" borderId="12" applyNumberFormat="0" applyFont="0" applyAlignment="0" applyProtection="0"/>
    <xf numFmtId="0" fontId="88" fillId="0" borderId="126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22" fillId="27" borderId="12" applyNumberFormat="0" applyFont="0" applyAlignment="0" applyProtection="0"/>
    <xf numFmtId="0" fontId="39" fillId="0" borderId="125" applyNumberFormat="0" applyFill="0" applyAlignment="0" applyProtection="0"/>
    <xf numFmtId="0" fontId="88" fillId="0" borderId="126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79" fillId="23" borderId="4"/>
    <xf numFmtId="0" fontId="22" fillId="27" borderId="12" applyNumberFormat="0" applyFont="0" applyAlignment="0" applyProtection="0"/>
    <xf numFmtId="0" fontId="39" fillId="0" borderId="125" applyNumberFormat="0" applyFill="0" applyAlignment="0" applyProtection="0"/>
    <xf numFmtId="0" fontId="37" fillId="20" borderId="122" applyNumberFormat="0" applyAlignment="0" applyProtection="0"/>
    <xf numFmtId="0" fontId="39" fillId="0" borderId="125" applyNumberFormat="0" applyFill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7" fillId="20" borderId="122" applyNumberFormat="0" applyAlignment="0" applyProtection="0"/>
    <xf numFmtId="0" fontId="39" fillId="0" borderId="125" applyNumberFormat="0" applyFill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37" fillId="20" borderId="122" applyNumberForma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34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22" applyNumberForma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88" fillId="0" borderId="126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7" fillId="20" borderId="141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22" applyNumberFormat="0" applyAlignment="0" applyProtection="0"/>
    <xf numFmtId="0" fontId="16" fillId="27" borderId="12" applyNumberFormat="0" applyFont="0" applyAlignment="0" applyProtection="0"/>
    <xf numFmtId="0" fontId="39" fillId="0" borderId="125" applyNumberFormat="0" applyFill="0" applyAlignment="0" applyProtection="0"/>
    <xf numFmtId="0" fontId="16" fillId="27" borderId="12" applyNumberFormat="0" applyFont="0" applyAlignment="0" applyProtection="0"/>
    <xf numFmtId="0" fontId="2" fillId="0" borderId="0"/>
    <xf numFmtId="0" fontId="79" fillId="23" borderId="4"/>
    <xf numFmtId="0" fontId="2" fillId="0" borderId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34" applyAlignment="0" applyProtection="0"/>
    <xf numFmtId="0" fontId="16" fillId="27" borderId="134" applyNumberFormat="0" applyFont="0" applyAlignment="0" applyProtection="0"/>
    <xf numFmtId="0" fontId="22" fillId="27" borderId="134" applyNumberFormat="0" applyFont="0" applyAlignment="0" applyProtection="0"/>
    <xf numFmtId="0" fontId="74" fillId="0" borderId="4"/>
    <xf numFmtId="0" fontId="74" fillId="0" borderId="4"/>
    <xf numFmtId="0" fontId="79" fillId="0" borderId="4"/>
    <xf numFmtId="43" fontId="2" fillId="0" borderId="0" applyFont="0" applyFill="0" applyBorder="0" applyAlignment="0" applyProtection="0"/>
    <xf numFmtId="0" fontId="79" fillId="0" borderId="4"/>
    <xf numFmtId="0" fontId="74" fillId="0" borderId="4"/>
    <xf numFmtId="0" fontId="74" fillId="0" borderId="4"/>
    <xf numFmtId="0" fontId="16" fillId="27" borderId="140" applyNumberFormat="0" applyFont="0" applyAlignment="0" applyProtection="0"/>
    <xf numFmtId="0" fontId="16" fillId="27" borderId="140" applyNumberFormat="0" applyFont="0" applyAlignment="0" applyProtection="0"/>
    <xf numFmtId="0" fontId="74" fillId="0" borderId="4"/>
    <xf numFmtId="0" fontId="74" fillId="0" borderId="4"/>
    <xf numFmtId="0" fontId="79" fillId="0" borderId="4"/>
    <xf numFmtId="0" fontId="79" fillId="23" borderId="4"/>
    <xf numFmtId="0" fontId="16" fillId="27" borderId="128" applyNumberFormat="0" applyFont="0" applyAlignment="0" applyProtection="0"/>
    <xf numFmtId="0" fontId="26" fillId="20" borderId="127" applyNumberFormat="0" applyAlignment="0" applyProtection="0"/>
    <xf numFmtId="194" fontId="43" fillId="28" borderId="128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" fillId="0" borderId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88" fillId="0" borderId="126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40" applyAlignment="0" applyProtection="0"/>
    <xf numFmtId="0" fontId="37" fillId="20" borderId="122" applyNumberForma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39" fillId="0" borderId="125" applyNumberFormat="0" applyFill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37" fillId="20" borderId="122" applyNumberForma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39" fillId="0" borderId="125" applyNumberFormat="0" applyFill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37" fillId="20" borderId="122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88" fillId="0" borderId="126"/>
    <xf numFmtId="0" fontId="16" fillId="27" borderId="12" applyNumberFormat="0" applyFont="0" applyAlignment="0" applyProtection="0"/>
    <xf numFmtId="194" fontId="43" fillId="28" borderId="12" applyAlignment="0" applyProtection="0"/>
    <xf numFmtId="0" fontId="33" fillId="7" borderId="139" applyNumberFormat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9" fillId="0" borderId="125" applyNumberFormat="0" applyFill="0" applyAlignment="0" applyProtection="0"/>
    <xf numFmtId="0" fontId="88" fillId="0" borderId="126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7" fillId="20" borderId="122" applyNumberFormat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79" fillId="23" borderId="4"/>
    <xf numFmtId="194" fontId="43" fillId="28" borderId="140" applyAlignment="0" applyProtection="0"/>
    <xf numFmtId="0" fontId="22" fillId="27" borderId="12" applyNumberFormat="0" applyFont="0" applyAlignment="0" applyProtection="0"/>
    <xf numFmtId="0" fontId="39" fillId="0" borderId="125" applyNumberFormat="0" applyFill="0" applyAlignment="0" applyProtection="0"/>
    <xf numFmtId="0" fontId="37" fillId="20" borderId="122" applyNumberFormat="0" applyAlignment="0" applyProtection="0"/>
    <xf numFmtId="0" fontId="39" fillId="0" borderId="125" applyNumberFormat="0" applyFill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7" fillId="20" borderId="122" applyNumberFormat="0" applyAlignment="0" applyProtection="0"/>
    <xf numFmtId="0" fontId="39" fillId="0" borderId="125" applyNumberFormat="0" applyFill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37" fillId="20" borderId="122" applyNumberForma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2" fillId="0" borderId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22" applyNumberFormat="0" applyAlignment="0" applyProtection="0"/>
    <xf numFmtId="0" fontId="2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39" fillId="0" borderId="125" applyNumberFormat="0" applyFill="0" applyAlignment="0" applyProtection="0"/>
    <xf numFmtId="194" fontId="43" fillId="28" borderId="12" applyAlignment="0" applyProtection="0"/>
    <xf numFmtId="0" fontId="79" fillId="23" borderId="4"/>
    <xf numFmtId="0" fontId="79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9" fillId="0" borderId="4"/>
    <xf numFmtId="194" fontId="43" fillId="28" borderId="128" applyAlignment="0" applyProtection="0"/>
    <xf numFmtId="194" fontId="43" fillId="28" borderId="134" applyAlignment="0" applyProtection="0"/>
    <xf numFmtId="0" fontId="74" fillId="0" borderId="4"/>
    <xf numFmtId="0" fontId="74" fillId="0" borderId="4"/>
    <xf numFmtId="0" fontId="79" fillId="0" borderId="4"/>
    <xf numFmtId="0" fontId="79" fillId="23" borderId="4"/>
    <xf numFmtId="43" fontId="2" fillId="0" borderId="0" applyFont="0" applyFill="0" applyBorder="0" applyAlignment="0" applyProtection="0"/>
    <xf numFmtId="0" fontId="26" fillId="20" borderId="139" applyNumberFormat="0" applyAlignment="0" applyProtection="0"/>
    <xf numFmtId="0" fontId="16" fillId="27" borderId="134" applyNumberFormat="0" applyFont="0" applyAlignment="0" applyProtection="0"/>
    <xf numFmtId="194" fontId="43" fillId="28" borderId="134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9" fillId="0" borderId="125" applyNumberFormat="0" applyFill="0" applyAlignment="0" applyProtection="0"/>
    <xf numFmtId="0" fontId="22" fillId="27" borderId="12" applyNumberFormat="0" applyFont="0" applyAlignment="0" applyProtection="0"/>
    <xf numFmtId="0" fontId="88" fillId="0" borderId="126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22" fillId="27" borderId="12" applyNumberFormat="0" applyFont="0" applyAlignment="0" applyProtection="0"/>
    <xf numFmtId="0" fontId="39" fillId="0" borderId="125" applyNumberFormat="0" applyFill="0" applyAlignment="0" applyProtection="0"/>
    <xf numFmtId="0" fontId="88" fillId="0" borderId="126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7" fillId="20" borderId="122" applyNumberFormat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79" fillId="23" borderId="4"/>
    <xf numFmtId="0" fontId="88" fillId="0" borderId="126"/>
    <xf numFmtId="0" fontId="22" fillId="27" borderId="12" applyNumberFormat="0" applyFont="0" applyAlignment="0" applyProtection="0"/>
    <xf numFmtId="0" fontId="39" fillId="0" borderId="125" applyNumberFormat="0" applyFill="0" applyAlignment="0" applyProtection="0"/>
    <xf numFmtId="0" fontId="37" fillId="20" borderId="122" applyNumberFormat="0" applyAlignment="0" applyProtection="0"/>
    <xf numFmtId="0" fontId="39" fillId="0" borderId="125" applyNumberFormat="0" applyFill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7" fillId="20" borderId="122" applyNumberFormat="0" applyAlignment="0" applyProtection="0"/>
    <xf numFmtId="0" fontId="39" fillId="0" borderId="125" applyNumberFormat="0" applyFill="0" applyAlignment="0" applyProtection="0"/>
    <xf numFmtId="194" fontId="43" fillId="28" borderId="12" applyAlignment="0" applyProtection="0"/>
    <xf numFmtId="0" fontId="37" fillId="20" borderId="122" applyNumberForma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37" fillId="20" borderId="122" applyNumberForma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37" fillId="20" borderId="141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7" fillId="20" borderId="122" applyNumberForma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88" fillId="0" borderId="126"/>
    <xf numFmtId="0" fontId="16" fillId="27" borderId="134" applyNumberFormat="0" applyFont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7" fillId="20" borderId="122" applyNumberFormat="0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34" applyAlignment="0" applyProtection="0"/>
    <xf numFmtId="194" fontId="43" fillId="28" borderId="12" applyAlignment="0" applyProtection="0"/>
    <xf numFmtId="0" fontId="39" fillId="0" borderId="125" applyNumberFormat="0" applyFill="0" applyAlignment="0" applyProtection="0"/>
    <xf numFmtId="0" fontId="2" fillId="0" borderId="0"/>
    <xf numFmtId="0" fontId="79" fillId="0" borderId="4"/>
    <xf numFmtId="0" fontId="2" fillId="0" borderId="0"/>
    <xf numFmtId="194" fontId="43" fillId="28" borderId="12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33" fillId="7" borderId="119" applyNumberFormat="0" applyAlignment="0" applyProtection="0"/>
    <xf numFmtId="194" fontId="43" fillId="28" borderId="128" applyAlignment="0" applyProtection="0"/>
    <xf numFmtId="194" fontId="43" fillId="28" borderId="134" applyAlignment="0" applyProtection="0"/>
    <xf numFmtId="194" fontId="43" fillId="28" borderId="128" applyAlignment="0" applyProtection="0"/>
    <xf numFmtId="0" fontId="33" fillId="7" borderId="133" applyNumberFormat="0" applyAlignment="0" applyProtection="0"/>
    <xf numFmtId="194" fontId="43" fillId="28" borderId="128" applyAlignment="0" applyProtection="0"/>
    <xf numFmtId="194" fontId="43" fillId="28" borderId="134" applyAlignment="0" applyProtection="0"/>
    <xf numFmtId="43" fontId="2" fillId="0" borderId="0" applyFont="0" applyFill="0" applyBorder="0" applyAlignment="0" applyProtection="0"/>
    <xf numFmtId="0" fontId="79" fillId="23" borderId="4"/>
    <xf numFmtId="0" fontId="79" fillId="23" borderId="4"/>
    <xf numFmtId="0" fontId="79" fillId="0" borderId="4"/>
    <xf numFmtId="0" fontId="79" fillId="23" borderId="4"/>
    <xf numFmtId="0" fontId="79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4" fillId="0" borderId="4"/>
    <xf numFmtId="0" fontId="79" fillId="0" borderId="4"/>
    <xf numFmtId="0" fontId="79" fillId="23" borderId="4"/>
    <xf numFmtId="0" fontId="79" fillId="0" borderId="4"/>
    <xf numFmtId="0" fontId="79" fillId="23" borderId="4"/>
    <xf numFmtId="194" fontId="43" fillId="28" borderId="140" applyAlignment="0" applyProtection="0"/>
    <xf numFmtId="0" fontId="16" fillId="27" borderId="140" applyNumberFormat="0" applyFont="0" applyAlignment="0" applyProtection="0"/>
    <xf numFmtId="194" fontId="43" fillId="28" borderId="128" applyAlignment="0" applyProtection="0"/>
    <xf numFmtId="0" fontId="16" fillId="27" borderId="134" applyNumberFormat="0" applyFont="0" applyAlignment="0" applyProtection="0"/>
    <xf numFmtId="194" fontId="43" fillId="28" borderId="128" applyAlignment="0" applyProtection="0"/>
    <xf numFmtId="0" fontId="37" fillId="20" borderId="129" applyNumberFormat="0" applyAlignment="0" applyProtection="0"/>
    <xf numFmtId="0" fontId="16" fillId="27" borderId="128" applyNumberFormat="0" applyFont="0" applyAlignment="0" applyProtection="0"/>
    <xf numFmtId="0" fontId="2" fillId="0" borderId="0"/>
    <xf numFmtId="0" fontId="2" fillId="0" borderId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88" fillId="0" borderId="126"/>
    <xf numFmtId="0" fontId="37" fillId="20" borderId="122" applyNumberForma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6" fillId="20" borderId="139" applyNumberForma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39" fillId="0" borderId="125" applyNumberFormat="0" applyFill="0" applyAlignment="0" applyProtection="0"/>
    <xf numFmtId="0" fontId="37" fillId="20" borderId="122" applyNumberFormat="0" applyAlignment="0" applyProtection="0"/>
    <xf numFmtId="0" fontId="22" fillId="27" borderId="12" applyNumberFormat="0" applyFont="0" applyAlignment="0" applyProtection="0"/>
    <xf numFmtId="0" fontId="88" fillId="0" borderId="126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22" fillId="27" borderId="12" applyNumberFormat="0" applyFont="0" applyAlignment="0" applyProtection="0"/>
    <xf numFmtId="0" fontId="39" fillId="0" borderId="125" applyNumberFormat="0" applyFill="0" applyAlignment="0" applyProtection="0"/>
    <xf numFmtId="0" fontId="37" fillId="20" borderId="122" applyNumberFormat="0" applyAlignment="0" applyProtection="0"/>
    <xf numFmtId="0" fontId="22" fillId="27" borderId="12" applyNumberFormat="0" applyFont="0" applyAlignment="0" applyProtection="0"/>
    <xf numFmtId="0" fontId="88" fillId="0" borderId="126"/>
    <xf numFmtId="0" fontId="16" fillId="27" borderId="128" applyNumberFormat="0" applyFont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0" fontId="39" fillId="0" borderId="125" applyNumberFormat="0" applyFill="0" applyAlignment="0" applyProtection="0"/>
    <xf numFmtId="0" fontId="37" fillId="20" borderId="122" applyNumberFormat="0" applyAlignment="0" applyProtection="0"/>
    <xf numFmtId="0" fontId="22" fillId="27" borderId="12" applyNumberFormat="0" applyFont="0" applyAlignment="0" applyProtection="0"/>
    <xf numFmtId="0" fontId="88" fillId="0" borderId="126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9" fillId="0" borderId="125" applyNumberFormat="0" applyFill="0" applyAlignment="0" applyProtection="0"/>
    <xf numFmtId="0" fontId="37" fillId="20" borderId="122" applyNumberFormat="0" applyAlignment="0" applyProtection="0"/>
    <xf numFmtId="0" fontId="22" fillId="27" borderId="12" applyNumberFormat="0" applyFont="0" applyAlignment="0" applyProtection="0"/>
    <xf numFmtId="0" fontId="88" fillId="0" borderId="126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88" fillId="0" borderId="126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88" fillId="0" borderId="123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6" fillId="20" borderId="127" applyNumberFormat="0" applyAlignment="0" applyProtection="0"/>
    <xf numFmtId="0" fontId="16" fillId="27" borderId="12" applyNumberFormat="0" applyFont="0" applyAlignment="0" applyProtection="0"/>
    <xf numFmtId="0" fontId="88" fillId="0" borderId="126"/>
    <xf numFmtId="0" fontId="2" fillId="0" borderId="0"/>
    <xf numFmtId="0" fontId="2" fillId="0" borderId="0"/>
    <xf numFmtId="0" fontId="37" fillId="20" borderId="122" applyNumberFormat="0" applyAlignment="0" applyProtection="0"/>
    <xf numFmtId="0" fontId="39" fillId="0" borderId="125" applyNumberFormat="0" applyFill="0" applyAlignment="0" applyProtection="0"/>
    <xf numFmtId="0" fontId="74" fillId="0" borderId="137"/>
    <xf numFmtId="43" fontId="2" fillId="0" borderId="0" applyFont="0" applyFill="0" applyBorder="0" applyAlignment="0" applyProtection="0"/>
    <xf numFmtId="0" fontId="74" fillId="0" borderId="4"/>
    <xf numFmtId="0" fontId="74" fillId="0" borderId="4"/>
    <xf numFmtId="0" fontId="79" fillId="0" borderId="4"/>
    <xf numFmtId="0" fontId="16" fillId="27" borderId="134" applyNumberFormat="0" applyFont="0" applyAlignment="0" applyProtection="0"/>
    <xf numFmtId="0" fontId="2" fillId="0" borderId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" fillId="0" borderId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7" fillId="20" borderId="122" applyNumberFormat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39" fillId="0" borderId="125" applyNumberFormat="0" applyFill="0" applyAlignment="0" applyProtection="0"/>
    <xf numFmtId="0" fontId="88" fillId="0" borderId="126"/>
    <xf numFmtId="0" fontId="22" fillId="27" borderId="12" applyNumberFormat="0" applyFont="0" applyAlignment="0" applyProtection="0"/>
    <xf numFmtId="0" fontId="79" fillId="23" borderId="4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0" fontId="37" fillId="20" borderId="122" applyNumberFormat="0" applyAlignment="0" applyProtection="0"/>
    <xf numFmtId="0" fontId="16" fillId="27" borderId="140" applyNumberFormat="0" applyFont="0" applyAlignment="0" applyProtection="0"/>
    <xf numFmtId="0" fontId="37" fillId="20" borderId="141" applyNumberFormat="0" applyAlignment="0" applyProtection="0"/>
    <xf numFmtId="194" fontId="43" fillId="28" borderId="134" applyAlignment="0" applyProtection="0"/>
    <xf numFmtId="194" fontId="43" fillId="28" borderId="140" applyAlignment="0" applyProtection="0"/>
    <xf numFmtId="0" fontId="33" fillId="7" borderId="127" applyNumberFormat="0" applyAlignment="0" applyProtection="0"/>
    <xf numFmtId="0" fontId="22" fillId="27" borderId="128" applyNumberFormat="0" applyFont="0" applyAlignment="0" applyProtection="0"/>
    <xf numFmtId="194" fontId="43" fillId="28" borderId="134" applyAlignment="0" applyProtection="0"/>
    <xf numFmtId="194" fontId="43" fillId="28" borderId="140" applyAlignment="0" applyProtection="0"/>
    <xf numFmtId="0" fontId="16" fillId="27" borderId="134" applyNumberFormat="0" applyFont="0" applyAlignment="0" applyProtection="0"/>
    <xf numFmtId="194" fontId="43" fillId="28" borderId="134" applyAlignment="0" applyProtection="0"/>
    <xf numFmtId="0" fontId="16" fillId="27" borderId="128" applyNumberFormat="0" applyFont="0" applyAlignment="0" applyProtection="0"/>
    <xf numFmtId="0" fontId="16" fillId="27" borderId="134" applyNumberFormat="0" applyFont="0" applyAlignment="0" applyProtection="0"/>
    <xf numFmtId="0" fontId="33" fillId="7" borderId="127" applyNumberFormat="0" applyAlignment="0" applyProtection="0"/>
    <xf numFmtId="0" fontId="26" fillId="20" borderId="139" applyNumberFormat="0" applyAlignment="0" applyProtection="0"/>
    <xf numFmtId="0" fontId="16" fillId="27" borderId="134" applyNumberFormat="0" applyFont="0" applyAlignment="0" applyProtection="0"/>
    <xf numFmtId="0" fontId="74" fillId="0" borderId="137"/>
    <xf numFmtId="0" fontId="16" fillId="27" borderId="134" applyNumberFormat="0" applyFont="0" applyAlignment="0" applyProtection="0"/>
    <xf numFmtId="194" fontId="43" fillId="28" borderId="128" applyAlignment="0" applyProtection="0"/>
    <xf numFmtId="194" fontId="43" fillId="28" borderId="128" applyAlignment="0" applyProtection="0"/>
    <xf numFmtId="0" fontId="26" fillId="20" borderId="127" applyNumberFormat="0" applyAlignment="0" applyProtection="0"/>
    <xf numFmtId="0" fontId="16" fillId="27" borderId="134" applyNumberFormat="0" applyFont="0" applyAlignment="0" applyProtection="0"/>
    <xf numFmtId="0" fontId="33" fillId="7" borderId="133" applyNumberFormat="0" applyAlignment="0" applyProtection="0"/>
    <xf numFmtId="0" fontId="26" fillId="20" borderId="133" applyNumberFormat="0" applyAlignment="0" applyProtection="0"/>
    <xf numFmtId="0" fontId="33" fillId="7" borderId="127" applyNumberFormat="0" applyAlignment="0" applyProtection="0"/>
    <xf numFmtId="0" fontId="39" fillId="0" borderId="142" applyNumberFormat="0" applyFill="0" applyAlignment="0" applyProtection="0"/>
    <xf numFmtId="0" fontId="74" fillId="0" borderId="131"/>
    <xf numFmtId="0" fontId="16" fillId="27" borderId="140" applyNumberFormat="0" applyFont="0" applyAlignment="0" applyProtection="0"/>
    <xf numFmtId="194" fontId="43" fillId="28" borderId="140" applyAlignment="0" applyProtection="0"/>
    <xf numFmtId="194" fontId="43" fillId="28" borderId="140" applyAlignment="0" applyProtection="0"/>
    <xf numFmtId="0" fontId="16" fillId="27" borderId="128" applyNumberFormat="0" applyFont="0" applyAlignment="0" applyProtection="0"/>
    <xf numFmtId="0" fontId="16" fillId="27" borderId="134" applyNumberFormat="0" applyFont="0" applyAlignment="0" applyProtection="0"/>
    <xf numFmtId="0" fontId="26" fillId="20" borderId="127" applyNumberFormat="0" applyAlignment="0" applyProtection="0"/>
    <xf numFmtId="194" fontId="43" fillId="28" borderId="140" applyAlignment="0" applyProtection="0"/>
    <xf numFmtId="0" fontId="33" fillId="7" borderId="127" applyNumberFormat="0" applyAlignment="0" applyProtection="0"/>
    <xf numFmtId="194" fontId="43" fillId="28" borderId="140" applyAlignment="0" applyProtection="0"/>
    <xf numFmtId="0" fontId="33" fillId="7" borderId="127" applyNumberFormat="0" applyAlignment="0" applyProtection="0"/>
    <xf numFmtId="194" fontId="43" fillId="28" borderId="140" applyAlignment="0" applyProtection="0"/>
    <xf numFmtId="0" fontId="16" fillId="27" borderId="128" applyNumberFormat="0" applyFont="0" applyAlignment="0" applyProtection="0"/>
    <xf numFmtId="0" fontId="16" fillId="27" borderId="140" applyNumberFormat="0" applyFont="0" applyAlignment="0" applyProtection="0"/>
    <xf numFmtId="0" fontId="26" fillId="20" borderId="127" applyNumberFormat="0" applyAlignment="0" applyProtection="0"/>
    <xf numFmtId="0" fontId="39" fillId="0" borderId="130" applyNumberFormat="0" applyFill="0" applyAlignment="0" applyProtection="0"/>
    <xf numFmtId="43" fontId="2" fillId="0" borderId="0" applyFont="0" applyFill="0" applyBorder="0" applyAlignment="0" applyProtection="0"/>
    <xf numFmtId="0" fontId="16" fillId="27" borderId="128" applyNumberFormat="0" applyFont="0" applyAlignment="0" applyProtection="0"/>
    <xf numFmtId="0" fontId="33" fillId="7" borderId="139" applyNumberFormat="0" applyAlignment="0" applyProtection="0"/>
    <xf numFmtId="0" fontId="16" fillId="27" borderId="128" applyNumberFormat="0" applyFont="0" applyAlignment="0" applyProtection="0"/>
    <xf numFmtId="0" fontId="33" fillId="7" borderId="127" applyNumberFormat="0" applyAlignment="0" applyProtection="0"/>
    <xf numFmtId="194" fontId="43" fillId="28" borderId="134" applyAlignment="0" applyProtection="0"/>
    <xf numFmtId="0" fontId="26" fillId="20" borderId="139" applyNumberFormat="0" applyAlignment="0" applyProtection="0"/>
    <xf numFmtId="194" fontId="43" fillId="28" borderId="128" applyAlignment="0" applyProtection="0"/>
    <xf numFmtId="0" fontId="39" fillId="0" borderId="136" applyNumberFormat="0" applyFill="0" applyAlignment="0" applyProtection="0"/>
    <xf numFmtId="0" fontId="37" fillId="20" borderId="129" applyNumberFormat="0" applyAlignment="0" applyProtection="0"/>
    <xf numFmtId="0" fontId="37" fillId="20" borderId="135" applyNumberFormat="0" applyAlignment="0" applyProtection="0"/>
    <xf numFmtId="0" fontId="33" fillId="7" borderId="139" applyNumberFormat="0" applyAlignment="0" applyProtection="0"/>
    <xf numFmtId="194" fontId="43" fillId="28" borderId="134" applyAlignment="0" applyProtection="0"/>
    <xf numFmtId="0" fontId="39" fillId="0" borderId="130" applyNumberFormat="0" applyFill="0" applyAlignment="0" applyProtection="0"/>
    <xf numFmtId="0" fontId="33" fillId="7" borderId="127" applyNumberFormat="0" applyAlignment="0" applyProtection="0"/>
    <xf numFmtId="0" fontId="39" fillId="0" borderId="142" applyNumberFormat="0" applyFill="0" applyAlignment="0" applyProtection="0"/>
    <xf numFmtId="0" fontId="33" fillId="7" borderId="127" applyNumberFormat="0" applyAlignment="0" applyProtection="0"/>
    <xf numFmtId="194" fontId="43" fillId="28" borderId="134" applyAlignment="0" applyProtection="0"/>
    <xf numFmtId="0" fontId="37" fillId="20" borderId="129" applyNumberFormat="0" applyAlignment="0" applyProtection="0"/>
    <xf numFmtId="0" fontId="16" fillId="27" borderId="134" applyNumberFormat="0" applyFont="0" applyAlignment="0" applyProtection="0"/>
    <xf numFmtId="0" fontId="39" fillId="0" borderId="136" applyNumberFormat="0" applyFill="0" applyAlignment="0" applyProtection="0"/>
    <xf numFmtId="194" fontId="43" fillId="28" borderId="128" applyAlignment="0" applyProtection="0"/>
    <xf numFmtId="0" fontId="37" fillId="20" borderId="135" applyNumberFormat="0" applyAlignment="0" applyProtection="0"/>
    <xf numFmtId="0" fontId="16" fillId="27" borderId="128" applyNumberFormat="0" applyFont="0" applyAlignment="0" applyProtection="0"/>
    <xf numFmtId="0" fontId="22" fillId="27" borderId="140" applyNumberFormat="0" applyFont="0" applyAlignment="0" applyProtection="0"/>
    <xf numFmtId="0" fontId="16" fillId="27" borderId="128" applyNumberFormat="0" applyFont="0" applyAlignment="0" applyProtection="0"/>
    <xf numFmtId="194" fontId="43" fillId="28" borderId="134" applyAlignment="0" applyProtection="0"/>
    <xf numFmtId="0" fontId="22" fillId="0" borderId="0"/>
    <xf numFmtId="194" fontId="43" fillId="28" borderId="134" applyAlignment="0" applyProtection="0"/>
    <xf numFmtId="0" fontId="37" fillId="20" borderId="141" applyNumberFormat="0" applyAlignment="0" applyProtection="0"/>
    <xf numFmtId="0" fontId="26" fillId="20" borderId="139" applyNumberFormat="0" applyAlignment="0" applyProtection="0"/>
    <xf numFmtId="194" fontId="43" fillId="28" borderId="128" applyAlignment="0" applyProtection="0"/>
    <xf numFmtId="0" fontId="22" fillId="27" borderId="128" applyNumberFormat="0" applyFont="0" applyAlignment="0" applyProtection="0"/>
    <xf numFmtId="0" fontId="16" fillId="27" borderId="128" applyNumberFormat="0" applyFont="0" applyAlignment="0" applyProtection="0"/>
    <xf numFmtId="0" fontId="33" fillId="7" borderId="133" applyNumberFormat="0" applyAlignment="0" applyProtection="0"/>
    <xf numFmtId="194" fontId="43" fillId="28" borderId="128" applyAlignment="0" applyProtection="0"/>
    <xf numFmtId="0" fontId="33" fillId="7" borderId="139" applyNumberFormat="0" applyAlignment="0" applyProtection="0"/>
    <xf numFmtId="0" fontId="39" fillId="0" borderId="130" applyNumberFormat="0" applyFill="0" applyAlignment="0" applyProtection="0"/>
    <xf numFmtId="194" fontId="43" fillId="28" borderId="128" applyAlignment="0" applyProtection="0"/>
    <xf numFmtId="194" fontId="43" fillId="28" borderId="134" applyAlignment="0" applyProtection="0"/>
    <xf numFmtId="194" fontId="43" fillId="28" borderId="128" applyAlignment="0" applyProtection="0"/>
    <xf numFmtId="194" fontId="43" fillId="28" borderId="128" applyAlignment="0" applyProtection="0"/>
    <xf numFmtId="0" fontId="33" fillId="7" borderId="139" applyNumberFormat="0" applyAlignment="0" applyProtection="0"/>
    <xf numFmtId="194" fontId="43" fillId="28" borderId="134" applyAlignment="0" applyProtection="0"/>
    <xf numFmtId="0" fontId="22" fillId="27" borderId="128" applyNumberFormat="0" applyFont="0" applyAlignment="0" applyProtection="0"/>
    <xf numFmtId="194" fontId="43" fillId="28" borderId="140" applyAlignment="0" applyProtection="0"/>
    <xf numFmtId="0" fontId="39" fillId="0" borderId="136" applyNumberFormat="0" applyFill="0" applyAlignment="0" applyProtection="0"/>
    <xf numFmtId="0" fontId="22" fillId="27" borderId="128" applyNumberFormat="0" applyFont="0" applyAlignment="0" applyProtection="0"/>
    <xf numFmtId="0" fontId="16" fillId="27" borderId="134" applyNumberFormat="0" applyFont="0" applyAlignment="0" applyProtection="0"/>
    <xf numFmtId="0" fontId="16" fillId="27" borderId="134" applyNumberFormat="0" applyFont="0" applyAlignment="0" applyProtection="0"/>
    <xf numFmtId="0" fontId="33" fillId="7" borderId="133" applyNumberFormat="0" applyAlignment="0" applyProtection="0"/>
    <xf numFmtId="194" fontId="43" fillId="28" borderId="134" applyAlignment="0" applyProtection="0"/>
    <xf numFmtId="0" fontId="37" fillId="20" borderId="129" applyNumberFormat="0" applyAlignment="0" applyProtection="0"/>
    <xf numFmtId="0" fontId="37" fillId="20" borderId="129" applyNumberFormat="0" applyAlignment="0" applyProtection="0"/>
    <xf numFmtId="0" fontId="33" fillId="7" borderId="139" applyNumberFormat="0" applyAlignment="0" applyProtection="0"/>
    <xf numFmtId="194" fontId="43" fillId="28" borderId="140" applyAlignment="0" applyProtection="0"/>
    <xf numFmtId="194" fontId="43" fillId="28" borderId="128" applyAlignment="0" applyProtection="0"/>
    <xf numFmtId="0" fontId="16" fillId="27" borderId="128" applyNumberFormat="0" applyFont="0" applyAlignment="0" applyProtection="0"/>
    <xf numFmtId="194" fontId="43" fillId="28" borderId="128" applyAlignment="0" applyProtection="0"/>
    <xf numFmtId="0" fontId="39" fillId="0" borderId="130" applyNumberFormat="0" applyFill="0" applyAlignment="0" applyProtection="0"/>
    <xf numFmtId="194" fontId="43" fillId="28" borderId="140" applyAlignment="0" applyProtection="0"/>
    <xf numFmtId="194" fontId="43" fillId="28" borderId="134" applyAlignment="0" applyProtection="0"/>
    <xf numFmtId="0" fontId="16" fillId="27" borderId="128" applyNumberFormat="0" applyFont="0" applyAlignment="0" applyProtection="0"/>
    <xf numFmtId="0" fontId="33" fillId="7" borderId="139" applyNumberFormat="0" applyAlignment="0" applyProtection="0"/>
    <xf numFmtId="0" fontId="37" fillId="20" borderId="129" applyNumberFormat="0" applyAlignment="0" applyProtection="0"/>
    <xf numFmtId="0" fontId="22" fillId="27" borderId="134" applyNumberFormat="0" applyFont="0" applyAlignment="0" applyProtection="0"/>
    <xf numFmtId="0" fontId="33" fillId="7" borderId="133" applyNumberFormat="0" applyAlignment="0" applyProtection="0"/>
    <xf numFmtId="0" fontId="16" fillId="27" borderId="134" applyNumberFormat="0" applyFont="0" applyAlignment="0" applyProtection="0"/>
    <xf numFmtId="0" fontId="22" fillId="27" borderId="134" applyNumberFormat="0" applyFont="0" applyAlignment="0" applyProtection="0"/>
    <xf numFmtId="194" fontId="43" fillId="28" borderId="140" applyAlignment="0" applyProtection="0"/>
    <xf numFmtId="0" fontId="22" fillId="27" borderId="128" applyNumberFormat="0" applyFont="0" applyAlignment="0" applyProtection="0"/>
    <xf numFmtId="0" fontId="33" fillId="7" borderId="139" applyNumberFormat="0" applyAlignment="0" applyProtection="0"/>
    <xf numFmtId="0" fontId="16" fillId="27" borderId="140" applyNumberFormat="0" applyFont="0" applyAlignment="0" applyProtection="0"/>
    <xf numFmtId="0" fontId="16" fillId="27" borderId="140" applyNumberFormat="0" applyFont="0" applyAlignment="0" applyProtection="0"/>
    <xf numFmtId="0" fontId="16" fillId="27" borderId="134" applyNumberFormat="0" applyFont="0" applyAlignment="0" applyProtection="0"/>
    <xf numFmtId="0" fontId="16" fillId="27" borderId="140" applyNumberFormat="0" applyFont="0" applyAlignment="0" applyProtection="0"/>
    <xf numFmtId="0" fontId="39" fillId="0" borderId="142" applyNumberFormat="0" applyFill="0" applyAlignment="0" applyProtection="0"/>
    <xf numFmtId="194" fontId="43" fillId="28" borderId="134" applyAlignment="0" applyProtection="0"/>
    <xf numFmtId="194" fontId="43" fillId="28" borderId="134" applyAlignment="0" applyProtection="0"/>
    <xf numFmtId="0" fontId="16" fillId="27" borderId="128" applyNumberFormat="0" applyFont="0" applyAlignment="0" applyProtection="0"/>
    <xf numFmtId="0" fontId="39" fillId="0" borderId="136" applyNumberFormat="0" applyFill="0" applyAlignment="0" applyProtection="0"/>
    <xf numFmtId="0" fontId="26" fillId="20" borderId="133" applyNumberFormat="0" applyAlignment="0" applyProtection="0"/>
    <xf numFmtId="194" fontId="43" fillId="28" borderId="134" applyAlignment="0" applyProtection="0"/>
    <xf numFmtId="0" fontId="39" fillId="0" borderId="136" applyNumberFormat="0" applyFill="0" applyAlignment="0" applyProtection="0"/>
    <xf numFmtId="0" fontId="16" fillId="27" borderId="128" applyNumberFormat="0" applyFont="0" applyAlignment="0" applyProtection="0"/>
    <xf numFmtId="0" fontId="16" fillId="27" borderId="134" applyNumberFormat="0" applyFont="0" applyAlignment="0" applyProtection="0"/>
    <xf numFmtId="194" fontId="43" fillId="28" borderId="128" applyAlignment="0" applyProtection="0"/>
    <xf numFmtId="0" fontId="16" fillId="27" borderId="128" applyNumberFormat="0" applyFont="0" applyAlignment="0" applyProtection="0"/>
    <xf numFmtId="0" fontId="37" fillId="20" borderId="135" applyNumberFormat="0" applyAlignment="0" applyProtection="0"/>
    <xf numFmtId="0" fontId="39" fillId="0" borderId="136" applyNumberFormat="0" applyFill="0" applyAlignment="0" applyProtection="0"/>
    <xf numFmtId="0" fontId="37" fillId="20" borderId="135" applyNumberFormat="0" applyAlignment="0" applyProtection="0"/>
    <xf numFmtId="0" fontId="16" fillId="27" borderId="140" applyNumberFormat="0" applyFont="0" applyAlignment="0" applyProtection="0"/>
    <xf numFmtId="0" fontId="22" fillId="27" borderId="134" applyNumberFormat="0" applyFont="0" applyAlignment="0" applyProtection="0"/>
    <xf numFmtId="0" fontId="22" fillId="27" borderId="140" applyNumberFormat="0" applyFont="0" applyAlignment="0" applyProtection="0"/>
    <xf numFmtId="0" fontId="16" fillId="27" borderId="134" applyNumberFormat="0" applyFont="0" applyAlignment="0" applyProtection="0"/>
    <xf numFmtId="0" fontId="16" fillId="27" borderId="134" applyNumberFormat="0" applyFont="0" applyAlignment="0" applyProtection="0"/>
    <xf numFmtId="0" fontId="16" fillId="27" borderId="140" applyNumberFormat="0" applyFont="0" applyAlignment="0" applyProtection="0"/>
    <xf numFmtId="0" fontId="33" fillId="7" borderId="139" applyNumberFormat="0" applyAlignment="0" applyProtection="0"/>
    <xf numFmtId="0" fontId="22" fillId="27" borderId="128" applyNumberFormat="0" applyFont="0" applyAlignment="0" applyProtection="0"/>
    <xf numFmtId="0" fontId="37" fillId="20" borderId="135" applyNumberFormat="0" applyAlignment="0" applyProtection="0"/>
    <xf numFmtId="194" fontId="43" fillId="28" borderId="140" applyAlignment="0" applyProtection="0"/>
    <xf numFmtId="0" fontId="26" fillId="20" borderId="133" applyNumberFormat="0" applyAlignment="0" applyProtection="0"/>
    <xf numFmtId="0" fontId="22" fillId="27" borderId="128" applyNumberFormat="0" applyFont="0" applyAlignment="0" applyProtection="0"/>
    <xf numFmtId="0" fontId="79" fillId="0" borderId="143"/>
    <xf numFmtId="194" fontId="43" fillId="28" borderId="134" applyAlignment="0" applyProtection="0"/>
    <xf numFmtId="194" fontId="43" fillId="28" borderId="128" applyAlignment="0" applyProtection="0"/>
    <xf numFmtId="0" fontId="16" fillId="27" borderId="128" applyNumberFormat="0" applyFont="0" applyAlignment="0" applyProtection="0"/>
    <xf numFmtId="194" fontId="43" fillId="28" borderId="134" applyAlignment="0" applyProtection="0"/>
    <xf numFmtId="194" fontId="43" fillId="28" borderId="134" applyAlignment="0" applyProtection="0"/>
    <xf numFmtId="0" fontId="16" fillId="27" borderId="134" applyNumberFormat="0" applyFont="0" applyAlignment="0" applyProtection="0"/>
    <xf numFmtId="0" fontId="37" fillId="20" borderId="141" applyNumberFormat="0" applyAlignment="0" applyProtection="0"/>
    <xf numFmtId="0" fontId="26" fillId="20" borderId="139" applyNumberFormat="0" applyAlignment="0" applyProtection="0"/>
    <xf numFmtId="194" fontId="43" fillId="28" borderId="134" applyAlignment="0" applyProtection="0"/>
    <xf numFmtId="0" fontId="22" fillId="27" borderId="140" applyNumberFormat="0" applyFont="0" applyAlignment="0" applyProtection="0"/>
    <xf numFmtId="194" fontId="43" fillId="28" borderId="128" applyAlignment="0" applyProtection="0"/>
    <xf numFmtId="0" fontId="22" fillId="27" borderId="140" applyNumberFormat="0" applyFont="0" applyAlignment="0" applyProtection="0"/>
    <xf numFmtId="194" fontId="43" fillId="28" borderId="128" applyAlignment="0" applyProtection="0"/>
    <xf numFmtId="0" fontId="16" fillId="27" borderId="140" applyNumberFormat="0" applyFont="0" applyAlignment="0" applyProtection="0"/>
    <xf numFmtId="0" fontId="39" fillId="0" borderId="142" applyNumberFormat="0" applyFill="0" applyAlignment="0" applyProtection="0"/>
    <xf numFmtId="0" fontId="37" fillId="20" borderId="141" applyNumberFormat="0" applyAlignment="0" applyProtection="0"/>
    <xf numFmtId="194" fontId="43" fillId="28" borderId="134" applyAlignment="0" applyProtection="0"/>
    <xf numFmtId="0" fontId="16" fillId="27" borderId="128" applyNumberFormat="0" applyFont="0" applyAlignment="0" applyProtection="0"/>
    <xf numFmtId="0" fontId="37" fillId="20" borderId="135" applyNumberFormat="0" applyAlignment="0" applyProtection="0"/>
    <xf numFmtId="0" fontId="26" fillId="20" borderId="127" applyNumberFormat="0" applyAlignment="0" applyProtection="0"/>
    <xf numFmtId="194" fontId="43" fillId="28" borderId="140" applyAlignment="0" applyProtection="0"/>
    <xf numFmtId="0" fontId="37" fillId="20" borderId="141" applyNumberFormat="0" applyAlignment="0" applyProtection="0"/>
    <xf numFmtId="194" fontId="43" fillId="28" borderId="134" applyAlignment="0" applyProtection="0"/>
    <xf numFmtId="194" fontId="43" fillId="28" borderId="134" applyAlignment="0" applyProtection="0"/>
    <xf numFmtId="0" fontId="39" fillId="0" borderId="142" applyNumberFormat="0" applyFill="0" applyAlignment="0" applyProtection="0"/>
    <xf numFmtId="194" fontId="43" fillId="28" borderId="140" applyAlignment="0" applyProtection="0"/>
    <xf numFmtId="0" fontId="22" fillId="27" borderId="128" applyNumberFormat="0" applyFont="0" applyAlignment="0" applyProtection="0"/>
    <xf numFmtId="0" fontId="16" fillId="27" borderId="134" applyNumberFormat="0" applyFont="0" applyAlignment="0" applyProtection="0"/>
    <xf numFmtId="194" fontId="43" fillId="28" borderId="140" applyAlignment="0" applyProtection="0"/>
    <xf numFmtId="0" fontId="26" fillId="20" borderId="133" applyNumberFormat="0" applyAlignment="0" applyProtection="0"/>
    <xf numFmtId="194" fontId="43" fillId="28" borderId="128" applyAlignment="0" applyProtection="0"/>
    <xf numFmtId="0" fontId="26" fillId="20" borderId="133" applyNumberFormat="0" applyAlignment="0" applyProtection="0"/>
    <xf numFmtId="194" fontId="43" fillId="28" borderId="134" applyAlignment="0" applyProtection="0"/>
    <xf numFmtId="0" fontId="22" fillId="27" borderId="128" applyNumberFormat="0" applyFont="0" applyAlignment="0" applyProtection="0"/>
    <xf numFmtId="0" fontId="16" fillId="27" borderId="140" applyNumberFormat="0" applyFont="0" applyAlignment="0" applyProtection="0"/>
    <xf numFmtId="0" fontId="16" fillId="27" borderId="128" applyNumberFormat="0" applyFont="0" applyAlignment="0" applyProtection="0"/>
    <xf numFmtId="0" fontId="39" fillId="0" borderId="136" applyNumberFormat="0" applyFill="0" applyAlignment="0" applyProtection="0"/>
    <xf numFmtId="0" fontId="33" fillId="7" borderId="139" applyNumberFormat="0" applyAlignment="0" applyProtection="0"/>
    <xf numFmtId="194" fontId="43" fillId="28" borderId="140" applyAlignment="0" applyProtection="0"/>
    <xf numFmtId="0" fontId="16" fillId="27" borderId="134" applyNumberFormat="0" applyFont="0" applyAlignment="0" applyProtection="0"/>
    <xf numFmtId="0" fontId="26" fillId="20" borderId="133" applyNumberFormat="0" applyAlignment="0" applyProtection="0"/>
    <xf numFmtId="0" fontId="39" fillId="0" borderId="136" applyNumberFormat="0" applyFill="0" applyAlignment="0" applyProtection="0"/>
    <xf numFmtId="0" fontId="39" fillId="0" borderId="130" applyNumberFormat="0" applyFill="0" applyAlignment="0" applyProtection="0"/>
    <xf numFmtId="0" fontId="22" fillId="27" borderId="134" applyNumberFormat="0" applyFont="0" applyAlignment="0" applyProtection="0"/>
    <xf numFmtId="0" fontId="16" fillId="27" borderId="140" applyNumberFormat="0" applyFont="0" applyAlignment="0" applyProtection="0"/>
    <xf numFmtId="0" fontId="16" fillId="27" borderId="134" applyNumberFormat="0" applyFont="0" applyAlignment="0" applyProtection="0"/>
    <xf numFmtId="0" fontId="16" fillId="27" borderId="140" applyNumberFormat="0" applyFont="0" applyAlignment="0" applyProtection="0"/>
    <xf numFmtId="0" fontId="79" fillId="0" borderId="131"/>
    <xf numFmtId="0" fontId="16" fillId="27" borderId="128" applyNumberFormat="0" applyFont="0" applyAlignment="0" applyProtection="0"/>
    <xf numFmtId="0" fontId="16" fillId="27" borderId="140" applyNumberFormat="0" applyFont="0" applyAlignment="0" applyProtection="0"/>
    <xf numFmtId="0" fontId="26" fillId="20" borderId="133" applyNumberFormat="0" applyAlignment="0" applyProtection="0"/>
    <xf numFmtId="0" fontId="16" fillId="27" borderId="140" applyNumberFormat="0" applyFont="0" applyAlignment="0" applyProtection="0"/>
    <xf numFmtId="0" fontId="16" fillId="27" borderId="134" applyNumberFormat="0" applyFont="0" applyAlignment="0" applyProtection="0"/>
    <xf numFmtId="0" fontId="26" fillId="20" borderId="133" applyNumberFormat="0" applyAlignment="0" applyProtection="0"/>
    <xf numFmtId="0" fontId="33" fillId="7" borderId="119" applyNumberFormat="0" applyAlignment="0" applyProtection="0"/>
    <xf numFmtId="194" fontId="43" fillId="28" borderId="134" applyAlignment="0" applyProtection="0"/>
    <xf numFmtId="0" fontId="16" fillId="27" borderId="128" applyNumberFormat="0" applyFont="0" applyAlignment="0" applyProtection="0"/>
    <xf numFmtId="0" fontId="37" fillId="20" borderId="141" applyNumberFormat="0" applyAlignment="0" applyProtection="0"/>
    <xf numFmtId="194" fontId="43" fillId="28" borderId="140" applyAlignment="0" applyProtection="0"/>
    <xf numFmtId="0" fontId="16" fillId="27" borderId="128" applyNumberFormat="0" applyFont="0" applyAlignment="0" applyProtection="0"/>
    <xf numFmtId="194" fontId="43" fillId="28" borderId="140" applyAlignment="0" applyProtection="0"/>
    <xf numFmtId="194" fontId="43" fillId="28" borderId="128" applyAlignment="0" applyProtection="0"/>
    <xf numFmtId="194" fontId="43" fillId="28" borderId="134" applyAlignment="0" applyProtection="0"/>
    <xf numFmtId="0" fontId="16" fillId="27" borderId="134" applyNumberFormat="0" applyFont="0" applyAlignment="0" applyProtection="0"/>
    <xf numFmtId="194" fontId="43" fillId="28" borderId="128" applyAlignment="0" applyProtection="0"/>
    <xf numFmtId="194" fontId="43" fillId="28" borderId="140" applyAlignment="0" applyProtection="0"/>
    <xf numFmtId="194" fontId="43" fillId="28" borderId="140" applyAlignment="0" applyProtection="0"/>
    <xf numFmtId="194" fontId="43" fillId="28" borderId="128" applyAlignment="0" applyProtection="0"/>
    <xf numFmtId="194" fontId="43" fillId="28" borderId="134" applyAlignment="0" applyProtection="0"/>
    <xf numFmtId="0" fontId="37" fillId="20" borderId="141" applyNumberFormat="0" applyAlignment="0" applyProtection="0"/>
    <xf numFmtId="0" fontId="26" fillId="20" borderId="133" applyNumberFormat="0" applyAlignment="0" applyProtection="0"/>
    <xf numFmtId="0" fontId="22" fillId="27" borderId="134" applyNumberFormat="0" applyFont="0" applyAlignment="0" applyProtection="0"/>
    <xf numFmtId="0" fontId="33" fillId="7" borderId="139" applyNumberFormat="0" applyAlignment="0" applyProtection="0"/>
    <xf numFmtId="0" fontId="22" fillId="27" borderId="128" applyNumberFormat="0" applyFont="0" applyAlignment="0" applyProtection="0"/>
    <xf numFmtId="0" fontId="33" fillId="7" borderId="127" applyNumberFormat="0" applyAlignment="0" applyProtection="0"/>
    <xf numFmtId="0" fontId="16" fillId="27" borderId="140" applyNumberFormat="0" applyFont="0" applyAlignment="0" applyProtection="0"/>
    <xf numFmtId="0" fontId="39" fillId="0" borderId="136" applyNumberFormat="0" applyFill="0" applyAlignment="0" applyProtection="0"/>
    <xf numFmtId="194" fontId="43" fillId="28" borderId="128" applyAlignment="0" applyProtection="0"/>
    <xf numFmtId="0" fontId="33" fillId="7" borderId="127" applyNumberFormat="0" applyAlignment="0" applyProtection="0"/>
    <xf numFmtId="0" fontId="16" fillId="27" borderId="134" applyNumberFormat="0" applyFont="0" applyAlignment="0" applyProtection="0"/>
    <xf numFmtId="0" fontId="88" fillId="0" borderId="144"/>
    <xf numFmtId="0" fontId="16" fillId="27" borderId="128" applyNumberFormat="0" applyFont="0" applyAlignment="0" applyProtection="0"/>
    <xf numFmtId="194" fontId="43" fillId="28" borderId="134" applyAlignment="0" applyProtection="0"/>
    <xf numFmtId="0" fontId="16" fillId="27" borderId="128" applyNumberFormat="0" applyFont="0" applyAlignment="0" applyProtection="0"/>
    <xf numFmtId="194" fontId="43" fillId="28" borderId="128" applyAlignment="0" applyProtection="0"/>
    <xf numFmtId="0" fontId="37" fillId="20" borderId="135" applyNumberFormat="0" applyAlignment="0" applyProtection="0"/>
    <xf numFmtId="0" fontId="16" fillId="27" borderId="128" applyNumberFormat="0" applyFont="0" applyAlignment="0" applyProtection="0"/>
    <xf numFmtId="0" fontId="39" fillId="0" borderId="130" applyNumberFormat="0" applyFill="0" applyAlignment="0" applyProtection="0"/>
    <xf numFmtId="0" fontId="33" fillId="7" borderId="127" applyNumberFormat="0" applyAlignment="0" applyProtection="0"/>
    <xf numFmtId="0" fontId="22" fillId="27" borderId="134" applyNumberFormat="0" applyFont="0" applyAlignment="0" applyProtection="0"/>
    <xf numFmtId="0" fontId="16" fillId="27" borderId="140" applyNumberFormat="0" applyFont="0" applyAlignment="0" applyProtection="0"/>
    <xf numFmtId="0" fontId="16" fillId="27" borderId="134" applyNumberFormat="0" applyFont="0" applyAlignment="0" applyProtection="0"/>
    <xf numFmtId="0" fontId="37" fillId="20" borderId="141" applyNumberFormat="0" applyAlignment="0" applyProtection="0"/>
    <xf numFmtId="194" fontId="43" fillId="28" borderId="134" applyAlignment="0" applyProtection="0"/>
    <xf numFmtId="0" fontId="33" fillId="7" borderId="133" applyNumberFormat="0" applyAlignment="0" applyProtection="0"/>
    <xf numFmtId="194" fontId="43" fillId="28" borderId="128" applyAlignment="0" applyProtection="0"/>
    <xf numFmtId="194" fontId="43" fillId="28" borderId="140" applyAlignment="0" applyProtection="0"/>
    <xf numFmtId="194" fontId="43" fillId="28" borderId="134" applyAlignment="0" applyProtection="0"/>
    <xf numFmtId="0" fontId="33" fillId="7" borderId="133" applyNumberFormat="0" applyAlignment="0" applyProtection="0"/>
    <xf numFmtId="0" fontId="16" fillId="27" borderId="128" applyNumberFormat="0" applyFont="0" applyAlignment="0" applyProtection="0"/>
    <xf numFmtId="0" fontId="16" fillId="27" borderId="134" applyNumberFormat="0" applyFont="0" applyAlignment="0" applyProtection="0"/>
    <xf numFmtId="0" fontId="22" fillId="27" borderId="140" applyNumberFormat="0" applyFont="0" applyAlignment="0" applyProtection="0"/>
    <xf numFmtId="194" fontId="43" fillId="28" borderId="140" applyAlignment="0" applyProtection="0"/>
    <xf numFmtId="194" fontId="43" fillId="28" borderId="134" applyAlignment="0" applyProtection="0"/>
    <xf numFmtId="0" fontId="16" fillId="27" borderId="134" applyNumberFormat="0" applyFont="0" applyAlignment="0" applyProtection="0"/>
    <xf numFmtId="0" fontId="37" fillId="20" borderId="141" applyNumberFormat="0" applyAlignment="0" applyProtection="0"/>
    <xf numFmtId="0" fontId="26" fillId="20" borderId="133" applyNumberFormat="0" applyAlignment="0" applyProtection="0"/>
    <xf numFmtId="194" fontId="43" fillId="28" borderId="134" applyAlignment="0" applyProtection="0"/>
    <xf numFmtId="0" fontId="39" fillId="0" borderId="130" applyNumberFormat="0" applyFill="0" applyAlignment="0" applyProtection="0"/>
    <xf numFmtId="0" fontId="16" fillId="27" borderId="128" applyNumberFormat="0" applyFont="0" applyAlignment="0" applyProtection="0"/>
    <xf numFmtId="0" fontId="16" fillId="27" borderId="134" applyNumberFormat="0" applyFont="0" applyAlignment="0" applyProtection="0"/>
    <xf numFmtId="0" fontId="16" fillId="27" borderId="140" applyNumberFormat="0" applyFont="0" applyAlignment="0" applyProtection="0"/>
    <xf numFmtId="194" fontId="43" fillId="28" borderId="128" applyAlignment="0" applyProtection="0"/>
    <xf numFmtId="0" fontId="22" fillId="27" borderId="128" applyNumberFormat="0" applyFont="0" applyAlignment="0" applyProtection="0"/>
    <xf numFmtId="0" fontId="33" fillId="7" borderId="127" applyNumberFormat="0" applyAlignment="0" applyProtection="0"/>
    <xf numFmtId="0" fontId="16" fillId="27" borderId="140" applyNumberFormat="0" applyFont="0" applyAlignment="0" applyProtection="0"/>
    <xf numFmtId="194" fontId="43" fillId="28" borderId="134" applyAlignment="0" applyProtection="0"/>
    <xf numFmtId="0" fontId="16" fillId="27" borderId="140" applyNumberFormat="0" applyFont="0" applyAlignment="0" applyProtection="0"/>
    <xf numFmtId="0" fontId="37" fillId="20" borderId="129" applyNumberFormat="0" applyAlignment="0" applyProtection="0"/>
    <xf numFmtId="0" fontId="33" fillId="7" borderId="133" applyNumberFormat="0" applyAlignment="0" applyProtection="0"/>
    <xf numFmtId="0" fontId="39" fillId="0" borderId="142" applyNumberFormat="0" applyFill="0" applyAlignment="0" applyProtection="0"/>
    <xf numFmtId="0" fontId="33" fillId="7" borderId="133" applyNumberFormat="0" applyAlignment="0" applyProtection="0"/>
    <xf numFmtId="0" fontId="16" fillId="27" borderId="134" applyNumberFormat="0" applyFont="0" applyAlignment="0" applyProtection="0"/>
    <xf numFmtId="0" fontId="22" fillId="27" borderId="128" applyNumberFormat="0" applyFont="0" applyAlignment="0" applyProtection="0"/>
    <xf numFmtId="194" fontId="43" fillId="28" borderId="134" applyAlignment="0" applyProtection="0"/>
    <xf numFmtId="194" fontId="43" fillId="28" borderId="140" applyAlignment="0" applyProtection="0"/>
    <xf numFmtId="0" fontId="26" fillId="20" borderId="139" applyNumberFormat="0" applyAlignment="0" applyProtection="0"/>
    <xf numFmtId="194" fontId="43" fillId="28" borderId="140" applyAlignment="0" applyProtection="0"/>
    <xf numFmtId="194" fontId="43" fillId="28" borderId="134" applyAlignment="0" applyProtection="0"/>
    <xf numFmtId="194" fontId="43" fillId="28" borderId="128" applyAlignment="0" applyProtection="0"/>
    <xf numFmtId="0" fontId="37" fillId="20" borderId="135" applyNumberFormat="0" applyAlignment="0" applyProtection="0"/>
    <xf numFmtId="0" fontId="37" fillId="20" borderId="135" applyNumberFormat="0" applyAlignment="0" applyProtection="0"/>
    <xf numFmtId="0" fontId="16" fillId="27" borderId="128" applyNumberFormat="0" applyFont="0" applyAlignment="0" applyProtection="0"/>
    <xf numFmtId="0" fontId="39" fillId="0" borderId="142" applyNumberFormat="0" applyFill="0" applyAlignment="0" applyProtection="0"/>
    <xf numFmtId="0" fontId="33" fillId="7" borderId="133" applyNumberFormat="0" applyAlignment="0" applyProtection="0"/>
    <xf numFmtId="0" fontId="39" fillId="0" borderId="130" applyNumberFormat="0" applyFill="0" applyAlignment="0" applyProtection="0"/>
    <xf numFmtId="0" fontId="39" fillId="0" borderId="142" applyNumberFormat="0" applyFill="0" applyAlignment="0" applyProtection="0"/>
    <xf numFmtId="0" fontId="22" fillId="27" borderId="134" applyNumberFormat="0" applyFont="0" applyAlignment="0" applyProtection="0"/>
    <xf numFmtId="0" fontId="22" fillId="27" borderId="134" applyNumberFormat="0" applyFont="0" applyAlignment="0" applyProtection="0"/>
    <xf numFmtId="0" fontId="16" fillId="27" borderId="140" applyNumberFormat="0" applyFont="0" applyAlignment="0" applyProtection="0"/>
    <xf numFmtId="0" fontId="16" fillId="27" borderId="134" applyNumberFormat="0" applyFont="0" applyAlignment="0" applyProtection="0"/>
    <xf numFmtId="194" fontId="43" fillId="28" borderId="128" applyAlignment="0" applyProtection="0"/>
    <xf numFmtId="0" fontId="26" fillId="20" borderId="133" applyNumberFormat="0" applyAlignment="0" applyProtection="0"/>
    <xf numFmtId="194" fontId="43" fillId="28" borderId="134" applyAlignment="0" applyProtection="0"/>
    <xf numFmtId="0" fontId="33" fillId="7" borderId="133" applyNumberFormat="0" applyAlignment="0" applyProtection="0"/>
    <xf numFmtId="194" fontId="43" fillId="28" borderId="140" applyAlignment="0" applyProtection="0"/>
    <xf numFmtId="194" fontId="43" fillId="28" borderId="128" applyAlignment="0" applyProtection="0"/>
    <xf numFmtId="194" fontId="43" fillId="28" borderId="134" applyAlignment="0" applyProtection="0"/>
    <xf numFmtId="194" fontId="43" fillId="28" borderId="128" applyAlignment="0" applyProtection="0"/>
    <xf numFmtId="194" fontId="43" fillId="28" borderId="128" applyAlignment="0" applyProtection="0"/>
    <xf numFmtId="0" fontId="16" fillId="27" borderId="140" applyNumberFormat="0" applyFont="0" applyAlignment="0" applyProtection="0"/>
    <xf numFmtId="0" fontId="16" fillId="27" borderId="134" applyNumberFormat="0" applyFont="0" applyAlignment="0" applyProtection="0"/>
    <xf numFmtId="0" fontId="37" fillId="20" borderId="141" applyNumberFormat="0" applyAlignment="0" applyProtection="0"/>
    <xf numFmtId="0" fontId="16" fillId="27" borderId="134" applyNumberFormat="0" applyFont="0" applyAlignment="0" applyProtection="0"/>
    <xf numFmtId="0" fontId="26" fillId="20" borderId="139" applyNumberFormat="0" applyAlignment="0" applyProtection="0"/>
    <xf numFmtId="0" fontId="39" fillId="0" borderId="136" applyNumberFormat="0" applyFill="0" applyAlignment="0" applyProtection="0"/>
    <xf numFmtId="0" fontId="33" fillId="7" borderId="127" applyNumberFormat="0" applyAlignment="0" applyProtection="0"/>
    <xf numFmtId="0" fontId="16" fillId="27" borderId="128" applyNumberFormat="0" applyFont="0" applyAlignment="0" applyProtection="0"/>
    <xf numFmtId="194" fontId="43" fillId="28" borderId="134" applyAlignment="0" applyProtection="0"/>
    <xf numFmtId="0" fontId="16" fillId="27" borderId="140" applyNumberFormat="0" applyFont="0" applyAlignment="0" applyProtection="0"/>
    <xf numFmtId="0" fontId="16" fillId="27" borderId="134" applyNumberFormat="0" applyFont="0" applyAlignment="0" applyProtection="0"/>
    <xf numFmtId="0" fontId="16" fillId="27" borderId="134" applyNumberFormat="0" applyFont="0" applyAlignment="0" applyProtection="0"/>
    <xf numFmtId="0" fontId="33" fillId="7" borderId="139" applyNumberFormat="0" applyAlignment="0" applyProtection="0"/>
    <xf numFmtId="0" fontId="33" fillId="7" borderId="133" applyNumberFormat="0" applyAlignment="0" applyProtection="0"/>
    <xf numFmtId="194" fontId="43" fillId="28" borderId="134" applyAlignment="0" applyProtection="0"/>
    <xf numFmtId="0" fontId="16" fillId="27" borderId="128" applyNumberFormat="0" applyFont="0" applyAlignment="0" applyProtection="0"/>
    <xf numFmtId="0" fontId="33" fillId="7" borderId="127" applyNumberFormat="0" applyAlignment="0" applyProtection="0"/>
    <xf numFmtId="194" fontId="43" fillId="28" borderId="134" applyAlignment="0" applyProtection="0"/>
    <xf numFmtId="0" fontId="22" fillId="27" borderId="140" applyNumberFormat="0" applyFont="0" applyAlignment="0" applyProtection="0"/>
    <xf numFmtId="0" fontId="26" fillId="20" borderId="127" applyNumberFormat="0" applyAlignment="0" applyProtection="0"/>
    <xf numFmtId="0" fontId="33" fillId="7" borderId="127" applyNumberFormat="0" applyAlignment="0" applyProtection="0"/>
    <xf numFmtId="9" fontId="22" fillId="0" borderId="0" applyFont="0" applyFill="0" applyBorder="0" applyAlignment="0" applyProtection="0"/>
    <xf numFmtId="0" fontId="33" fillId="7" borderId="139" applyNumberFormat="0" applyAlignment="0" applyProtection="0"/>
    <xf numFmtId="194" fontId="43" fillId="28" borderId="140" applyAlignment="0" applyProtection="0"/>
    <xf numFmtId="0" fontId="33" fillId="7" borderId="133" applyNumberFormat="0" applyAlignment="0" applyProtection="0"/>
    <xf numFmtId="0" fontId="37" fillId="20" borderId="135" applyNumberFormat="0" applyAlignment="0" applyProtection="0"/>
    <xf numFmtId="0" fontId="22" fillId="27" borderId="140" applyNumberFormat="0" applyFont="0" applyAlignment="0" applyProtection="0"/>
    <xf numFmtId="0" fontId="37" fillId="20" borderId="129" applyNumberFormat="0" applyAlignment="0" applyProtection="0"/>
    <xf numFmtId="0" fontId="16" fillId="27" borderId="128" applyNumberFormat="0" applyFont="0" applyAlignment="0" applyProtection="0"/>
    <xf numFmtId="194" fontId="43" fillId="28" borderId="140" applyAlignment="0" applyProtection="0"/>
    <xf numFmtId="194" fontId="43" fillId="28" borderId="128" applyAlignment="0" applyProtection="0"/>
    <xf numFmtId="0" fontId="26" fillId="20" borderId="133" applyNumberFormat="0" applyAlignment="0" applyProtection="0"/>
    <xf numFmtId="0" fontId="33" fillId="7" borderId="127" applyNumberFormat="0" applyAlignment="0" applyProtection="0"/>
    <xf numFmtId="0" fontId="79" fillId="23" borderId="143"/>
    <xf numFmtId="0" fontId="37" fillId="20" borderId="141" applyNumberFormat="0" applyAlignment="0" applyProtection="0"/>
    <xf numFmtId="0" fontId="74" fillId="0" borderId="143"/>
    <xf numFmtId="0" fontId="16" fillId="27" borderId="134" applyNumberFormat="0" applyFont="0" applyAlignment="0" applyProtection="0"/>
    <xf numFmtId="0" fontId="16" fillId="27" borderId="140" applyNumberFormat="0" applyFont="0" applyAlignment="0" applyProtection="0"/>
    <xf numFmtId="0" fontId="33" fillId="7" borderId="139" applyNumberFormat="0" applyAlignment="0" applyProtection="0"/>
    <xf numFmtId="0" fontId="39" fillId="0" borderId="136" applyNumberFormat="0" applyFill="0" applyAlignment="0" applyProtection="0"/>
    <xf numFmtId="0" fontId="39" fillId="0" borderId="130" applyNumberFormat="0" applyFill="0" applyAlignment="0" applyProtection="0"/>
    <xf numFmtId="0" fontId="16" fillId="27" borderId="134" applyNumberFormat="0" applyFont="0" applyAlignment="0" applyProtection="0"/>
    <xf numFmtId="0" fontId="33" fillId="7" borderId="127" applyNumberFormat="0" applyAlignment="0" applyProtection="0"/>
    <xf numFmtId="194" fontId="43" fillId="28" borderId="140" applyAlignment="0" applyProtection="0"/>
    <xf numFmtId="0" fontId="79" fillId="23" borderId="131"/>
    <xf numFmtId="0" fontId="33" fillId="7" borderId="127" applyNumberFormat="0" applyAlignment="0" applyProtection="0"/>
    <xf numFmtId="0" fontId="16" fillId="27" borderId="140" applyNumberFormat="0" applyFont="0" applyAlignment="0" applyProtection="0"/>
    <xf numFmtId="194" fontId="43" fillId="28" borderId="140" applyAlignment="0" applyProtection="0"/>
    <xf numFmtId="0" fontId="16" fillId="27" borderId="140" applyNumberFormat="0" applyFont="0" applyAlignment="0" applyProtection="0"/>
    <xf numFmtId="0" fontId="39" fillId="0" borderId="130" applyNumberFormat="0" applyFill="0" applyAlignment="0" applyProtection="0"/>
    <xf numFmtId="194" fontId="43" fillId="28" borderId="134" applyAlignment="0" applyProtection="0"/>
    <xf numFmtId="194" fontId="43" fillId="28" borderId="140" applyAlignment="0" applyProtection="0"/>
    <xf numFmtId="0" fontId="39" fillId="0" borderId="130" applyNumberFormat="0" applyFill="0" applyAlignment="0" applyProtection="0"/>
    <xf numFmtId="43" fontId="22" fillId="0" borderId="0" applyFont="0" applyFill="0" applyBorder="0" applyAlignment="0" applyProtection="0"/>
    <xf numFmtId="0" fontId="26" fillId="20" borderId="139" applyNumberFormat="0" applyAlignment="0" applyProtection="0"/>
    <xf numFmtId="194" fontId="43" fillId="28" borderId="134" applyAlignment="0" applyProtection="0"/>
    <xf numFmtId="0" fontId="39" fillId="0" borderId="136" applyNumberFormat="0" applyFill="0" applyAlignment="0" applyProtection="0"/>
    <xf numFmtId="0" fontId="16" fillId="27" borderId="140" applyNumberFormat="0" applyFont="0" applyAlignment="0" applyProtection="0"/>
    <xf numFmtId="0" fontId="33" fillId="7" borderId="133" applyNumberFormat="0" applyAlignment="0" applyProtection="0"/>
    <xf numFmtId="194" fontId="43" fillId="28" borderId="140" applyAlignment="0" applyProtection="0"/>
    <xf numFmtId="0" fontId="33" fillId="7" borderId="127" applyNumberFormat="0" applyAlignment="0" applyProtection="0"/>
    <xf numFmtId="194" fontId="43" fillId="28" borderId="134" applyAlignment="0" applyProtection="0"/>
    <xf numFmtId="0" fontId="26" fillId="20" borderId="127" applyNumberFormat="0" applyAlignment="0" applyProtection="0"/>
    <xf numFmtId="194" fontId="43" fillId="28" borderId="128" applyAlignment="0" applyProtection="0"/>
    <xf numFmtId="0" fontId="33" fillId="7" borderId="139" applyNumberFormat="0" applyAlignment="0" applyProtection="0"/>
    <xf numFmtId="0" fontId="16" fillId="27" borderId="140" applyNumberFormat="0" applyFont="0" applyAlignment="0" applyProtection="0"/>
    <xf numFmtId="0" fontId="33" fillId="7" borderId="139" applyNumberFormat="0" applyAlignment="0" applyProtection="0"/>
    <xf numFmtId="0" fontId="39" fillId="0" borderId="130" applyNumberFormat="0" applyFill="0" applyAlignment="0" applyProtection="0"/>
    <xf numFmtId="0" fontId="26" fillId="20" borderId="139" applyNumberFormat="0" applyAlignment="0" applyProtection="0"/>
    <xf numFmtId="194" fontId="43" fillId="28" borderId="128" applyAlignment="0" applyProtection="0"/>
    <xf numFmtId="0" fontId="16" fillId="27" borderId="134" applyNumberFormat="0" applyFont="0" applyAlignment="0" applyProtection="0"/>
    <xf numFmtId="0" fontId="16" fillId="27" borderId="134" applyNumberFormat="0" applyFont="0" applyAlignment="0" applyProtection="0"/>
    <xf numFmtId="0" fontId="33" fillId="7" borderId="133" applyNumberFormat="0" applyAlignment="0" applyProtection="0"/>
    <xf numFmtId="0" fontId="33" fillId="7" borderId="127" applyNumberFormat="0" applyAlignment="0" applyProtection="0"/>
    <xf numFmtId="0" fontId="33" fillId="7" borderId="119" applyNumberFormat="0" applyAlignment="0" applyProtection="0"/>
    <xf numFmtId="0" fontId="33" fillId="7" borderId="139" applyNumberFormat="0" applyAlignment="0" applyProtection="0"/>
    <xf numFmtId="0" fontId="16" fillId="27" borderId="140" applyNumberFormat="0" applyFont="0" applyAlignment="0" applyProtection="0"/>
    <xf numFmtId="0" fontId="22" fillId="27" borderId="140" applyNumberFormat="0" applyFont="0" applyAlignment="0" applyProtection="0"/>
    <xf numFmtId="194" fontId="43" fillId="28" borderId="134" applyAlignment="0" applyProtection="0"/>
    <xf numFmtId="0" fontId="16" fillId="27" borderId="128" applyNumberFormat="0" applyFont="0" applyAlignment="0" applyProtection="0"/>
    <xf numFmtId="0" fontId="37" fillId="20" borderId="135" applyNumberFormat="0" applyAlignment="0" applyProtection="0"/>
    <xf numFmtId="0" fontId="39" fillId="0" borderId="130" applyNumberFormat="0" applyFill="0" applyAlignment="0" applyProtection="0"/>
    <xf numFmtId="194" fontId="43" fillId="28" borderId="128" applyAlignment="0" applyProtection="0"/>
    <xf numFmtId="194" fontId="43" fillId="28" borderId="134" applyAlignment="0" applyProtection="0"/>
    <xf numFmtId="0" fontId="37" fillId="20" borderId="129" applyNumberFormat="0" applyAlignment="0" applyProtection="0"/>
    <xf numFmtId="0" fontId="16" fillId="27" borderId="128" applyNumberFormat="0" applyFont="0" applyAlignment="0" applyProtection="0"/>
    <xf numFmtId="0" fontId="16" fillId="27" borderId="134" applyNumberFormat="0" applyFont="0" applyAlignment="0" applyProtection="0"/>
    <xf numFmtId="194" fontId="43" fillId="28" borderId="134" applyAlignment="0" applyProtection="0"/>
    <xf numFmtId="0" fontId="33" fillId="7" borderId="139" applyNumberFormat="0" applyAlignment="0" applyProtection="0"/>
    <xf numFmtId="0" fontId="39" fillId="0" borderId="130" applyNumberFormat="0" applyFill="0" applyAlignment="0" applyProtection="0"/>
    <xf numFmtId="0" fontId="16" fillId="27" borderId="140" applyNumberFormat="0" applyFont="0" applyAlignment="0" applyProtection="0"/>
    <xf numFmtId="0" fontId="16" fillId="27" borderId="134" applyNumberFormat="0" applyFont="0" applyAlignment="0" applyProtection="0"/>
    <xf numFmtId="0" fontId="33" fillId="7" borderId="133" applyNumberFormat="0" applyAlignment="0" applyProtection="0"/>
    <xf numFmtId="194" fontId="43" fillId="28" borderId="128" applyAlignment="0" applyProtection="0"/>
    <xf numFmtId="0" fontId="16" fillId="27" borderId="128" applyNumberFormat="0" applyFont="0" applyAlignment="0" applyProtection="0"/>
    <xf numFmtId="0" fontId="16" fillId="27" borderId="128" applyNumberFormat="0" applyFont="0" applyAlignment="0" applyProtection="0"/>
    <xf numFmtId="0" fontId="16" fillId="27" borderId="128" applyNumberFormat="0" applyFont="0" applyAlignment="0" applyProtection="0"/>
    <xf numFmtId="194" fontId="43" fillId="28" borderId="140" applyAlignment="0" applyProtection="0"/>
    <xf numFmtId="194" fontId="43" fillId="28" borderId="128" applyAlignment="0" applyProtection="0"/>
    <xf numFmtId="194" fontId="43" fillId="28" borderId="134" applyAlignment="0" applyProtection="0"/>
    <xf numFmtId="194" fontId="43" fillId="28" borderId="140" applyAlignment="0" applyProtection="0"/>
    <xf numFmtId="0" fontId="37" fillId="20" borderId="129" applyNumberFormat="0" applyAlignment="0" applyProtection="0"/>
    <xf numFmtId="194" fontId="43" fillId="28" borderId="140" applyAlignment="0" applyProtection="0"/>
    <xf numFmtId="194" fontId="43" fillId="28" borderId="128" applyAlignment="0" applyProtection="0"/>
    <xf numFmtId="0" fontId="16" fillId="27" borderId="128" applyNumberFormat="0" applyFont="0" applyAlignment="0" applyProtection="0"/>
    <xf numFmtId="0" fontId="16" fillId="27" borderId="140" applyNumberFormat="0" applyFont="0" applyAlignment="0" applyProtection="0"/>
    <xf numFmtId="0" fontId="37" fillId="20" borderId="129" applyNumberFormat="0" applyAlignment="0" applyProtection="0"/>
    <xf numFmtId="194" fontId="43" fillId="28" borderId="128" applyAlignment="0" applyProtection="0"/>
    <xf numFmtId="0" fontId="22" fillId="27" borderId="134" applyNumberFormat="0" applyFont="0" applyAlignment="0" applyProtection="0"/>
    <xf numFmtId="0" fontId="16" fillId="27" borderId="128" applyNumberFormat="0" applyFont="0" applyAlignment="0" applyProtection="0"/>
    <xf numFmtId="194" fontId="43" fillId="28" borderId="128" applyAlignment="0" applyProtection="0"/>
    <xf numFmtId="0" fontId="33" fillId="7" borderId="139" applyNumberFormat="0" applyAlignment="0" applyProtection="0"/>
    <xf numFmtId="0" fontId="16" fillId="27" borderId="140" applyNumberFormat="0" applyFont="0" applyAlignment="0" applyProtection="0"/>
    <xf numFmtId="0" fontId="16" fillId="27" borderId="128" applyNumberFormat="0" applyFont="0" applyAlignment="0" applyProtection="0"/>
    <xf numFmtId="194" fontId="43" fillId="28" borderId="128" applyAlignment="0" applyProtection="0"/>
    <xf numFmtId="0" fontId="16" fillId="27" borderId="128" applyNumberFormat="0" applyFont="0" applyAlignment="0" applyProtection="0"/>
    <xf numFmtId="0" fontId="26" fillId="20" borderId="127" applyNumberFormat="0" applyAlignment="0" applyProtection="0"/>
    <xf numFmtId="0" fontId="16" fillId="27" borderId="128" applyNumberFormat="0" applyFont="0" applyAlignment="0" applyProtection="0"/>
    <xf numFmtId="194" fontId="43" fillId="28" borderId="128" applyAlignment="0" applyProtection="0"/>
    <xf numFmtId="0" fontId="33" fillId="7" borderId="139" applyNumberFormat="0" applyAlignment="0" applyProtection="0"/>
    <xf numFmtId="0" fontId="16" fillId="27" borderId="140" applyNumberFormat="0" applyFont="0" applyAlignment="0" applyProtection="0"/>
    <xf numFmtId="194" fontId="43" fillId="28" borderId="140" applyAlignment="0" applyProtection="0"/>
    <xf numFmtId="194" fontId="43" fillId="28" borderId="134" applyAlignment="0" applyProtection="0"/>
    <xf numFmtId="0" fontId="22" fillId="27" borderId="134" applyNumberFormat="0" applyFont="0" applyAlignment="0" applyProtection="0"/>
    <xf numFmtId="0" fontId="16" fillId="27" borderId="128" applyNumberFormat="0" applyFont="0" applyAlignment="0" applyProtection="0"/>
    <xf numFmtId="194" fontId="43" fillId="28" borderId="128" applyAlignment="0" applyProtection="0"/>
    <xf numFmtId="0" fontId="33" fillId="7" borderId="139" applyNumberFormat="0" applyAlignment="0" applyProtection="0"/>
    <xf numFmtId="194" fontId="43" fillId="28" borderId="140" applyAlignment="0" applyProtection="0"/>
    <xf numFmtId="0" fontId="22" fillId="27" borderId="140" applyNumberFormat="0" applyFont="0" applyAlignment="0" applyProtection="0"/>
    <xf numFmtId="0" fontId="16" fillId="27" borderId="128" applyNumberFormat="0" applyFont="0" applyAlignment="0" applyProtection="0"/>
    <xf numFmtId="194" fontId="43" fillId="28" borderId="140" applyAlignment="0" applyProtection="0"/>
    <xf numFmtId="0" fontId="22" fillId="27" borderId="128" applyNumberFormat="0" applyFont="0" applyAlignment="0" applyProtection="0"/>
    <xf numFmtId="0" fontId="16" fillId="27" borderId="128" applyNumberFormat="0" applyFont="0" applyAlignment="0" applyProtection="0"/>
    <xf numFmtId="194" fontId="43" fillId="28" borderId="128" applyAlignment="0" applyProtection="0"/>
    <xf numFmtId="0" fontId="16" fillId="27" borderId="134" applyNumberFormat="0" applyFont="0" applyAlignment="0" applyProtection="0"/>
    <xf numFmtId="0" fontId="22" fillId="27" borderId="134" applyNumberFormat="0" applyFont="0" applyAlignment="0" applyProtection="0"/>
    <xf numFmtId="194" fontId="43" fillId="28" borderId="134" applyAlignment="0" applyProtection="0"/>
    <xf numFmtId="0" fontId="37" fillId="20" borderId="135" applyNumberFormat="0" applyAlignment="0" applyProtection="0"/>
    <xf numFmtId="194" fontId="43" fillId="28" borderId="128" applyAlignment="0" applyProtection="0"/>
    <xf numFmtId="0" fontId="16" fillId="27" borderId="134" applyNumberFormat="0" applyFont="0" applyAlignment="0" applyProtection="0"/>
    <xf numFmtId="0" fontId="26" fillId="20" borderId="133" applyNumberFormat="0" applyAlignment="0" applyProtection="0"/>
    <xf numFmtId="0" fontId="1" fillId="0" borderId="0"/>
  </cellStyleXfs>
  <cellXfs count="812">
    <xf numFmtId="0" fontId="0" fillId="0" borderId="0" xfId="0"/>
    <xf numFmtId="0" fontId="45" fillId="0" borderId="0" xfId="1448" applyFont="1" applyAlignment="1">
      <alignment horizontal="center" wrapText="1"/>
    </xf>
    <xf numFmtId="0" fontId="44" fillId="0" borderId="0" xfId="1448" applyFont="1" applyAlignment="1">
      <alignment horizontal="left" vertical="center" wrapText="1"/>
    </xf>
    <xf numFmtId="0" fontId="54" fillId="0" borderId="0" xfId="1448" applyFont="1" applyAlignment="1">
      <alignment horizontal="center" wrapText="1"/>
    </xf>
    <xf numFmtId="3" fontId="45" fillId="0" borderId="0" xfId="1448" applyNumberFormat="1" applyFont="1" applyAlignment="1">
      <alignment horizontal="center" vertical="center" wrapText="1"/>
    </xf>
    <xf numFmtId="0" fontId="54" fillId="0" borderId="0" xfId="1448" applyFont="1" applyAlignment="1">
      <alignment wrapText="1"/>
    </xf>
    <xf numFmtId="0" fontId="55" fillId="0" borderId="0" xfId="1448" applyFont="1" applyAlignment="1">
      <alignment wrapText="1"/>
    </xf>
    <xf numFmtId="0" fontId="44" fillId="0" borderId="0" xfId="1448" applyFont="1" applyAlignment="1">
      <alignment horizontal="center" wrapText="1"/>
    </xf>
    <xf numFmtId="0" fontId="44" fillId="0" borderId="0" xfId="1448" applyFont="1" applyAlignment="1">
      <alignment horizontal="center" vertical="center" wrapText="1"/>
    </xf>
    <xf numFmtId="3" fontId="44" fillId="0" borderId="0" xfId="1448" applyNumberFormat="1" applyFont="1" applyAlignment="1">
      <alignment horizontal="center" vertical="center" wrapText="1"/>
    </xf>
    <xf numFmtId="0" fontId="44" fillId="0" borderId="18" xfId="1448" applyFont="1" applyBorder="1" applyAlignment="1">
      <alignment horizontal="center" vertical="center" wrapText="1"/>
    </xf>
    <xf numFmtId="0" fontId="45" fillId="0" borderId="0" xfId="1448" applyFont="1" applyAlignment="1">
      <alignment horizontal="center" vertical="center" wrapText="1"/>
    </xf>
    <xf numFmtId="0" fontId="54" fillId="0" borderId="0" xfId="1448" applyFont="1" applyAlignment="1">
      <alignment horizontal="center" vertical="center" wrapText="1"/>
    </xf>
    <xf numFmtId="0" fontId="57" fillId="0" borderId="18" xfId="1448" applyFont="1" applyBorder="1" applyAlignment="1">
      <alignment horizontal="center" wrapText="1"/>
    </xf>
    <xf numFmtId="0" fontId="58" fillId="0" borderId="0" xfId="1448" applyFont="1" applyAlignment="1">
      <alignment wrapText="1"/>
    </xf>
    <xf numFmtId="0" fontId="45" fillId="0" borderId="18" xfId="1448" applyFont="1" applyBorder="1" applyAlignment="1">
      <alignment horizontal="center" vertical="center" wrapText="1"/>
    </xf>
    <xf numFmtId="165" fontId="45" fillId="0" borderId="0" xfId="527" applyNumberFormat="1" applyFont="1" applyFill="1" applyBorder="1" applyAlignment="1">
      <alignment horizontal="center" wrapText="1"/>
    </xf>
    <xf numFmtId="0" fontId="45" fillId="0" borderId="18" xfId="1448" quotePrefix="1" applyFont="1" applyBorder="1" applyAlignment="1">
      <alignment horizontal="center" vertical="center" wrapText="1"/>
    </xf>
    <xf numFmtId="18" fontId="45" fillId="0" borderId="18" xfId="1448" quotePrefix="1" applyNumberFormat="1" applyFont="1" applyBorder="1" applyAlignment="1">
      <alignment horizontal="center" vertical="center" wrapText="1"/>
    </xf>
    <xf numFmtId="0" fontId="54" fillId="0" borderId="0" xfId="1448" applyFont="1" applyAlignment="1">
      <alignment vertical="top" wrapText="1"/>
    </xf>
    <xf numFmtId="165" fontId="45" fillId="0" borderId="18" xfId="1448" applyNumberFormat="1" applyFont="1" applyBorder="1" applyAlignment="1">
      <alignment horizontal="center" vertical="center" wrapText="1"/>
    </xf>
    <xf numFmtId="17" fontId="45" fillId="0" borderId="18" xfId="1448" quotePrefix="1" applyNumberFormat="1" applyFont="1" applyBorder="1" applyAlignment="1">
      <alignment horizontal="center" vertical="center" wrapText="1"/>
    </xf>
    <xf numFmtId="165" fontId="45" fillId="0" borderId="0" xfId="1448" applyNumberFormat="1" applyFont="1" applyAlignment="1">
      <alignment horizontal="center" wrapText="1"/>
    </xf>
    <xf numFmtId="0" fontId="112" fillId="0" borderId="0" xfId="1614" applyAlignment="1">
      <alignment horizontal="center"/>
    </xf>
    <xf numFmtId="0" fontId="49" fillId="0" borderId="0" xfId="1614" applyFont="1" applyAlignment="1">
      <alignment horizontal="center" vertical="center"/>
    </xf>
    <xf numFmtId="0" fontId="44" fillId="0" borderId="0" xfId="1614" applyFont="1" applyAlignment="1">
      <alignment vertical="center"/>
    </xf>
    <xf numFmtId="0" fontId="112" fillId="0" borderId="0" xfId="1614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/>
    </xf>
    <xf numFmtId="167" fontId="53" fillId="0" borderId="0" xfId="1652" applyNumberFormat="1" applyFont="1"/>
    <xf numFmtId="0" fontId="112" fillId="0" borderId="19" xfId="1614" applyBorder="1" applyAlignment="1">
      <alignment horizontal="center"/>
    </xf>
    <xf numFmtId="0" fontId="53" fillId="0" borderId="0" xfId="1614" applyFont="1" applyAlignment="1">
      <alignment horizontal="center"/>
    </xf>
    <xf numFmtId="0" fontId="53" fillId="0" borderId="0" xfId="1614" applyFont="1" applyAlignment="1">
      <alignment horizontal="center" vertical="center" wrapText="1"/>
    </xf>
    <xf numFmtId="3" fontId="45" fillId="0" borderId="0" xfId="1614" applyNumberFormat="1" applyFont="1" applyAlignment="1">
      <alignment vertical="center"/>
    </xf>
    <xf numFmtId="0" fontId="21" fillId="0" borderId="0" xfId="1614" applyFont="1" applyAlignment="1">
      <alignment horizontal="center"/>
    </xf>
    <xf numFmtId="0" fontId="45" fillId="0" borderId="20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left" vertical="center" wrapText="1"/>
    </xf>
    <xf numFmtId="0" fontId="45" fillId="0" borderId="21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5" fillId="0" borderId="22" xfId="1614" applyNumberFormat="1" applyFont="1" applyBorder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3" fontId="62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/>
    </xf>
    <xf numFmtId="0" fontId="50" fillId="0" borderId="23" xfId="1614" applyFont="1" applyBorder="1" applyAlignment="1">
      <alignment horizontal="center" vertical="center"/>
    </xf>
    <xf numFmtId="0" fontId="50" fillId="0" borderId="24" xfId="1614" applyFont="1" applyBorder="1" applyAlignment="1">
      <alignment horizontal="left" vertical="center"/>
    </xf>
    <xf numFmtId="0" fontId="50" fillId="0" borderId="24" xfId="1614" applyFont="1" applyBorder="1" applyAlignment="1">
      <alignment vertical="center"/>
    </xf>
    <xf numFmtId="0" fontId="21" fillId="0" borderId="24" xfId="1614" applyFont="1" applyBorder="1" applyAlignment="1">
      <alignment horizontal="center" vertical="center"/>
    </xf>
    <xf numFmtId="3" fontId="45" fillId="0" borderId="24" xfId="1614" applyNumberFormat="1" applyFont="1" applyBorder="1" applyAlignment="1">
      <alignment horizontal="center" vertical="center"/>
    </xf>
    <xf numFmtId="3" fontId="45" fillId="0" borderId="25" xfId="1614" applyNumberFormat="1" applyFont="1" applyBorder="1" applyAlignment="1">
      <alignment horizontal="center" vertical="center"/>
    </xf>
    <xf numFmtId="0" fontId="112" fillId="0" borderId="26" xfId="1614" applyBorder="1" applyAlignment="1">
      <alignment horizontal="center" vertical="center"/>
    </xf>
    <xf numFmtId="37" fontId="112" fillId="0" borderId="27" xfId="1614" applyNumberFormat="1" applyBorder="1" applyAlignment="1">
      <alignment horizontal="center"/>
    </xf>
    <xf numFmtId="0" fontId="112" fillId="0" borderId="28" xfId="1614" applyBorder="1" applyAlignment="1">
      <alignment horizontal="center" vertical="center"/>
    </xf>
    <xf numFmtId="37" fontId="21" fillId="0" borderId="0" xfId="1614" applyNumberFormat="1" applyFont="1" applyAlignment="1">
      <alignment horizontal="center"/>
    </xf>
    <xf numFmtId="37" fontId="63" fillId="0" borderId="0" xfId="1614" applyNumberFormat="1" applyFont="1" applyAlignment="1">
      <alignment horizontal="center"/>
    </xf>
    <xf numFmtId="37" fontId="53" fillId="0" borderId="29" xfId="1614" applyNumberFormat="1" applyFont="1" applyBorder="1" applyAlignment="1">
      <alignment horizontal="center"/>
    </xf>
    <xf numFmtId="37" fontId="112" fillId="0" borderId="29" xfId="1614" applyNumberFormat="1" applyBorder="1" applyAlignment="1">
      <alignment horizontal="center"/>
    </xf>
    <xf numFmtId="37" fontId="63" fillId="0" borderId="30" xfId="1614" applyNumberFormat="1" applyFont="1" applyBorder="1" applyAlignment="1">
      <alignment horizontal="center"/>
    </xf>
    <xf numFmtId="0" fontId="52" fillId="0" borderId="0" xfId="1614" applyFont="1" applyAlignment="1">
      <alignment horizontal="center" vertical="center"/>
    </xf>
    <xf numFmtId="0" fontId="112" fillId="0" borderId="19" xfId="1614" applyBorder="1"/>
    <xf numFmtId="0" fontId="112" fillId="0" borderId="19" xfId="1614" applyBorder="1" applyAlignment="1">
      <alignment horizontal="right"/>
    </xf>
    <xf numFmtId="0" fontId="112" fillId="0" borderId="31" xfId="1614" applyBorder="1" applyAlignment="1">
      <alignment horizontal="right"/>
    </xf>
    <xf numFmtId="0" fontId="50" fillId="0" borderId="0" xfId="1614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0" fontId="50" fillId="0" borderId="0" xfId="1614" applyFont="1" applyAlignment="1">
      <alignment vertical="center"/>
    </xf>
    <xf numFmtId="0" fontId="21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112" fillId="0" borderId="0" xfId="1652" applyAlignment="1">
      <alignment horizontal="right"/>
    </xf>
    <xf numFmtId="0" fontId="49" fillId="0" borderId="0" xfId="1614" applyFont="1" applyAlignment="1">
      <alignment vertical="center"/>
    </xf>
    <xf numFmtId="0" fontId="49" fillId="0" borderId="0" xfId="1614" applyFont="1" applyAlignment="1">
      <alignment horizontal="center"/>
    </xf>
    <xf numFmtId="0" fontId="92" fillId="0" borderId="0" xfId="1614" applyFont="1" applyAlignment="1">
      <alignment horizontal="center" vertical="center" wrapText="1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37" fontId="53" fillId="0" borderId="27" xfId="1614" applyNumberFormat="1" applyFont="1" applyBorder="1" applyAlignment="1">
      <alignment horizontal="center"/>
    </xf>
    <xf numFmtId="37" fontId="63" fillId="0" borderId="32" xfId="1614" applyNumberFormat="1" applyFont="1" applyBorder="1" applyAlignment="1">
      <alignment horizontal="center"/>
    </xf>
    <xf numFmtId="0" fontId="21" fillId="0" borderId="21" xfId="1652" applyFont="1" applyBorder="1" applyAlignment="1">
      <alignment horizontal="center" vertical="center"/>
    </xf>
    <xf numFmtId="0" fontId="44" fillId="0" borderId="0" xfId="1448" applyFont="1" applyAlignment="1">
      <alignment horizontal="left" vertical="center"/>
    </xf>
    <xf numFmtId="0" fontId="54" fillId="0" borderId="0" xfId="1448" applyFont="1" applyAlignment="1">
      <alignment horizontal="left" wrapText="1"/>
    </xf>
    <xf numFmtId="3" fontId="61" fillId="0" borderId="0" xfId="1614" applyNumberFormat="1" applyFont="1" applyAlignment="1">
      <alignment horizontal="center"/>
    </xf>
    <xf numFmtId="0" fontId="53" fillId="0" borderId="0" xfId="1614" applyFont="1"/>
    <xf numFmtId="0" fontId="45" fillId="0" borderId="21" xfId="1448" applyFont="1" applyBorder="1" applyAlignment="1">
      <alignment horizontal="center" vertical="center"/>
    </xf>
    <xf numFmtId="0" fontId="45" fillId="0" borderId="21" xfId="1448" applyFont="1" applyBorder="1" applyAlignment="1">
      <alignment horizontal="left" wrapText="1"/>
    </xf>
    <xf numFmtId="0" fontId="54" fillId="0" borderId="21" xfId="1448" applyFont="1" applyBorder="1" applyAlignment="1">
      <alignment horizontal="center" wrapText="1"/>
    </xf>
    <xf numFmtId="0" fontId="45" fillId="0" borderId="21" xfId="1448" applyFont="1" applyBorder="1" applyAlignment="1">
      <alignment horizontal="center" vertical="center" wrapText="1"/>
    </xf>
    <xf numFmtId="3" fontId="45" fillId="0" borderId="21" xfId="1448" applyNumberFormat="1" applyFont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63" fillId="0" borderId="34" xfId="1614" applyFont="1" applyBorder="1" applyAlignment="1">
      <alignment vertical="center"/>
    </xf>
    <xf numFmtId="169" fontId="45" fillId="0" borderId="0" xfId="714" applyFont="1" applyFill="1" applyAlignment="1">
      <alignment horizontal="center" wrapText="1"/>
    </xf>
    <xf numFmtId="169" fontId="44" fillId="0" borderId="0" xfId="714" applyFont="1" applyFill="1" applyAlignment="1">
      <alignment horizontal="center" wrapText="1"/>
    </xf>
    <xf numFmtId="4" fontId="94" fillId="0" borderId="3" xfId="1448" applyNumberFormat="1" applyFont="1" applyBorder="1" applyAlignment="1">
      <alignment horizontal="center" vertical="center" wrapText="1"/>
    </xf>
    <xf numFmtId="0" fontId="45" fillId="0" borderId="0" xfId="1448" applyFont="1" applyAlignment="1">
      <alignment vertical="center" wrapText="1"/>
    </xf>
    <xf numFmtId="169" fontId="45" fillId="0" borderId="21" xfId="715" applyNumberFormat="1" applyFont="1" applyFill="1" applyBorder="1" applyAlignment="1">
      <alignment horizontal="center" vertical="center" wrapText="1"/>
    </xf>
    <xf numFmtId="169" fontId="45" fillId="0" borderId="21" xfId="714" applyFont="1" applyFill="1" applyBorder="1" applyAlignment="1">
      <alignment horizontal="center" vertical="center" wrapText="1"/>
    </xf>
    <xf numFmtId="169" fontId="45" fillId="0" borderId="33" xfId="714" applyFont="1" applyFill="1" applyBorder="1" applyAlignment="1">
      <alignment horizontal="center" vertical="center" wrapText="1"/>
    </xf>
    <xf numFmtId="167" fontId="44" fillId="0" borderId="0" xfId="1614" applyNumberFormat="1" applyFont="1" applyAlignment="1">
      <alignment horizontal="left" vertical="center"/>
    </xf>
    <xf numFmtId="37" fontId="112" fillId="0" borderId="0" xfId="1614" applyNumberFormat="1" applyAlignment="1">
      <alignment horizontal="center"/>
    </xf>
    <xf numFmtId="0" fontId="19" fillId="0" borderId="20" xfId="1652" applyFont="1" applyBorder="1" applyAlignment="1">
      <alignment horizontal="center" vertical="center"/>
    </xf>
    <xf numFmtId="0" fontId="19" fillId="0" borderId="21" xfId="1652" applyFont="1" applyBorder="1" applyAlignment="1">
      <alignment horizontal="center" vertical="center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0" fontId="95" fillId="0" borderId="21" xfId="1614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3" fontId="44" fillId="0" borderId="0" xfId="1614" applyNumberFormat="1" applyFont="1" applyAlignment="1">
      <alignment horizontal="left" vertical="center"/>
    </xf>
    <xf numFmtId="3" fontId="44" fillId="0" borderId="3" xfId="1448" applyNumberFormat="1" applyFont="1" applyBorder="1" applyAlignment="1">
      <alignment horizontal="center" vertical="center" wrapText="1"/>
    </xf>
    <xf numFmtId="0" fontId="45" fillId="0" borderId="21" xfId="1451" applyFont="1" applyBorder="1" applyAlignment="1">
      <alignment horizontal="left" vertical="center" wrapText="1"/>
    </xf>
    <xf numFmtId="0" fontId="57" fillId="0" borderId="18" xfId="1448" quotePrefix="1" applyFont="1" applyBorder="1" applyAlignment="1">
      <alignment horizontal="center" vertical="center" wrapText="1"/>
    </xf>
    <xf numFmtId="0" fontId="49" fillId="0" borderId="0" xfId="1505" applyFont="1"/>
    <xf numFmtId="0" fontId="61" fillId="0" borderId="0" xfId="1615" applyFont="1" applyAlignment="1">
      <alignment horizontal="center"/>
    </xf>
    <xf numFmtId="0" fontId="49" fillId="0" borderId="0" xfId="1615" applyFont="1" applyAlignment="1">
      <alignment horizontal="center" vertical="center"/>
    </xf>
    <xf numFmtId="0" fontId="44" fillId="0" borderId="0" xfId="1615" applyFont="1" applyAlignment="1">
      <alignment horizontal="left" vertical="center"/>
    </xf>
    <xf numFmtId="0" fontId="44" fillId="0" borderId="0" xfId="1615" applyFont="1" applyAlignment="1">
      <alignment vertical="center"/>
    </xf>
    <xf numFmtId="0" fontId="112" fillId="0" borderId="0" xfId="1615" applyAlignment="1">
      <alignment horizontal="center" vertical="center"/>
    </xf>
    <xf numFmtId="3" fontId="46" fillId="0" borderId="0" xfId="1615" applyNumberFormat="1" applyFont="1" applyAlignment="1">
      <alignment horizontal="center" vertical="center"/>
    </xf>
    <xf numFmtId="0" fontId="112" fillId="0" borderId="0" xfId="1615" applyAlignment="1">
      <alignment horizontal="center"/>
    </xf>
    <xf numFmtId="167" fontId="44" fillId="0" borderId="0" xfId="1615" applyNumberFormat="1" applyFont="1" applyAlignment="1">
      <alignment horizontal="left" vertical="center"/>
    </xf>
    <xf numFmtId="167" fontId="53" fillId="0" borderId="0" xfId="1653" applyNumberFormat="1" applyFont="1" applyAlignment="1">
      <alignment horizontal="left" vertical="center"/>
    </xf>
    <xf numFmtId="0" fontId="97" fillId="0" borderId="0" xfId="1653" applyFont="1" applyAlignment="1">
      <alignment horizontal="center" vertical="center"/>
    </xf>
    <xf numFmtId="0" fontId="45" fillId="0" borderId="35" xfId="1615" applyFont="1" applyBorder="1" applyAlignment="1">
      <alignment horizontal="center" vertical="center"/>
    </xf>
    <xf numFmtId="0" fontId="45" fillId="0" borderId="35" xfId="1615" applyFont="1" applyBorder="1" applyAlignment="1">
      <alignment horizontal="left" vertical="center" wrapText="1"/>
    </xf>
    <xf numFmtId="0" fontId="45" fillId="0" borderId="35" xfId="1615" applyFont="1" applyBorder="1" applyAlignment="1">
      <alignment horizontal="center" vertical="center" wrapText="1"/>
    </xf>
    <xf numFmtId="0" fontId="47" fillId="0" borderId="35" xfId="1615" applyFont="1" applyBorder="1" applyAlignment="1">
      <alignment horizontal="center" vertical="center"/>
    </xf>
    <xf numFmtId="0" fontId="14" fillId="0" borderId="35" xfId="1653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0" fontId="14" fillId="0" borderId="0" xfId="1615" applyFont="1" applyAlignment="1">
      <alignment horizontal="center"/>
    </xf>
    <xf numFmtId="0" fontId="53" fillId="0" borderId="21" xfId="1653" applyFont="1" applyBorder="1" applyAlignment="1">
      <alignment horizontal="center" vertical="center"/>
    </xf>
    <xf numFmtId="0" fontId="53" fillId="0" borderId="21" xfId="1653" applyFont="1" applyBorder="1" applyAlignment="1">
      <alignment vertical="center" wrapText="1"/>
    </xf>
    <xf numFmtId="0" fontId="45" fillId="0" borderId="21" xfId="1615" applyFont="1" applyBorder="1" applyAlignment="1">
      <alignment horizontal="center" vertical="center" wrapText="1"/>
    </xf>
    <xf numFmtId="0" fontId="47" fillId="0" borderId="21" xfId="1615" applyFont="1" applyBorder="1" applyAlignment="1">
      <alignment horizontal="center" vertical="center"/>
    </xf>
    <xf numFmtId="0" fontId="14" fillId="0" borderId="21" xfId="1653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0" fontId="62" fillId="0" borderId="0" xfId="1615" applyFont="1" applyAlignment="1">
      <alignment horizontal="center"/>
    </xf>
    <xf numFmtId="3" fontId="14" fillId="0" borderId="21" xfId="1653" applyNumberFormat="1" applyFont="1" applyBorder="1" applyAlignment="1">
      <alignment horizontal="center" vertical="center"/>
    </xf>
    <xf numFmtId="0" fontId="49" fillId="0" borderId="0" xfId="1615" applyFont="1" applyAlignment="1">
      <alignment vertical="center"/>
    </xf>
    <xf numFmtId="0" fontId="49" fillId="0" borderId="33" xfId="1615" applyFont="1" applyBorder="1" applyAlignment="1">
      <alignment horizontal="center" vertical="center"/>
    </xf>
    <xf numFmtId="0" fontId="49" fillId="0" borderId="33" xfId="1615" applyFont="1" applyBorder="1" applyAlignment="1">
      <alignment vertical="center"/>
    </xf>
    <xf numFmtId="0" fontId="112" fillId="0" borderId="33" xfId="1615" applyBorder="1" applyAlignment="1">
      <alignment horizontal="center" vertical="center"/>
    </xf>
    <xf numFmtId="3" fontId="46" fillId="0" borderId="33" xfId="1615" applyNumberFormat="1" applyFont="1" applyBorder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96" fillId="0" borderId="0" xfId="1448" applyFont="1" applyAlignment="1">
      <alignment horizontal="center" wrapText="1"/>
    </xf>
    <xf numFmtId="0" fontId="51" fillId="0" borderId="0" xfId="1614" applyFont="1" applyAlignment="1">
      <alignment vertical="center"/>
    </xf>
    <xf numFmtId="0" fontId="61" fillId="0" borderId="0" xfId="1614" applyFont="1" applyAlignment="1">
      <alignment horizontal="center" vertical="center"/>
    </xf>
    <xf numFmtId="0" fontId="61" fillId="0" borderId="0" xfId="1614" applyFont="1" applyAlignment="1">
      <alignment vertical="center"/>
    </xf>
    <xf numFmtId="3" fontId="101" fillId="0" borderId="0" xfId="1614" applyNumberFormat="1" applyFont="1" applyAlignment="1">
      <alignment horizontal="center" vertical="center"/>
    </xf>
    <xf numFmtId="0" fontId="101" fillId="0" borderId="0" xfId="1614" applyFont="1" applyAlignment="1">
      <alignment horizontal="center" vertical="center"/>
    </xf>
    <xf numFmtId="0" fontId="20" fillId="0" borderId="0" xfId="1614" applyFont="1" applyAlignment="1">
      <alignment horizontal="center"/>
    </xf>
    <xf numFmtId="0" fontId="92" fillId="0" borderId="0" xfId="1614" applyFont="1" applyAlignment="1">
      <alignment horizontal="center" vertical="center"/>
    </xf>
    <xf numFmtId="0" fontId="92" fillId="0" borderId="0" xfId="1614" applyFont="1" applyAlignment="1">
      <alignment vertical="center"/>
    </xf>
    <xf numFmtId="207" fontId="45" fillId="0" borderId="21" xfId="2549" applyNumberFormat="1" applyFont="1" applyFill="1" applyBorder="1" applyAlignment="1">
      <alignment horizontal="center" vertical="center" wrapText="1"/>
    </xf>
    <xf numFmtId="0" fontId="95" fillId="0" borderId="0" xfId="1448" applyFont="1" applyAlignment="1">
      <alignment horizontal="center" wrapText="1"/>
    </xf>
    <xf numFmtId="0" fontId="96" fillId="0" borderId="0" xfId="1448" applyFont="1" applyAlignment="1">
      <alignment wrapText="1"/>
    </xf>
    <xf numFmtId="0" fontId="103" fillId="0" borderId="0" xfId="1448" applyFont="1" applyAlignment="1">
      <alignment horizontal="center" wrapText="1"/>
    </xf>
    <xf numFmtId="0" fontId="102" fillId="0" borderId="0" xfId="1448" applyFont="1" applyAlignment="1">
      <alignment horizontal="center" wrapText="1"/>
    </xf>
    <xf numFmtId="0" fontId="102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/>
    </xf>
    <xf numFmtId="0" fontId="95" fillId="0" borderId="0" xfId="1448" applyFont="1" applyAlignment="1">
      <alignment horizontal="center" vertical="center"/>
    </xf>
    <xf numFmtId="0" fontId="95" fillId="0" borderId="0" xfId="1448" applyFont="1" applyAlignment="1">
      <alignment vertical="center" wrapText="1"/>
    </xf>
    <xf numFmtId="0" fontId="95" fillId="0" borderId="0" xfId="527" applyNumberFormat="1" applyFont="1" applyFill="1" applyBorder="1" applyAlignment="1">
      <alignment horizontal="center" wrapText="1"/>
    </xf>
    <xf numFmtId="165" fontId="96" fillId="0" borderId="0" xfId="1448" applyNumberFormat="1" applyFont="1" applyAlignment="1">
      <alignment wrapText="1"/>
    </xf>
    <xf numFmtId="165" fontId="96" fillId="0" borderId="0" xfId="527" applyNumberFormat="1" applyFont="1" applyFill="1" applyAlignment="1">
      <alignment wrapText="1"/>
    </xf>
    <xf numFmtId="0" fontId="96" fillId="0" borderId="0" xfId="1448" applyFont="1" applyAlignment="1">
      <alignment vertical="top" wrapText="1"/>
    </xf>
    <xf numFmtId="0" fontId="95" fillId="0" borderId="0" xfId="527" applyNumberFormat="1" applyFont="1" applyFill="1" applyAlignment="1">
      <alignment horizontal="center" wrapText="1"/>
    </xf>
    <xf numFmtId="0" fontId="96" fillId="0" borderId="0" xfId="527" applyNumberFormat="1" applyFont="1" applyFill="1" applyAlignment="1">
      <alignment horizontal="center" wrapText="1"/>
    </xf>
    <xf numFmtId="169" fontId="45" fillId="0" borderId="21" xfId="717" applyNumberFormat="1" applyFont="1" applyFill="1" applyBorder="1" applyAlignment="1" applyProtection="1">
      <alignment horizontal="center" vertical="center" wrapText="1"/>
    </xf>
    <xf numFmtId="165" fontId="45" fillId="0" borderId="21" xfId="1451" applyNumberFormat="1" applyFont="1" applyBorder="1" applyAlignment="1">
      <alignment horizontal="center" vertical="center" wrapText="1"/>
    </xf>
    <xf numFmtId="169" fontId="57" fillId="0" borderId="21" xfId="717" applyNumberFormat="1" applyFont="1" applyFill="1" applyBorder="1" applyAlignment="1" applyProtection="1">
      <alignment horizontal="center" vertical="center" wrapText="1"/>
    </xf>
    <xf numFmtId="0" fontId="45" fillId="0" borderId="21" xfId="1451" applyFont="1" applyBorder="1" applyAlignment="1">
      <alignment horizontal="center" vertical="center" wrapText="1"/>
    </xf>
    <xf numFmtId="169" fontId="45" fillId="0" borderId="21" xfId="728" applyFont="1" applyFill="1" applyBorder="1" applyAlignment="1" applyProtection="1">
      <alignment horizontal="center" vertical="center" wrapText="1"/>
    </xf>
    <xf numFmtId="3" fontId="45" fillId="0" borderId="21" xfId="1450" applyNumberFormat="1" applyFont="1" applyBorder="1" applyAlignment="1">
      <alignment horizontal="center" vertical="center" wrapText="1"/>
    </xf>
    <xf numFmtId="169" fontId="45" fillId="0" borderId="21" xfId="728" applyFont="1" applyFill="1" applyBorder="1" applyAlignment="1">
      <alignment horizontal="center" vertical="center" wrapText="1"/>
    </xf>
    <xf numFmtId="0" fontId="122" fillId="0" borderId="26" xfId="1451" applyFont="1" applyBorder="1"/>
    <xf numFmtId="0" fontId="122" fillId="0" borderId="36" xfId="1451" applyFont="1" applyBorder="1"/>
    <xf numFmtId="0" fontId="122" fillId="0" borderId="48" xfId="1451" applyFont="1" applyBorder="1"/>
    <xf numFmtId="0" fontId="122" fillId="0" borderId="28" xfId="1451" applyFont="1" applyBorder="1"/>
    <xf numFmtId="0" fontId="122" fillId="0" borderId="37" xfId="1451" applyFont="1" applyBorder="1"/>
    <xf numFmtId="0" fontId="117" fillId="0" borderId="37" xfId="1451" applyFont="1" applyBorder="1" applyAlignment="1">
      <alignment vertical="center"/>
    </xf>
    <xf numFmtId="0" fontId="122" fillId="0" borderId="34" xfId="1451" applyFont="1" applyBorder="1"/>
    <xf numFmtId="0" fontId="122" fillId="0" borderId="19" xfId="1451" applyFont="1" applyBorder="1"/>
    <xf numFmtId="0" fontId="117" fillId="0" borderId="19" xfId="1451" applyFont="1" applyBorder="1" applyAlignment="1">
      <alignment vertical="center"/>
    </xf>
    <xf numFmtId="0" fontId="117" fillId="0" borderId="19" xfId="1451" applyFont="1" applyBorder="1" applyAlignment="1">
      <alignment horizontal="center" vertical="center"/>
    </xf>
    <xf numFmtId="0" fontId="117" fillId="0" borderId="31" xfId="1451" applyFont="1" applyBorder="1" applyAlignment="1">
      <alignment vertical="center"/>
    </xf>
    <xf numFmtId="0" fontId="44" fillId="0" borderId="3" xfId="1448" applyFont="1" applyBorder="1" applyAlignment="1">
      <alignment horizontal="center" vertical="center"/>
    </xf>
    <xf numFmtId="0" fontId="44" fillId="0" borderId="3" xfId="1448" applyFont="1" applyBorder="1" applyAlignment="1">
      <alignment horizontal="left" vertical="center" wrapText="1"/>
    </xf>
    <xf numFmtId="0" fontId="44" fillId="0" borderId="3" xfId="1448" applyFont="1" applyBorder="1" applyAlignment="1">
      <alignment horizontal="center" vertical="center" wrapText="1"/>
    </xf>
    <xf numFmtId="169" fontId="44" fillId="0" borderId="3" xfId="715" applyNumberFormat="1" applyFont="1" applyFill="1" applyBorder="1" applyAlignment="1">
      <alignment horizontal="center" vertical="center" wrapText="1"/>
    </xf>
    <xf numFmtId="3" fontId="131" fillId="32" borderId="3" xfId="1448" applyNumberFormat="1" applyFont="1" applyFill="1" applyBorder="1" applyAlignment="1">
      <alignment horizontal="center" vertical="center" wrapText="1"/>
    </xf>
    <xf numFmtId="0" fontId="45" fillId="0" borderId="21" xfId="1451" applyFont="1" applyBorder="1" applyAlignment="1">
      <alignment horizontal="center" vertical="center"/>
    </xf>
    <xf numFmtId="0" fontId="137" fillId="0" borderId="21" xfId="1451" applyFont="1" applyBorder="1" applyAlignment="1">
      <alignment horizontal="left" vertical="center" wrapText="1"/>
    </xf>
    <xf numFmtId="0" fontId="45" fillId="33" borderId="21" xfId="1451" applyFont="1" applyFill="1" applyBorder="1" applyAlignment="1">
      <alignment horizontal="left" vertical="center" wrapText="1"/>
    </xf>
    <xf numFmtId="0" fontId="45" fillId="0" borderId="21" xfId="1451" applyFont="1" applyBorder="1" applyAlignment="1">
      <alignment horizontal="left" wrapText="1"/>
    </xf>
    <xf numFmtId="0" fontId="45" fillId="0" borderId="21" xfId="1450" applyFont="1" applyBorder="1" applyAlignment="1">
      <alignment horizontal="center" vertical="center"/>
    </xf>
    <xf numFmtId="0" fontId="45" fillId="0" borderId="21" xfId="1450" applyFont="1" applyBorder="1" applyAlignment="1">
      <alignment horizontal="left" wrapText="1"/>
    </xf>
    <xf numFmtId="0" fontId="115" fillId="0" borderId="21" xfId="1615" applyFont="1" applyBorder="1" applyAlignment="1">
      <alignment vertical="top" wrapText="1"/>
    </xf>
    <xf numFmtId="167" fontId="130" fillId="0" borderId="0" xfId="523" applyFont="1" applyFill="1" applyAlignment="1">
      <alignment horizontal="left" wrapText="1"/>
    </xf>
    <xf numFmtId="0" fontId="9" fillId="0" borderId="0" xfId="2673" applyAlignment="1">
      <alignment vertical="center" wrapText="1"/>
    </xf>
    <xf numFmtId="0" fontId="9" fillId="0" borderId="0" xfId="2673" applyAlignment="1">
      <alignment horizontal="center" vertical="center" wrapText="1"/>
    </xf>
    <xf numFmtId="0" fontId="9" fillId="0" borderId="28" xfId="2673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0" fontId="98" fillId="0" borderId="0" xfId="2673" applyFont="1" applyAlignment="1">
      <alignment vertical="center" wrapText="1"/>
    </xf>
    <xf numFmtId="2" fontId="106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5" fillId="0" borderId="28" xfId="2673" applyFont="1" applyBorder="1" applyAlignment="1">
      <alignment vertical="center" wrapText="1"/>
    </xf>
    <xf numFmtId="0" fontId="11" fillId="0" borderId="21" xfId="1615" applyFont="1" applyBorder="1" applyAlignment="1">
      <alignment horizontal="center" vertical="center"/>
    </xf>
    <xf numFmtId="0" fontId="122" fillId="33" borderId="0" xfId="1451" applyFont="1" applyFill="1"/>
    <xf numFmtId="0" fontId="122" fillId="33" borderId="26" xfId="1451" applyFont="1" applyFill="1" applyBorder="1"/>
    <xf numFmtId="0" fontId="122" fillId="33" borderId="36" xfId="1451" applyFont="1" applyFill="1" applyBorder="1"/>
    <xf numFmtId="0" fontId="122" fillId="33" borderId="48" xfId="1451" applyFont="1" applyFill="1" applyBorder="1"/>
    <xf numFmtId="0" fontId="122" fillId="33" borderId="28" xfId="1451" applyFont="1" applyFill="1" applyBorder="1"/>
    <xf numFmtId="0" fontId="122" fillId="33" borderId="37" xfId="1451" applyFont="1" applyFill="1" applyBorder="1"/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horizontal="center" vertical="center"/>
    </xf>
    <xf numFmtId="0" fontId="126" fillId="33" borderId="0" xfId="1451" applyFont="1" applyFill="1"/>
    <xf numFmtId="0" fontId="127" fillId="33" borderId="0" xfId="1451" applyFont="1" applyFill="1"/>
    <xf numFmtId="0" fontId="117" fillId="33" borderId="0" xfId="1451" applyFont="1" applyFill="1" applyAlignment="1">
      <alignment vertical="center"/>
    </xf>
    <xf numFmtId="0" fontId="117" fillId="33" borderId="37" xfId="1451" applyFont="1" applyFill="1" applyBorder="1" applyAlignment="1">
      <alignment vertical="center"/>
    </xf>
    <xf numFmtId="0" fontId="127" fillId="33" borderId="0" xfId="1451" applyFont="1" applyFill="1" applyAlignment="1">
      <alignment horizontal="center"/>
    </xf>
    <xf numFmtId="0" fontId="117" fillId="33" borderId="0" xfId="1451" applyFont="1" applyFill="1" applyAlignment="1">
      <alignment horizontal="center" vertical="center"/>
    </xf>
    <xf numFmtId="0" fontId="117" fillId="33" borderId="37" xfId="1451" applyFont="1" applyFill="1" applyBorder="1" applyAlignment="1">
      <alignment horizontal="center" vertical="center"/>
    </xf>
    <xf numFmtId="0" fontId="128" fillId="33" borderId="0" xfId="1451" applyFont="1" applyFill="1" applyAlignment="1">
      <alignment vertical="center"/>
    </xf>
    <xf numFmtId="0" fontId="128" fillId="33" borderId="37" xfId="1451" applyFont="1" applyFill="1" applyBorder="1" applyAlignment="1">
      <alignment vertical="center"/>
    </xf>
    <xf numFmtId="0" fontId="122" fillId="33" borderId="34" xfId="1451" applyFont="1" applyFill="1" applyBorder="1"/>
    <xf numFmtId="0" fontId="122" fillId="33" borderId="19" xfId="1451" applyFont="1" applyFill="1" applyBorder="1"/>
    <xf numFmtId="0" fontId="117" fillId="33" borderId="19" xfId="1451" applyFont="1" applyFill="1" applyBorder="1" applyAlignment="1">
      <alignment vertical="center"/>
    </xf>
    <xf numFmtId="0" fontId="117" fillId="33" borderId="19" xfId="1451" applyFont="1" applyFill="1" applyBorder="1" applyAlignment="1">
      <alignment horizontal="center" vertical="center"/>
    </xf>
    <xf numFmtId="0" fontId="117" fillId="33" borderId="31" xfId="1451" applyFont="1" applyFill="1" applyBorder="1" applyAlignment="1">
      <alignment vertical="center"/>
    </xf>
    <xf numFmtId="0" fontId="122" fillId="33" borderId="31" xfId="1451" applyFont="1" applyFill="1" applyBorder="1"/>
    <xf numFmtId="0" fontId="116" fillId="33" borderId="0" xfId="0" applyFont="1" applyFill="1" applyAlignment="1">
      <alignment horizontal="center"/>
    </xf>
    <xf numFmtId="0" fontId="116" fillId="33" borderId="26" xfId="0" applyFont="1" applyFill="1" applyBorder="1" applyAlignment="1">
      <alignment horizontal="center"/>
    </xf>
    <xf numFmtId="0" fontId="116" fillId="33" borderId="36" xfId="0" applyFont="1" applyFill="1" applyBorder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6" fillId="33" borderId="37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38" fillId="33" borderId="0" xfId="0" applyFont="1" applyFill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6" fillId="33" borderId="38" xfId="0" applyFont="1" applyFill="1" applyBorder="1" applyAlignment="1">
      <alignment horizontal="center"/>
    </xf>
    <xf numFmtId="0" fontId="93" fillId="33" borderId="40" xfId="0" applyFont="1" applyFill="1" applyBorder="1" applyAlignment="1">
      <alignment horizontal="center" vertical="center"/>
    </xf>
    <xf numFmtId="0" fontId="93" fillId="33" borderId="47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 vertical="center"/>
    </xf>
    <xf numFmtId="0" fontId="116" fillId="33" borderId="39" xfId="0" applyFont="1" applyFill="1" applyBorder="1" applyAlignment="1">
      <alignment horizontal="center" vertical="center"/>
    </xf>
    <xf numFmtId="0" fontId="119" fillId="33" borderId="0" xfId="0" applyFont="1" applyFill="1" applyAlignment="1">
      <alignment horizontal="center"/>
    </xf>
    <xf numFmtId="0" fontId="116" fillId="33" borderId="3" xfId="0" applyFont="1" applyFill="1" applyBorder="1" applyAlignment="1">
      <alignment vertical="top" wrapText="1"/>
    </xf>
    <xf numFmtId="0" fontId="116" fillId="33" borderId="39" xfId="0" applyFont="1" applyFill="1" applyBorder="1" applyAlignment="1">
      <alignment vertical="top" wrapText="1"/>
    </xf>
    <xf numFmtId="0" fontId="120" fillId="33" borderId="68" xfId="0" applyFont="1" applyFill="1" applyBorder="1" applyAlignment="1">
      <alignment horizontal="center" vertical="center"/>
    </xf>
    <xf numFmtId="0" fontId="120" fillId="33" borderId="69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21" fillId="33" borderId="70" xfId="0" applyFont="1" applyFill="1" applyBorder="1" applyAlignment="1">
      <alignment horizontal="center" vertical="top" wrapText="1"/>
    </xf>
    <xf numFmtId="0" fontId="121" fillId="33" borderId="71" xfId="0" applyFont="1" applyFill="1" applyBorder="1" applyAlignment="1">
      <alignment horizontal="center" vertical="top" wrapText="1"/>
    </xf>
    <xf numFmtId="0" fontId="116" fillId="33" borderId="0" xfId="0" applyFont="1" applyFill="1" applyAlignment="1">
      <alignment vertical="top" wrapText="1"/>
    </xf>
    <xf numFmtId="0" fontId="116" fillId="33" borderId="37" xfId="0" applyFont="1" applyFill="1" applyBorder="1" applyAlignment="1">
      <alignment vertical="top" wrapText="1"/>
    </xf>
    <xf numFmtId="0" fontId="116" fillId="33" borderId="42" xfId="0" applyFont="1" applyFill="1" applyBorder="1" applyAlignment="1">
      <alignment horizontal="center"/>
    </xf>
    <xf numFmtId="0" fontId="116" fillId="33" borderId="43" xfId="0" applyFont="1" applyFill="1" applyBorder="1" applyAlignment="1">
      <alignment vertical="top" wrapText="1"/>
    </xf>
    <xf numFmtId="0" fontId="116" fillId="33" borderId="44" xfId="0" applyFont="1" applyFill="1" applyBorder="1" applyAlignment="1">
      <alignment vertical="top" wrapText="1"/>
    </xf>
    <xf numFmtId="0" fontId="116" fillId="33" borderId="45" xfId="0" applyFont="1" applyFill="1" applyBorder="1" applyAlignment="1">
      <alignment vertical="top" wrapText="1"/>
    </xf>
    <xf numFmtId="0" fontId="121" fillId="33" borderId="28" xfId="0" applyFont="1" applyFill="1" applyBorder="1" applyAlignment="1">
      <alignment horizontal="center"/>
    </xf>
    <xf numFmtId="0" fontId="121" fillId="33" borderId="0" xfId="0" applyFont="1" applyFill="1" applyAlignment="1">
      <alignment horizontal="center"/>
    </xf>
    <xf numFmtId="0" fontId="116" fillId="33" borderId="39" xfId="0" applyFont="1" applyFill="1" applyBorder="1" applyAlignment="1">
      <alignment horizontal="center"/>
    </xf>
    <xf numFmtId="20" fontId="116" fillId="33" borderId="39" xfId="0" applyNumberFormat="1" applyFont="1" applyFill="1" applyBorder="1" applyAlignment="1">
      <alignment horizontal="center"/>
    </xf>
    <xf numFmtId="0" fontId="116" fillId="33" borderId="42" xfId="0" applyFont="1" applyFill="1" applyBorder="1" applyAlignment="1">
      <alignment horizontal="center" vertical="center" wrapText="1"/>
    </xf>
    <xf numFmtId="0" fontId="121" fillId="33" borderId="34" xfId="0" applyFont="1" applyFill="1" applyBorder="1" applyAlignment="1">
      <alignment horizontal="center"/>
    </xf>
    <xf numFmtId="0" fontId="121" fillId="33" borderId="19" xfId="0" applyFont="1" applyFill="1" applyBorder="1" applyAlignment="1">
      <alignment horizontal="center"/>
    </xf>
    <xf numFmtId="0" fontId="116" fillId="33" borderId="19" xfId="0" applyFont="1" applyFill="1" applyBorder="1" applyAlignment="1">
      <alignment horizontal="center"/>
    </xf>
    <xf numFmtId="0" fontId="116" fillId="33" borderId="46" xfId="0" applyFont="1" applyFill="1" applyBorder="1" applyAlignment="1">
      <alignment horizontal="center"/>
    </xf>
    <xf numFmtId="0" fontId="148" fillId="0" borderId="7" xfId="2673" applyFont="1" applyBorder="1" applyAlignment="1">
      <alignment horizontal="center" vertical="center" wrapText="1"/>
    </xf>
    <xf numFmtId="0" fontId="98" fillId="0" borderId="0" xfId="2673" applyFont="1" applyAlignment="1">
      <alignment horizontal="left" vertical="center" wrapText="1"/>
    </xf>
    <xf numFmtId="0" fontId="54" fillId="0" borderId="21" xfId="1450" applyFont="1" applyBorder="1" applyAlignment="1">
      <alignment horizontal="center" wrapText="1"/>
    </xf>
    <xf numFmtId="0" fontId="45" fillId="0" borderId="21" xfId="1450" applyFont="1" applyBorder="1" applyAlignment="1">
      <alignment horizontal="center" vertical="center" wrapText="1"/>
    </xf>
    <xf numFmtId="3" fontId="45" fillId="0" borderId="21" xfId="1451" applyNumberFormat="1" applyFont="1" applyBorder="1" applyAlignment="1">
      <alignment horizontal="center" vertical="center" wrapText="1"/>
    </xf>
    <xf numFmtId="165" fontId="45" fillId="0" borderId="21" xfId="1450" applyNumberFormat="1" applyFont="1" applyBorder="1" applyAlignment="1">
      <alignment horizontal="center" vertical="center" wrapText="1"/>
    </xf>
    <xf numFmtId="3" fontId="45" fillId="0" borderId="0" xfId="1451" applyNumberFormat="1" applyFont="1" applyAlignment="1">
      <alignment horizontal="center" vertical="center" wrapText="1"/>
    </xf>
    <xf numFmtId="0" fontId="22" fillId="0" borderId="0" xfId="1649"/>
    <xf numFmtId="3" fontId="137" fillId="0" borderId="21" xfId="1451" applyNumberFormat="1" applyFont="1" applyBorder="1" applyAlignment="1">
      <alignment horizontal="center" vertical="center" wrapText="1"/>
    </xf>
    <xf numFmtId="3" fontId="11" fillId="0" borderId="21" xfId="1615" applyNumberFormat="1" applyFont="1" applyBorder="1" applyAlignment="1">
      <alignment horizontal="center" vertical="center"/>
    </xf>
    <xf numFmtId="0" fontId="10" fillId="0" borderId="0" xfId="2670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right" vertical="center"/>
    </xf>
    <xf numFmtId="9" fontId="147" fillId="36" borderId="0" xfId="2671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67" fontId="147" fillId="36" borderId="0" xfId="2672" applyFont="1" applyFill="1" applyBorder="1" applyAlignment="1" applyProtection="1">
      <alignment horizontal="right" vertical="center"/>
    </xf>
    <xf numFmtId="10" fontId="147" fillId="36" borderId="0" xfId="2671" applyNumberFormat="1" applyFont="1" applyFill="1" applyBorder="1" applyAlignment="1" applyProtection="1">
      <alignment horizontal="right" vertical="center"/>
    </xf>
    <xf numFmtId="169" fontId="146" fillId="36" borderId="0" xfId="2672" applyNumberFormat="1" applyFont="1" applyFill="1" applyBorder="1" applyAlignment="1" applyProtection="1">
      <alignment horizontal="right" vertical="center"/>
    </xf>
    <xf numFmtId="0" fontId="140" fillId="0" borderId="0" xfId="2670" applyFont="1" applyAlignment="1">
      <alignment horizontal="left" vertical="center"/>
    </xf>
    <xf numFmtId="0" fontId="143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3" fillId="0" borderId="0" xfId="1538"/>
    <xf numFmtId="167" fontId="113" fillId="0" borderId="0" xfId="1538" applyNumberFormat="1"/>
    <xf numFmtId="0" fontId="62" fillId="0" borderId="0" xfId="1538" applyFont="1"/>
    <xf numFmtId="0" fontId="129" fillId="0" borderId="0" xfId="1538" applyFont="1"/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vertical="center"/>
    </xf>
    <xf numFmtId="0" fontId="113" fillId="38" borderId="0" xfId="1538" applyFill="1"/>
    <xf numFmtId="0" fontId="62" fillId="38" borderId="0" xfId="1538" applyFont="1" applyFill="1"/>
    <xf numFmtId="0" fontId="104" fillId="0" borderId="0" xfId="1538" applyFont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/>
    </xf>
    <xf numFmtId="0" fontId="113" fillId="0" borderId="0" xfId="1538" applyAlignment="1">
      <alignment horizontal="center" vertical="center"/>
    </xf>
    <xf numFmtId="1" fontId="113" fillId="0" borderId="0" xfId="1538" applyNumberFormat="1"/>
    <xf numFmtId="0" fontId="113" fillId="0" borderId="3" xfId="1538" applyBorder="1"/>
    <xf numFmtId="167" fontId="0" fillId="0" borderId="3" xfId="1026" applyFont="1" applyFill="1" applyBorder="1" applyProtection="1"/>
    <xf numFmtId="167" fontId="113" fillId="0" borderId="3" xfId="1538" applyNumberFormat="1" applyBorder="1"/>
    <xf numFmtId="167" fontId="141" fillId="0" borderId="3" xfId="1026" applyFont="1" applyBorder="1" applyProtection="1"/>
    <xf numFmtId="167" fontId="0" fillId="0" borderId="3" xfId="1026" applyFont="1" applyBorder="1" applyProtection="1"/>
    <xf numFmtId="167" fontId="129" fillId="0" borderId="3" xfId="1538" applyNumberFormat="1" applyFont="1" applyBorder="1"/>
    <xf numFmtId="0" fontId="62" fillId="0" borderId="3" xfId="1538" applyFont="1" applyBorder="1"/>
    <xf numFmtId="165" fontId="113" fillId="0" borderId="3" xfId="1538" applyNumberFormat="1" applyBorder="1"/>
    <xf numFmtId="167" fontId="105" fillId="0" borderId="3" xfId="1026" applyFont="1" applyFill="1" applyBorder="1" applyProtection="1"/>
    <xf numFmtId="0" fontId="50" fillId="0" borderId="0" xfId="1538" applyFont="1"/>
    <xf numFmtId="0" fontId="50" fillId="0" borderId="3" xfId="1538" applyFont="1" applyBorder="1" applyAlignment="1">
      <alignment horizontal="center"/>
    </xf>
    <xf numFmtId="167" fontId="50" fillId="0" borderId="3" xfId="1538" applyNumberFormat="1" applyFont="1" applyBorder="1"/>
    <xf numFmtId="0" fontId="113" fillId="29" borderId="0" xfId="1538" applyFill="1"/>
    <xf numFmtId="0" fontId="50" fillId="0" borderId="0" xfId="1538" applyFont="1" applyAlignment="1">
      <alignment horizontal="center"/>
    </xf>
    <xf numFmtId="167" fontId="50" fillId="0" borderId="0" xfId="1538" applyNumberFormat="1" applyFont="1"/>
    <xf numFmtId="0" fontId="113" fillId="29" borderId="3" xfId="1538" applyFill="1" applyBorder="1"/>
    <xf numFmtId="169" fontId="113" fillId="29" borderId="3" xfId="1538" applyNumberFormat="1" applyFill="1" applyBorder="1" applyAlignment="1">
      <alignment horizontal="right"/>
    </xf>
    <xf numFmtId="43" fontId="113" fillId="0" borderId="0" xfId="1538" applyNumberFormat="1"/>
    <xf numFmtId="167" fontId="113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3" fillId="29" borderId="3" xfId="1538" applyNumberFormat="1" applyFill="1" applyBorder="1"/>
    <xf numFmtId="10" fontId="113" fillId="29" borderId="3" xfId="1538" applyNumberFormat="1" applyFill="1" applyBorder="1"/>
    <xf numFmtId="0" fontId="150" fillId="0" borderId="0" xfId="1614" applyFont="1" applyAlignment="1">
      <alignment horizontal="center"/>
    </xf>
    <xf numFmtId="0" fontId="151" fillId="0" borderId="0" xfId="1614" applyFont="1" applyAlignment="1">
      <alignment horizontal="center" vertical="center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3" fontId="150" fillId="0" borderId="0" xfId="1614" applyNumberFormat="1" applyFont="1" applyAlignment="1">
      <alignment horizontal="center"/>
    </xf>
    <xf numFmtId="0" fontId="155" fillId="0" borderId="0" xfId="1614" applyFont="1"/>
    <xf numFmtId="167" fontId="155" fillId="0" borderId="0" xfId="1652" applyNumberFormat="1" applyFont="1"/>
    <xf numFmtId="0" fontId="155" fillId="0" borderId="0" xfId="1614" applyFont="1" applyAlignment="1">
      <alignment horizontal="left" vertical="center"/>
    </xf>
    <xf numFmtId="0" fontId="155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left" vertical="center"/>
    </xf>
    <xf numFmtId="0" fontId="155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0" fontId="155" fillId="0" borderId="0" xfId="1614" applyFont="1" applyAlignment="1">
      <alignment horizontal="center" vertical="center" wrapText="1"/>
    </xf>
    <xf numFmtId="0" fontId="152" fillId="0" borderId="0" xfId="1614" applyFont="1" applyAlignment="1">
      <alignment horizontal="center" vertical="center" wrapText="1"/>
    </xf>
    <xf numFmtId="3" fontId="151" fillId="0" borderId="0" xfId="1614" applyNumberFormat="1" applyFont="1" applyAlignment="1">
      <alignment vertical="center"/>
    </xf>
    <xf numFmtId="0" fontId="151" fillId="0" borderId="21" xfId="1614" applyFont="1" applyBorder="1" applyAlignment="1">
      <alignment horizontal="center" vertical="center" wrapText="1"/>
    </xf>
    <xf numFmtId="0" fontId="158" fillId="0" borderId="21" xfId="1614" applyFont="1" applyBorder="1" applyAlignment="1">
      <alignment horizontal="center" vertical="center"/>
    </xf>
    <xf numFmtId="3" fontId="158" fillId="0" borderId="21" xfId="1614" applyNumberFormat="1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51" fillId="0" borderId="22" xfId="1614" applyNumberFormat="1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/>
    </xf>
    <xf numFmtId="3" fontId="150" fillId="0" borderId="0" xfId="1614" applyNumberFormat="1" applyFont="1" applyAlignment="1">
      <alignment horizontal="center" vertical="center"/>
    </xf>
    <xf numFmtId="0" fontId="158" fillId="0" borderId="0" xfId="1614" applyFont="1" applyAlignment="1">
      <alignment horizontal="center"/>
    </xf>
    <xf numFmtId="0" fontId="153" fillId="0" borderId="21" xfId="1653" applyFont="1" applyBorder="1" applyAlignment="1">
      <alignment horizontal="center" vertical="center"/>
    </xf>
    <xf numFmtId="3" fontId="154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1" fillId="0" borderId="20" xfId="1652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58" fillId="0" borderId="21" xfId="1652" applyFont="1" applyBorder="1" applyAlignment="1">
      <alignment horizontal="center" vertical="center"/>
    </xf>
    <xf numFmtId="0" fontId="158" fillId="0" borderId="49" xfId="1652" applyFont="1" applyBorder="1" applyAlignment="1">
      <alignment horizontal="center" vertical="center"/>
    </xf>
    <xf numFmtId="0" fontId="158" fillId="0" borderId="3" xfId="1652" applyFont="1" applyBorder="1" applyAlignment="1">
      <alignment vertical="center" wrapText="1"/>
    </xf>
    <xf numFmtId="0" fontId="151" fillId="0" borderId="3" xfId="1614" applyFont="1" applyBorder="1" applyAlignment="1">
      <alignment horizontal="center" vertical="center" wrapText="1"/>
    </xf>
    <xf numFmtId="0" fontId="158" fillId="0" borderId="3" xfId="1614" applyFont="1" applyBorder="1" applyAlignment="1">
      <alignment horizontal="center" vertical="center"/>
    </xf>
    <xf numFmtId="0" fontId="158" fillId="0" borderId="3" xfId="1652" applyFont="1" applyBorder="1" applyAlignment="1">
      <alignment horizontal="center" vertical="center"/>
    </xf>
    <xf numFmtId="207" fontId="158" fillId="0" borderId="3" xfId="1614" applyNumberFormat="1" applyFont="1" applyBorder="1" applyAlignment="1">
      <alignment horizontal="center" vertical="center"/>
    </xf>
    <xf numFmtId="3" fontId="151" fillId="0" borderId="3" xfId="1614" applyNumberFormat="1" applyFont="1" applyBorder="1" applyAlignment="1">
      <alignment horizontal="center" vertical="center"/>
    </xf>
    <xf numFmtId="3" fontId="151" fillId="0" borderId="39" xfId="1614" applyNumberFormat="1" applyFont="1" applyBorder="1" applyAlignment="1">
      <alignment horizontal="center" vertical="center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1" fillId="0" borderId="23" xfId="1614" applyFont="1" applyBorder="1" applyAlignment="1">
      <alignment horizontal="center" vertical="center"/>
    </xf>
    <xf numFmtId="0" fontId="151" fillId="0" borderId="24" xfId="1614" applyFont="1" applyBorder="1" applyAlignment="1">
      <alignment horizontal="left" vertical="center"/>
    </xf>
    <xf numFmtId="0" fontId="151" fillId="0" borderId="24" xfId="1614" applyFont="1" applyBorder="1" applyAlignment="1">
      <alignment vertical="center"/>
    </xf>
    <xf numFmtId="0" fontId="158" fillId="0" borderId="24" xfId="1614" applyFont="1" applyBorder="1" applyAlignment="1">
      <alignment horizontal="center" vertical="center"/>
    </xf>
    <xf numFmtId="3" fontId="151" fillId="0" borderId="24" xfId="1614" applyNumberFormat="1" applyFont="1" applyBorder="1" applyAlignment="1">
      <alignment horizontal="center" vertical="center"/>
    </xf>
    <xf numFmtId="3" fontId="151" fillId="0" borderId="25" xfId="1614" applyNumberFormat="1" applyFont="1" applyBorder="1" applyAlignment="1">
      <alignment horizontal="center" vertical="center"/>
    </xf>
    <xf numFmtId="0" fontId="153" fillId="0" borderId="26" xfId="1614" applyFont="1" applyBorder="1" applyAlignment="1">
      <alignment horizontal="center" vertical="center"/>
    </xf>
    <xf numFmtId="37" fontId="155" fillId="0" borderId="27" xfId="1614" applyNumberFormat="1" applyFont="1" applyBorder="1" applyAlignment="1">
      <alignment horizontal="center"/>
    </xf>
    <xf numFmtId="37" fontId="153" fillId="0" borderId="27" xfId="1614" applyNumberFormat="1" applyFont="1" applyBorder="1" applyAlignment="1">
      <alignment horizontal="center"/>
    </xf>
    <xf numFmtId="37" fontId="151" fillId="0" borderId="0" xfId="1614" applyNumberFormat="1" applyFont="1" applyAlignment="1">
      <alignment horizontal="center"/>
    </xf>
    <xf numFmtId="0" fontId="153" fillId="0" borderId="28" xfId="1614" applyFont="1" applyBorder="1" applyAlignment="1">
      <alignment horizontal="center" vertical="center"/>
    </xf>
    <xf numFmtId="37" fontId="155" fillId="0" borderId="29" xfId="1614" applyNumberFormat="1" applyFont="1" applyBorder="1" applyAlignment="1">
      <alignment horizontal="center"/>
    </xf>
    <xf numFmtId="37" fontId="153" fillId="0" borderId="29" xfId="1614" applyNumberFormat="1" applyFont="1" applyBorder="1" applyAlignment="1">
      <alignment horizontal="center"/>
    </xf>
    <xf numFmtId="37" fontId="159" fillId="0" borderId="30" xfId="1614" applyNumberFormat="1" applyFont="1" applyBorder="1" applyAlignment="1">
      <alignment horizontal="center"/>
    </xf>
    <xf numFmtId="37" fontId="159" fillId="0" borderId="32" xfId="1614" applyNumberFormat="1" applyFont="1" applyBorder="1" applyAlignment="1">
      <alignment horizontal="center"/>
    </xf>
    <xf numFmtId="0" fontId="159" fillId="0" borderId="34" xfId="1614" applyFont="1" applyBorder="1" applyAlignment="1">
      <alignment vertical="center"/>
    </xf>
    <xf numFmtId="0" fontId="153" fillId="0" borderId="19" xfId="1614" applyFont="1" applyBorder="1"/>
    <xf numFmtId="0" fontId="153" fillId="0" borderId="19" xfId="1614" applyFont="1" applyBorder="1" applyAlignment="1">
      <alignment horizontal="center"/>
    </xf>
    <xf numFmtId="0" fontId="153" fillId="0" borderId="19" xfId="1614" applyFont="1" applyBorder="1" applyAlignment="1">
      <alignment horizontal="right"/>
    </xf>
    <xf numFmtId="0" fontId="153" fillId="0" borderId="31" xfId="1614" applyFont="1" applyBorder="1" applyAlignment="1">
      <alignment horizontal="right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8" fillId="0" borderId="0" xfId="1614" applyFont="1" applyAlignment="1">
      <alignment horizontal="center" vertical="center"/>
    </xf>
    <xf numFmtId="165" fontId="158" fillId="0" borderId="0" xfId="1652" applyNumberFormat="1" applyFont="1" applyAlignment="1">
      <alignment vertical="center"/>
    </xf>
    <xf numFmtId="0" fontId="153" fillId="0" borderId="0" xfId="1652" applyFont="1" applyAlignment="1">
      <alignment horizontal="right"/>
    </xf>
    <xf numFmtId="0" fontId="160" fillId="0" borderId="0" xfId="1644" applyFont="1" applyAlignment="1">
      <alignment horizontal="center" vertical="center"/>
    </xf>
    <xf numFmtId="0" fontId="158" fillId="0" borderId="0" xfId="1652" applyFont="1" applyAlignment="1">
      <alignment vertical="center"/>
    </xf>
    <xf numFmtId="0" fontId="161" fillId="39" borderId="79" xfId="2670" applyFont="1" applyFill="1" applyBorder="1" applyAlignment="1">
      <alignment horizontal="left" vertical="center"/>
    </xf>
    <xf numFmtId="0" fontId="161" fillId="39" borderId="80" xfId="2670" applyFont="1" applyFill="1" applyBorder="1" applyAlignment="1">
      <alignment horizontal="center" vertical="center"/>
    </xf>
    <xf numFmtId="0" fontId="161" fillId="39" borderId="82" xfId="2670" applyFont="1" applyFill="1" applyBorder="1" applyAlignment="1">
      <alignment horizontal="left" vertical="center"/>
    </xf>
    <xf numFmtId="0" fontId="161" fillId="39" borderId="78" xfId="2670" applyFont="1" applyFill="1" applyBorder="1" applyAlignment="1">
      <alignment horizontal="center" vertical="center"/>
    </xf>
    <xf numFmtId="0" fontId="161" fillId="39" borderId="84" xfId="2670" applyFont="1" applyFill="1" applyBorder="1" applyAlignment="1">
      <alignment horizontal="left" vertical="center"/>
    </xf>
    <xf numFmtId="0" fontId="161" fillId="39" borderId="85" xfId="2670" applyFont="1" applyFill="1" applyBorder="1" applyAlignment="1">
      <alignment horizontal="center" vertical="center"/>
    </xf>
    <xf numFmtId="167" fontId="142" fillId="40" borderId="81" xfId="2672" applyFont="1" applyFill="1" applyBorder="1" applyAlignment="1" applyProtection="1">
      <alignment horizontal="right" vertical="center" wrapText="1"/>
      <protection locked="0"/>
    </xf>
    <xf numFmtId="167" fontId="142" fillId="40" borderId="83" xfId="2672" applyFont="1" applyFill="1" applyBorder="1" applyAlignment="1" applyProtection="1">
      <alignment horizontal="right" vertical="center"/>
      <protection locked="0"/>
    </xf>
    <xf numFmtId="169" fontId="142" fillId="40" borderId="83" xfId="2672" applyNumberFormat="1" applyFont="1" applyFill="1" applyBorder="1" applyAlignment="1" applyProtection="1">
      <alignment horizontal="right" vertical="center"/>
      <protection locked="0"/>
    </xf>
    <xf numFmtId="169" fontId="142" fillId="40" borderId="86" xfId="2672" applyNumberFormat="1" applyFont="1" applyFill="1" applyBorder="1" applyAlignment="1" applyProtection="1">
      <alignment horizontal="right" vertical="center"/>
      <protection locked="0"/>
    </xf>
    <xf numFmtId="0" fontId="122" fillId="0" borderId="0" xfId="1451" applyFont="1"/>
    <xf numFmtId="0" fontId="123" fillId="0" borderId="0" xfId="1451" applyFont="1" applyAlignment="1">
      <alignment vertical="center"/>
    </xf>
    <xf numFmtId="0" fontId="149" fillId="0" borderId="0" xfId="1451" applyFont="1"/>
    <xf numFmtId="0" fontId="124" fillId="0" borderId="0" xfId="1451" applyFont="1" applyAlignment="1">
      <alignment vertical="center"/>
    </xf>
    <xf numFmtId="0" fontId="125" fillId="0" borderId="0" xfId="1451" applyFont="1" applyAlignment="1">
      <alignment horizontal="center" vertical="center"/>
    </xf>
    <xf numFmtId="0" fontId="126" fillId="0" borderId="0" xfId="1451" applyFont="1"/>
    <xf numFmtId="0" fontId="127" fillId="0" borderId="0" xfId="1451" applyFont="1"/>
    <xf numFmtId="0" fontId="117" fillId="0" borderId="0" xfId="1451" applyFont="1" applyAlignment="1">
      <alignment vertical="center"/>
    </xf>
    <xf numFmtId="0" fontId="117" fillId="0" borderId="0" xfId="1451" applyFont="1" applyAlignment="1">
      <alignment horizontal="center" vertical="center"/>
    </xf>
    <xf numFmtId="0" fontId="122" fillId="0" borderId="0" xfId="1451" applyFont="1" applyAlignment="1">
      <alignment horizontal="center" vertical="center"/>
    </xf>
    <xf numFmtId="0" fontId="122" fillId="0" borderId="0" xfId="1451" applyFont="1" applyAlignment="1">
      <alignment horizontal="center"/>
    </xf>
    <xf numFmtId="0" fontId="124" fillId="35" borderId="0" xfId="1451" applyFont="1" applyFill="1" applyAlignment="1">
      <alignment vertical="center"/>
    </xf>
    <xf numFmtId="0" fontId="127" fillId="0" borderId="19" xfId="1451" applyFont="1" applyBorder="1" applyAlignment="1">
      <alignment horizontal="center"/>
    </xf>
    <xf numFmtId="0" fontId="127" fillId="0" borderId="19" xfId="1451" applyFont="1" applyBorder="1"/>
    <xf numFmtId="1" fontId="108" fillId="0" borderId="0" xfId="2673" applyNumberFormat="1" applyFont="1" applyAlignment="1">
      <alignment horizontal="center" vertical="center" wrapText="1"/>
    </xf>
    <xf numFmtId="1" fontId="106" fillId="0" borderId="0" xfId="2673" applyNumberFormat="1" applyFont="1" applyAlignment="1">
      <alignment horizontal="center" vertical="center" wrapText="1"/>
    </xf>
    <xf numFmtId="0" fontId="107" fillId="0" borderId="62" xfId="2673" applyFont="1" applyBorder="1" applyAlignment="1">
      <alignment horizontal="center" vertical="center" wrapText="1"/>
    </xf>
    <xf numFmtId="0" fontId="165" fillId="0" borderId="0" xfId="2673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67" fillId="0" borderId="0" xfId="2673" applyFont="1" applyAlignment="1">
      <alignment vertical="center" wrapText="1"/>
    </xf>
    <xf numFmtId="0" fontId="148" fillId="35" borderId="90" xfId="2673" applyFont="1" applyFill="1" applyBorder="1" applyAlignment="1">
      <alignment vertical="center" wrapText="1"/>
    </xf>
    <xf numFmtId="0" fontId="148" fillId="43" borderId="90" xfId="2673" applyFont="1" applyFill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6" fillId="35" borderId="32" xfId="2673" applyFont="1" applyFill="1" applyBorder="1" applyAlignment="1">
      <alignment vertical="center" wrapText="1"/>
    </xf>
    <xf numFmtId="0" fontId="136" fillId="43" borderId="32" xfId="2673" applyFont="1" applyFill="1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2" fontId="136" fillId="0" borderId="0" xfId="2673" applyNumberFormat="1" applyFont="1" applyAlignment="1">
      <alignment horizontal="center" vertical="center" wrapText="1"/>
    </xf>
    <xf numFmtId="0" fontId="107" fillId="0" borderId="3" xfId="2673" applyFont="1" applyBorder="1" applyAlignment="1">
      <alignment horizontal="center" vertical="center" wrapText="1"/>
    </xf>
    <xf numFmtId="0" fontId="14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9" fillId="0" borderId="0" xfId="2673" applyNumberFormat="1" applyAlignment="1">
      <alignment vertical="center" wrapText="1"/>
    </xf>
    <xf numFmtId="1" fontId="9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6" fillId="0" borderId="0" xfId="2675" applyFont="1" applyFill="1" applyBorder="1" applyAlignment="1">
      <alignment horizontal="center" vertical="center" wrapText="1"/>
    </xf>
    <xf numFmtId="1" fontId="136" fillId="0" borderId="50" xfId="2673" applyNumberFormat="1" applyFont="1" applyBorder="1" applyAlignment="1">
      <alignment vertical="center" wrapText="1"/>
    </xf>
    <xf numFmtId="0" fontId="172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2" fontId="172" fillId="0" borderId="0" xfId="2673" applyNumberFormat="1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73" fillId="0" borderId="0" xfId="2673" applyFont="1" applyAlignment="1">
      <alignment vertical="center" wrapText="1"/>
    </xf>
    <xf numFmtId="0" fontId="148" fillId="35" borderId="51" xfId="2673" applyFont="1" applyFill="1" applyBorder="1" applyAlignment="1">
      <alignment vertical="center" wrapText="1"/>
    </xf>
    <xf numFmtId="0" fontId="148" fillId="0" borderId="53" xfId="2673" applyFont="1" applyBorder="1" applyAlignment="1">
      <alignment horizontal="center" vertical="center" wrapText="1"/>
    </xf>
    <xf numFmtId="0" fontId="148" fillId="35" borderId="49" xfId="2673" applyFont="1" applyFill="1" applyBorder="1" applyAlignment="1">
      <alignment vertical="center" wrapText="1"/>
    </xf>
    <xf numFmtId="1" fontId="136" fillId="0" borderId="58" xfId="2673" applyNumberFormat="1" applyFont="1" applyBorder="1" applyAlignment="1">
      <alignment vertical="center" wrapText="1"/>
    </xf>
    <xf numFmtId="0" fontId="136" fillId="35" borderId="49" xfId="2673" applyFont="1" applyFill="1" applyBorder="1" applyAlignment="1">
      <alignment vertical="center" wrapText="1"/>
    </xf>
    <xf numFmtId="0" fontId="136" fillId="35" borderId="94" xfId="2673" applyFont="1" applyFill="1" applyBorder="1" applyAlignment="1">
      <alignment vertical="center" wrapText="1"/>
    </xf>
    <xf numFmtId="0" fontId="107" fillId="0" borderId="64" xfId="2673" applyFont="1" applyBorder="1" applyAlignment="1">
      <alignment horizontal="center" vertical="center" wrapText="1"/>
    </xf>
    <xf numFmtId="0" fontId="148" fillId="0" borderId="51" xfId="2673" applyFont="1" applyBorder="1" applyAlignment="1">
      <alignment vertical="center" wrapText="1"/>
    </xf>
    <xf numFmtId="0" fontId="148" fillId="0" borderId="49" xfId="2673" applyFont="1" applyBorder="1" applyAlignment="1">
      <alignment vertical="center" wrapText="1"/>
    </xf>
    <xf numFmtId="0" fontId="136" fillId="0" borderId="49" xfId="2673" applyFont="1" applyBorder="1" applyAlignment="1">
      <alignment vertical="center" wrapText="1"/>
    </xf>
    <xf numFmtId="0" fontId="136" fillId="0" borderId="94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54" fillId="0" borderId="0" xfId="2676" applyFont="1" applyAlignment="1">
      <alignment horizontal="center" vertical="center"/>
    </xf>
    <xf numFmtId="0" fontId="8" fillId="0" borderId="0" xfId="2670" applyFont="1" applyAlignment="1">
      <alignment horizontal="center" vertical="center"/>
    </xf>
    <xf numFmtId="0" fontId="129" fillId="0" borderId="0" xfId="2670" applyFont="1" applyAlignment="1">
      <alignment horizontal="left" vertical="center"/>
    </xf>
    <xf numFmtId="0" fontId="8" fillId="0" borderId="21" xfId="1653" applyFont="1" applyBorder="1" applyAlignment="1">
      <alignment horizontal="left" vertical="center" wrapText="1"/>
    </xf>
    <xf numFmtId="207" fontId="45" fillId="0" borderId="21" xfId="2549" applyNumberFormat="1" applyFont="1" applyBorder="1" applyAlignment="1">
      <alignment horizontal="center" vertical="center" wrapText="1"/>
    </xf>
    <xf numFmtId="0" fontId="45" fillId="0" borderId="21" xfId="2677" applyFont="1" applyBorder="1" applyAlignment="1">
      <alignment horizontal="left" vertical="center" wrapText="1"/>
    </xf>
    <xf numFmtId="0" fontId="117" fillId="33" borderId="0" xfId="0" applyFont="1" applyFill="1" applyAlignment="1">
      <alignment horizontal="left"/>
    </xf>
    <xf numFmtId="169" fontId="146" fillId="47" borderId="0" xfId="2672" applyNumberFormat="1" applyFont="1" applyFill="1" applyBorder="1" applyAlignment="1" applyProtection="1">
      <alignment horizontal="right" vertical="center"/>
    </xf>
    <xf numFmtId="0" fontId="93" fillId="0" borderId="97" xfId="1450" applyFont="1" applyBorder="1" applyAlignment="1">
      <alignment horizontal="left" vertical="center"/>
    </xf>
    <xf numFmtId="0" fontId="93" fillId="0" borderId="98" xfId="1450" applyFont="1" applyBorder="1" applyAlignment="1">
      <alignment horizontal="left" vertical="center"/>
    </xf>
    <xf numFmtId="0" fontId="93" fillId="0" borderId="40" xfId="1450" applyFont="1" applyBorder="1" applyAlignment="1">
      <alignment horizontal="center" vertical="center"/>
    </xf>
    <xf numFmtId="0" fontId="93" fillId="0" borderId="47" xfId="1450" applyFont="1" applyBorder="1" applyAlignment="1">
      <alignment horizontal="center" vertical="center"/>
    </xf>
    <xf numFmtId="0" fontId="44" fillId="0" borderId="20" xfId="1615" applyFont="1" applyBorder="1" applyAlignment="1">
      <alignment horizontal="center" vertical="center"/>
    </xf>
    <xf numFmtId="0" fontId="44" fillId="0" borderId="21" xfId="1615" applyFont="1" applyBorder="1" applyAlignment="1">
      <alignment horizontal="left" vertical="center" wrapText="1"/>
    </xf>
    <xf numFmtId="0" fontId="115" fillId="0" borderId="20" xfId="1653" applyFont="1" applyBorder="1" applyAlignment="1">
      <alignment horizontal="center" vertical="center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22" fillId="0" borderId="21" xfId="1451" applyBorder="1" applyAlignment="1">
      <alignment horizontal="left" wrapText="1"/>
    </xf>
    <xf numFmtId="0" fontId="44" fillId="33" borderId="20" xfId="1615" applyFont="1" applyFill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3" fillId="0" borderId="20" xfId="1652" applyFont="1" applyBorder="1" applyAlignment="1">
      <alignment horizontal="center" vertical="center"/>
    </xf>
    <xf numFmtId="0" fontId="44" fillId="33" borderId="21" xfId="1615" applyFont="1" applyFill="1" applyBorder="1" applyAlignment="1">
      <alignment horizontal="left" vertical="center" wrapText="1"/>
    </xf>
    <xf numFmtId="0" fontId="45" fillId="0" borderId="21" xfId="1450" applyFont="1" applyBorder="1" applyAlignment="1">
      <alignment vertical="center" wrapText="1"/>
    </xf>
    <xf numFmtId="0" fontId="3" fillId="0" borderId="21" xfId="1652" applyFont="1" applyBorder="1" applyAlignment="1">
      <alignment vertical="center" wrapText="1"/>
    </xf>
    <xf numFmtId="0" fontId="45" fillId="0" borderId="20" xfId="1652" applyFont="1" applyBorder="1" applyAlignment="1">
      <alignment horizontal="center" vertical="center"/>
    </xf>
    <xf numFmtId="0" fontId="45" fillId="0" borderId="21" xfId="1652" applyFont="1" applyBorder="1" applyAlignment="1">
      <alignment vertical="center" wrapText="1"/>
    </xf>
    <xf numFmtId="0" fontId="115" fillId="0" borderId="20" xfId="1652" applyFont="1" applyBorder="1" applyAlignment="1">
      <alignment horizontal="center" vertical="center"/>
    </xf>
    <xf numFmtId="0" fontId="115" fillId="0" borderId="21" xfId="1652" applyFont="1" applyBorder="1" applyAlignment="1">
      <alignment vertical="center" wrapText="1"/>
    </xf>
    <xf numFmtId="0" fontId="11" fillId="0" borderId="21" xfId="1614" applyFont="1" applyBorder="1" applyAlignment="1">
      <alignment horizontal="center" vertical="center" wrapText="1"/>
    </xf>
    <xf numFmtId="0" fontId="45" fillId="0" borderId="21" xfId="1450" applyFont="1" applyBorder="1" applyAlignment="1">
      <alignment horizontal="left" vertical="center" wrapText="1"/>
    </xf>
    <xf numFmtId="0" fontId="45" fillId="0" borderId="21" xfId="1652" applyFont="1" applyBorder="1" applyAlignment="1">
      <alignment vertical="center"/>
    </xf>
    <xf numFmtId="0" fontId="115" fillId="0" borderId="21" xfId="1652" applyFont="1" applyBorder="1" applyAlignment="1">
      <alignment vertical="center"/>
    </xf>
    <xf numFmtId="0" fontId="11" fillId="0" borderId="21" xfId="1614" applyFont="1" applyBorder="1" applyAlignment="1">
      <alignment horizontal="center" vertical="center"/>
    </xf>
    <xf numFmtId="0" fontId="93" fillId="0" borderId="60" xfId="1450" applyFont="1" applyBorder="1" applyAlignment="1">
      <alignment horizontal="left" vertical="center"/>
    </xf>
    <xf numFmtId="0" fontId="93" fillId="0" borderId="61" xfId="1450" applyFont="1" applyBorder="1" applyAlignment="1">
      <alignment horizontal="left" vertical="center"/>
    </xf>
    <xf numFmtId="0" fontId="129" fillId="0" borderId="21" xfId="1652" applyFont="1" applyBorder="1" applyAlignment="1">
      <alignment horizontal="left" vertical="center" wrapText="1"/>
    </xf>
    <xf numFmtId="0" fontId="45" fillId="0" borderId="21" xfId="0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129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44" fillId="0" borderId="21" xfId="1450" applyFont="1" applyBorder="1" applyAlignment="1">
      <alignment horizontal="left" vertical="center" wrapText="1"/>
    </xf>
    <xf numFmtId="3" fontId="11" fillId="0" borderId="21" xfId="1599" applyNumberFormat="1" applyFont="1" applyBorder="1" applyAlignment="1">
      <alignment horizontal="center" vertical="center"/>
    </xf>
    <xf numFmtId="0" fontId="116" fillId="33" borderId="0" xfId="34336" applyFont="1" applyFill="1" applyAlignment="1">
      <alignment horizontal="center"/>
    </xf>
    <xf numFmtId="0" fontId="121" fillId="33" borderId="0" xfId="34336" applyFont="1" applyFill="1" applyAlignment="1">
      <alignment horizontal="center"/>
    </xf>
    <xf numFmtId="0" fontId="116" fillId="33" borderId="26" xfId="34336" applyFont="1" applyFill="1" applyBorder="1" applyAlignment="1">
      <alignment horizontal="center"/>
    </xf>
    <xf numFmtId="0" fontId="116" fillId="33" borderId="36" xfId="34336" applyFont="1" applyFill="1" applyBorder="1" applyAlignment="1">
      <alignment horizontal="center"/>
    </xf>
    <xf numFmtId="0" fontId="121" fillId="33" borderId="36" xfId="34336" applyFont="1" applyFill="1" applyBorder="1" applyAlignment="1">
      <alignment horizontal="center"/>
    </xf>
    <xf numFmtId="0" fontId="116" fillId="33" borderId="28" xfId="34336" applyFont="1" applyFill="1" applyBorder="1" applyAlignment="1">
      <alignment horizontal="center"/>
    </xf>
    <xf numFmtId="0" fontId="117" fillId="33" borderId="18" xfId="34336" applyFont="1" applyFill="1" applyBorder="1" applyAlignment="1">
      <alignment horizontal="left"/>
    </xf>
    <xf numFmtId="0" fontId="116" fillId="33" borderId="37" xfId="34336" applyFont="1" applyFill="1" applyBorder="1" applyAlignment="1">
      <alignment horizontal="center"/>
    </xf>
    <xf numFmtId="0" fontId="116" fillId="33" borderId="118" xfId="34336" applyFont="1" applyFill="1" applyBorder="1" applyAlignment="1">
      <alignment horizontal="center"/>
    </xf>
    <xf numFmtId="0" fontId="116" fillId="33" borderId="0" xfId="34336" quotePrefix="1" applyFont="1" applyFill="1" applyAlignment="1">
      <alignment horizontal="center"/>
    </xf>
    <xf numFmtId="0" fontId="116" fillId="33" borderId="0" xfId="34336" applyFont="1" applyFill="1" applyAlignment="1">
      <alignment horizontal="left"/>
    </xf>
    <xf numFmtId="0" fontId="138" fillId="33" borderId="0" xfId="34336" applyFont="1" applyFill="1" applyAlignment="1">
      <alignment horizontal="center"/>
    </xf>
    <xf numFmtId="0" fontId="118" fillId="33" borderId="28" xfId="34336" applyFont="1" applyFill="1" applyBorder="1" applyAlignment="1">
      <alignment horizontal="center"/>
    </xf>
    <xf numFmtId="0" fontId="118" fillId="33" borderId="0" xfId="34336" applyFont="1" applyFill="1" applyAlignment="1">
      <alignment horizontal="center"/>
    </xf>
    <xf numFmtId="0" fontId="116" fillId="33" borderId="145" xfId="34336" applyFont="1" applyFill="1" applyBorder="1" applyAlignment="1">
      <alignment horizontal="center"/>
    </xf>
    <xf numFmtId="0" fontId="116" fillId="33" borderId="118" xfId="34336" applyFont="1" applyFill="1" applyBorder="1" applyAlignment="1">
      <alignment horizontal="center" vertical="center"/>
    </xf>
    <xf numFmtId="0" fontId="116" fillId="33" borderId="39" xfId="34336" applyFont="1" applyFill="1" applyBorder="1" applyAlignment="1">
      <alignment horizontal="center" vertical="center"/>
    </xf>
    <xf numFmtId="0" fontId="119" fillId="33" borderId="0" xfId="34336" applyFont="1" applyFill="1" applyAlignment="1">
      <alignment horizontal="center"/>
    </xf>
    <xf numFmtId="0" fontId="93" fillId="33" borderId="40" xfId="34336" applyFont="1" applyFill="1" applyBorder="1" applyAlignment="1">
      <alignment horizontal="center" vertical="center"/>
    </xf>
    <xf numFmtId="0" fontId="93" fillId="33" borderId="47" xfId="34336" applyFont="1" applyFill="1" applyBorder="1" applyAlignment="1">
      <alignment horizontal="center" vertical="center"/>
    </xf>
    <xf numFmtId="0" fontId="120" fillId="33" borderId="68" xfId="34336" applyFont="1" applyFill="1" applyBorder="1" applyAlignment="1">
      <alignment horizontal="center" vertical="center"/>
    </xf>
    <xf numFmtId="0" fontId="93" fillId="33" borderId="147" xfId="34336" applyFont="1" applyFill="1" applyBorder="1" applyAlignment="1">
      <alignment horizontal="center" vertical="center"/>
    </xf>
    <xf numFmtId="0" fontId="116" fillId="33" borderId="118" xfId="34336" applyFont="1" applyFill="1" applyBorder="1" applyAlignment="1">
      <alignment vertical="top" wrapText="1"/>
    </xf>
    <xf numFmtId="0" fontId="116" fillId="33" borderId="39" xfId="34336" applyFont="1" applyFill="1" applyBorder="1" applyAlignment="1">
      <alignment vertical="top" wrapText="1"/>
    </xf>
    <xf numFmtId="49" fontId="116" fillId="33" borderId="7" xfId="34336" applyNumberFormat="1" applyFont="1" applyFill="1" applyBorder="1" applyAlignment="1">
      <alignment horizontal="center" vertical="top" wrapText="1"/>
    </xf>
    <xf numFmtId="49" fontId="116" fillId="33" borderId="41" xfId="34336" applyNumberFormat="1" applyFont="1" applyFill="1" applyBorder="1" applyAlignment="1">
      <alignment horizontal="center" vertical="top" wrapText="1"/>
    </xf>
    <xf numFmtId="0" fontId="120" fillId="33" borderId="69" xfId="34336" applyFont="1" applyFill="1" applyBorder="1" applyAlignment="1">
      <alignment horizontal="center" vertical="center"/>
    </xf>
    <xf numFmtId="0" fontId="116" fillId="33" borderId="7" xfId="34336" applyFont="1" applyFill="1" applyBorder="1" applyAlignment="1">
      <alignment horizontal="center" vertical="top" wrapText="1"/>
    </xf>
    <xf numFmtId="0" fontId="116" fillId="33" borderId="41" xfId="34336" applyFont="1" applyFill="1" applyBorder="1" applyAlignment="1">
      <alignment horizontal="center" vertical="top" wrapText="1"/>
    </xf>
    <xf numFmtId="0" fontId="121" fillId="33" borderId="70" xfId="34336" applyFont="1" applyFill="1" applyBorder="1" applyAlignment="1">
      <alignment horizontal="center" vertical="top" wrapText="1"/>
    </xf>
    <xf numFmtId="0" fontId="121" fillId="33" borderId="71" xfId="34336" applyFont="1" applyFill="1" applyBorder="1" applyAlignment="1">
      <alignment horizontal="center" vertical="top" wrapText="1"/>
    </xf>
    <xf numFmtId="0" fontId="116" fillId="33" borderId="0" xfId="34336" applyFont="1" applyFill="1" applyAlignment="1">
      <alignment vertical="top" wrapText="1"/>
    </xf>
    <xf numFmtId="0" fontId="116" fillId="33" borderId="37" xfId="34336" applyFont="1" applyFill="1" applyBorder="1" applyAlignment="1">
      <alignment vertical="top" wrapText="1"/>
    </xf>
    <xf numFmtId="0" fontId="116" fillId="33" borderId="42" xfId="34336" applyFont="1" applyFill="1" applyBorder="1" applyAlignment="1">
      <alignment horizontal="center"/>
    </xf>
    <xf numFmtId="0" fontId="116" fillId="33" borderId="43" xfId="34336" applyFont="1" applyFill="1" applyBorder="1" applyAlignment="1">
      <alignment vertical="top" wrapText="1"/>
    </xf>
    <xf numFmtId="0" fontId="116" fillId="33" borderId="44" xfId="34336" applyFont="1" applyFill="1" applyBorder="1" applyAlignment="1">
      <alignment vertical="top" wrapText="1"/>
    </xf>
    <xf numFmtId="0" fontId="116" fillId="33" borderId="45" xfId="34336" applyFont="1" applyFill="1" applyBorder="1" applyAlignment="1">
      <alignment vertical="top" wrapText="1"/>
    </xf>
    <xf numFmtId="0" fontId="121" fillId="33" borderId="28" xfId="34336" applyFont="1" applyFill="1" applyBorder="1" applyAlignment="1">
      <alignment horizontal="center"/>
    </xf>
    <xf numFmtId="0" fontId="116" fillId="33" borderId="39" xfId="34336" applyFont="1" applyFill="1" applyBorder="1" applyAlignment="1">
      <alignment horizontal="center"/>
    </xf>
    <xf numFmtId="20" fontId="116" fillId="33" borderId="39" xfId="34336" applyNumberFormat="1" applyFont="1" applyFill="1" applyBorder="1" applyAlignment="1">
      <alignment horizontal="center"/>
    </xf>
    <xf numFmtId="0" fontId="116" fillId="33" borderId="42" xfId="34336" applyFont="1" applyFill="1" applyBorder="1" applyAlignment="1">
      <alignment horizontal="center" vertical="center" wrapText="1"/>
    </xf>
    <xf numFmtId="0" fontId="121" fillId="33" borderId="34" xfId="34336" applyFont="1" applyFill="1" applyBorder="1" applyAlignment="1">
      <alignment horizontal="center"/>
    </xf>
    <xf numFmtId="0" fontId="121" fillId="33" borderId="19" xfId="34336" applyFont="1" applyFill="1" applyBorder="1" applyAlignment="1">
      <alignment horizontal="center"/>
    </xf>
    <xf numFmtId="0" fontId="116" fillId="33" borderId="19" xfId="34336" applyFont="1" applyFill="1" applyBorder="1" applyAlignment="1">
      <alignment horizontal="center"/>
    </xf>
    <xf numFmtId="0" fontId="116" fillId="33" borderId="46" xfId="34336" applyFont="1" applyFill="1" applyBorder="1" applyAlignment="1">
      <alignment horizontal="center"/>
    </xf>
    <xf numFmtId="0" fontId="44" fillId="48" borderId="21" xfId="1615" applyFont="1" applyFill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29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left" vertical="center" wrapText="1"/>
    </xf>
    <xf numFmtId="3" fontId="44" fillId="31" borderId="38" xfId="1615" applyNumberFormat="1" applyFont="1" applyFill="1" applyBorder="1" applyAlignment="1">
      <alignment horizontal="center" vertical="center"/>
    </xf>
    <xf numFmtId="3" fontId="44" fillId="31" borderId="66" xfId="1615" applyNumberFormat="1" applyFont="1" applyFill="1" applyBorder="1" applyAlignment="1">
      <alignment horizontal="center" vertical="center"/>
    </xf>
    <xf numFmtId="3" fontId="44" fillId="31" borderId="18" xfId="1615" applyNumberFormat="1" applyFont="1" applyFill="1" applyBorder="1" applyAlignment="1">
      <alignment horizontal="center" vertical="center"/>
    </xf>
    <xf numFmtId="3" fontId="44" fillId="31" borderId="42" xfId="1615" applyNumberFormat="1" applyFont="1" applyFill="1" applyBorder="1" applyAlignment="1">
      <alignment horizontal="center" vertical="center"/>
    </xf>
    <xf numFmtId="3" fontId="44" fillId="31" borderId="43" xfId="1615" applyNumberFormat="1" applyFont="1" applyFill="1" applyBorder="1" applyAlignment="1">
      <alignment horizontal="center" vertical="center"/>
    </xf>
    <xf numFmtId="3" fontId="44" fillId="31" borderId="67" xfId="1615" applyNumberFormat="1" applyFont="1" applyFill="1" applyBorder="1" applyAlignment="1">
      <alignment horizontal="center" vertical="center"/>
    </xf>
    <xf numFmtId="3" fontId="44" fillId="31" borderId="3" xfId="1615" applyNumberFormat="1" applyFont="1" applyFill="1" applyBorder="1" applyAlignment="1">
      <alignment horizontal="center" vertical="center"/>
    </xf>
    <xf numFmtId="0" fontId="97" fillId="0" borderId="0" xfId="1653" applyFont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1" fillId="0" borderId="51" xfId="1614" applyFont="1" applyBorder="1" applyAlignment="1">
      <alignment horizontal="center" vertical="center"/>
    </xf>
    <xf numFmtId="0" fontId="51" fillId="0" borderId="49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/>
    </xf>
    <xf numFmtId="0" fontId="51" fillId="0" borderId="21" xfId="1614" applyFont="1" applyBorder="1" applyAlignment="1">
      <alignment horizontal="center" vertical="center"/>
    </xf>
    <xf numFmtId="0" fontId="51" fillId="0" borderId="33" xfId="1614" applyFont="1" applyBorder="1" applyAlignment="1">
      <alignment horizontal="center" vertical="center"/>
    </xf>
    <xf numFmtId="0" fontId="53" fillId="0" borderId="53" xfId="1614" applyFont="1" applyBorder="1" applyAlignment="1">
      <alignment horizontal="center" vertical="center"/>
    </xf>
    <xf numFmtId="0" fontId="53" fillId="0" borderId="3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 wrapText="1"/>
    </xf>
    <xf numFmtId="0" fontId="51" fillId="0" borderId="21" xfId="1614" applyFont="1" applyBorder="1" applyAlignment="1">
      <alignment horizontal="center" vertical="center" wrapText="1"/>
    </xf>
    <xf numFmtId="0" fontId="51" fillId="0" borderId="33" xfId="1614" applyFont="1" applyBorder="1" applyAlignment="1">
      <alignment horizontal="center" vertical="center" wrapText="1"/>
    </xf>
    <xf numFmtId="0" fontId="53" fillId="0" borderId="54" xfId="1614" applyFont="1" applyBorder="1" applyAlignment="1">
      <alignment horizontal="center" vertical="center"/>
    </xf>
    <xf numFmtId="0" fontId="48" fillId="0" borderId="0" xfId="1652" applyFont="1" applyAlignment="1">
      <alignment horizontal="center" vertical="center"/>
    </xf>
    <xf numFmtId="0" fontId="112" fillId="0" borderId="0" xfId="1652" applyAlignment="1">
      <alignment horizontal="center" vertical="center"/>
    </xf>
    <xf numFmtId="0" fontId="53" fillId="0" borderId="39" xfId="1614" applyFont="1" applyBorder="1" applyAlignment="1">
      <alignment horizontal="center" vertical="center"/>
    </xf>
    <xf numFmtId="0" fontId="53" fillId="0" borderId="35" xfId="1652" applyFont="1" applyBorder="1" applyAlignment="1">
      <alignment horizontal="center" vertical="center" wrapText="1"/>
    </xf>
    <xf numFmtId="0" fontId="53" fillId="0" borderId="33" xfId="1652" applyFont="1" applyBorder="1" applyAlignment="1">
      <alignment horizontal="center" vertical="center" wrapText="1"/>
    </xf>
    <xf numFmtId="37" fontId="63" fillId="0" borderId="19" xfId="1614" applyNumberFormat="1" applyFont="1" applyBorder="1" applyAlignment="1">
      <alignment horizontal="center"/>
    </xf>
    <xf numFmtId="0" fontId="63" fillId="0" borderId="26" xfId="1614" applyFont="1" applyBorder="1" applyAlignment="1">
      <alignment horizontal="left" vertical="center"/>
    </xf>
    <xf numFmtId="0" fontId="63" fillId="0" borderId="36" xfId="1614" applyFont="1" applyBorder="1" applyAlignment="1">
      <alignment horizontal="left" vertical="center"/>
    </xf>
    <xf numFmtId="0" fontId="63" fillId="0" borderId="48" xfId="1614" applyFont="1" applyBorder="1" applyAlignment="1">
      <alignment horizontal="left" vertical="center"/>
    </xf>
    <xf numFmtId="0" fontId="63" fillId="0" borderId="28" xfId="1614" applyFont="1" applyBorder="1" applyAlignment="1">
      <alignment horizontal="left" vertical="center"/>
    </xf>
    <xf numFmtId="0" fontId="63" fillId="0" borderId="0" xfId="1614" applyFont="1" applyAlignment="1">
      <alignment horizontal="left" vertical="center"/>
    </xf>
    <xf numFmtId="0" fontId="63" fillId="0" borderId="37" xfId="1614" applyFont="1" applyBorder="1" applyAlignment="1">
      <alignment horizontal="left" vertical="center"/>
    </xf>
    <xf numFmtId="0" fontId="53" fillId="0" borderId="0" xfId="1614" applyFont="1" applyAlignment="1">
      <alignment horizontal="left" vertical="top" wrapText="1"/>
    </xf>
    <xf numFmtId="37" fontId="112" fillId="0" borderId="36" xfId="1614" applyNumberFormat="1" applyBorder="1" applyAlignment="1">
      <alignment horizontal="center"/>
    </xf>
    <xf numFmtId="37" fontId="112" fillId="0" borderId="0" xfId="1614" applyNumberFormat="1" applyAlignment="1">
      <alignment horizontal="center"/>
    </xf>
    <xf numFmtId="169" fontId="44" fillId="0" borderId="3" xfId="714" applyFont="1" applyFill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44" fillId="0" borderId="3" xfId="1448" applyFont="1" applyBorder="1" applyAlignment="1">
      <alignment horizontal="center" vertical="center" wrapText="1"/>
    </xf>
    <xf numFmtId="0" fontId="56" fillId="0" borderId="3" xfId="1448" applyFont="1" applyBorder="1" applyAlignment="1">
      <alignment horizontal="center" vertical="center" wrapText="1"/>
    </xf>
    <xf numFmtId="0" fontId="165" fillId="42" borderId="87" xfId="2673" applyFont="1" applyFill="1" applyBorder="1" applyAlignment="1">
      <alignment horizontal="center" vertical="center" wrapText="1"/>
    </xf>
    <xf numFmtId="0" fontId="165" fillId="42" borderId="88" xfId="2673" applyFont="1" applyFill="1" applyBorder="1" applyAlignment="1">
      <alignment horizontal="center" vertical="center" wrapText="1"/>
    </xf>
    <xf numFmtId="0" fontId="165" fillId="42" borderId="89" xfId="2673" applyFont="1" applyFill="1" applyBorder="1" applyAlignment="1">
      <alignment horizontal="center" vertical="center" wrapText="1"/>
    </xf>
    <xf numFmtId="43" fontId="148" fillId="43" borderId="7" xfId="2673" applyNumberFormat="1" applyFont="1" applyFill="1" applyBorder="1" applyAlignment="1">
      <alignment horizontal="center" vertical="center" wrapText="1"/>
    </xf>
    <xf numFmtId="0" fontId="148" fillId="43" borderId="58" xfId="2673" applyFont="1" applyFill="1" applyBorder="1" applyAlignment="1">
      <alignment horizontal="center" vertical="center" wrapText="1"/>
    </xf>
    <xf numFmtId="1" fontId="136" fillId="43" borderId="7" xfId="2673" applyNumberFormat="1" applyFont="1" applyFill="1" applyBorder="1" applyAlignment="1">
      <alignment horizontal="center" vertical="center" wrapText="1"/>
    </xf>
    <xf numFmtId="1" fontId="136" fillId="43" borderId="58" xfId="2673" applyNumberFormat="1" applyFont="1" applyFill="1" applyBorder="1" applyAlignment="1">
      <alignment horizontal="center" vertical="center" wrapText="1"/>
    </xf>
    <xf numFmtId="0" fontId="136" fillId="43" borderId="7" xfId="2673" applyFont="1" applyFill="1" applyBorder="1" applyAlignment="1">
      <alignment horizontal="center" vertical="center" wrapText="1"/>
    </xf>
    <xf numFmtId="0" fontId="136" fillId="43" borderId="58" xfId="2673" applyFont="1" applyFill="1" applyBorder="1" applyAlignment="1">
      <alignment horizontal="center" vertical="center" wrapText="1"/>
    </xf>
    <xf numFmtId="1" fontId="148" fillId="0" borderId="3" xfId="2673" applyNumberFormat="1" applyFont="1" applyBorder="1" applyAlignment="1">
      <alignment horizontal="center" vertical="center" wrapText="1"/>
    </xf>
    <xf numFmtId="1" fontId="148" fillId="0" borderId="39" xfId="2673" applyNumberFormat="1" applyFont="1" applyBorder="1" applyAlignment="1">
      <alignment horizontal="center" vertical="center" wrapText="1"/>
    </xf>
    <xf numFmtId="2" fontId="136" fillId="43" borderId="62" xfId="2673" applyNumberFormat="1" applyFont="1" applyFill="1" applyBorder="1" applyAlignment="1">
      <alignment horizontal="center" vertical="center" wrapText="1"/>
    </xf>
    <xf numFmtId="2" fontId="136" fillId="43" borderId="91" xfId="2673" applyNumberFormat="1" applyFont="1" applyFill="1" applyBorder="1" applyAlignment="1">
      <alignment horizontal="center" vertical="center" wrapText="1"/>
    </xf>
    <xf numFmtId="0" fontId="168" fillId="0" borderId="50" xfId="2673" applyFont="1" applyBorder="1" applyAlignment="1">
      <alignment horizontal="center" vertical="center" wrapText="1"/>
    </xf>
    <xf numFmtId="0" fontId="168" fillId="0" borderId="58" xfId="2673" applyFont="1" applyBorder="1" applyAlignment="1">
      <alignment horizontal="center" vertical="center" wrapText="1"/>
    </xf>
    <xf numFmtId="0" fontId="168" fillId="44" borderId="3" xfId="2673" applyFont="1" applyFill="1" applyBorder="1" applyAlignment="1">
      <alignment horizontal="center" vertical="center" wrapText="1"/>
    </xf>
    <xf numFmtId="0" fontId="168" fillId="44" borderId="39" xfId="2673" applyFont="1" applyFill="1" applyBorder="1" applyAlignment="1">
      <alignment horizontal="center" vertical="center" wrapText="1"/>
    </xf>
    <xf numFmtId="1" fontId="136" fillId="0" borderId="3" xfId="2673" applyNumberFormat="1" applyFont="1" applyBorder="1" applyAlignment="1">
      <alignment horizontal="center" vertical="center" wrapText="1"/>
    </xf>
    <xf numFmtId="1" fontId="136" fillId="0" borderId="39" xfId="2673" applyNumberFormat="1" applyFont="1" applyBorder="1" applyAlignment="1">
      <alignment horizontal="center" vertical="center" wrapText="1"/>
    </xf>
    <xf numFmtId="2" fontId="136" fillId="0" borderId="3" xfId="2673" applyNumberFormat="1" applyFont="1" applyBorder="1" applyAlignment="1">
      <alignment horizontal="center" vertical="center" wrapText="1"/>
    </xf>
    <xf numFmtId="2" fontId="136" fillId="0" borderId="39" xfId="2673" applyNumberFormat="1" applyFont="1" applyBorder="1" applyAlignment="1">
      <alignment horizontal="center" vertical="center" wrapText="1"/>
    </xf>
    <xf numFmtId="2" fontId="136" fillId="45" borderId="3" xfId="2673" applyNumberFormat="1" applyFont="1" applyFill="1" applyBorder="1" applyAlignment="1">
      <alignment horizontal="center" vertical="center" wrapText="1"/>
    </xf>
    <xf numFmtId="2" fontId="136" fillId="45" borderId="39" xfId="2673" applyNumberFormat="1" applyFont="1" applyFill="1" applyBorder="1" applyAlignment="1">
      <alignment horizontal="center" vertical="center" wrapText="1"/>
    </xf>
    <xf numFmtId="9" fontId="136" fillId="35" borderId="64" xfId="2675" applyFont="1" applyFill="1" applyBorder="1" applyAlignment="1">
      <alignment horizontal="center" vertical="center" wrapText="1"/>
    </xf>
    <xf numFmtId="9" fontId="136" fillId="35" borderId="65" xfId="2675" applyFont="1" applyFill="1" applyBorder="1" applyAlignment="1">
      <alignment horizontal="center" vertical="center" wrapText="1"/>
    </xf>
    <xf numFmtId="2" fontId="136" fillId="35" borderId="3" xfId="2673" applyNumberFormat="1" applyFont="1" applyFill="1" applyBorder="1" applyAlignment="1">
      <alignment horizontal="center" vertical="center" wrapText="1"/>
    </xf>
    <xf numFmtId="2" fontId="136" fillId="35" borderId="39" xfId="2673" applyNumberFormat="1" applyFont="1" applyFill="1" applyBorder="1" applyAlignment="1">
      <alignment horizontal="center" vertical="center" wrapText="1"/>
    </xf>
    <xf numFmtId="0" fontId="9" fillId="0" borderId="92" xfId="2673" applyBorder="1" applyAlignment="1">
      <alignment horizontal="center" vertical="center" wrapText="1"/>
    </xf>
    <xf numFmtId="0" fontId="9" fillId="0" borderId="6" xfId="2673" applyBorder="1" applyAlignment="1">
      <alignment horizontal="center" vertical="center" wrapText="1"/>
    </xf>
    <xf numFmtId="0" fontId="9" fillId="0" borderId="93" xfId="2673" applyBorder="1" applyAlignment="1">
      <alignment horizontal="center" vertical="center" wrapText="1"/>
    </xf>
    <xf numFmtId="9" fontId="172" fillId="0" borderId="0" xfId="2675" applyFont="1" applyFill="1" applyBorder="1" applyAlignment="1">
      <alignment horizontal="center" vertical="center" wrapText="1"/>
    </xf>
    <xf numFmtId="0" fontId="169" fillId="37" borderId="0" xfId="2673" applyFont="1" applyFill="1" applyAlignment="1">
      <alignment horizontal="left" vertical="center" wrapText="1"/>
    </xf>
    <xf numFmtId="43" fontId="148" fillId="35" borderId="7" xfId="2673" applyNumberFormat="1" applyFont="1" applyFill="1" applyBorder="1" applyAlignment="1">
      <alignment horizontal="center" vertical="center" wrapText="1"/>
    </xf>
    <xf numFmtId="0" fontId="148" fillId="35" borderId="58" xfId="2673" applyFont="1" applyFill="1" applyBorder="1" applyAlignment="1">
      <alignment horizontal="center" vertical="center" wrapText="1"/>
    </xf>
    <xf numFmtId="2" fontId="136" fillId="35" borderId="62" xfId="2673" applyNumberFormat="1" applyFont="1" applyFill="1" applyBorder="1" applyAlignment="1">
      <alignment horizontal="center" vertical="center" wrapText="1"/>
    </xf>
    <xf numFmtId="2" fontId="136" fillId="35" borderId="91" xfId="2673" applyNumberFormat="1" applyFont="1" applyFill="1" applyBorder="1" applyAlignment="1">
      <alignment horizontal="center" vertical="center" wrapText="1"/>
    </xf>
    <xf numFmtId="0" fontId="165" fillId="41" borderId="87" xfId="2673" applyFont="1" applyFill="1" applyBorder="1" applyAlignment="1">
      <alignment horizontal="center" vertical="center" wrapText="1"/>
    </xf>
    <xf numFmtId="0" fontId="165" fillId="41" borderId="88" xfId="2673" applyFont="1" applyFill="1" applyBorder="1" applyAlignment="1">
      <alignment horizontal="center" vertical="center" wrapText="1"/>
    </xf>
    <xf numFmtId="0" fontId="165" fillId="41" borderId="89" xfId="2673" applyFont="1" applyFill="1" applyBorder="1" applyAlignment="1">
      <alignment horizontal="center" vertical="center" wrapText="1"/>
    </xf>
    <xf numFmtId="0" fontId="136" fillId="35" borderId="7" xfId="2673" applyFont="1" applyFill="1" applyBorder="1" applyAlignment="1">
      <alignment horizontal="center" vertical="center" wrapText="1"/>
    </xf>
    <xf numFmtId="0" fontId="136" fillId="35" borderId="58" xfId="2673" applyFont="1" applyFill="1" applyBorder="1" applyAlignment="1">
      <alignment horizontal="center" vertical="center" wrapText="1"/>
    </xf>
    <xf numFmtId="1" fontId="148" fillId="35" borderId="7" xfId="2673" applyNumberFormat="1" applyFont="1" applyFill="1" applyBorder="1" applyAlignment="1">
      <alignment horizontal="center" vertical="center" wrapText="1"/>
    </xf>
    <xf numFmtId="1" fontId="148" fillId="35" borderId="58" xfId="2673" applyNumberFormat="1" applyFont="1" applyFill="1" applyBorder="1" applyAlignment="1">
      <alignment horizontal="center" vertical="center" wrapText="1"/>
    </xf>
    <xf numFmtId="43" fontId="148" fillId="0" borderId="53" xfId="2673" applyNumberFormat="1" applyFont="1" applyBorder="1" applyAlignment="1">
      <alignment horizontal="center" vertical="center" wrapText="1"/>
    </xf>
    <xf numFmtId="0" fontId="148" fillId="0" borderId="54" xfId="2673" applyFont="1" applyBorder="1" applyAlignment="1">
      <alignment horizontal="center" vertical="center" wrapText="1"/>
    </xf>
    <xf numFmtId="9" fontId="136" fillId="0" borderId="64" xfId="2675" applyFont="1" applyFill="1" applyBorder="1" applyAlignment="1">
      <alignment horizontal="center" vertical="center" wrapText="1"/>
    </xf>
    <xf numFmtId="9" fontId="136" fillId="0" borderId="65" xfId="2675" applyFont="1" applyFill="1" applyBorder="1" applyAlignment="1">
      <alignment horizontal="center" vertical="center" wrapText="1"/>
    </xf>
    <xf numFmtId="0" fontId="10" fillId="34" borderId="76" xfId="2670" applyFill="1" applyBorder="1" applyAlignment="1">
      <alignment horizontal="center" vertical="center"/>
    </xf>
    <xf numFmtId="0" fontId="140" fillId="0" borderId="77" xfId="2670" applyFont="1" applyBorder="1" applyAlignment="1">
      <alignment horizontal="left" vertical="center"/>
    </xf>
    <xf numFmtId="0" fontId="113" fillId="38" borderId="3" xfId="1538" applyFill="1" applyBorder="1" applyAlignment="1">
      <alignment horizontal="center" vertical="center"/>
    </xf>
    <xf numFmtId="0" fontId="104" fillId="38" borderId="3" xfId="1538" applyFont="1" applyFill="1" applyBorder="1" applyAlignment="1">
      <alignment horizontal="center" vertical="center" wrapText="1"/>
    </xf>
    <xf numFmtId="0" fontId="50" fillId="0" borderId="3" xfId="1538" applyFont="1" applyBorder="1" applyAlignment="1">
      <alignment horizontal="center"/>
    </xf>
    <xf numFmtId="0" fontId="113" fillId="38" borderId="35" xfId="1538" applyFill="1" applyBorder="1" applyAlignment="1">
      <alignment horizontal="center" vertical="center" wrapText="1"/>
    </xf>
    <xf numFmtId="0" fontId="113" fillId="38" borderId="33" xfId="1538" applyFill="1" applyBorder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 wrapText="1"/>
    </xf>
    <xf numFmtId="0" fontId="53" fillId="0" borderId="44" xfId="1538" applyFont="1" applyBorder="1" applyAlignment="1">
      <alignment horizontal="left"/>
    </xf>
    <xf numFmtId="0" fontId="152" fillId="0" borderId="0" xfId="1644" applyFont="1" applyAlignment="1">
      <alignment horizontal="center" vertical="center"/>
    </xf>
    <xf numFmtId="37" fontId="159" fillId="0" borderId="19" xfId="1614" applyNumberFormat="1" applyFont="1" applyBorder="1" applyAlignment="1">
      <alignment horizontal="center"/>
    </xf>
    <xf numFmtId="0" fontId="155" fillId="0" borderId="0" xfId="1614" applyFont="1" applyAlignment="1">
      <alignment horizontal="left" vertical="top" wrapText="1"/>
    </xf>
    <xf numFmtId="37" fontId="153" fillId="0" borderId="0" xfId="1614" applyNumberFormat="1" applyFont="1" applyAlignment="1">
      <alignment horizontal="center"/>
    </xf>
    <xf numFmtId="0" fontId="174" fillId="0" borderId="26" xfId="1614" applyFont="1" applyBorder="1" applyAlignment="1">
      <alignment horizontal="left" vertical="center" wrapText="1"/>
    </xf>
    <xf numFmtId="0" fontId="174" fillId="0" borderId="36" xfId="1614" applyFont="1" applyBorder="1" applyAlignment="1">
      <alignment horizontal="left" vertical="center" wrapText="1"/>
    </xf>
    <xf numFmtId="0" fontId="174" fillId="0" borderId="48" xfId="1614" applyFont="1" applyBorder="1" applyAlignment="1">
      <alignment horizontal="left" vertical="center" wrapText="1"/>
    </xf>
    <xf numFmtId="0" fontId="174" fillId="0" borderId="28" xfId="1614" applyFont="1" applyBorder="1" applyAlignment="1">
      <alignment horizontal="left" vertical="center" wrapText="1"/>
    </xf>
    <xf numFmtId="0" fontId="174" fillId="0" borderId="0" xfId="1614" applyFont="1" applyAlignment="1">
      <alignment horizontal="left" vertical="center" wrapText="1"/>
    </xf>
    <xf numFmtId="0" fontId="174" fillId="0" borderId="37" xfId="1614" applyFont="1" applyBorder="1" applyAlignment="1">
      <alignment horizontal="left" vertical="center" wrapText="1"/>
    </xf>
    <xf numFmtId="0" fontId="158" fillId="0" borderId="0" xfId="1652" applyFont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0" fontId="157" fillId="35" borderId="53" xfId="1614" applyFont="1" applyFill="1" applyBorder="1" applyAlignment="1">
      <alignment horizontal="center" vertical="center"/>
    </xf>
    <xf numFmtId="0" fontId="157" fillId="35" borderId="54" xfId="1614" applyFont="1" applyFill="1" applyBorder="1" applyAlignment="1">
      <alignment horizontal="center" vertical="center"/>
    </xf>
    <xf numFmtId="0" fontId="157" fillId="35" borderId="35" xfId="1652" applyFont="1" applyFill="1" applyBorder="1" applyAlignment="1">
      <alignment horizontal="center" vertical="center" wrapText="1"/>
    </xf>
    <xf numFmtId="0" fontId="157" fillId="35" borderId="33" xfId="1652" applyFont="1" applyFill="1" applyBorder="1" applyAlignment="1">
      <alignment horizontal="center" vertical="center" wrapText="1"/>
    </xf>
    <xf numFmtId="0" fontId="157" fillId="35" borderId="3" xfId="1614" applyFont="1" applyFill="1" applyBorder="1" applyAlignment="1">
      <alignment horizontal="center" vertical="center"/>
    </xf>
    <xf numFmtId="0" fontId="157" fillId="35" borderId="39" xfId="1614" applyFont="1" applyFill="1" applyBorder="1" applyAlignment="1">
      <alignment horizontal="center" vertical="center"/>
    </xf>
    <xf numFmtId="0" fontId="155" fillId="30" borderId="3" xfId="1614" applyFont="1" applyFill="1" applyBorder="1" applyAlignment="1">
      <alignment horizontal="center" vertical="center"/>
    </xf>
    <xf numFmtId="0" fontId="156" fillId="0" borderId="0" xfId="1652" applyFont="1" applyAlignment="1">
      <alignment horizontal="center" vertical="center"/>
    </xf>
    <xf numFmtId="37" fontId="153" fillId="0" borderId="36" xfId="1614" applyNumberFormat="1" applyFont="1" applyBorder="1" applyAlignment="1">
      <alignment horizontal="center"/>
    </xf>
    <xf numFmtId="0" fontId="157" fillId="35" borderId="51" xfId="1614" applyFont="1" applyFill="1" applyBorder="1" applyAlignment="1">
      <alignment horizontal="center" vertical="center"/>
    </xf>
    <xf numFmtId="0" fontId="157" fillId="35" borderId="49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/>
    </xf>
    <xf numFmtId="0" fontId="157" fillId="35" borderId="21" xfId="1614" applyFont="1" applyFill="1" applyBorder="1" applyAlignment="1">
      <alignment horizontal="center" vertical="center"/>
    </xf>
    <xf numFmtId="0" fontId="157" fillId="35" borderId="33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 wrapText="1"/>
    </xf>
    <xf numFmtId="0" fontId="157" fillId="35" borderId="21" xfId="1614" applyFont="1" applyFill="1" applyBorder="1" applyAlignment="1">
      <alignment horizontal="center" vertical="center" wrapText="1"/>
    </xf>
    <xf numFmtId="0" fontId="157" fillId="35" borderId="33" xfId="1614" applyFont="1" applyFill="1" applyBorder="1" applyAlignment="1">
      <alignment horizontal="center" vertical="center" wrapText="1"/>
    </xf>
    <xf numFmtId="0" fontId="116" fillId="33" borderId="7" xfId="0" applyFont="1" applyFill="1" applyBorder="1" applyAlignment="1">
      <alignment horizontal="center"/>
    </xf>
    <xf numFmtId="0" fontId="116" fillId="33" borderId="41" xfId="0" applyFont="1" applyFill="1" applyBorder="1" applyAlignment="1">
      <alignment horizontal="center"/>
    </xf>
    <xf numFmtId="0" fontId="116" fillId="33" borderId="64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16" fillId="33" borderId="39" xfId="0" applyFont="1" applyFill="1" applyBorder="1" applyAlignment="1">
      <alignment horizontal="center"/>
    </xf>
    <xf numFmtId="0" fontId="116" fillId="33" borderId="62" xfId="0" applyFont="1" applyFill="1" applyBorder="1" applyAlignment="1">
      <alignment horizontal="center"/>
    </xf>
    <xf numFmtId="0" fontId="116" fillId="33" borderId="63" xfId="0" applyFont="1" applyFill="1" applyBorder="1" applyAlignment="1">
      <alignment horizontal="center"/>
    </xf>
    <xf numFmtId="0" fontId="116" fillId="33" borderId="65" xfId="0" applyFont="1" applyFill="1" applyBorder="1" applyAlignment="1">
      <alignment horizontal="center"/>
    </xf>
    <xf numFmtId="0" fontId="116" fillId="33" borderId="56" xfId="0" applyFont="1" applyFill="1" applyBorder="1" applyAlignment="1">
      <alignment horizontal="center" vertical="center"/>
    </xf>
    <xf numFmtId="0" fontId="116" fillId="33" borderId="57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6" fillId="33" borderId="44" xfId="0" applyFont="1" applyFill="1" applyBorder="1" applyAlignment="1">
      <alignment horizontal="center" vertical="center" wrapText="1"/>
    </xf>
    <xf numFmtId="0" fontId="116" fillId="33" borderId="45" xfId="0" applyFont="1" applyFill="1" applyBorder="1" applyAlignment="1">
      <alignment horizontal="center" vertical="center" wrapText="1"/>
    </xf>
    <xf numFmtId="15" fontId="116" fillId="33" borderId="3" xfId="0" applyNumberFormat="1" applyFont="1" applyFill="1" applyBorder="1" applyAlignment="1">
      <alignment horizontal="center"/>
    </xf>
    <xf numFmtId="0" fontId="93" fillId="33" borderId="59" xfId="0" applyFont="1" applyFill="1" applyBorder="1" applyAlignment="1">
      <alignment horizontal="left" vertical="center"/>
    </xf>
    <xf numFmtId="0" fontId="93" fillId="33" borderId="40" xfId="0" applyFont="1" applyFill="1" applyBorder="1" applyAlignment="1">
      <alignment horizontal="left" vertical="center"/>
    </xf>
    <xf numFmtId="0" fontId="121" fillId="33" borderId="74" xfId="0" applyFont="1" applyFill="1" applyBorder="1" applyAlignment="1">
      <alignment horizontal="center" vertical="center" wrapText="1"/>
    </xf>
    <xf numFmtId="0" fontId="121" fillId="33" borderId="75" xfId="0" applyFont="1" applyFill="1" applyBorder="1" applyAlignment="1">
      <alignment horizontal="center" vertical="center" wrapText="1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17" fillId="33" borderId="18" xfId="0" applyFont="1" applyFill="1" applyBorder="1" applyAlignment="1">
      <alignment horizontal="left" vertical="top" wrapText="1"/>
    </xf>
    <xf numFmtId="0" fontId="117" fillId="33" borderId="0" xfId="0" applyFont="1" applyFill="1" applyAlignment="1">
      <alignment horizontal="left" vertical="top" wrapText="1"/>
    </xf>
    <xf numFmtId="0" fontId="93" fillId="0" borderId="60" xfId="1450" applyFont="1" applyBorder="1" applyAlignment="1">
      <alignment horizontal="left" vertical="center"/>
    </xf>
    <xf numFmtId="0" fontId="93" fillId="0" borderId="61" xfId="1450" applyFont="1" applyBorder="1" applyAlignment="1">
      <alignment horizontal="left" vertical="center"/>
    </xf>
    <xf numFmtId="49" fontId="116" fillId="33" borderId="3" xfId="0" applyNumberFormat="1" applyFont="1" applyFill="1" applyBorder="1" applyAlignment="1">
      <alignment horizontal="center" vertical="center"/>
    </xf>
    <xf numFmtId="0" fontId="120" fillId="33" borderId="72" xfId="0" applyFont="1" applyFill="1" applyBorder="1" applyAlignment="1">
      <alignment horizontal="left" vertical="center"/>
    </xf>
    <xf numFmtId="0" fontId="120" fillId="33" borderId="73" xfId="0" applyFont="1" applyFill="1" applyBorder="1" applyAlignment="1">
      <alignment horizontal="left" vertical="center"/>
    </xf>
    <xf numFmtId="49" fontId="116" fillId="33" borderId="3" xfId="0" applyNumberFormat="1" applyFont="1" applyFill="1" applyBorder="1" applyAlignment="1">
      <alignment horizontal="center" vertical="top" wrapText="1"/>
    </xf>
    <xf numFmtId="49" fontId="116" fillId="33" borderId="50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49" fontId="116" fillId="33" borderId="50" xfId="0" applyNumberFormat="1" applyFont="1" applyFill="1" applyBorder="1" applyAlignment="1">
      <alignment horizontal="center" vertical="center"/>
    </xf>
    <xf numFmtId="49" fontId="116" fillId="33" borderId="41" xfId="0" applyNumberFormat="1" applyFont="1" applyFill="1" applyBorder="1" applyAlignment="1">
      <alignment horizontal="center" vertical="center"/>
    </xf>
    <xf numFmtId="0" fontId="134" fillId="33" borderId="60" xfId="0" applyFont="1" applyFill="1" applyBorder="1" applyAlignment="1">
      <alignment horizontal="left" vertical="center"/>
    </xf>
    <xf numFmtId="0" fontId="134" fillId="33" borderId="61" xfId="0" applyFont="1" applyFill="1" applyBorder="1" applyAlignment="1">
      <alignment horizontal="left" vertical="center"/>
    </xf>
    <xf numFmtId="49" fontId="116" fillId="33" borderId="50" xfId="0" applyNumberFormat="1" applyFont="1" applyFill="1" applyBorder="1" applyAlignment="1">
      <alignment horizontal="left" vertical="center"/>
    </xf>
    <xf numFmtId="49" fontId="116" fillId="33" borderId="41" xfId="0" applyNumberFormat="1" applyFont="1" applyFill="1" applyBorder="1" applyAlignment="1">
      <alignment horizontal="left" vertical="center"/>
    </xf>
    <xf numFmtId="0" fontId="93" fillId="0" borderId="97" xfId="1450" applyFont="1" applyBorder="1" applyAlignment="1">
      <alignment horizontal="left" vertical="center"/>
    </xf>
    <xf numFmtId="0" fontId="93" fillId="0" borderId="98" xfId="1450" applyFont="1" applyBorder="1" applyAlignment="1">
      <alignment horizontal="left" vertical="center"/>
    </xf>
    <xf numFmtId="0" fontId="117" fillId="33" borderId="18" xfId="0" applyFont="1" applyFill="1" applyBorder="1" applyAlignment="1">
      <alignment horizontal="left"/>
    </xf>
    <xf numFmtId="0" fontId="117" fillId="33" borderId="0" xfId="0" applyFont="1" applyFill="1" applyAlignment="1">
      <alignment horizontal="left"/>
    </xf>
    <xf numFmtId="0" fontId="117" fillId="33" borderId="37" xfId="0" applyFont="1" applyFill="1" applyBorder="1" applyAlignment="1">
      <alignment horizontal="left"/>
    </xf>
    <xf numFmtId="0" fontId="133" fillId="33" borderId="50" xfId="0" applyFont="1" applyFill="1" applyBorder="1" applyAlignment="1">
      <alignment horizontal="center" vertical="center"/>
    </xf>
    <xf numFmtId="0" fontId="133" fillId="33" borderId="7" xfId="0" applyFont="1" applyFill="1" applyBorder="1" applyAlignment="1">
      <alignment horizontal="center" vertical="center"/>
    </xf>
    <xf numFmtId="0" fontId="133" fillId="33" borderId="41" xfId="0" applyFont="1" applyFill="1" applyBorder="1" applyAlignment="1">
      <alignment horizontal="center" vertical="center"/>
    </xf>
    <xf numFmtId="0" fontId="117" fillId="33" borderId="5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center"/>
    </xf>
    <xf numFmtId="0" fontId="117" fillId="33" borderId="58" xfId="0" applyFont="1" applyFill="1" applyBorder="1" applyAlignment="1">
      <alignment horizontal="center" vertical="center"/>
    </xf>
    <xf numFmtId="49" fontId="134" fillId="33" borderId="59" xfId="0" applyNumberFormat="1" applyFont="1" applyFill="1" applyBorder="1" applyAlignment="1">
      <alignment horizontal="left" vertical="center"/>
    </xf>
    <xf numFmtId="49" fontId="134" fillId="33" borderId="40" xfId="0" applyNumberFormat="1" applyFont="1" applyFill="1" applyBorder="1" applyAlignment="1">
      <alignment horizontal="left" vertical="center"/>
    </xf>
    <xf numFmtId="0" fontId="116" fillId="33" borderId="56" xfId="0" applyFont="1" applyFill="1" applyBorder="1" applyAlignment="1">
      <alignment horizontal="center"/>
    </xf>
    <xf numFmtId="0" fontId="116" fillId="33" borderId="57" xfId="0" applyFont="1" applyFill="1" applyBorder="1" applyAlignment="1">
      <alignment horizontal="center"/>
    </xf>
    <xf numFmtId="0" fontId="132" fillId="35" borderId="55" xfId="0" applyFont="1" applyFill="1" applyBorder="1" applyAlignment="1">
      <alignment horizontal="center" vertical="center"/>
    </xf>
    <xf numFmtId="0" fontId="132" fillId="35" borderId="36" xfId="0" applyFont="1" applyFill="1" applyBorder="1" applyAlignment="1">
      <alignment horizontal="center" vertical="center"/>
    </xf>
    <xf numFmtId="0" fontId="132" fillId="35" borderId="48" xfId="0" applyFont="1" applyFill="1" applyBorder="1" applyAlignment="1">
      <alignment horizontal="center" vertical="center"/>
    </xf>
    <xf numFmtId="0" fontId="132" fillId="35" borderId="43" xfId="0" applyFont="1" applyFill="1" applyBorder="1" applyAlignment="1">
      <alignment horizontal="center" vertical="center"/>
    </xf>
    <xf numFmtId="0" fontId="132" fillId="35" borderId="44" xfId="0" applyFont="1" applyFill="1" applyBorder="1" applyAlignment="1">
      <alignment horizontal="center" vertical="center"/>
    </xf>
    <xf numFmtId="0" fontId="132" fillId="35" borderId="45" xfId="0" applyFont="1" applyFill="1" applyBorder="1" applyAlignment="1">
      <alignment horizontal="center" vertical="center"/>
    </xf>
    <xf numFmtId="0" fontId="116" fillId="33" borderId="118" xfId="34336" applyFont="1" applyFill="1" applyBorder="1" applyAlignment="1">
      <alignment horizontal="center"/>
    </xf>
    <xf numFmtId="0" fontId="116" fillId="33" borderId="39" xfId="34336" applyFont="1" applyFill="1" applyBorder="1" applyAlignment="1">
      <alignment horizontal="center"/>
    </xf>
    <xf numFmtId="0" fontId="132" fillId="35" borderId="55" xfId="34336" applyFont="1" applyFill="1" applyBorder="1" applyAlignment="1">
      <alignment horizontal="center" vertical="center"/>
    </xf>
    <xf numFmtId="0" fontId="132" fillId="35" borderId="36" xfId="34336" applyFont="1" applyFill="1" applyBorder="1" applyAlignment="1">
      <alignment horizontal="center" vertical="center"/>
    </xf>
    <xf numFmtId="0" fontId="132" fillId="35" borderId="48" xfId="34336" applyFont="1" applyFill="1" applyBorder="1" applyAlignment="1">
      <alignment horizontal="center" vertical="center"/>
    </xf>
    <xf numFmtId="0" fontId="132" fillId="35" borderId="43" xfId="34336" applyFont="1" applyFill="1" applyBorder="1" applyAlignment="1">
      <alignment horizontal="center" vertical="center"/>
    </xf>
    <xf numFmtId="0" fontId="132" fillId="35" borderId="44" xfId="34336" applyFont="1" applyFill="1" applyBorder="1" applyAlignment="1">
      <alignment horizontal="center" vertical="center"/>
    </xf>
    <xf numFmtId="0" fontId="132" fillId="35" borderId="45" xfId="34336" applyFont="1" applyFill="1" applyBorder="1" applyAlignment="1">
      <alignment horizontal="center" vertical="center"/>
    </xf>
    <xf numFmtId="0" fontId="116" fillId="33" borderId="56" xfId="34336" applyFont="1" applyFill="1" applyBorder="1" applyAlignment="1">
      <alignment horizontal="center"/>
    </xf>
    <xf numFmtId="0" fontId="116" fillId="33" borderId="146" xfId="34336" applyFont="1" applyFill="1" applyBorder="1" applyAlignment="1">
      <alignment horizontal="center"/>
    </xf>
    <xf numFmtId="0" fontId="117" fillId="33" borderId="18" xfId="34336" applyFont="1" applyFill="1" applyBorder="1" applyAlignment="1">
      <alignment horizontal="left"/>
    </xf>
    <xf numFmtId="0" fontId="117" fillId="33" borderId="0" xfId="34336" applyFont="1" applyFill="1" applyAlignment="1">
      <alignment horizontal="left"/>
    </xf>
    <xf numFmtId="0" fontId="117" fillId="33" borderId="37" xfId="34336" applyFont="1" applyFill="1" applyBorder="1" applyAlignment="1">
      <alignment horizontal="left"/>
    </xf>
    <xf numFmtId="0" fontId="133" fillId="33" borderId="50" xfId="34336" applyFont="1" applyFill="1" applyBorder="1" applyAlignment="1">
      <alignment horizontal="center" vertical="center"/>
    </xf>
    <xf numFmtId="0" fontId="133" fillId="33" borderId="7" xfId="34336" applyFont="1" applyFill="1" applyBorder="1" applyAlignment="1">
      <alignment horizontal="center" vertical="center"/>
    </xf>
    <xf numFmtId="0" fontId="133" fillId="33" borderId="41" xfId="34336" applyFont="1" applyFill="1" applyBorder="1" applyAlignment="1">
      <alignment horizontal="center" vertical="center"/>
    </xf>
    <xf numFmtId="0" fontId="117" fillId="33" borderId="50" xfId="34336" applyFont="1" applyFill="1" applyBorder="1" applyAlignment="1">
      <alignment horizontal="center" vertical="center"/>
    </xf>
    <xf numFmtId="0" fontId="117" fillId="33" borderId="7" xfId="34336" applyFont="1" applyFill="1" applyBorder="1" applyAlignment="1">
      <alignment horizontal="center" vertical="center"/>
    </xf>
    <xf numFmtId="0" fontId="117" fillId="33" borderId="58" xfId="34336" applyFont="1" applyFill="1" applyBorder="1" applyAlignment="1">
      <alignment horizontal="center" vertical="center"/>
    </xf>
    <xf numFmtId="49" fontId="116" fillId="33" borderId="50" xfId="34336" applyNumberFormat="1" applyFont="1" applyFill="1" applyBorder="1" applyAlignment="1">
      <alignment horizontal="left" vertical="center"/>
    </xf>
    <xf numFmtId="49" fontId="116" fillId="33" borderId="41" xfId="34336" applyNumberFormat="1" applyFont="1" applyFill="1" applyBorder="1" applyAlignment="1">
      <alignment horizontal="left" vertical="center"/>
    </xf>
    <xf numFmtId="49" fontId="134" fillId="33" borderId="59" xfId="34336" applyNumberFormat="1" applyFont="1" applyFill="1" applyBorder="1" applyAlignment="1">
      <alignment horizontal="left" vertical="center"/>
    </xf>
    <xf numFmtId="49" fontId="134" fillId="33" borderId="40" xfId="34336" applyNumberFormat="1" applyFont="1" applyFill="1" applyBorder="1" applyAlignment="1">
      <alignment horizontal="left" vertical="center"/>
    </xf>
    <xf numFmtId="0" fontId="134" fillId="33" borderId="60" xfId="34336" applyFont="1" applyFill="1" applyBorder="1" applyAlignment="1">
      <alignment horizontal="left" vertical="center"/>
    </xf>
    <xf numFmtId="0" fontId="134" fillId="33" borderId="61" xfId="34336" applyFont="1" applyFill="1" applyBorder="1" applyAlignment="1">
      <alignment horizontal="left" vertical="center"/>
    </xf>
    <xf numFmtId="49" fontId="116" fillId="33" borderId="50" xfId="34336" applyNumberFormat="1" applyFont="1" applyFill="1" applyBorder="1" applyAlignment="1">
      <alignment horizontal="center" vertical="center"/>
    </xf>
    <xf numFmtId="49" fontId="116" fillId="33" borderId="41" xfId="34336" applyNumberFormat="1" applyFont="1" applyFill="1" applyBorder="1" applyAlignment="1">
      <alignment horizontal="center" vertical="center"/>
    </xf>
    <xf numFmtId="0" fontId="120" fillId="33" borderId="72" xfId="34336" applyFont="1" applyFill="1" applyBorder="1" applyAlignment="1">
      <alignment horizontal="left" vertical="center"/>
    </xf>
    <xf numFmtId="0" fontId="120" fillId="33" borderId="73" xfId="34336" applyFont="1" applyFill="1" applyBorder="1" applyAlignment="1">
      <alignment horizontal="left" vertical="center"/>
    </xf>
    <xf numFmtId="0" fontId="116" fillId="33" borderId="7" xfId="34336" applyFont="1" applyFill="1" applyBorder="1" applyAlignment="1">
      <alignment horizontal="center" vertical="top" wrapText="1"/>
    </xf>
    <xf numFmtId="0" fontId="116" fillId="33" borderId="41" xfId="34336" applyFont="1" applyFill="1" applyBorder="1" applyAlignment="1">
      <alignment horizontal="center" vertical="top" wrapText="1"/>
    </xf>
    <xf numFmtId="0" fontId="93" fillId="33" borderId="59" xfId="34336" applyFont="1" applyFill="1" applyBorder="1" applyAlignment="1">
      <alignment horizontal="left" vertical="center"/>
    </xf>
    <xf numFmtId="0" fontId="93" fillId="33" borderId="40" xfId="34336" applyFont="1" applyFill="1" applyBorder="1" applyAlignment="1">
      <alignment horizontal="left" vertical="center"/>
    </xf>
    <xf numFmtId="0" fontId="121" fillId="33" borderId="74" xfId="34336" applyFont="1" applyFill="1" applyBorder="1" applyAlignment="1">
      <alignment horizontal="left" vertical="center" wrapText="1"/>
    </xf>
    <xf numFmtId="0" fontId="121" fillId="33" borderId="75" xfId="34336" applyFont="1" applyFill="1" applyBorder="1" applyAlignment="1">
      <alignment horizontal="left" vertical="center" wrapText="1"/>
    </xf>
    <xf numFmtId="49" fontId="116" fillId="33" borderId="7" xfId="34336" applyNumberFormat="1" applyFont="1" applyFill="1" applyBorder="1" applyAlignment="1">
      <alignment horizontal="center" vertical="center"/>
    </xf>
    <xf numFmtId="49" fontId="116" fillId="33" borderId="7" xfId="34336" applyNumberFormat="1" applyFont="1" applyFill="1" applyBorder="1" applyAlignment="1">
      <alignment horizontal="center" vertical="top" wrapText="1"/>
    </xf>
    <xf numFmtId="49" fontId="116" fillId="33" borderId="41" xfId="34336" applyNumberFormat="1" applyFont="1" applyFill="1" applyBorder="1" applyAlignment="1">
      <alignment horizontal="center" vertical="top" wrapText="1"/>
    </xf>
    <xf numFmtId="0" fontId="116" fillId="33" borderId="7" xfId="34336" applyFont="1" applyFill="1" applyBorder="1" applyAlignment="1">
      <alignment horizontal="center"/>
    </xf>
    <xf numFmtId="0" fontId="116" fillId="33" borderId="41" xfId="34336" applyFont="1" applyFill="1" applyBorder="1" applyAlignment="1">
      <alignment horizontal="center"/>
    </xf>
    <xf numFmtId="15" fontId="116" fillId="33" borderId="118" xfId="34336" applyNumberFormat="1" applyFont="1" applyFill="1" applyBorder="1" applyAlignment="1">
      <alignment horizontal="center"/>
    </xf>
    <xf numFmtId="0" fontId="116" fillId="33" borderId="56" xfId="34336" applyFont="1" applyFill="1" applyBorder="1" applyAlignment="1">
      <alignment horizontal="center" vertical="center"/>
    </xf>
    <xf numFmtId="0" fontId="116" fillId="33" borderId="146" xfId="34336" applyFont="1" applyFill="1" applyBorder="1" applyAlignment="1">
      <alignment horizontal="center" vertical="center"/>
    </xf>
    <xf numFmtId="0" fontId="116" fillId="33" borderId="0" xfId="34336" applyFont="1" applyFill="1" applyAlignment="1">
      <alignment horizontal="center" vertical="center" wrapText="1"/>
    </xf>
    <xf numFmtId="0" fontId="116" fillId="33" borderId="37" xfId="34336" applyFont="1" applyFill="1" applyBorder="1" applyAlignment="1">
      <alignment horizontal="center" vertical="center" wrapText="1"/>
    </xf>
    <xf numFmtId="0" fontId="116" fillId="33" borderId="44" xfId="34336" applyFont="1" applyFill="1" applyBorder="1" applyAlignment="1">
      <alignment horizontal="center" vertical="center" wrapText="1"/>
    </xf>
    <xf numFmtId="0" fontId="116" fillId="33" borderId="45" xfId="34336" applyFont="1" applyFill="1" applyBorder="1" applyAlignment="1">
      <alignment horizontal="center" vertical="center" wrapText="1"/>
    </xf>
    <xf numFmtId="0" fontId="117" fillId="33" borderId="18" xfId="34336" applyFont="1" applyFill="1" applyBorder="1" applyAlignment="1">
      <alignment horizontal="left" vertical="top" wrapText="1"/>
    </xf>
    <xf numFmtId="0" fontId="117" fillId="33" borderId="0" xfId="34336" applyFont="1" applyFill="1" applyAlignment="1">
      <alignment horizontal="left" vertical="top" wrapText="1"/>
    </xf>
    <xf numFmtId="0" fontId="116" fillId="33" borderId="62" xfId="34336" applyFont="1" applyFill="1" applyBorder="1" applyAlignment="1">
      <alignment horizontal="center"/>
    </xf>
    <xf numFmtId="0" fontId="116" fillId="33" borderId="63" xfId="34336" applyFont="1" applyFill="1" applyBorder="1" applyAlignment="1">
      <alignment horizontal="center"/>
    </xf>
    <xf numFmtId="0" fontId="116" fillId="33" borderId="64" xfId="34336" applyFont="1" applyFill="1" applyBorder="1" applyAlignment="1">
      <alignment horizontal="center"/>
    </xf>
    <xf numFmtId="0" fontId="116" fillId="33" borderId="65" xfId="34336" applyFont="1" applyFill="1" applyBorder="1" applyAlignment="1">
      <alignment horizontal="center"/>
    </xf>
    <xf numFmtId="0" fontId="124" fillId="35" borderId="26" xfId="1451" applyFont="1" applyFill="1" applyBorder="1" applyAlignment="1">
      <alignment horizontal="center" vertical="center"/>
    </xf>
    <xf numFmtId="0" fontId="124" fillId="35" borderId="36" xfId="1451" applyFont="1" applyFill="1" applyBorder="1" applyAlignment="1">
      <alignment horizontal="center" vertical="center"/>
    </xf>
    <xf numFmtId="0" fontId="124" fillId="35" borderId="48" xfId="1451" applyFont="1" applyFill="1" applyBorder="1" applyAlignment="1">
      <alignment horizontal="center" vertical="center"/>
    </xf>
    <xf numFmtId="0" fontId="124" fillId="35" borderId="28" xfId="1451" applyFont="1" applyFill="1" applyBorder="1" applyAlignment="1">
      <alignment horizontal="center" vertical="center"/>
    </xf>
    <xf numFmtId="0" fontId="124" fillId="35" borderId="0" xfId="1451" applyFont="1" applyFill="1" applyAlignment="1">
      <alignment horizontal="center" vertical="center"/>
    </xf>
    <xf numFmtId="0" fontId="124" fillId="35" borderId="37" xfId="1451" applyFont="1" applyFill="1" applyBorder="1" applyAlignment="1">
      <alignment horizontal="center" vertical="center"/>
    </xf>
    <xf numFmtId="0" fontId="124" fillId="35" borderId="34" xfId="1451" applyFont="1" applyFill="1" applyBorder="1" applyAlignment="1">
      <alignment horizontal="center" vertical="center"/>
    </xf>
    <xf numFmtId="0" fontId="124" fillId="35" borderId="19" xfId="1451" applyFont="1" applyFill="1" applyBorder="1" applyAlignment="1">
      <alignment horizontal="center" vertical="center"/>
    </xf>
    <xf numFmtId="0" fontId="124" fillId="35" borderId="31" xfId="1451" applyFont="1" applyFill="1" applyBorder="1" applyAlignment="1">
      <alignment horizontal="center" vertical="center"/>
    </xf>
    <xf numFmtId="0" fontId="162" fillId="0" borderId="0" xfId="1451" applyFont="1" applyAlignment="1">
      <alignment horizontal="left"/>
    </xf>
  </cellXfs>
  <cellStyles count="34337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10" xfId="8761" xr:uid="{10BE6E0B-59E3-45C7-8A30-EF79C7107765}"/>
    <cellStyle name="Calculation 10 10 2" xfId="15232" xr:uid="{A5F2A862-CF26-40F0-8D2B-69C90294F45A}"/>
    <cellStyle name="Calculation 10 10 2 2" xfId="18804" xr:uid="{E346C52A-A18C-4265-B846-BF58CB3D289C}"/>
    <cellStyle name="Calculation 10 10 3" xfId="22204" xr:uid="{4DE09BB3-36C6-4127-8FBD-E9D201A2544A}"/>
    <cellStyle name="Calculation 10 11" xfId="8742" xr:uid="{C12A4E91-4717-41D6-9147-9B73E87428F9}"/>
    <cellStyle name="Calculation 10 11 2" xfId="15213" xr:uid="{7C35E948-709B-4A23-B22A-2864DC283EF1}"/>
    <cellStyle name="Calculation 10 11 2 2" xfId="18369" xr:uid="{D3B82A3B-B3B7-42C3-ABBE-E99EA103E08B}"/>
    <cellStyle name="Calculation 10 11 3" xfId="22044" xr:uid="{E3A7F621-3C1C-4C57-B7EB-CB23C6431984}"/>
    <cellStyle name="Calculation 10 12" xfId="9796" xr:uid="{400D33C7-11E7-4AC4-A792-EE1E54AAB986}"/>
    <cellStyle name="Calculation 10 12 2" xfId="16267" xr:uid="{93932F31-1C83-487B-9AB4-2A4179DBA33B}"/>
    <cellStyle name="Calculation 10 12 2 2" xfId="4463" xr:uid="{031F63CA-A50F-4C4E-9B7D-A16E9285EBE3}"/>
    <cellStyle name="Calculation 10 12 3" xfId="19993" xr:uid="{ADDE480E-3247-4285-B90C-136BF96627AA}"/>
    <cellStyle name="Calculation 10 13" xfId="9641" xr:uid="{7E201DA1-C051-48AE-AEBB-954DF54ECA6B}"/>
    <cellStyle name="Calculation 10 13 2" xfId="16112" xr:uid="{BE65E32A-DCE4-472E-8BE5-7E14FFB7390F}"/>
    <cellStyle name="Calculation 10 13 2 2" xfId="20084" xr:uid="{E4367D85-3771-40BB-962B-DD4F9B3513DB}"/>
    <cellStyle name="Calculation 10 13 3" xfId="21865" xr:uid="{6BCF5937-40AF-4A40-8574-9D93E4ECADCC}"/>
    <cellStyle name="Calculation 10 14" xfId="9813" xr:uid="{8E57C80C-684D-4DD8-9D48-7E102AA9CB63}"/>
    <cellStyle name="Calculation 10 14 2" xfId="16284" xr:uid="{E1423646-BCFA-4995-B4A0-834CDF70537B}"/>
    <cellStyle name="Calculation 10 14 2 2" xfId="7742" xr:uid="{E97A1078-0B51-4488-993E-ED34D1BE568E}"/>
    <cellStyle name="Calculation 10 14 3" xfId="23075" xr:uid="{724300A0-4145-4D2A-81A7-F51950C27065}"/>
    <cellStyle name="Calculation 10 15" xfId="9627" xr:uid="{7FEBFCC4-2A0A-47C3-9B96-C7A4029AF763}"/>
    <cellStyle name="Calculation 10 15 2" xfId="16098" xr:uid="{AAE714F3-3238-437C-9184-4D14DFD40DF1}"/>
    <cellStyle name="Calculation 10 15 2 2" xfId="6102" xr:uid="{5EACB667-28BC-4850-88C1-CBFF191EF1BB}"/>
    <cellStyle name="Calculation 10 15 3" xfId="21733" xr:uid="{77C30504-70BF-4E92-91A4-DC1D4038B071}"/>
    <cellStyle name="Calculation 10 16" xfId="9829" xr:uid="{17C00262-7A6D-46A1-BDB0-827365EE8AED}"/>
    <cellStyle name="Calculation 10 16 2" xfId="16300" xr:uid="{B4CA727A-B12E-44C0-8C75-6861889475BC}"/>
    <cellStyle name="Calculation 10 16 2 2" xfId="22552" xr:uid="{0488CB69-54D4-4D23-998C-15966769A7DB}"/>
    <cellStyle name="Calculation 10 16 3" xfId="19917" xr:uid="{073B66C0-C202-488B-B66F-8E52010D23CE}"/>
    <cellStyle name="Calculation 10 17" xfId="10814" xr:uid="{699F8A5F-2388-4506-BA68-356257B87E10}"/>
    <cellStyle name="Calculation 10 17 2" xfId="20512" xr:uid="{20F99F1D-CF6B-4ABF-8F6B-D30FE46D34DA}"/>
    <cellStyle name="Calculation 10 18" xfId="10706" xr:uid="{1477C85B-92F1-4B3E-AB42-049B93EF5307}"/>
    <cellStyle name="Calculation 10 18 2" xfId="18053" xr:uid="{7273B368-AFAA-4DA6-9D19-291550E4055A}"/>
    <cellStyle name="Calculation 10 19" xfId="11042" xr:uid="{57790B6A-9058-4574-B730-B2CCF8766D77}"/>
    <cellStyle name="Calculation 10 19 2" xfId="19351" xr:uid="{7EABAFB9-C350-4607-BC98-81946A84114B}"/>
    <cellStyle name="Calculation 10 2" xfId="469" xr:uid="{00000000-0005-0000-0000-0000D4010000}"/>
    <cellStyle name="Calculation 10 2 2" xfId="3899" xr:uid="{8B7343C1-F3C4-4BE9-985F-798D0BC386AB}"/>
    <cellStyle name="Calculation 10 2 2 2" xfId="12992" xr:uid="{3FA87088-2BBE-481A-A5AC-56CCAF1867A3}"/>
    <cellStyle name="Calculation 10 2 2 2 2" xfId="19015" xr:uid="{BD062B2E-AABA-4D4D-9AD9-BFFB93BDB05B}"/>
    <cellStyle name="Calculation 10 2 2 3" xfId="23321" xr:uid="{A7E60423-7BE6-4499-B173-22FC31FC9A63}"/>
    <cellStyle name="Calculation 10 2 3" xfId="11263" xr:uid="{B955080E-290F-4A68-91DD-43E78A2FC9FE}"/>
    <cellStyle name="Calculation 10 2 3 2" xfId="20130" xr:uid="{2EAB12D1-6237-4050-BD11-77DCD3C84432}"/>
    <cellStyle name="Calculation 10 2 4" xfId="12321" xr:uid="{B82FFC15-F23D-4547-9A98-946DACEC912B}"/>
    <cellStyle name="Calculation 10 2 4 2" xfId="20661" xr:uid="{E138A9C8-2144-4118-929D-3816BAE9C09C}"/>
    <cellStyle name="Calculation 10 2 5" xfId="21587" xr:uid="{7451D45D-A060-4EE4-979E-F45AEB9E49F2}"/>
    <cellStyle name="Calculation 10 20" xfId="10832" xr:uid="{FCA2A703-DDE1-416A-B184-1588F918DFC3}"/>
    <cellStyle name="Calculation 10 20 2" xfId="21727" xr:uid="{8B0F0C97-CAF9-4506-94AE-9C1B57608878}"/>
    <cellStyle name="Calculation 10 21" xfId="11056" xr:uid="{45A4D636-104E-499C-B828-5D4CEC3717C5}"/>
    <cellStyle name="Calculation 10 21 2" xfId="18585" xr:uid="{B39DA448-6B2F-4CDC-B406-05C6E6AF053E}"/>
    <cellStyle name="Calculation 10 22" xfId="10850" xr:uid="{6BD1B1D4-7CC3-4BB1-BD64-4F7C6382598B}"/>
    <cellStyle name="Calculation 10 22 2" xfId="19481" xr:uid="{1F70B9AE-7FAC-48C5-A946-5D8101174B9C}"/>
    <cellStyle name="Calculation 10 23" xfId="17101" xr:uid="{17B2985D-50D0-4922-9917-808D0A75D652}"/>
    <cellStyle name="Calculation 10 23 2" xfId="21867" xr:uid="{FF030238-9C10-48F1-B894-212AA0654279}"/>
    <cellStyle name="Calculation 10 24" xfId="22207" xr:uid="{ECCEE4AC-704C-49FE-8713-DCB4D2EA9125}"/>
    <cellStyle name="Calculation 10 25" xfId="24119" xr:uid="{875402D6-0361-4F85-BE71-22E93221B6D5}"/>
    <cellStyle name="Calculation 10 26" xfId="33922" xr:uid="{04F89183-7A08-4BB6-AD52-551ECE9E8CC9}"/>
    <cellStyle name="Calculation 10 27" xfId="34199" xr:uid="{41E17F9C-C924-443D-99F0-65AA0FDB8FD1}"/>
    <cellStyle name="Calculation 10 3" xfId="3682" xr:uid="{FC6AEF61-9B3A-4953-998C-0C6AFC45D5D2}"/>
    <cellStyle name="Calculation 10 3 2" xfId="12991" xr:uid="{1901F9DA-7A36-4444-B980-C98F76281E74}"/>
    <cellStyle name="Calculation 10 3 2 2" xfId="21074" xr:uid="{E53F9FC0-C734-4C6F-A420-31D38663365E}"/>
    <cellStyle name="Calculation 10 3 3" xfId="6661" xr:uid="{BF6CF401-6F21-4204-BDCD-F8EE53795DAA}"/>
    <cellStyle name="Calculation 10 3 4" xfId="18118" xr:uid="{66EDCBB7-7412-41D3-8EF5-F716E83734FB}"/>
    <cellStyle name="Calculation 10 4" xfId="3591" xr:uid="{B655F429-28BF-45C6-93BF-B407E7B9A907}"/>
    <cellStyle name="Calculation 10 4 2" xfId="13789" xr:uid="{FED5251F-E6BB-4267-B2FF-AF4E50B5A58C}"/>
    <cellStyle name="Calculation 10 4 2 2" xfId="22344" xr:uid="{A0184C93-CB15-4E08-BC97-05E3294F53B2}"/>
    <cellStyle name="Calculation 10 4 3" xfId="18147" xr:uid="{B6F4B62B-44B6-4DEA-B0A2-140E33EEE6CC}"/>
    <cellStyle name="Calculation 10 5" xfId="7361" xr:uid="{B36C896D-7238-45C6-9F02-B04790073AF2}"/>
    <cellStyle name="Calculation 10 5 2" xfId="13748" xr:uid="{E04BA049-0E9B-40E9-A61A-81E94E0270AA}"/>
    <cellStyle name="Calculation 10 5 2 2" xfId="5388" xr:uid="{8396F31F-0ECD-4DD1-82AB-A6B55957872C}"/>
    <cellStyle name="Calculation 10 5 3" xfId="19777" xr:uid="{DF1E7E7B-8C3D-46F9-8B88-BB60E26604E0}"/>
    <cellStyle name="Calculation 10 6" xfId="7447" xr:uid="{4AC53A3F-60DF-4B47-8326-A9407648D04D}"/>
    <cellStyle name="Calculation 10 6 2" xfId="13842" xr:uid="{0AF242FE-C7BB-455C-A628-B0153D22EDF1}"/>
    <cellStyle name="Calculation 10 6 2 2" xfId="5352" xr:uid="{C0C549D4-3B92-42E2-907C-B10C5E83EBB1}"/>
    <cellStyle name="Calculation 10 6 3" xfId="21437" xr:uid="{8951DDA0-458E-4F16-867B-22A4DE7AE559}"/>
    <cellStyle name="Calculation 10 7" xfId="8195" xr:uid="{B5E3B283-030D-4212-B1A3-D20C41FD7334}"/>
    <cellStyle name="Calculation 10 7 2" xfId="14666" xr:uid="{B77C4B8C-BD2A-42BA-8CDB-3087AB72E8B4}"/>
    <cellStyle name="Calculation 10 7 2 2" xfId="22036" xr:uid="{5524A795-572A-40BB-BA9F-DCDF2E5007B9}"/>
    <cellStyle name="Calculation 10 7 3" xfId="22738" xr:uid="{24A9F62D-8165-4AF2-8CB8-97B0801E8F82}"/>
    <cellStyle name="Calculation 10 8" xfId="8193" xr:uid="{F9B506CE-1FF3-4144-BA65-19A684FD25F6}"/>
    <cellStyle name="Calculation 10 8 2" xfId="14664" xr:uid="{84F69EB8-1FD2-452F-8596-E32E7042F880}"/>
    <cellStyle name="Calculation 10 8 2 2" xfId="19212" xr:uid="{03FB9ED9-BC55-4206-B364-67214251023A}"/>
    <cellStyle name="Calculation 10 8 3" xfId="20319" xr:uid="{24BB4E95-255C-449D-845E-8A56362E6B03}"/>
    <cellStyle name="Calculation 10 9" xfId="8179" xr:uid="{F147DC3F-E186-4B0E-A175-4A033D5E9A13}"/>
    <cellStyle name="Calculation 10 9 2" xfId="14650" xr:uid="{2C6C1686-8C2D-4B61-8D91-F100ED56D33E}"/>
    <cellStyle name="Calculation 10 9 2 2" xfId="23795" xr:uid="{55FCF59D-683D-4840-B950-B4A845F4537D}"/>
    <cellStyle name="Calculation 10 9 3" xfId="23440" xr:uid="{7F33F04D-7C5E-4A3B-88B7-64E7A9826F10}"/>
    <cellStyle name="Calculation 11" xfId="470" xr:uid="{00000000-0005-0000-0000-0000D5010000}"/>
    <cellStyle name="Calculation 11 10" xfId="8762" xr:uid="{D3AB4D3C-28D3-49A1-A8A6-BE0FA7EAD283}"/>
    <cellStyle name="Calculation 11 10 2" xfId="15233" xr:uid="{B062BE45-4E6A-48F1-9573-43A96C2733FB}"/>
    <cellStyle name="Calculation 11 10 2 2" xfId="22885" xr:uid="{DD6C64B7-EF40-43DC-ABCC-2D45C7F36D8E}"/>
    <cellStyle name="Calculation 11 10 3" xfId="18999" xr:uid="{48D59B88-DC18-4592-992F-9E4929BE7587}"/>
    <cellStyle name="Calculation 11 11" xfId="8743" xr:uid="{02A5B6AF-E393-43C6-943F-56A7C0D454F3}"/>
    <cellStyle name="Calculation 11 11 2" xfId="15214" xr:uid="{E3CB1B33-CF11-4465-A507-6A3380D6065D}"/>
    <cellStyle name="Calculation 11 11 2 2" xfId="22448" xr:uid="{459140D9-8CF2-4E80-8C10-9377D3C1018D}"/>
    <cellStyle name="Calculation 11 11 3" xfId="23557" xr:uid="{C7F8DF3A-A6C5-474B-AEDD-2FBCA540E6F7}"/>
    <cellStyle name="Calculation 11 12" xfId="9423" xr:uid="{05FEB229-18CA-408F-B98C-601BB7F26E69}"/>
    <cellStyle name="Calculation 11 12 2" xfId="15894" xr:uid="{65D2E77C-DF36-4962-94CB-0C623C5D6486}"/>
    <cellStyle name="Calculation 11 12 2 2" xfId="7213" xr:uid="{074C1366-6361-4262-A42A-21C4E7F7BF35}"/>
    <cellStyle name="Calculation 11 12 3" xfId="6002" xr:uid="{A629F621-B5CD-4B9E-8839-FF37D3700FA5}"/>
    <cellStyle name="Calculation 11 13" xfId="9642" xr:uid="{0C383FF5-2DE0-41AE-A02F-D67050237005}"/>
    <cellStyle name="Calculation 11 13 2" xfId="16113" xr:uid="{C9CF7471-862A-4161-90C9-EB7E5351729F}"/>
    <cellStyle name="Calculation 11 13 2 2" xfId="23641" xr:uid="{0DF119C7-DCA3-48A7-911D-7F5AE960532A}"/>
    <cellStyle name="Calculation 11 13 3" xfId="6069" xr:uid="{6018A163-E971-4457-80E9-B4328290565A}"/>
    <cellStyle name="Calculation 11 14" xfId="9812" xr:uid="{21A8E687-AAB7-4DC5-94A4-46ACAB4D5301}"/>
    <cellStyle name="Calculation 11 14 2" xfId="16283" xr:uid="{FD3E96D4-1C49-4B9E-A705-BADA3F65C6A9}"/>
    <cellStyle name="Calculation 11 14 2 2" xfId="23022" xr:uid="{D39CF6F3-B402-4F98-837C-50525EC4E6C8}"/>
    <cellStyle name="Calculation 11 14 3" xfId="18866" xr:uid="{94BDCAE3-39F1-4218-B0D1-1DC1FB645084}"/>
    <cellStyle name="Calculation 11 15" xfId="9628" xr:uid="{037CDC7B-3A67-4F6A-9C87-236A6DBD867D}"/>
    <cellStyle name="Calculation 11 15 2" xfId="16099" xr:uid="{14D12F53-D07D-4175-AF6E-2369AE304B12}"/>
    <cellStyle name="Calculation 11 15 2 2" xfId="22527" xr:uid="{67886AC2-C9EB-4623-A142-4577FC007AC0}"/>
    <cellStyle name="Calculation 11 15 3" xfId="19037" xr:uid="{917863A7-40D3-402B-A4B1-B71F02CC6606}"/>
    <cellStyle name="Calculation 11 16" xfId="9828" xr:uid="{1FA339AE-318C-4236-84E9-9EA37DE65188}"/>
    <cellStyle name="Calculation 11 16 2" xfId="16299" xr:uid="{375DCE23-C413-479E-AB32-C174099E5C58}"/>
    <cellStyle name="Calculation 11 16 2 2" xfId="18822" xr:uid="{582773BD-DE1E-409E-B13B-77AE1CCEA3E2}"/>
    <cellStyle name="Calculation 11 16 3" xfId="18762" xr:uid="{634F65C4-EA86-4FBA-A21D-3422F034CAFE}"/>
    <cellStyle name="Calculation 11 17" xfId="10815" xr:uid="{8DED05AF-3455-4164-83DE-98A4799A88F3}"/>
    <cellStyle name="Calculation 11 17 2" xfId="22319" xr:uid="{040099C5-555C-404C-ABAE-1E1EC8AF2011}"/>
    <cellStyle name="Calculation 11 18" xfId="11228" xr:uid="{8F40CC4A-97AF-4B78-A488-7158CC4DCF06}"/>
    <cellStyle name="Calculation 11 18 2" xfId="23535" xr:uid="{D6F505E0-BB9D-4741-B986-3CD2AE1B7D19}"/>
    <cellStyle name="Calculation 11 19" xfId="11041" xr:uid="{C78AEB6D-97B1-451A-91F5-B9017F45E2EE}"/>
    <cellStyle name="Calculation 11 19 2" xfId="4561" xr:uid="{BFD48471-2AFA-4345-B706-9193F3EE8A88}"/>
    <cellStyle name="Calculation 11 2" xfId="471" xr:uid="{00000000-0005-0000-0000-0000D6010000}"/>
    <cellStyle name="Calculation 11 2 2" xfId="3900" xr:uid="{9143FD1F-3EA8-47AA-9109-26FFF37DE43B}"/>
    <cellStyle name="Calculation 11 2 2 2" xfId="12994" xr:uid="{589CC1C3-8903-44F9-8E59-3C1BD9320EAC}"/>
    <cellStyle name="Calculation 11 2 2 2 2" xfId="22720" xr:uid="{B8D15273-9939-4360-B609-B24298CB24FB}"/>
    <cellStyle name="Calculation 11 2 2 3" xfId="19300" xr:uid="{8A893D74-6006-4216-A7E7-325D552D39B1}"/>
    <cellStyle name="Calculation 11 2 3" xfId="10707" xr:uid="{BCCA2797-70CF-407F-BCD6-3A68021BD905}"/>
    <cellStyle name="Calculation 11 2 3 2" xfId="22022" xr:uid="{F6EEFF83-5B69-4E3B-BA35-7A966BC1E15A}"/>
    <cellStyle name="Calculation 11 2 4" xfId="12322" xr:uid="{12BF4C9D-2D86-4143-A4F4-B0083C4E254A}"/>
    <cellStyle name="Calculation 11 2 4 2" xfId="17400" xr:uid="{9520EDB9-916E-42A0-83D1-DC6CF96E03E4}"/>
    <cellStyle name="Calculation 11 2 5" xfId="20190" xr:uid="{147AB216-BA33-4AFA-856D-D7A66EC611DE}"/>
    <cellStyle name="Calculation 11 20" xfId="10833" xr:uid="{ED473273-301C-4D2F-B1AF-4A8B5A2D0CDE}"/>
    <cellStyle name="Calculation 11 20 2" xfId="19614" xr:uid="{D8ED40F8-A660-4473-95E0-BCE0E5CCC089}"/>
    <cellStyle name="Calculation 11 21" xfId="11317" xr:uid="{9FC2F234-C315-4263-8A5C-2516C1935BC7}"/>
    <cellStyle name="Calculation 11 21 2" xfId="22369" xr:uid="{D022C329-F573-4402-AEC6-460600FF7A76}"/>
    <cellStyle name="Calculation 11 22" xfId="10851" xr:uid="{6A994E2A-A357-4FD7-ACB8-25421E285EE6}"/>
    <cellStyle name="Calculation 11 22 2" xfId="22333" xr:uid="{8828F0B8-F3A9-420B-A765-D56D353E80DE}"/>
    <cellStyle name="Calculation 11 23" xfId="17102" xr:uid="{F78724EC-D81E-44D1-A408-C922A5B751F6}"/>
    <cellStyle name="Calculation 11 23 2" xfId="18347" xr:uid="{0EDD451E-D164-41E1-AED1-D4CE3B846115}"/>
    <cellStyle name="Calculation 11 24" xfId="20901" xr:uid="{22E2EBAB-D5BC-4E03-B9E0-346C375D09A1}"/>
    <cellStyle name="Calculation 11 25" xfId="34311" xr:uid="{DFA33A98-AE10-457E-ACEC-718F3F4EE919}"/>
    <cellStyle name="Calculation 11 26" xfId="34226" xr:uid="{BD332A90-3944-413B-A930-EC0B2202B036}"/>
    <cellStyle name="Calculation 11 27" xfId="24677" xr:uid="{2C564E66-059B-4DD8-8486-8A6DD0CAA7CA}"/>
    <cellStyle name="Calculation 11 3" xfId="3681" xr:uid="{49265FCD-15EE-4F3D-98E8-26B740BA12AD}"/>
    <cellStyle name="Calculation 11 3 2" xfId="12993" xr:uid="{B6AA34CB-97FD-4CED-9597-46B90C157EFB}"/>
    <cellStyle name="Calculation 11 3 2 2" xfId="5588" xr:uid="{EC07D553-C8BB-4C0A-AB08-10BB007DE652}"/>
    <cellStyle name="Calculation 11 3 3" xfId="6662" xr:uid="{45A14520-876E-47AB-B6B8-5FB92577BB81}"/>
    <cellStyle name="Calculation 11 3 4" xfId="18892" xr:uid="{4C7CFDB8-D2F9-44F7-8DEC-B528CFE86568}"/>
    <cellStyle name="Calculation 11 4" xfId="3592" xr:uid="{E2179F3A-FB95-4FF9-A8A9-829217F6D160}"/>
    <cellStyle name="Calculation 11 4 2" xfId="13790" xr:uid="{86221FE0-4B94-4799-A1C2-1DA94801AB35}"/>
    <cellStyle name="Calculation 11 4 2 2" xfId="17676" xr:uid="{170755A9-C64D-47AB-A58B-A0A720F67125}"/>
    <cellStyle name="Calculation 11 4 3" xfId="20113" xr:uid="{6C5744D0-025E-4381-A4BF-E6C991D851E7}"/>
    <cellStyle name="Calculation 11 5" xfId="7362" xr:uid="{850969CD-8CEA-472B-9F91-7CF7F029796B}"/>
    <cellStyle name="Calculation 11 5 2" xfId="13749" xr:uid="{4F0A5737-0549-47A7-A5EB-4F71D8BA3C55}"/>
    <cellStyle name="Calculation 11 5 2 2" xfId="4868" xr:uid="{25A5AE65-1E1E-4795-83C5-A2217C6D48D1}"/>
    <cellStyle name="Calculation 11 5 3" xfId="4457" xr:uid="{37B9C211-F919-4AA7-B8BF-5167B96C984F}"/>
    <cellStyle name="Calculation 11 6" xfId="7446" xr:uid="{9F7F55D4-5732-4089-8630-F6AC5A8CC697}"/>
    <cellStyle name="Calculation 11 6 2" xfId="13841" xr:uid="{F5B8E9C7-EA41-460C-8095-F2B89E857EDE}"/>
    <cellStyle name="Calculation 11 6 2 2" xfId="19372" xr:uid="{9820EFDD-0072-4F31-B65B-8206A5675416}"/>
    <cellStyle name="Calculation 11 6 3" xfId="6176" xr:uid="{E19CB87F-5504-4AFF-AB74-6090E135E242}"/>
    <cellStyle name="Calculation 11 7" xfId="8196" xr:uid="{F05CCCBE-8EE0-4DC1-BC57-AFCFFFC3B596}"/>
    <cellStyle name="Calculation 11 7 2" xfId="14667" xr:uid="{D8539737-92CA-45E9-A37C-A8F24A3FB420}"/>
    <cellStyle name="Calculation 11 7 2 2" xfId="19018" xr:uid="{7616D13E-F548-4F9B-9FAB-06527D4848C3}"/>
    <cellStyle name="Calculation 11 7 3" xfId="17695" xr:uid="{8D964D43-6010-4BA6-9486-F20211B0543D}"/>
    <cellStyle name="Calculation 11 8" xfId="8194" xr:uid="{FB0BE3BF-B87A-4751-827E-5A9D6BFB82F1}"/>
    <cellStyle name="Calculation 11 8 2" xfId="14665" xr:uid="{A778A3FD-70B2-4769-A0EF-FEEF01539D25}"/>
    <cellStyle name="Calculation 11 8 2 2" xfId="23057" xr:uid="{FD684760-50B1-400D-BD45-AD92DED1B312}"/>
    <cellStyle name="Calculation 11 8 3" xfId="20442" xr:uid="{397F4A23-7E5A-42B0-95E2-E7DC2A2038D0}"/>
    <cellStyle name="Calculation 11 9" xfId="7988" xr:uid="{906E14FB-6F10-4240-9FFC-CD88ED756CA1}"/>
    <cellStyle name="Calculation 11 9 2" xfId="14459" xr:uid="{45D62724-7D58-48D7-9D85-6D11FB7626EB}"/>
    <cellStyle name="Calculation 11 9 2 2" xfId="4572" xr:uid="{C9428C08-C52A-4AB5-89D4-B615EE88235D}"/>
    <cellStyle name="Calculation 11 9 3" xfId="17623" xr:uid="{E559B0E8-71AA-4F31-81DC-6FD4A3347545}"/>
    <cellStyle name="Calculation 12" xfId="472" xr:uid="{00000000-0005-0000-0000-0000D7010000}"/>
    <cellStyle name="Calculation 12 10" xfId="8763" xr:uid="{59CF39AB-D301-4981-9E21-D99070EE910D}"/>
    <cellStyle name="Calculation 12 10 2" xfId="15234" xr:uid="{B7630A80-3305-4ABC-BDFC-D26AACD8485F}"/>
    <cellStyle name="Calculation 12 10 2 2" xfId="21463" xr:uid="{C379C1EC-3DFD-4F0B-97D6-5D85D8879CC9}"/>
    <cellStyle name="Calculation 12 10 3" xfId="23418" xr:uid="{134FEFD7-EF7F-42F0-8660-E7C4396C7101}"/>
    <cellStyle name="Calculation 12 11" xfId="8744" xr:uid="{0E496FC6-381B-42E1-A994-ECBDF7799FD8}"/>
    <cellStyle name="Calculation 12 11 2" xfId="15215" xr:uid="{F91BA054-B1FE-4AD5-9B02-64DF887CAAE6}"/>
    <cellStyle name="Calculation 12 11 2 2" xfId="19111" xr:uid="{956527C2-7B89-4069-9115-EDAEBEBFE950}"/>
    <cellStyle name="Calculation 12 11 3" xfId="5723" xr:uid="{66DB3C10-A0F2-41AD-802D-D3BA92B9B4BE}"/>
    <cellStyle name="Calculation 12 12" xfId="9795" xr:uid="{13174746-B049-4C45-B649-DA6225E8C789}"/>
    <cellStyle name="Calculation 12 12 2" xfId="16266" xr:uid="{5EE15D61-0810-44F4-9525-A13BCFDE6A08}"/>
    <cellStyle name="Calculation 12 12 2 2" xfId="4568" xr:uid="{2A42EF95-F062-40F4-B0CB-1222B9EAC7CD}"/>
    <cellStyle name="Calculation 12 12 3" xfId="20047" xr:uid="{8D5816AE-7FC9-47B9-89BD-CD8E3A1A154C}"/>
    <cellStyle name="Calculation 12 13" xfId="9643" xr:uid="{253F8659-2516-4F48-A40A-B7625A722A63}"/>
    <cellStyle name="Calculation 12 13 2" xfId="16114" xr:uid="{64A728EB-4C30-4E97-902D-5068A5366033}"/>
    <cellStyle name="Calculation 12 13 2 2" xfId="18878" xr:uid="{AD2740BE-166D-4691-B072-A2DFD0254ADC}"/>
    <cellStyle name="Calculation 12 13 3" xfId="5508" xr:uid="{A6BB7FE6-3D0D-40F6-954F-44F98B62A643}"/>
    <cellStyle name="Calculation 12 14" xfId="9811" xr:uid="{B183BAA4-CF7A-406C-88A3-60FAC26B2AF0}"/>
    <cellStyle name="Calculation 12 14 2" xfId="16282" xr:uid="{BA20DB07-F25C-42CA-9F0A-C2C442CA5343}"/>
    <cellStyle name="Calculation 12 14 2 2" xfId="21839" xr:uid="{78512E7B-381A-4F6A-B8CC-B30A731251D3}"/>
    <cellStyle name="Calculation 12 14 3" xfId="21064" xr:uid="{489CC4DC-1D75-450F-8C93-4D3949BFF862}"/>
    <cellStyle name="Calculation 12 15" xfId="9629" xr:uid="{AFC1B918-9D84-43CA-940C-D2427A1494C5}"/>
    <cellStyle name="Calculation 12 15 2" xfId="16100" xr:uid="{B621D0B1-700A-4CDA-AAD3-280AA843563F}"/>
    <cellStyle name="Calculation 12 15 2 2" xfId="18567" xr:uid="{CEDC7331-32A9-4494-918B-18E247C25356}"/>
    <cellStyle name="Calculation 12 15 3" xfId="7626" xr:uid="{309BB50E-46FE-4BA4-98D8-3B04732BD80A}"/>
    <cellStyle name="Calculation 12 16" xfId="9827" xr:uid="{EB6CA4E6-DF72-426F-A09C-2D20CDF8E58E}"/>
    <cellStyle name="Calculation 12 16 2" xfId="16298" xr:uid="{0BE564A7-C5DD-4C36-A55D-9E8BECA54B9B}"/>
    <cellStyle name="Calculation 12 16 2 2" xfId="21457" xr:uid="{C1B9FB33-9921-4DCF-B22A-FEA35CDC3CEE}"/>
    <cellStyle name="Calculation 12 16 3" xfId="22514" xr:uid="{7FC7E161-6CCE-408D-A539-EF9719C1643F}"/>
    <cellStyle name="Calculation 12 17" xfId="10816" xr:uid="{F8ED65FB-A844-443F-97AD-7F50D462E880}"/>
    <cellStyle name="Calculation 12 17 2" xfId="23987" xr:uid="{A3065AB3-778F-4AF9-9E87-36647A46F36D}"/>
    <cellStyle name="Calculation 12 18" xfId="10708" xr:uid="{B2FA6C90-18CB-4FE1-B664-694CE5252697}"/>
    <cellStyle name="Calculation 12 18 2" xfId="23280" xr:uid="{D9F572EF-C587-40C5-97FE-821D948584BE}"/>
    <cellStyle name="Calculation 12 19" xfId="11040" xr:uid="{F98C375F-6644-4E1A-AEA4-EECAFEA475A2}"/>
    <cellStyle name="Calculation 12 19 2" xfId="23612" xr:uid="{749BFA11-AB04-47D0-8121-196E6DC71C8F}"/>
    <cellStyle name="Calculation 12 2" xfId="473" xr:uid="{00000000-0005-0000-0000-0000D8010000}"/>
    <cellStyle name="Calculation 12 2 2" xfId="3901" xr:uid="{DE2F3277-782B-49E8-9673-02EB4CE56025}"/>
    <cellStyle name="Calculation 12 2 2 2" xfId="12996" xr:uid="{CE4B50DD-95F0-4702-A365-F04F12D895A1}"/>
    <cellStyle name="Calculation 12 2 2 2 2" xfId="20560" xr:uid="{3B31DEA2-47C9-443D-A7F5-F9B9AB235025}"/>
    <cellStyle name="Calculation 12 2 2 3" xfId="23512" xr:uid="{324E87F5-AE16-4388-BBCF-B8934BEB2B8D}"/>
    <cellStyle name="Calculation 12 2 3" xfId="10709" xr:uid="{B2C52FDD-DCC4-4F65-AE2D-B15AB28C234F}"/>
    <cellStyle name="Calculation 12 2 3 2" xfId="19742" xr:uid="{14EE983B-87EB-43A5-BBAF-81890D24909B}"/>
    <cellStyle name="Calculation 12 2 4" xfId="12323" xr:uid="{1B9CAD69-7537-4C4D-B108-114478B20FAF}"/>
    <cellStyle name="Calculation 12 2 4 2" xfId="22303" xr:uid="{06F0739C-921B-4073-ABFA-388A43354508}"/>
    <cellStyle name="Calculation 12 2 5" xfId="5136" xr:uid="{36BEB3F8-6452-4DF9-BE74-FB8F26B2FB11}"/>
    <cellStyle name="Calculation 12 20" xfId="10834" xr:uid="{F78B5814-841B-4C45-90DA-C94BF4AEAA16}"/>
    <cellStyle name="Calculation 12 20 2" xfId="17772" xr:uid="{8A7AEED5-73A2-41DC-9186-D9BFF788F19D}"/>
    <cellStyle name="Calculation 12 21" xfId="11055" xr:uid="{CBEA237E-CECB-4AEC-9642-9E5242CC6BF5}"/>
    <cellStyle name="Calculation 12 21 2" xfId="18508" xr:uid="{126F3DFC-8F8F-4FD0-A0D5-089C832FF501}"/>
    <cellStyle name="Calculation 12 22" xfId="10852" xr:uid="{58E3D660-BC13-4586-8939-101E3E839728}"/>
    <cellStyle name="Calculation 12 22 2" xfId="22265" xr:uid="{9B29ECCA-779B-4881-A55E-9A33FCC4C8FF}"/>
    <cellStyle name="Calculation 12 23" xfId="17103" xr:uid="{BCE6B248-1E3D-40D8-BE01-EA278AC6529D}"/>
    <cellStyle name="Calculation 12 23 2" xfId="6529" xr:uid="{C51F8997-CD83-4064-AB19-08BFBC854241}"/>
    <cellStyle name="Calculation 12 24" xfId="22172" xr:uid="{0DD57D98-DAA6-40FF-A107-280F49277255}"/>
    <cellStyle name="Calculation 12 25" xfId="24033" xr:uid="{D531A8F5-8E0A-4DF9-94D4-FA0C531D508F}"/>
    <cellStyle name="Calculation 12 26" xfId="34042" xr:uid="{17DCADAA-94A5-4758-8120-9EE6B1B19F23}"/>
    <cellStyle name="Calculation 12 27" xfId="34052" xr:uid="{43676E71-0D08-42C4-9748-7CC2DAA8A015}"/>
    <cellStyle name="Calculation 12 3" xfId="3680" xr:uid="{6B0320A4-A2D3-4406-89CB-8BDD606492C2}"/>
    <cellStyle name="Calculation 12 3 2" xfId="12995" xr:uid="{FEA82727-1618-4BB8-834F-055E7C74D50D}"/>
    <cellStyle name="Calculation 12 3 2 2" xfId="22038" xr:uid="{CDDA05F6-3824-474E-9B91-4CF97A5465EA}"/>
    <cellStyle name="Calculation 12 3 3" xfId="6664" xr:uid="{600FF658-B63C-4851-963C-B82AB33FDB9A}"/>
    <cellStyle name="Calculation 12 3 4" xfId="21576" xr:uid="{8A3C2674-B5E4-46F3-8581-44CA70362AAB}"/>
    <cellStyle name="Calculation 12 4" xfId="3593" xr:uid="{224B4B05-29BD-4E94-87A2-DC2338ADB2FE}"/>
    <cellStyle name="Calculation 12 4 2" xfId="13791" xr:uid="{9C02C7F0-219D-4B6E-8F9A-B151D185AE31}"/>
    <cellStyle name="Calculation 12 4 2 2" xfId="5886" xr:uid="{E029D167-B256-4FB4-8D6B-DEE6D11F5503}"/>
    <cellStyle name="Calculation 12 4 3" xfId="22478" xr:uid="{1A1DF846-3820-4046-A452-D0E3EFF7ADA8}"/>
    <cellStyle name="Calculation 12 5" xfId="7363" xr:uid="{F18A4702-1AC2-42FF-BCCF-EB4960B24A99}"/>
    <cellStyle name="Calculation 12 5 2" xfId="13750" xr:uid="{D18C84DE-61A7-4524-8188-F869D26811AB}"/>
    <cellStyle name="Calculation 12 5 2 2" xfId="19399" xr:uid="{536F4149-AFF8-4B0E-9D14-D9EC2A3C3A99}"/>
    <cellStyle name="Calculation 12 5 3" xfId="20154" xr:uid="{35093BC8-0065-4065-8359-230197AB2682}"/>
    <cellStyle name="Calculation 12 6" xfId="7445" xr:uid="{C72BAC6E-D00F-4880-B8E1-26FCB9CDF742}"/>
    <cellStyle name="Calculation 12 6 2" xfId="13840" xr:uid="{AA783538-8BBF-4405-A403-CAB7A22F6BE3}"/>
    <cellStyle name="Calculation 12 6 2 2" xfId="5584" xr:uid="{BB3A2899-1CE2-42F3-A898-A529A7878A35}"/>
    <cellStyle name="Calculation 12 6 3" xfId="21336" xr:uid="{6902086D-8F17-4F32-AD84-2F596B27E527}"/>
    <cellStyle name="Calculation 12 7" xfId="8197" xr:uid="{CC74DA7E-F6B0-443C-90B3-8FAC3581FDE4}"/>
    <cellStyle name="Calculation 12 7 2" xfId="14668" xr:uid="{2502EEC6-FFC3-4304-94A8-46AE116A1739}"/>
    <cellStyle name="Calculation 12 7 2 2" xfId="17963" xr:uid="{42BEBDAD-58F3-4FC9-B46C-849112F9EBC5}"/>
    <cellStyle name="Calculation 12 7 3" xfId="22049" xr:uid="{1DC8CE16-78AA-42CF-B78E-8696829A161F}"/>
    <cellStyle name="Calculation 12 8" xfId="8577" xr:uid="{D84BF950-DB8E-4C97-B632-F4EEF697F692}"/>
    <cellStyle name="Calculation 12 8 2" xfId="15048" xr:uid="{57D57AEF-18ED-426C-A437-54D858436777}"/>
    <cellStyle name="Calculation 12 8 2 2" xfId="4421" xr:uid="{BBB7FD53-B5D5-4B1E-8C3F-F1AFFE63E67C}"/>
    <cellStyle name="Calculation 12 8 3" xfId="7686" xr:uid="{264FDAC4-7E92-4334-86F6-F9515EB04B3A}"/>
    <cellStyle name="Calculation 12 9" xfId="8180" xr:uid="{79668572-9419-4D28-AD97-2944538E1D55}"/>
    <cellStyle name="Calculation 12 9 2" xfId="14651" xr:uid="{983C7D36-5888-4373-A703-167177F7D53E}"/>
    <cellStyle name="Calculation 12 9 2 2" xfId="23482" xr:uid="{8CE4C43F-27D4-4BF6-B6B7-8552FC637211}"/>
    <cellStyle name="Calculation 12 9 3" xfId="19083" xr:uid="{DEF34B70-A323-4E46-BC86-71A3D9EC053B}"/>
    <cellStyle name="Calculation 13" xfId="474" xr:uid="{00000000-0005-0000-0000-0000D9010000}"/>
    <cellStyle name="Calculation 13 10" xfId="8764" xr:uid="{10135426-9CFD-4AD2-BBA8-54FE96170E41}"/>
    <cellStyle name="Calculation 13 10 2" xfId="15235" xr:uid="{53130913-91A6-4A5F-A45C-35DF899836C8}"/>
    <cellStyle name="Calculation 13 10 2 2" xfId="23171" xr:uid="{82AEBE79-0330-4FBE-88AB-03AAF273B8C8}"/>
    <cellStyle name="Calculation 13 10 3" xfId="19524" xr:uid="{9FA4FD7D-530D-4CA0-A01A-FC165862D3CF}"/>
    <cellStyle name="Calculation 13 11" xfId="8745" xr:uid="{4CB2A683-7AF2-4FE9-A1E8-6A34B8FEE2C1}"/>
    <cellStyle name="Calculation 13 11 2" xfId="15216" xr:uid="{C9C5FEB7-336E-4C23-A828-9982929699B7}"/>
    <cellStyle name="Calculation 13 11 2 2" xfId="17920" xr:uid="{121FFA5E-C931-412C-A6EE-F75EF02FAB8D}"/>
    <cellStyle name="Calculation 13 11 3" xfId="6204" xr:uid="{B6C1EF35-258C-4093-9A9D-CC71BB158882}"/>
    <cellStyle name="Calculation 13 12" xfId="9794" xr:uid="{83B0F2EF-EE81-4451-B383-A703DEB36151}"/>
    <cellStyle name="Calculation 13 12 2" xfId="16265" xr:uid="{2014F8F9-1FA9-484B-9E10-05D0F50E3863}"/>
    <cellStyle name="Calculation 13 12 2 2" xfId="4781" xr:uid="{97757207-0EED-4956-8EB5-C165B02EFC0F}"/>
    <cellStyle name="Calculation 13 12 3" xfId="19050" xr:uid="{8C5872C4-A156-4B01-A3B4-EF87A6AE19A0}"/>
    <cellStyle name="Calculation 13 13" xfId="9644" xr:uid="{3B42EBB9-8DDE-486E-B688-31BD1CDFF128}"/>
    <cellStyle name="Calculation 13 13 2" xfId="16115" xr:uid="{A954EA62-E3F3-4E0B-B5BE-0611968995AB}"/>
    <cellStyle name="Calculation 13 13 2 2" xfId="22094" xr:uid="{EC2C8D2D-9942-4771-A22D-812A6DD9759B}"/>
    <cellStyle name="Calculation 13 13 3" xfId="23311" xr:uid="{4F8439C8-7350-4BF1-90F0-88D7F7DC79BD}"/>
    <cellStyle name="Calculation 13 14" xfId="9810" xr:uid="{874AE25E-4A46-40E7-A76C-B1B2E710450D}"/>
    <cellStyle name="Calculation 13 14 2" xfId="16281" xr:uid="{5D754A71-A83B-40D3-A48A-2FC7271EE3C9}"/>
    <cellStyle name="Calculation 13 14 2 2" xfId="17469" xr:uid="{6DCFDC64-1135-4A74-AF4D-ABD763985CD2}"/>
    <cellStyle name="Calculation 13 14 3" xfId="18992" xr:uid="{769E075E-4368-494D-A47B-0550ED7B1F08}"/>
    <cellStyle name="Calculation 13 15" xfId="9630" xr:uid="{02F9EFC0-4740-489B-B913-35B4AFFA0356}"/>
    <cellStyle name="Calculation 13 15 2" xfId="16101" xr:uid="{A98D8662-CB51-49F0-985F-4CFA4CA89210}"/>
    <cellStyle name="Calculation 13 15 2 2" xfId="17735" xr:uid="{C8D4C949-5DB6-4AA1-9092-CB63AF873919}"/>
    <cellStyle name="Calculation 13 15 3" xfId="23633" xr:uid="{6EC2E571-56E2-422B-AA86-B1495BD8ED20}"/>
    <cellStyle name="Calculation 13 16" xfId="9826" xr:uid="{4F639EF6-7117-4606-89C5-AA7F444E1DC8}"/>
    <cellStyle name="Calculation 13 16 2" xfId="16297" xr:uid="{A06DACFD-4A12-4F46-8230-AD5D0EB4FB6B}"/>
    <cellStyle name="Calculation 13 16 2 2" xfId="23506" xr:uid="{F7ACF7AB-EBAE-4637-B702-1519217651D1}"/>
    <cellStyle name="Calculation 13 16 3" xfId="24001" xr:uid="{DA664BB2-438B-4603-986A-6001D5045252}"/>
    <cellStyle name="Calculation 13 17" xfId="10817" xr:uid="{1445514C-9DC9-4397-B6A6-047F114BFBB6}"/>
    <cellStyle name="Calculation 13 17 2" xfId="18038" xr:uid="{BD17623E-BE92-428A-BC93-EA46173BD5EF}"/>
    <cellStyle name="Calculation 13 18" xfId="11233" xr:uid="{6202C742-42E9-4E42-A82D-E89FA933125F}"/>
    <cellStyle name="Calculation 13 18 2" xfId="21814" xr:uid="{37878A95-C3F1-470A-8CE0-4FF654EF4882}"/>
    <cellStyle name="Calculation 13 19" xfId="10636" xr:uid="{DE7CC4B4-E0ED-4B66-A7BC-137604EE3FBB}"/>
    <cellStyle name="Calculation 13 19 2" xfId="18574" xr:uid="{09010C0B-BD2B-4305-8B0B-DC97FBB36945}"/>
    <cellStyle name="Calculation 13 2" xfId="475" xr:uid="{00000000-0005-0000-0000-0000DA010000}"/>
    <cellStyle name="Calculation 13 2 2" xfId="3902" xr:uid="{B77AE749-D6E4-4E86-8ECB-1BE25A1015B3}"/>
    <cellStyle name="Calculation 13 2 2 2" xfId="12998" xr:uid="{E0F01DDA-5498-47B1-949E-04A1837F52D7}"/>
    <cellStyle name="Calculation 13 2 2 2 2" xfId="18700" xr:uid="{7A09417D-93CE-4FDF-93DE-12D731FE3141}"/>
    <cellStyle name="Calculation 13 2 2 3" xfId="20341" xr:uid="{28EF159F-FC93-4A9B-9F3D-643EF8F091BA}"/>
    <cellStyle name="Calculation 13 2 3" xfId="11234" xr:uid="{EE619A9C-2B5C-4712-9EC7-62E6ACB9E9E8}"/>
    <cellStyle name="Calculation 13 2 3 2" xfId="22155" xr:uid="{38857E3C-FC33-4B46-9AC4-C5799E68A69D}"/>
    <cellStyle name="Calculation 13 2 4" xfId="12324" xr:uid="{3BFD1ED4-9363-4895-8B67-D04EA07089D1}"/>
    <cellStyle name="Calculation 13 2 4 2" xfId="18803" xr:uid="{6D4EFCFD-65DC-4BFA-9AE6-2B70C54A0116}"/>
    <cellStyle name="Calculation 13 2 5" xfId="17552" xr:uid="{5253A71B-4346-495A-A3C8-D69104C69214}"/>
    <cellStyle name="Calculation 13 20" xfId="10837" xr:uid="{999D6F89-C100-4B1C-935D-DF7A7B7AC999}"/>
    <cellStyle name="Calculation 13 20 2" xfId="20924" xr:uid="{A8075DE6-2502-4E5A-8DB4-E0DA57BAAD0B}"/>
    <cellStyle name="Calculation 13 21" xfId="11054" xr:uid="{568F8DBB-8B26-457F-855A-2171250EB886}"/>
    <cellStyle name="Calculation 13 21 2" xfId="18485" xr:uid="{E12C98A3-2345-4516-A4F3-FC90FA268706}"/>
    <cellStyle name="Calculation 13 22" xfId="12172" xr:uid="{5FAFE300-817B-4C99-89C0-A31603DC08A4}"/>
    <cellStyle name="Calculation 13 22 2" xfId="23877" xr:uid="{F9963BF3-48E9-4C1B-8105-0BC4932BE375}"/>
    <cellStyle name="Calculation 13 23" xfId="17104" xr:uid="{34EAB8F4-FC94-4858-9A54-89B16FD12477}"/>
    <cellStyle name="Calculation 13 23 2" xfId="4433" xr:uid="{5F70B44B-A889-4BB9-BC66-2C40459C864D}"/>
    <cellStyle name="Calculation 13 24" xfId="6539" xr:uid="{D545F77A-E3C7-47B6-9CBE-CBD3C7FC637B}"/>
    <cellStyle name="Calculation 13 25" xfId="33931" xr:uid="{79D39C61-C461-425C-8E60-8476A7D84ABC}"/>
    <cellStyle name="Calculation 13 26" xfId="34074" xr:uid="{E0C2BA89-373E-4326-83B6-10F59E42FF73}"/>
    <cellStyle name="Calculation 13 27" xfId="29791" xr:uid="{F71AF3A2-016B-44E0-9F96-D491C01B2394}"/>
    <cellStyle name="Calculation 13 3" xfId="3679" xr:uid="{FEAAD657-80FF-4B3F-A165-C830F32FE787}"/>
    <cellStyle name="Calculation 13 3 2" xfId="12997" xr:uid="{44D47A6A-6981-430A-92ED-72B6F155EA8A}"/>
    <cellStyle name="Calculation 13 3 2 2" xfId="17970" xr:uid="{979B79C3-7B51-4D2E-B3A4-C3B59D1C29D0}"/>
    <cellStyle name="Calculation 13 3 3" xfId="6666" xr:uid="{3B4503EB-5CD9-422B-BA84-989F9C280D93}"/>
    <cellStyle name="Calculation 13 3 4" xfId="19123" xr:uid="{7DB18192-F1FE-4743-BE1F-E8F20054F90A}"/>
    <cellStyle name="Calculation 13 4" xfId="3594" xr:uid="{241B265A-9BBA-4E2E-9F9C-501A42D0E722}"/>
    <cellStyle name="Calculation 13 4 2" xfId="13792" xr:uid="{21F0B823-3EFC-4BC1-8BE9-70F7DD5BF54B}"/>
    <cellStyle name="Calculation 13 4 2 2" xfId="21582" xr:uid="{F88E9EC2-5DDB-4273-8CBD-BC9B74A1AB70}"/>
    <cellStyle name="Calculation 13 4 3" xfId="18619" xr:uid="{B6BCC3E6-99F3-4E79-B03C-7DC2A72DDCA0}"/>
    <cellStyle name="Calculation 13 5" xfId="7364" xr:uid="{8310B60B-044D-4DB6-BB26-87E439EF47FA}"/>
    <cellStyle name="Calculation 13 5 2" xfId="13751" xr:uid="{3EEF0D9A-9D61-481B-881D-6B994A5CBBE4}"/>
    <cellStyle name="Calculation 13 5 2 2" xfId="22888" xr:uid="{6C0193E0-A065-4D1A-8CE7-4DA4900F3288}"/>
    <cellStyle name="Calculation 13 5 3" xfId="5831" xr:uid="{59A9E588-9E54-4935-89B3-B6D480558276}"/>
    <cellStyle name="Calculation 13 6" xfId="7766" xr:uid="{A09F587F-3ACD-4415-AE2A-3E61150E187C}"/>
    <cellStyle name="Calculation 13 6 2" xfId="14235" xr:uid="{47A40A8E-E2F3-4CA4-A0D4-3E3F5FA071EB}"/>
    <cellStyle name="Calculation 13 6 2 2" xfId="5048" xr:uid="{EDBE4576-53B2-42B3-BE08-60D862FBE278}"/>
    <cellStyle name="Calculation 13 6 3" xfId="22983" xr:uid="{4DE37973-0679-4828-8B21-BFC60DE3275D}"/>
    <cellStyle name="Calculation 13 7" xfId="8198" xr:uid="{1F6D1094-073A-4F97-9219-828CDCC19D7A}"/>
    <cellStyle name="Calculation 13 7 2" xfId="14669" xr:uid="{FB6DF55C-B177-4E5A-A2C1-BD88498F3AA5}"/>
    <cellStyle name="Calculation 13 7 2 2" xfId="4410" xr:uid="{E8D09750-A114-4956-8CBC-779C9DB68F5F}"/>
    <cellStyle name="Calculation 13 7 3" xfId="19964" xr:uid="{95E61C4B-730A-4BEC-8AAC-3263A8ABB8A8}"/>
    <cellStyle name="Calculation 13 8" xfId="8212" xr:uid="{36AF2390-7A8D-46B5-BEF3-B468DC8974A1}"/>
    <cellStyle name="Calculation 13 8 2" xfId="14683" xr:uid="{C27BB655-F04C-4799-AD74-EBFC3A01FB83}"/>
    <cellStyle name="Calculation 13 8 2 2" xfId="23984" xr:uid="{1BED44BF-A514-4CC3-B1A6-F92C75AE866A}"/>
    <cellStyle name="Calculation 13 8 3" xfId="18079" xr:uid="{F7C53867-798B-477E-9213-63E7759AD752}"/>
    <cellStyle name="Calculation 13 9" xfId="8181" xr:uid="{BFBA0932-CA80-413F-8264-98FBEB95814E}"/>
    <cellStyle name="Calculation 13 9 2" xfId="14652" xr:uid="{AE508389-B888-46BE-9628-8BB6DC358264}"/>
    <cellStyle name="Calculation 13 9 2 2" xfId="22976" xr:uid="{CE19999F-900E-4ADE-81BD-61C992BDB234}"/>
    <cellStyle name="Calculation 13 9 3" xfId="17438" xr:uid="{D0FD2444-A1DF-4A16-AF5B-786835EE49A0}"/>
    <cellStyle name="Calculation 14" xfId="476" xr:uid="{00000000-0005-0000-0000-0000DB010000}"/>
    <cellStyle name="Calculation 14 10" xfId="8765" xr:uid="{7AADC106-9168-4897-8516-FC84B7B877F6}"/>
    <cellStyle name="Calculation 14 10 2" xfId="15236" xr:uid="{8794950B-1BDB-4184-B99D-90F362FB1729}"/>
    <cellStyle name="Calculation 14 10 2 2" xfId="21411" xr:uid="{5D9335DA-FFA1-4AA2-989D-086466062635}"/>
    <cellStyle name="Calculation 14 10 3" xfId="21467" xr:uid="{9A0054D6-33A9-48D8-8023-E2D70CB21FBF}"/>
    <cellStyle name="Calculation 14 11" xfId="8746" xr:uid="{8ECBC6BB-C181-444B-B8C9-409E09D7815C}"/>
    <cellStyle name="Calculation 14 11 2" xfId="15217" xr:uid="{5B4CAB4F-F7B8-4870-910C-EEA3AF072BDA}"/>
    <cellStyle name="Calculation 14 11 2 2" xfId="18569" xr:uid="{51CAD271-56E9-45CD-A1DF-8819A4206362}"/>
    <cellStyle name="Calculation 14 11 3" xfId="18102" xr:uid="{85DA91EC-E811-40C8-8694-FAD533DED206}"/>
    <cellStyle name="Calculation 14 12" xfId="9431" xr:uid="{EC770C1A-D93D-4AA4-9D0E-9165E88C47DA}"/>
    <cellStyle name="Calculation 14 12 2" xfId="15902" xr:uid="{451E49D6-3E28-47C0-8E94-4A7CA2A5701D}"/>
    <cellStyle name="Calculation 14 12 2 2" xfId="21773" xr:uid="{3CBCB074-33DF-44B9-95EE-1F4785B70542}"/>
    <cellStyle name="Calculation 14 12 3" xfId="23966" xr:uid="{34BF5737-96A0-458A-AE72-56A43EB94A2C}"/>
    <cellStyle name="Calculation 14 13" xfId="9645" xr:uid="{AB0BE1C8-304A-4FD6-B0C3-246432A9905D}"/>
    <cellStyle name="Calculation 14 13 2" xfId="16116" xr:uid="{139B1BA8-2767-4F34-BDA9-DF8331B54857}"/>
    <cellStyle name="Calculation 14 13 2 2" xfId="21522" xr:uid="{89C34870-E05E-4AD2-9EEA-FF584E0AEB11}"/>
    <cellStyle name="Calculation 14 13 3" xfId="22322" xr:uid="{EFAE7169-8897-408D-959C-817DE911BEC5}"/>
    <cellStyle name="Calculation 14 14" xfId="9809" xr:uid="{F8A921F6-5570-472B-A844-BA56A6650FC8}"/>
    <cellStyle name="Calculation 14 14 2" xfId="16280" xr:uid="{F50FDA60-4D20-44A7-90C6-DA9AA2DABC54}"/>
    <cellStyle name="Calculation 14 14 2 2" xfId="19460" xr:uid="{BFA5DE23-2E32-4A42-A852-6CDDCD684225}"/>
    <cellStyle name="Calculation 14 14 3" xfId="5780" xr:uid="{E96F8D38-8200-4A97-B906-D354B62A8868}"/>
    <cellStyle name="Calculation 14 15" xfId="9631" xr:uid="{6F05E50E-3292-45DD-9400-18042525D931}"/>
    <cellStyle name="Calculation 14 15 2" xfId="16102" xr:uid="{08DE58A0-BF04-4B00-A017-A3D18AFEE1E9}"/>
    <cellStyle name="Calculation 14 15 2 2" xfId="17804" xr:uid="{DD3F69BF-0AA2-4C62-A5A6-EE2488C78A58}"/>
    <cellStyle name="Calculation 14 15 3" xfId="23698" xr:uid="{E2087B9C-BB28-43FB-98F9-8F0BB7660A9E}"/>
    <cellStyle name="Calculation 14 16" xfId="9825" xr:uid="{ADA000CD-6349-4F3F-B236-64C63576E930}"/>
    <cellStyle name="Calculation 14 16 2" xfId="16296" xr:uid="{2B50F724-753D-4DE6-B015-119E64F44D48}"/>
    <cellStyle name="Calculation 14 16 2 2" xfId="17863" xr:uid="{EA6242FC-76EF-43E6-B584-8F15EF1BAB37}"/>
    <cellStyle name="Calculation 14 16 3" xfId="21181" xr:uid="{2EFBA9FE-0233-4B12-A0FE-90122DFF6E0A}"/>
    <cellStyle name="Calculation 14 17" xfId="10818" xr:uid="{5C6FAD97-A655-4BAF-937B-FD30452BA0D8}"/>
    <cellStyle name="Calculation 14 17 2" xfId="17934" xr:uid="{E588ECDF-4BD0-4418-AE78-FC62A0D1627D}"/>
    <cellStyle name="Calculation 14 18" xfId="10710" xr:uid="{FEF2C744-569F-4FE7-94CC-46005FEA5DCD}"/>
    <cellStyle name="Calculation 14 18 2" xfId="21859" xr:uid="{E15542EF-FFB8-4081-B6FF-4BC43ED9CA39}"/>
    <cellStyle name="Calculation 14 19" xfId="11272" xr:uid="{63FB635B-0BEA-4D71-BE9D-C21E87D58DC4}"/>
    <cellStyle name="Calculation 14 19 2" xfId="22902" xr:uid="{6BB7F143-73AC-40FF-8FE5-AD9602E8807F}"/>
    <cellStyle name="Calculation 14 2" xfId="477" xr:uid="{00000000-0005-0000-0000-0000DC010000}"/>
    <cellStyle name="Calculation 14 2 2" xfId="3903" xr:uid="{25262283-DFEB-4D16-83D7-F81F16DAF05C}"/>
    <cellStyle name="Calculation 14 2 2 2" xfId="13000" xr:uid="{CCFC9521-EE25-4C6F-B4FB-C80BFF26001D}"/>
    <cellStyle name="Calculation 14 2 2 2 2" xfId="23087" xr:uid="{CE0BF311-4C1D-410E-B8E8-9AD449EAB72E}"/>
    <cellStyle name="Calculation 14 2 2 3" xfId="22506" xr:uid="{AEEBF991-89A5-4825-8439-980B58FD16C5}"/>
    <cellStyle name="Calculation 14 2 3" xfId="10711" xr:uid="{5B7ED7DD-1848-49C4-96F3-7295750D6C93}"/>
    <cellStyle name="Calculation 14 2 3 2" xfId="23455" xr:uid="{2FE89260-C21C-40BC-BEDC-CAC33476FE55}"/>
    <cellStyle name="Calculation 14 2 4" xfId="12325" xr:uid="{552E200A-BD5B-4552-A0C7-9676C0AC6FBE}"/>
    <cellStyle name="Calculation 14 2 4 2" xfId="18429" xr:uid="{FB23F9D8-03F4-4314-9ACC-646315745BBE}"/>
    <cellStyle name="Calculation 14 2 5" xfId="20450" xr:uid="{36943BAB-0ED6-478F-87EE-52E9A3647CD6}"/>
    <cellStyle name="Calculation 14 20" xfId="10838" xr:uid="{9E441931-9BB1-4671-B0FA-FE5D89B39D3C}"/>
    <cellStyle name="Calculation 14 20 2" xfId="22110" xr:uid="{1410084D-D4DD-4F93-9420-1631B0F81F28}"/>
    <cellStyle name="Calculation 14 21" xfId="11053" xr:uid="{5A47FA52-0CAF-4A25-8C32-D6733E70138E}"/>
    <cellStyle name="Calculation 14 21 2" xfId="4682" xr:uid="{26E9E3E9-DA23-4F86-BCCE-E749FB0A6552}"/>
    <cellStyle name="Calculation 14 22" xfId="10853" xr:uid="{891CF7C8-9483-4231-BA51-6CD4B643878F}"/>
    <cellStyle name="Calculation 14 22 2" xfId="22116" xr:uid="{64346565-47A8-4A9F-AC76-2ADFBE164131}"/>
    <cellStyle name="Calculation 14 23" xfId="17105" xr:uid="{3EA4FFF7-F176-4800-9CB5-C59C9CDAFAD4}"/>
    <cellStyle name="Calculation 14 23 2" xfId="6041" xr:uid="{F209066E-19DA-44ED-90E8-AC8C5A934DA5}"/>
    <cellStyle name="Calculation 14 24" xfId="19876" xr:uid="{057D9A07-B7C1-4DCA-9ED8-F40DDC986DBB}"/>
    <cellStyle name="Calculation 14 25" xfId="24123" xr:uid="{F792CB34-B2C5-417F-8CE3-BE360955AEFC}"/>
    <cellStyle name="Calculation 14 26" xfId="34022" xr:uid="{FB9213A4-2601-452B-87D4-1AC2C8520D4F}"/>
    <cellStyle name="Calculation 14 27" xfId="33947" xr:uid="{B4A5A905-CCBE-46D9-8D47-0168184B068E}"/>
    <cellStyle name="Calculation 14 3" xfId="3678" xr:uid="{699905E9-41AD-4FDE-870F-27C8345502F9}"/>
    <cellStyle name="Calculation 14 3 2" xfId="12999" xr:uid="{23609403-3740-4977-9038-828C49B74EBA}"/>
    <cellStyle name="Calculation 14 3 2 2" xfId="19943" xr:uid="{82D02F20-4B0E-49ED-A327-01F36B9468D9}"/>
    <cellStyle name="Calculation 14 3 3" xfId="6667" xr:uid="{CCC82FFB-6D06-497C-82B3-3D521AA05316}"/>
    <cellStyle name="Calculation 14 3 4" xfId="5694" xr:uid="{5FA4B068-26AD-4535-9597-FF00DB8F87DB}"/>
    <cellStyle name="Calculation 14 4" xfId="3595" xr:uid="{90E91377-8151-4422-A0AD-88AE8F1187A2}"/>
    <cellStyle name="Calculation 14 4 2" xfId="13793" xr:uid="{989C5FED-2E7A-4194-8F3A-EED6B1EC9B04}"/>
    <cellStyle name="Calculation 14 4 2 2" xfId="5941" xr:uid="{71CE85F7-E6F1-4CD4-95E5-450B2E9B5D67}"/>
    <cellStyle name="Calculation 14 4 3" xfId="21599" xr:uid="{95ED8B5A-F276-4A58-987B-8AB1573574E0}"/>
    <cellStyle name="Calculation 14 5" xfId="7365" xr:uid="{39F3AAFE-091A-4879-9ADF-44AAE19BA7AB}"/>
    <cellStyle name="Calculation 14 5 2" xfId="13752" xr:uid="{D69AE121-9123-4274-9875-F97E1635E994}"/>
    <cellStyle name="Calculation 14 5 2 2" xfId="5619" xr:uid="{352C2682-D062-4F6A-8B7C-79857240B15C}"/>
    <cellStyle name="Calculation 14 5 3" xfId="6175" xr:uid="{5576B299-A88E-4F9B-B016-36E071B5C842}"/>
    <cellStyle name="Calculation 14 6" xfId="7444" xr:uid="{BE7C618C-1E76-4E3D-9C9E-82B56D9D40EE}"/>
    <cellStyle name="Calculation 14 6 2" xfId="13839" xr:uid="{E3D72275-84B9-4899-B38A-0347AEC30180}"/>
    <cellStyle name="Calculation 14 6 2 2" xfId="4542" xr:uid="{BF80FA39-BFCB-48BE-BB3F-CF983F24CB1D}"/>
    <cellStyle name="Calculation 14 6 3" xfId="22604" xr:uid="{9005C73E-3749-4BA6-86A8-D4B76F332062}"/>
    <cellStyle name="Calculation 14 7" xfId="8199" xr:uid="{ED58B18E-A9CF-4BB0-816F-D77F26EE2BA8}"/>
    <cellStyle name="Calculation 14 7 2" xfId="14670" xr:uid="{F5F9E0BB-9075-445B-AA5B-6DCB5F8B7590}"/>
    <cellStyle name="Calculation 14 7 2 2" xfId="5299" xr:uid="{B66D5E02-719C-490C-AEDE-88ED97926E9B}"/>
    <cellStyle name="Calculation 14 7 3" xfId="19699" xr:uid="{A6F7A339-22AC-43B5-BAEB-BCD3D79DBECD}"/>
    <cellStyle name="Calculation 14 8" xfId="7989" xr:uid="{24C201F1-F8B4-4A75-B72F-DEEE451BCC38}"/>
    <cellStyle name="Calculation 14 8 2" xfId="14460" xr:uid="{51C312CA-5D40-496B-A387-35DC1961E70F}"/>
    <cellStyle name="Calculation 14 8 2 2" xfId="17655" xr:uid="{54C292E1-121B-4A43-A3E1-F51D0834452D}"/>
    <cellStyle name="Calculation 14 8 3" xfId="4854" xr:uid="{503FFBEC-2A62-4771-B14E-20AA2A474E18}"/>
    <cellStyle name="Calculation 14 9" xfId="8182" xr:uid="{819E0981-6544-4FF1-8E55-E10E662F03BB}"/>
    <cellStyle name="Calculation 14 9 2" xfId="14653" xr:uid="{BE76594A-5A71-43C9-B2A8-AAC2D2DB6544}"/>
    <cellStyle name="Calculation 14 9 2 2" xfId="21929" xr:uid="{36615771-26A6-48CD-8284-912679058D2D}"/>
    <cellStyle name="Calculation 14 9 3" xfId="23492" xr:uid="{A89CF44B-4F83-49CF-B34A-18256957A86E}"/>
    <cellStyle name="Calculation 15" xfId="478" xr:uid="{00000000-0005-0000-0000-0000DD010000}"/>
    <cellStyle name="Calculation 15 10" xfId="8766" xr:uid="{99F91622-E1FA-4AE0-AF47-17EC8DF3F96C}"/>
    <cellStyle name="Calculation 15 10 2" xfId="15237" xr:uid="{7ED0FB60-E28F-4702-A61D-E2A211CDDF28}"/>
    <cellStyle name="Calculation 15 10 2 2" xfId="20312" xr:uid="{0DDF0C2F-AF2D-41E0-9F13-7D679AE4E147}"/>
    <cellStyle name="Calculation 15 10 3" xfId="20565" xr:uid="{B6E81D8E-18B9-4C25-89C6-F1032C878C1C}"/>
    <cellStyle name="Calculation 15 11" xfId="8747" xr:uid="{577DFABF-6781-47B6-ADD8-1AE6E9A60456}"/>
    <cellStyle name="Calculation 15 11 2" xfId="15218" xr:uid="{7563A094-A464-4A9E-B0A3-19A558C91BDE}"/>
    <cellStyle name="Calculation 15 11 2 2" xfId="5474" xr:uid="{D1102BCC-1677-4072-B784-CCACDF2419A2}"/>
    <cellStyle name="Calculation 15 11 3" xfId="18462" xr:uid="{76FBD9B8-A2FE-4150-AC5C-168F65CE87B5}"/>
    <cellStyle name="Calculation 15 12" xfId="9422" xr:uid="{283389BE-5FB4-4AF7-AAB6-9707866C72C7}"/>
    <cellStyle name="Calculation 15 12 2" xfId="15893" xr:uid="{A671ADDE-74A6-4EEA-B484-EAC67166AD01}"/>
    <cellStyle name="Calculation 15 12 2 2" xfId="22697" xr:uid="{B82566C2-6169-4296-AF33-18DCFB91C795}"/>
    <cellStyle name="Calculation 15 12 3" xfId="19929" xr:uid="{ECB07D60-8EAC-4C9E-A99E-9FC863C2AD1C}"/>
    <cellStyle name="Calculation 15 13" xfId="9646" xr:uid="{5594D2B0-255E-4323-B35F-276AA06FADD5}"/>
    <cellStyle name="Calculation 15 13 2" xfId="16117" xr:uid="{0DC0AF8A-A118-442A-B93D-39F9C792F618}"/>
    <cellStyle name="Calculation 15 13 2 2" xfId="6638" xr:uid="{FC4E103E-9DCD-457A-8CBC-8CDB1C6E9497}"/>
    <cellStyle name="Calculation 15 13 3" xfId="5908" xr:uid="{A331E98B-5718-46EF-B606-69C796382DEB}"/>
    <cellStyle name="Calculation 15 14" xfId="9808" xr:uid="{D3092108-5987-4A3F-B0BB-9122898CE281}"/>
    <cellStyle name="Calculation 15 14 2" xfId="16279" xr:uid="{7A9EE9FF-8427-4C88-BAE1-486A757613E8}"/>
    <cellStyle name="Calculation 15 14 2 2" xfId="21370" xr:uid="{6633D66C-81D6-40F9-874C-A93B997A1E91}"/>
    <cellStyle name="Calculation 15 14 3" xfId="22099" xr:uid="{67ECC083-BA8C-4A68-8076-ADEE13B326D6}"/>
    <cellStyle name="Calculation 15 15" xfId="9632" xr:uid="{1D72D462-3798-4D9E-BD0F-6281C81458BF}"/>
    <cellStyle name="Calculation 15 15 2" xfId="16103" xr:uid="{98147146-A139-4A9A-ADCF-1F4FC2FD9C56}"/>
    <cellStyle name="Calculation 15 15 2 2" xfId="23010" xr:uid="{C826EB84-5919-4AA4-BB5A-B629C2DD2AC1}"/>
    <cellStyle name="Calculation 15 15 3" xfId="18656" xr:uid="{70D44189-0F7C-4449-95F9-D604A23CC8B6}"/>
    <cellStyle name="Calculation 15 16" xfId="9824" xr:uid="{0E5A566C-EEC6-4BDF-9D1B-F61F1B7AF874}"/>
    <cellStyle name="Calculation 15 16 2" xfId="16295" xr:uid="{3EA10B16-49E5-47BE-9BA7-B2BA80ED4D42}"/>
    <cellStyle name="Calculation 15 16 2 2" xfId="7046" xr:uid="{C8A0EB03-81C6-4E7E-9CB7-F10D57E71EA6}"/>
    <cellStyle name="Calculation 15 16 3" xfId="5425" xr:uid="{525B947F-1084-4660-947F-AC0C78A9595E}"/>
    <cellStyle name="Calculation 15 17" xfId="10819" xr:uid="{84C62045-6405-4EFF-8324-C255BEE5C1C3}"/>
    <cellStyle name="Calculation 15 17 2" xfId="18780" xr:uid="{A64E70FA-5A93-4B1B-A7ED-E6B35F058E00}"/>
    <cellStyle name="Calculation 15 18" xfId="10614" xr:uid="{CEA1A716-3CBC-4376-B90E-86DD7AE63F5E}"/>
    <cellStyle name="Calculation 15 18 2" xfId="23754" xr:uid="{5C076116-4851-46DC-94DB-EB8F2FB5D0F0}"/>
    <cellStyle name="Calculation 15 19" xfId="10635" xr:uid="{52F8256B-6DE5-4DD5-82E2-6CC2708F2A20}"/>
    <cellStyle name="Calculation 15 19 2" xfId="5705" xr:uid="{AEFFF390-A6E3-4C06-9C19-F19F9A80438D}"/>
    <cellStyle name="Calculation 15 2" xfId="479" xr:uid="{00000000-0005-0000-0000-0000DE010000}"/>
    <cellStyle name="Calculation 15 2 2" xfId="3904" xr:uid="{7F086C19-FCF3-410A-BB9F-D31AB64F6507}"/>
    <cellStyle name="Calculation 15 2 2 2" xfId="13002" xr:uid="{90CEAC13-9216-4050-B68C-6F25FCB6C165}"/>
    <cellStyle name="Calculation 15 2 2 2 2" xfId="23490" xr:uid="{2F1B153D-FBC0-4398-A975-62ADFA16DC85}"/>
    <cellStyle name="Calculation 15 2 2 3" xfId="19896" xr:uid="{B6DE68F6-AA8E-42A8-8C28-B3D81A2CC2A4}"/>
    <cellStyle name="Calculation 15 2 3" xfId="10712" xr:uid="{F042CAB6-EBE8-4BAC-8612-112181ECD617}"/>
    <cellStyle name="Calculation 15 2 3 2" xfId="17683" xr:uid="{17978EFB-0DCE-486C-938B-3E808B38A704}"/>
    <cellStyle name="Calculation 15 2 4" xfId="12326" xr:uid="{14F01D14-A537-4434-9B1E-DA22423FA3AC}"/>
    <cellStyle name="Calculation 15 2 4 2" xfId="5883" xr:uid="{D6453527-9BA1-436D-8E84-6C5AC55358E7}"/>
    <cellStyle name="Calculation 15 2 5" xfId="23519" xr:uid="{1BD2B365-B9D4-4F65-A29C-D64A1518F33E}"/>
    <cellStyle name="Calculation 15 20" xfId="10839" xr:uid="{F6AF966A-FA14-4E1C-966D-5023F7305DEF}"/>
    <cellStyle name="Calculation 15 20 2" xfId="21394" xr:uid="{5EDBA557-7252-4C5D-84CF-A25A4275C29D}"/>
    <cellStyle name="Calculation 15 21" xfId="11052" xr:uid="{FCAEC0C9-161E-41AC-94D4-613ECE3858DB}"/>
    <cellStyle name="Calculation 15 21 2" xfId="23059" xr:uid="{AC0F1261-E54E-4679-8336-EC22F3E1114F}"/>
    <cellStyle name="Calculation 15 22" xfId="10854" xr:uid="{AE7BF567-309F-48AF-9DE4-8B7998648C8C}"/>
    <cellStyle name="Calculation 15 22 2" xfId="7199" xr:uid="{8E4A955E-CFA7-4295-8372-00A63D80BC70}"/>
    <cellStyle name="Calculation 15 23" xfId="17106" xr:uid="{BED2754E-788E-421A-A506-5481E1901DC2}"/>
    <cellStyle name="Calculation 15 23 2" xfId="19759" xr:uid="{60EDAB3B-D441-48DC-A54E-EA162FC8636A}"/>
    <cellStyle name="Calculation 15 24" xfId="20180" xr:uid="{A82EC707-99E6-48BB-BC91-279FA28CC146}"/>
    <cellStyle name="Calculation 15 25" xfId="34064" xr:uid="{27002B82-7FFB-4B46-AA30-6589FFF83313}"/>
    <cellStyle name="Calculation 15 26" xfId="34085" xr:uid="{4A27EE96-76AF-4EED-AD07-9C7625500DC5}"/>
    <cellStyle name="Calculation 15 27" xfId="32115" xr:uid="{F78E011C-863A-4004-9C19-B75FAEDEABD3}"/>
    <cellStyle name="Calculation 15 3" xfId="3677" xr:uid="{AE8EC5A1-839F-4732-86B7-46096DDCDE12}"/>
    <cellStyle name="Calculation 15 3 2" xfId="13001" xr:uid="{3A544D23-3A0C-4EF5-B77C-C6E880560EFF}"/>
    <cellStyle name="Calculation 15 3 2 2" xfId="23298" xr:uid="{3C722D59-3A21-4E94-8D33-8CA4A7FD82DA}"/>
    <cellStyle name="Calculation 15 3 3" xfId="6668" xr:uid="{9430A40E-4F4A-49AB-B738-2D916D21AA0A}"/>
    <cellStyle name="Calculation 15 3 4" xfId="19678" xr:uid="{5E3E2BC0-DA4D-4E15-920E-AF466EA30331}"/>
    <cellStyle name="Calculation 15 4" xfId="3596" xr:uid="{F6F418C4-4533-4F5F-82AD-3A41AEEC2F1A}"/>
    <cellStyle name="Calculation 15 4 2" xfId="13794" xr:uid="{C0468760-DE1D-4B0E-9524-CFD4D5B4EEF0}"/>
    <cellStyle name="Calculation 15 4 2 2" xfId="20622" xr:uid="{DAD18D27-9E3B-4758-92CA-1372B52CEF74}"/>
    <cellStyle name="Calculation 15 4 3" xfId="7279" xr:uid="{F29649C0-9571-4C44-A557-8EA6968D4490}"/>
    <cellStyle name="Calculation 15 5" xfId="7366" xr:uid="{9D127927-3CE4-41F8-9A24-AB758C7F3EE0}"/>
    <cellStyle name="Calculation 15 5 2" xfId="13753" xr:uid="{C4AD27EA-994D-4CB5-A7EC-AB6DA6B6BADB}"/>
    <cellStyle name="Calculation 15 5 2 2" xfId="19550" xr:uid="{10D454D8-1924-4328-8C22-3DB9D5E50AC1}"/>
    <cellStyle name="Calculation 15 5 3" xfId="5748" xr:uid="{87CE3BB7-C023-4D1C-8986-A37028656E9A}"/>
    <cellStyle name="Calculation 15 6" xfId="7443" xr:uid="{2B0617AC-7877-416F-A7B4-AA80E2A1D86B}"/>
    <cellStyle name="Calculation 15 6 2" xfId="13838" xr:uid="{2973CFBA-49D5-4B7A-AEBF-00FD9E11F395}"/>
    <cellStyle name="Calculation 15 6 2 2" xfId="19517" xr:uid="{60FE9A3B-FE26-4272-B2FC-4B7AC4778439}"/>
    <cellStyle name="Calculation 15 6 3" xfId="20072" xr:uid="{5F610C34-F201-43E1-B75A-8BC1182850CC}"/>
    <cellStyle name="Calculation 15 7" xfId="8200" xr:uid="{CD28CDBE-D69C-4BEA-865C-444DB65A04F0}"/>
    <cellStyle name="Calculation 15 7 2" xfId="14671" xr:uid="{15E0A8EC-DA7D-4452-BE68-42D0C208C21D}"/>
    <cellStyle name="Calculation 15 7 2 2" xfId="23195" xr:uid="{C2904567-8FA5-4FAC-810C-DBCDEED9BC8A}"/>
    <cellStyle name="Calculation 15 7 3" xfId="21209" xr:uid="{7292121D-6A5A-436C-9E91-1225559CE051}"/>
    <cellStyle name="Calculation 15 8" xfId="8213" xr:uid="{464BC002-B7AE-48A9-BCA6-61C808F12D0D}"/>
    <cellStyle name="Calculation 15 8 2" xfId="14684" xr:uid="{4227F095-2E68-40EB-9B0E-0FE710DFA194}"/>
    <cellStyle name="Calculation 15 8 2 2" xfId="23716" xr:uid="{9C827807-A6E0-4ACB-8C75-27F20450ADE7}"/>
    <cellStyle name="Calculation 15 8 3" xfId="4448" xr:uid="{1251E999-4796-43E9-98A4-A9AB9B0FC01C}"/>
    <cellStyle name="Calculation 15 9" xfId="8183" xr:uid="{342918CE-3871-4F03-8B45-89ACA67637BB}"/>
    <cellStyle name="Calculation 15 9 2" xfId="14654" xr:uid="{F59C36AC-45F1-456D-A668-AB72A3632F9F}"/>
    <cellStyle name="Calculation 15 9 2 2" xfId="18915" xr:uid="{41CF5098-D309-4E58-B996-A32E04AAF464}"/>
    <cellStyle name="Calculation 15 9 3" xfId="18869" xr:uid="{10D9763C-D0D2-48B9-A1A6-D1CAF20E116D}"/>
    <cellStyle name="Calculation 16" xfId="480" xr:uid="{00000000-0005-0000-0000-0000DF010000}"/>
    <cellStyle name="Calculation 16 10" xfId="8767" xr:uid="{B0D53CE4-A3F1-4419-940F-5D7D8A48A6FA}"/>
    <cellStyle name="Calculation 16 10 2" xfId="15238" xr:uid="{41CE2A96-B749-40EA-A81D-C18C4B7B5759}"/>
    <cellStyle name="Calculation 16 10 2 2" xfId="4524" xr:uid="{1A4928A6-A9EF-4A9F-B541-3B0AB1FD6B41}"/>
    <cellStyle name="Calculation 16 10 3" xfId="18384" xr:uid="{7BB45024-EF53-4BA7-8661-829B8DAC91D4}"/>
    <cellStyle name="Calculation 16 11" xfId="8748" xr:uid="{C9935A4C-06C1-40F9-9535-879768087673}"/>
    <cellStyle name="Calculation 16 11 2" xfId="15219" xr:uid="{74CC0802-C567-4EFE-BB6A-06D3E889EF61}"/>
    <cellStyle name="Calculation 16 11 2 2" xfId="18456" xr:uid="{5F0A8BB6-547D-4498-BE79-2F6A3BB95FE3}"/>
    <cellStyle name="Calculation 16 11 3" xfId="19337" xr:uid="{6D088FB9-496D-48DA-BE0F-E5847936D7D6}"/>
    <cellStyle name="Calculation 16 12" xfId="9421" xr:uid="{30C907BB-3A0C-4D0B-9C03-EA23A7B61EFF}"/>
    <cellStyle name="Calculation 16 12 2" xfId="15892" xr:uid="{74A01193-49FE-40E6-BF8F-80D37CA04AA1}"/>
    <cellStyle name="Calculation 16 12 2 2" xfId="19724" xr:uid="{5307DB8B-4F33-4CB7-9947-5EE183ED4136}"/>
    <cellStyle name="Calculation 16 12 3" xfId="20302" xr:uid="{A96839CF-8AEF-4161-AC56-659857DB53AD}"/>
    <cellStyle name="Calculation 16 13" xfId="9647" xr:uid="{25DAF4EE-269F-4811-B5F0-C9CE24D1F3CC}"/>
    <cellStyle name="Calculation 16 13 2" xfId="16118" xr:uid="{F22B5F36-2553-48B6-A235-B405779C6182}"/>
    <cellStyle name="Calculation 16 13 2 2" xfId="22989" xr:uid="{70A26F40-BC9E-4F29-91CB-C726384985C8}"/>
    <cellStyle name="Calculation 16 13 3" xfId="21756" xr:uid="{BB1E5B1E-A5F0-458E-9E36-51524A763BB3}"/>
    <cellStyle name="Calculation 16 14" xfId="9807" xr:uid="{8295DDA9-47AE-41C1-BC30-2888AB7B8507}"/>
    <cellStyle name="Calculation 16 14 2" xfId="16278" xr:uid="{2CD2EB66-69F0-4954-A42D-E33C4B3F4D91}"/>
    <cellStyle name="Calculation 16 14 2 2" xfId="22863" xr:uid="{53DBD841-AA76-4A66-AB46-387A07A1D2EF}"/>
    <cellStyle name="Calculation 16 14 3" xfId="21780" xr:uid="{C4356650-EDC7-4389-A7AA-6624985860FC}"/>
    <cellStyle name="Calculation 16 15" xfId="9434" xr:uid="{142C72E5-38E8-4ECB-AA7B-44F21F6F30A3}"/>
    <cellStyle name="Calculation 16 15 2" xfId="15905" xr:uid="{76E54E82-EFB6-47F5-AEBB-444619878ABD}"/>
    <cellStyle name="Calculation 16 15 2 2" xfId="5967" xr:uid="{301F2E95-2E6E-4CE4-99CF-4ABF378F7FFB}"/>
    <cellStyle name="Calculation 16 15 3" xfId="19519" xr:uid="{0352D558-0FFA-4C00-832F-1FD93F3F71DA}"/>
    <cellStyle name="Calculation 16 16" xfId="9823" xr:uid="{4D6C527C-3F25-4EA4-8DC1-1A9272766673}"/>
    <cellStyle name="Calculation 16 16 2" xfId="16294" xr:uid="{71F86CB6-3798-4FD4-BC73-25323A3CBCEB}"/>
    <cellStyle name="Calculation 16 16 2 2" xfId="18457" xr:uid="{B83B0348-29CE-4A6F-9063-BACDCDE28C0D}"/>
    <cellStyle name="Calculation 16 16 3" xfId="4414" xr:uid="{D2D56C5F-0B45-4F8E-922A-4D523A3AEAA9}"/>
    <cellStyle name="Calculation 16 17" xfId="10820" xr:uid="{30F4098B-5ECC-485A-AEAC-3344F03F1246}"/>
    <cellStyle name="Calculation 16 17 2" xfId="5923" xr:uid="{94E784A7-D3C4-433D-BA86-821F3A207AC1}"/>
    <cellStyle name="Calculation 16 18" xfId="10713" xr:uid="{74E4ED1C-7288-4DA6-8F35-0BA3F5CCFCAB}"/>
    <cellStyle name="Calculation 16 18 2" xfId="23138" xr:uid="{5634B4CD-4FF0-4E58-B423-6AD708140A3C}"/>
    <cellStyle name="Calculation 16 19" xfId="11039" xr:uid="{131C3218-CC9A-43FF-BAB2-187AAD3E36D9}"/>
    <cellStyle name="Calculation 16 19 2" xfId="5805" xr:uid="{FAF14ED0-E78F-4A43-83F4-95473E94A553}"/>
    <cellStyle name="Calculation 16 2" xfId="481" xr:uid="{00000000-0005-0000-0000-0000E0010000}"/>
    <cellStyle name="Calculation 16 2 2" xfId="3905" xr:uid="{68241C41-5093-4F87-8872-C6A2C6109EC7}"/>
    <cellStyle name="Calculation 16 2 2 2" xfId="13004" xr:uid="{926D81CB-F14F-4B13-A7E9-BD83EFB547A6}"/>
    <cellStyle name="Calculation 16 2 2 2 2" xfId="21499" xr:uid="{E84344FD-B0EA-40F6-A658-99D6E00ADCD0}"/>
    <cellStyle name="Calculation 16 2 2 3" xfId="20889" xr:uid="{A27DD510-E29B-4D10-8DBA-7B2B8A4C5AC1}"/>
    <cellStyle name="Calculation 16 2 3" xfId="10714" xr:uid="{FB6C7E95-3835-402D-AF13-2505359AE9E5}"/>
    <cellStyle name="Calculation 16 2 3 2" xfId="21461" xr:uid="{FC599A2F-C114-447F-8A7D-AD50F08381A8}"/>
    <cellStyle name="Calculation 16 2 4" xfId="12327" xr:uid="{65760BC2-BF44-4A51-83D4-C88DA5C3C028}"/>
    <cellStyle name="Calculation 16 2 4 2" xfId="22310" xr:uid="{580399A0-3489-420F-ADCD-05F76276B4A8}"/>
    <cellStyle name="Calculation 16 2 5" xfId="20100" xr:uid="{A862B857-4CB5-4663-A62A-4929725E1A1C}"/>
    <cellStyle name="Calculation 16 20" xfId="10840" xr:uid="{8D94A5D6-CBB8-45E2-8B7D-B33B067A270F}"/>
    <cellStyle name="Calculation 16 20 2" xfId="22600" xr:uid="{5F4085AB-22C0-4E97-9492-42CEE8845D1D}"/>
    <cellStyle name="Calculation 16 21" xfId="11051" xr:uid="{44D8A0DD-8EFB-48E9-876D-FFFD338984F9}"/>
    <cellStyle name="Calculation 16 21 2" xfId="22927" xr:uid="{DA6F91D0-E6B3-47AF-AD25-040C00C7DC7A}"/>
    <cellStyle name="Calculation 16 22" xfId="10855" xr:uid="{328508F1-CC39-4BEA-9B6F-6D4CE19A7F55}"/>
    <cellStyle name="Calculation 16 22 2" xfId="20781" xr:uid="{49011E47-BBB7-420C-A1E5-40880D2E85A9}"/>
    <cellStyle name="Calculation 16 23" xfId="17107" xr:uid="{FC4B6407-7FB2-4878-A4F4-7327EE4520BA}"/>
    <cellStyle name="Calculation 16 23 2" xfId="6962" xr:uid="{58419133-E058-4491-BC21-4EFB5FA8DCD1}"/>
    <cellStyle name="Calculation 16 24" xfId="19389" xr:uid="{DC14817C-F626-4305-8A0E-02EE50D26DFB}"/>
    <cellStyle name="Calculation 16 25" xfId="24049" xr:uid="{72A18ACB-A28F-43BA-B77F-C52FCD479D88}"/>
    <cellStyle name="Calculation 16 26" xfId="34095" xr:uid="{0B6B40BF-09BC-4363-8EC1-EDD332B01A16}"/>
    <cellStyle name="Calculation 16 27" xfId="24087" xr:uid="{1F7335E4-9BC6-4868-8F73-8B6CCADD9685}"/>
    <cellStyle name="Calculation 16 3" xfId="3676" xr:uid="{04128D6D-B053-499F-A46D-04800D3E2238}"/>
    <cellStyle name="Calculation 16 3 2" xfId="13003" xr:uid="{932B8DE4-4122-47E0-8DD3-C4E01E2FD807}"/>
    <cellStyle name="Calculation 16 3 2 2" xfId="7135" xr:uid="{679EBF2D-E1ED-44C5-9D2F-D9E45E99E965}"/>
    <cellStyle name="Calculation 16 3 3" xfId="6669" xr:uid="{7CDA7EFB-7783-4C7F-8191-E6539310E534}"/>
    <cellStyle name="Calculation 16 3 4" xfId="23097" xr:uid="{6FD98D17-89E7-4DA4-B2A5-53BAAA191583}"/>
    <cellStyle name="Calculation 16 4" xfId="3597" xr:uid="{3D44A7A2-C6CF-4D05-A0A9-C885E61A480F}"/>
    <cellStyle name="Calculation 16 4 2" xfId="13795" xr:uid="{D114C04C-B9CE-45E7-BD17-9BC7C4367E2E}"/>
    <cellStyle name="Calculation 16 4 2 2" xfId="6654" xr:uid="{A28145F1-A016-4CF0-9632-71DC6BE6C164}"/>
    <cellStyle name="Calculation 16 4 3" xfId="20048" xr:uid="{26866FBE-5BAA-4116-A598-1E9527D65B66}"/>
    <cellStyle name="Calculation 16 5" xfId="7367" xr:uid="{AA361521-CCB6-48E1-85EF-9F228C85AE89}"/>
    <cellStyle name="Calculation 16 5 2" xfId="13754" xr:uid="{B015C1A9-265D-4973-8B0A-6BBC05ABDEB6}"/>
    <cellStyle name="Calculation 16 5 2 2" xfId="5582" xr:uid="{0F095ECF-6D95-4F73-AB0F-53410A44A492}"/>
    <cellStyle name="Calculation 16 5 3" xfId="17793" xr:uid="{2B206706-A64D-4C11-A531-B556B369E7FE}"/>
    <cellStyle name="Calculation 16 6" xfId="7442" xr:uid="{7C95956B-7285-4060-A7E4-4F7FB0AE747B}"/>
    <cellStyle name="Calculation 16 6 2" xfId="13837" xr:uid="{30BECA46-746B-423C-981D-58459E386CEC}"/>
    <cellStyle name="Calculation 16 6 2 2" xfId="21116" xr:uid="{1C8034B8-5D90-4DC8-93AD-8B9E75E835CA}"/>
    <cellStyle name="Calculation 16 6 3" xfId="23841" xr:uid="{318B3DDF-C620-4D75-806A-4ECB7ACD26F3}"/>
    <cellStyle name="Calculation 16 7" xfId="8201" xr:uid="{56D41160-5662-4CCE-84D3-CE12359A55EF}"/>
    <cellStyle name="Calculation 16 7 2" xfId="14672" xr:uid="{E4AE1BE3-A16A-4191-99AC-0E2965C1F4DA}"/>
    <cellStyle name="Calculation 16 7 2 2" xfId="18141" xr:uid="{FB18EE73-1309-4B52-A654-01BD3190941F}"/>
    <cellStyle name="Calculation 16 7 3" xfId="20470" xr:uid="{911FDF9B-9D68-4418-86A3-AD69728B5CD2}"/>
    <cellStyle name="Calculation 16 8" xfId="8597" xr:uid="{1C9791E4-F781-4622-834E-A223793F672C}"/>
    <cellStyle name="Calculation 16 8 2" xfId="15068" xr:uid="{04E70CC9-93C7-42B6-89BB-090CEA038D62}"/>
    <cellStyle name="Calculation 16 8 2 2" xfId="20990" xr:uid="{B15AFD1F-677A-4BB9-B6CE-2FFC1DF21BD3}"/>
    <cellStyle name="Calculation 16 8 3" xfId="18404" xr:uid="{807A8158-525D-4BEB-82F4-157F8EEFB5A8}"/>
    <cellStyle name="Calculation 16 9" xfId="8184" xr:uid="{7187A4AD-1855-40AB-A829-F9759E3D3E06}"/>
    <cellStyle name="Calculation 16 9 2" xfId="14655" xr:uid="{4837F259-6AC9-4513-87E1-19C05E3542ED}"/>
    <cellStyle name="Calculation 16 9 2 2" xfId="18028" xr:uid="{122E4BD4-50DB-4AE8-A6EF-133B0EDE2C1C}"/>
    <cellStyle name="Calculation 16 9 3" xfId="22662" xr:uid="{2C28E254-C34C-4F1A-99EC-2021B20C0BCF}"/>
    <cellStyle name="Calculation 17" xfId="3717" xr:uid="{E31DC55E-44B3-4C15-A94E-F3616F11BE52}"/>
    <cellStyle name="Calculation 17 2" xfId="12990" xr:uid="{9E0C2150-E41A-40E9-8EDD-BB8024414E7C}"/>
    <cellStyle name="Calculation 17 2 2" xfId="17343" xr:uid="{2BD7DF06-4F78-4930-8C29-147DA5E376C6}"/>
    <cellStyle name="Calculation 17 3" xfId="6660" xr:uid="{FFD480D3-2ACB-41E1-85C7-900B29B98CF8}"/>
    <cellStyle name="Calculation 17 4" xfId="18314" xr:uid="{7420F13B-5AAE-42D7-8BB6-151490EB873C}"/>
    <cellStyle name="Calculation 18" xfId="3723" xr:uid="{EC2A906A-06C9-4A0E-94F7-4560E7890D96}"/>
    <cellStyle name="Calculation 18 2" xfId="14252" xr:uid="{F6FD833E-CF25-4C74-A720-11DD84BD1175}"/>
    <cellStyle name="Calculation 18 2 2" xfId="21036" xr:uid="{EA9D161B-8709-4497-814B-510B87C94019}"/>
    <cellStyle name="Calculation 18 3" xfId="21552" xr:uid="{DDFE8A49-70C8-443D-8B45-5CD1E57CFF92}"/>
    <cellStyle name="Calculation 19" xfId="7820" xr:uid="{343EB598-FE5A-4771-9BC1-A1F7D53F5BA7}"/>
    <cellStyle name="Calculation 19 2" xfId="14291" xr:uid="{718728CD-382E-4ED8-92E2-20A06760F90E}"/>
    <cellStyle name="Calculation 19 2 2" xfId="23574" xr:uid="{E2B69AE8-E8D5-4F4C-B670-51B6D24B4162}"/>
    <cellStyle name="Calculation 19 3" xfId="6072" xr:uid="{22B878BE-6E3A-45CF-A5EF-4021242C0C8E}"/>
    <cellStyle name="Calculation 2" xfId="482" xr:uid="{00000000-0005-0000-0000-0000E1010000}"/>
    <cellStyle name="Calculation 2 10" xfId="8598" xr:uid="{7ECEE47F-26EF-4A59-893C-CF6632A1544D}"/>
    <cellStyle name="Calculation 2 10 2" xfId="15069" xr:uid="{78CAD82D-EB50-443B-9391-D1CB847582A9}"/>
    <cellStyle name="Calculation 2 10 2 2" xfId="21306" xr:uid="{7E93A874-8675-4B45-88AB-8A3D051909DC}"/>
    <cellStyle name="Calculation 2 10 3" xfId="23722" xr:uid="{15896041-8103-4166-A030-35D83C8D4610}"/>
    <cellStyle name="Calculation 2 11" xfId="8185" xr:uid="{53B85E21-AD4D-41AF-BD9A-1306F9EC5E5D}"/>
    <cellStyle name="Calculation 2 11 2" xfId="14656" xr:uid="{36EC81A4-56D4-427D-8D7B-444A48FA23B1}"/>
    <cellStyle name="Calculation 2 11 2 2" xfId="23902" xr:uid="{30A920AB-37C8-465D-9921-BA165863B306}"/>
    <cellStyle name="Calculation 2 11 3" xfId="23505" xr:uid="{066158B4-1BE5-422C-A286-35CA8FE2797B}"/>
    <cellStyle name="Calculation 2 12" xfId="8768" xr:uid="{C8CD9441-D8DB-4482-A9FB-254514F88818}"/>
    <cellStyle name="Calculation 2 12 2" xfId="15239" xr:uid="{7C4E1FA3-1053-496B-B44D-54DBAA39C74D}"/>
    <cellStyle name="Calculation 2 12 2 2" xfId="18549" xr:uid="{737438DD-130F-455B-8ADA-4A572CB7DBAC}"/>
    <cellStyle name="Calculation 2 12 3" xfId="19055" xr:uid="{C45E7FCB-16E7-4632-B719-02A32757DB98}"/>
    <cellStyle name="Calculation 2 13" xfId="8749" xr:uid="{BC0E83CE-4712-4F66-B805-E6E9863F6385}"/>
    <cellStyle name="Calculation 2 13 2" xfId="15220" xr:uid="{78C60C51-67EE-4265-8141-5D9653E95798}"/>
    <cellStyle name="Calculation 2 13 2 2" xfId="4486" xr:uid="{F970EE98-D6A8-4C19-A80F-308E24EAD994}"/>
    <cellStyle name="Calculation 2 13 3" xfId="22641" xr:uid="{AEFD83D4-A4A1-4471-9024-3DD81F5201E9}"/>
    <cellStyle name="Calculation 2 14" xfId="9793" xr:uid="{70F0E403-0CAF-4736-9A1D-D2BC015363DF}"/>
    <cellStyle name="Calculation 2 14 2" xfId="16264" xr:uid="{1946A305-36E2-4F07-BBE5-89DF43BFD145}"/>
    <cellStyle name="Calculation 2 14 2 2" xfId="23808" xr:uid="{B4DBC5C2-74E8-4A1E-B89B-640954AD04D2}"/>
    <cellStyle name="Calculation 2 14 3" xfId="20023" xr:uid="{A4C9C5E2-CDD8-490E-9EEC-E15764FC3C69}"/>
    <cellStyle name="Calculation 2 15" xfId="9648" xr:uid="{12F04F87-DCE2-4B19-A360-5DE09F145B0E}"/>
    <cellStyle name="Calculation 2 15 2" xfId="16119" xr:uid="{0C8D6148-B4E3-4303-A34B-DCC5236183F8}"/>
    <cellStyle name="Calculation 2 15 2 2" xfId="22258" xr:uid="{39735693-E589-4D62-B899-25783E7A9C50}"/>
    <cellStyle name="Calculation 2 15 3" xfId="4475" xr:uid="{432E75BD-5A0C-4397-9D82-D418CA95DDBA}"/>
    <cellStyle name="Calculation 2 16" xfId="9806" xr:uid="{73D6DE88-2856-43CC-BB66-45E5908E2236}"/>
    <cellStyle name="Calculation 2 16 2" xfId="16277" xr:uid="{43C35875-7F71-4AD8-A9E9-84F7027E5ED3}"/>
    <cellStyle name="Calculation 2 16 2 2" xfId="18411" xr:uid="{30785691-1613-4624-AA3A-9C91AB934B97}"/>
    <cellStyle name="Calculation 2 16 3" xfId="21200" xr:uid="{0943925B-D05A-470F-8337-364D464D881E}"/>
    <cellStyle name="Calculation 2 17" xfId="9633" xr:uid="{05C67B57-390A-4E97-AA42-C9A58ED627E2}"/>
    <cellStyle name="Calculation 2 17 2" xfId="16104" xr:uid="{C6BF75AF-EB14-40B5-A539-4D229CA95EE4}"/>
    <cellStyle name="Calculation 2 17 2 2" xfId="17500" xr:uid="{F4F4222D-E7F4-4197-B73C-39DF1998CBE6}"/>
    <cellStyle name="Calculation 2 17 3" xfId="23807" xr:uid="{D03A0BBF-311A-40BA-A1E6-F6A52618379F}"/>
    <cellStyle name="Calculation 2 18" xfId="9822" xr:uid="{FA901FB4-43BB-4D3B-9036-8842C3D17A26}"/>
    <cellStyle name="Calculation 2 18 2" xfId="16293" xr:uid="{42B4F1B4-8C19-4745-99D6-38089095E63F}"/>
    <cellStyle name="Calculation 2 18 2 2" xfId="18694" xr:uid="{3CA4C9A1-DD0C-4604-AD73-145D6C6CAF9E}"/>
    <cellStyle name="Calculation 2 18 3" xfId="7464" xr:uid="{A5DFCD15-3142-4007-8F74-7802F0B3C3D8}"/>
    <cellStyle name="Calculation 2 19" xfId="10821" xr:uid="{A98D75CE-3BDA-4F40-BC2B-6FEE18E55204}"/>
    <cellStyle name="Calculation 2 19 2" xfId="17802" xr:uid="{07E343AA-85F7-4249-82CB-5F3C14C34C23}"/>
    <cellStyle name="Calculation 2 2" xfId="483" xr:uid="{00000000-0005-0000-0000-0000E2010000}"/>
    <cellStyle name="Calculation 2 2 10" xfId="8769" xr:uid="{3AD25F91-ECD6-4A49-A5C9-1CB78357667C}"/>
    <cellStyle name="Calculation 2 2 10 2" xfId="15240" xr:uid="{91FCAB1D-407C-4B67-8E93-9E3512E3D378}"/>
    <cellStyle name="Calculation 2 2 10 2 2" xfId="22998" xr:uid="{36CB0259-6B23-413C-B21F-F18B478652CA}"/>
    <cellStyle name="Calculation 2 2 10 3" xfId="23938" xr:uid="{556406A1-E6F1-4CFC-AB76-575719E3A8EE}"/>
    <cellStyle name="Calculation 2 2 11" xfId="8750" xr:uid="{EBF578B0-E672-4B72-A6F6-91E8285C2774}"/>
    <cellStyle name="Calculation 2 2 11 2" xfId="15221" xr:uid="{167ACE1E-0999-431C-934D-D5872484046E}"/>
    <cellStyle name="Calculation 2 2 11 2 2" xfId="5495" xr:uid="{F3C0AD63-7F84-4167-9704-6D4DDEBBEEC6}"/>
    <cellStyle name="Calculation 2 2 11 3" xfId="5328" xr:uid="{A0D53D80-8881-4505-9867-0310E107B228}"/>
    <cellStyle name="Calculation 2 2 12" xfId="9792" xr:uid="{151CC81B-1363-459D-A166-53BE584EC84F}"/>
    <cellStyle name="Calculation 2 2 12 2" xfId="16263" xr:uid="{972C7671-2369-4B41-BBD9-ADAD051A0620}"/>
    <cellStyle name="Calculation 2 2 12 2 2" xfId="18356" xr:uid="{7485A876-2822-4739-B4F9-5A32F3566EE1}"/>
    <cellStyle name="Calculation 2 2 12 3" xfId="4852" xr:uid="{9CC3F700-0747-4B45-AF34-3A707EE5062D}"/>
    <cellStyle name="Calculation 2 2 13" xfId="9649" xr:uid="{25FA8170-1374-49B6-89DD-D3F875DBF167}"/>
    <cellStyle name="Calculation 2 2 13 2" xfId="16120" xr:uid="{B50E6731-AA32-4D67-BF66-DB2883F01FA1}"/>
    <cellStyle name="Calculation 2 2 13 2 2" xfId="4507" xr:uid="{5EB80462-52A3-41A6-8BD3-5027730F0BDB}"/>
    <cellStyle name="Calculation 2 2 13 3" xfId="23816" xr:uid="{6CEF1790-9586-449C-AB6E-5F9EFC48B3A3}"/>
    <cellStyle name="Calculation 2 2 14" xfId="9805" xr:uid="{A2D73E8C-7B68-4965-B8C2-2F38467698D1}"/>
    <cellStyle name="Calculation 2 2 14 2" xfId="16276" xr:uid="{8BCCD61C-B763-445C-9C3D-7F6D44460492}"/>
    <cellStyle name="Calculation 2 2 14 2 2" xfId="20674" xr:uid="{4DB0AF47-85DA-4A22-9A37-62E4F3C511A1}"/>
    <cellStyle name="Calculation 2 2 14 3" xfId="23735" xr:uid="{15E13660-E2E6-4C6E-AC0E-28C9560C00C0}"/>
    <cellStyle name="Calculation 2 2 15" xfId="9634" xr:uid="{55E36A1B-E5D0-4A4D-8E33-B43126754B49}"/>
    <cellStyle name="Calculation 2 2 15 2" xfId="16105" xr:uid="{A8CFD351-AE8A-420B-9606-F68D56B9827F}"/>
    <cellStyle name="Calculation 2 2 15 2 2" xfId="23571" xr:uid="{DD012BF1-2AA6-4A7C-981F-84E191410747}"/>
    <cellStyle name="Calculation 2 2 15 3" xfId="4991" xr:uid="{28F6EB8E-E0ED-41EE-B7C3-C3DDFFFEAD2B}"/>
    <cellStyle name="Calculation 2 2 16" xfId="9821" xr:uid="{7B8117EF-EEBE-4236-AD13-EEBC830B3678}"/>
    <cellStyle name="Calculation 2 2 16 2" xfId="16292" xr:uid="{0DFF3BD4-A5D0-4FE5-BBFE-9565C66A7DCB}"/>
    <cellStyle name="Calculation 2 2 16 2 2" xfId="5914" xr:uid="{7303C4C3-6798-46FD-B6C5-7EA0EA07C900}"/>
    <cellStyle name="Calculation 2 2 16 3" xfId="23296" xr:uid="{0AA5FA08-72B0-4EB2-8922-FD6C237E50B3}"/>
    <cellStyle name="Calculation 2 2 17" xfId="10822" xr:uid="{A367DECE-2D11-4BD8-BD95-E2383452D12E}"/>
    <cellStyle name="Calculation 2 2 17 2" xfId="21358" xr:uid="{2401892B-B436-4119-BC8E-630D47812E7E}"/>
    <cellStyle name="Calculation 2 2 18" xfId="10716" xr:uid="{D6656D9C-4095-4F88-BFF7-B582D858A61B}"/>
    <cellStyle name="Calculation 2 2 18 2" xfId="22516" xr:uid="{36B85857-D4B0-4580-975A-676AC9809EA5}"/>
    <cellStyle name="Calculation 2 2 19" xfId="11038" xr:uid="{88CE2FBE-5EBC-4572-82C2-D13D2DD2B603}"/>
    <cellStyle name="Calculation 2 2 19 2" xfId="20634" xr:uid="{639139A6-622A-4AF7-BFD1-E82A63E2A750}"/>
    <cellStyle name="Calculation 2 2 2" xfId="484" xr:uid="{00000000-0005-0000-0000-0000E3010000}"/>
    <cellStyle name="Calculation 2 2 2 2" xfId="3906" xr:uid="{CE4D557F-EF5F-468F-B145-DA43C27B6E9F}"/>
    <cellStyle name="Calculation 2 2 2 2 2" xfId="13007" xr:uid="{8706A495-75C0-479E-BD01-CD29716EB0B0}"/>
    <cellStyle name="Calculation 2 2 2 2 2 2" xfId="21537" xr:uid="{BC51FC78-870D-4B22-86B6-A18C1A24D7F8}"/>
    <cellStyle name="Calculation 2 2 2 2 3" xfId="20525" xr:uid="{BB09B54E-2C7F-4524-88B8-E94FE5B86A69}"/>
    <cellStyle name="Calculation 2 2 2 3" xfId="11231" xr:uid="{D96CCCC4-C4C3-41AD-8085-102C2FA17FEB}"/>
    <cellStyle name="Calculation 2 2 2 3 2" xfId="23498" xr:uid="{336DCEDD-7AD0-4C2C-ABBF-57444C13FD0B}"/>
    <cellStyle name="Calculation 2 2 2 4" xfId="12328" xr:uid="{D84C78D6-92F2-4F56-B954-8974F08A234F}"/>
    <cellStyle name="Calculation 2 2 2 4 2" xfId="5940" xr:uid="{2EE76B9D-D050-4927-B22F-801905D8E0C6}"/>
    <cellStyle name="Calculation 2 2 2 5" xfId="18348" xr:uid="{9896D943-455F-41E7-9B35-DFAA10A1B710}"/>
    <cellStyle name="Calculation 2 2 20" xfId="10842" xr:uid="{06B1B0DC-FF72-4C22-8D19-15D3458DAF96}"/>
    <cellStyle name="Calculation 2 2 20 2" xfId="19835" xr:uid="{81D735EC-4D16-4CD2-A5C2-4189BD865FE1}"/>
    <cellStyle name="Calculation 2 2 21" xfId="11049" xr:uid="{9CCC677C-267F-42D0-B2D7-A257CB3ED668}"/>
    <cellStyle name="Calculation 2 2 21 2" xfId="7655" xr:uid="{DE004415-60C2-4C8F-9AE0-962A582E49B7}"/>
    <cellStyle name="Calculation 2 2 22" xfId="10856" xr:uid="{4F9547CB-ADFB-4F0C-8E16-A55B1E1CA911}"/>
    <cellStyle name="Calculation 2 2 22 2" xfId="22298" xr:uid="{6BEDEC42-65C1-4E5B-9B3C-B17CCB726420}"/>
    <cellStyle name="Calculation 2 2 23" xfId="17109" xr:uid="{18400BB0-10ED-41DD-B2B3-15A56D662711}"/>
    <cellStyle name="Calculation 2 2 23 2" xfId="4659" xr:uid="{CD598A98-0F22-4882-9E50-CCCE62C2F1A5}"/>
    <cellStyle name="Calculation 2 2 24" xfId="5519" xr:uid="{6A2D190A-2EE2-49D1-BCB5-FDBF7AD03C46}"/>
    <cellStyle name="Calculation 2 2 25" xfId="24052" xr:uid="{A5FC592E-C7D8-4D7A-A50D-0E79E347AFFD}"/>
    <cellStyle name="Calculation 2 2 26" xfId="34335" xr:uid="{CAA0787C-A6E0-4FE2-839C-AC4634AB2EA5}"/>
    <cellStyle name="Calculation 2 2 27" xfId="33971" xr:uid="{065D0846-A83D-4C20-B2FF-9B464471A27A}"/>
    <cellStyle name="Calculation 2 2 3" xfId="3674" xr:uid="{1718B1CA-B296-4F88-91A1-CEFE7FA5ECD3}"/>
    <cellStyle name="Calculation 2 2 3 2" xfId="13006" xr:uid="{AC01A836-4DD8-4091-B27A-FD188F3DAE74}"/>
    <cellStyle name="Calculation 2 2 3 2 2" xfId="20547" xr:uid="{E1EC2FA6-CD28-49A9-B389-A1CD7403B444}"/>
    <cellStyle name="Calculation 2 2 3 3" xfId="6671" xr:uid="{43C1E11B-76BA-4C36-A73C-A918CF5B6B9E}"/>
    <cellStyle name="Calculation 2 2 3 4" xfId="7151" xr:uid="{4AB962F8-48C1-4A0B-858C-4392AECBF15F}"/>
    <cellStyle name="Calculation 2 2 4" xfId="3599" xr:uid="{033BE833-D9EB-4371-8EBF-964B97BF4DAA}"/>
    <cellStyle name="Calculation 2 2 4 2" xfId="13797" xr:uid="{C2308FAC-2A80-4CFA-82C9-8D37092A1257}"/>
    <cellStyle name="Calculation 2 2 4 2 2" xfId="5039" xr:uid="{EDA3E68A-14C7-47AF-BFC6-9E3C07E73C51}"/>
    <cellStyle name="Calculation 2 2 4 3" xfId="23502" xr:uid="{63A94EDF-B45E-447A-A041-9EA1327033D5}"/>
    <cellStyle name="Calculation 2 2 5" xfId="7369" xr:uid="{09AD8632-1E26-44AB-A0F8-D620B48FC8E1}"/>
    <cellStyle name="Calculation 2 2 5 2" xfId="13756" xr:uid="{822AAD7A-EFF9-4B8C-AF47-B687A26D8B7C}"/>
    <cellStyle name="Calculation 2 2 5 2 2" xfId="21465" xr:uid="{C1BF89C3-02E7-47F5-AB83-E346DEF3C4CB}"/>
    <cellStyle name="Calculation 2 2 5 3" xfId="23402" xr:uid="{F67AEE73-435D-4FBB-959D-5243615CBBC3}"/>
    <cellStyle name="Calculation 2 2 6" xfId="7440" xr:uid="{121FE1BE-66C8-4D48-8627-D3B164CE190C}"/>
    <cellStyle name="Calculation 2 2 6 2" xfId="13835" xr:uid="{39F6EDAA-4343-4FA6-82D3-A4B5CEC4DC1E}"/>
    <cellStyle name="Calculation 2 2 6 2 2" xfId="21365" xr:uid="{43974852-0321-416F-B522-173761466EF0}"/>
    <cellStyle name="Calculation 2 2 6 3" xfId="5121" xr:uid="{ED576BAF-6115-430A-9EB0-A446AD48FCDF}"/>
    <cellStyle name="Calculation 2 2 7" xfId="8203" xr:uid="{41FB0765-5AAA-4CB3-BAD5-C274F44EA501}"/>
    <cellStyle name="Calculation 2 2 7 2" xfId="14674" xr:uid="{BFD9C8DE-0DB3-46E3-B209-750E9E1604AA}"/>
    <cellStyle name="Calculation 2 2 7 2 2" xfId="18184" xr:uid="{B4B6AFD3-0866-4F63-BB69-1C38382DA116}"/>
    <cellStyle name="Calculation 2 2 7 3" xfId="7402" xr:uid="{F4FDD995-EC76-4FE7-A318-E133FF506BCD}"/>
    <cellStyle name="Calculation 2 2 8" xfId="8214" xr:uid="{D1231FCD-A16D-4E8C-897E-E3904C79EB02}"/>
    <cellStyle name="Calculation 2 2 8 2" xfId="14685" xr:uid="{9A85CEED-B4C6-4125-9D97-628C7A9065CA}"/>
    <cellStyle name="Calculation 2 2 8 2 2" xfId="20883" xr:uid="{19392C8C-906D-4438-A1BA-926BE35B0F25}"/>
    <cellStyle name="Calculation 2 2 8 3" xfId="5764" xr:uid="{7084F177-CB5A-473B-A8DF-A8E5F269E938}"/>
    <cellStyle name="Calculation 2 2 9" xfId="8186" xr:uid="{2B4C15D6-0D78-481C-AED7-C57ACC013110}"/>
    <cellStyle name="Calculation 2 2 9 2" xfId="14657" xr:uid="{EB8769D1-6723-4624-BA3B-07EBC2F0F178}"/>
    <cellStyle name="Calculation 2 2 9 2 2" xfId="22622" xr:uid="{1F3540A1-FC31-44B7-82E4-FC62CF23515E}"/>
    <cellStyle name="Calculation 2 2 9 3" xfId="21847" xr:uid="{84ACDB74-9F89-41A9-AA44-722C4102E094}"/>
    <cellStyle name="Calculation 2 20" xfId="10715" xr:uid="{F0A46A52-1577-4B27-AA21-EF31CF428347}"/>
    <cellStyle name="Calculation 2 20 2" xfId="22072" xr:uid="{1BB1B725-ADC6-4F7D-9642-2EB526C34A94}"/>
    <cellStyle name="Calculation 2 21" xfId="11260" xr:uid="{1833FE3A-B15E-43C8-8891-4BBAF95BB89A}"/>
    <cellStyle name="Calculation 2 21 2" xfId="5749" xr:uid="{4AB8CFB0-61F1-4AC7-A05A-28F969FAFB8F}"/>
    <cellStyle name="Calculation 2 22" xfId="10841" xr:uid="{B63C4A27-816C-436F-B79C-09B95241C60D}"/>
    <cellStyle name="Calculation 2 22 2" xfId="23174" xr:uid="{EE2403B9-5AB4-4F56-B49C-C181BE4270ED}"/>
    <cellStyle name="Calculation 2 23" xfId="11050" xr:uid="{86D015AD-FA17-4047-A9B6-4C3CF910BF08}"/>
    <cellStyle name="Calculation 2 23 2" xfId="18486" xr:uid="{447F8070-C77A-4472-9EE4-F80B191F3E23}"/>
    <cellStyle name="Calculation 2 24" xfId="12006" xr:uid="{EBA421D8-72E8-4EC0-8051-44E5F263079C}"/>
    <cellStyle name="Calculation 2 24 2" xfId="23246" xr:uid="{D03EFB52-F813-4C7B-AA9E-CACF630A18F8}"/>
    <cellStyle name="Calculation 2 25" xfId="17108" xr:uid="{265F7E28-300C-4756-A312-F3F97224C362}"/>
    <cellStyle name="Calculation 2 25 2" xfId="23597" xr:uid="{FB5AAAD6-EE54-4BF1-9495-016EE8B26D1A}"/>
    <cellStyle name="Calculation 2 26" xfId="20860" xr:uid="{F9A308A3-04D4-4BFC-873F-F64E0AC35352}"/>
    <cellStyle name="Calculation 2 27" xfId="31677" xr:uid="{CD93CF56-90A8-4C7A-BCFF-B5F7C1B06985}"/>
    <cellStyle name="Calculation 2 28" xfId="34098" xr:uid="{AEDF6205-EE67-4B44-9578-504F46CD849F}"/>
    <cellStyle name="Calculation 2 29" xfId="33913" xr:uid="{88A8E0E6-B17E-432E-B064-088FB28FE776}"/>
    <cellStyle name="Calculation 2 3" xfId="485" xr:uid="{00000000-0005-0000-0000-0000E4010000}"/>
    <cellStyle name="Calculation 2 3 10" xfId="8770" xr:uid="{3E29E11B-9DDD-4C0F-9248-36C8FCD0659E}"/>
    <cellStyle name="Calculation 2 3 10 2" xfId="15241" xr:uid="{02B26EC8-ACB5-4459-BB41-F1C66E072BC7}"/>
    <cellStyle name="Calculation 2 3 10 2 2" xfId="20002" xr:uid="{4A6D40D7-01AA-4959-A41D-FA80045972A7}"/>
    <cellStyle name="Calculation 2 3 10 3" xfId="22277" xr:uid="{91BBBAD5-ED4D-4692-8F12-A110AA114C7D}"/>
    <cellStyle name="Calculation 2 3 11" xfId="8751" xr:uid="{61698EA4-4E44-46AD-A63B-20CD505EAEDD}"/>
    <cellStyle name="Calculation 2 3 11 2" xfId="15222" xr:uid="{EA1B2E89-278F-4768-8B4C-9CF11FC4600C}"/>
    <cellStyle name="Calculation 2 3 11 2 2" xfId="23337" xr:uid="{A87A8B2D-250B-4CF4-97D8-4A064805BFEA}"/>
    <cellStyle name="Calculation 2 3 11 3" xfId="22952" xr:uid="{B6465E92-57CF-402A-A202-0470655ED01C}"/>
    <cellStyle name="Calculation 2 3 12" xfId="9791" xr:uid="{EE365D74-6F1A-4097-AC57-445CC8F677BC}"/>
    <cellStyle name="Calculation 2 3 12 2" xfId="16262" xr:uid="{CABC1095-1C2E-4FF3-8D05-7B9CA5DC7860}"/>
    <cellStyle name="Calculation 2 3 12 2 2" xfId="21636" xr:uid="{F026A4B6-FB74-4D5B-BCDA-20042AC0FDFB}"/>
    <cellStyle name="Calculation 2 3 12 3" xfId="22670" xr:uid="{518BDFAF-EFF4-4F77-853C-30BEC4EF8F81}"/>
    <cellStyle name="Calculation 2 3 13" xfId="9650" xr:uid="{3D5D03A9-06E8-40BC-B82C-F8744164E29A}"/>
    <cellStyle name="Calculation 2 3 13 2" xfId="16121" xr:uid="{9C3CA37E-27BE-4052-9993-3BF387DACE66}"/>
    <cellStyle name="Calculation 2 3 13 2 2" xfId="23731" xr:uid="{01020DE8-DE8C-4170-8BED-62716912FBF1}"/>
    <cellStyle name="Calculation 2 3 13 3" xfId="21603" xr:uid="{B211F501-B79B-4B18-B8A7-215ED0224F4B}"/>
    <cellStyle name="Calculation 2 3 14" xfId="9804" xr:uid="{910A46E8-EBAF-46A7-A8DB-A5647B216512}"/>
    <cellStyle name="Calculation 2 3 14 2" xfId="16275" xr:uid="{D12C06E4-7054-4F96-9F68-6D846F49641A}"/>
    <cellStyle name="Calculation 2 3 14 2 2" xfId="22001" xr:uid="{08EBB78C-0BD3-4132-B7C4-F3908F5B12CA}"/>
    <cellStyle name="Calculation 2 3 14 3" xfId="20891" xr:uid="{8222A8EA-80A9-4987-ABE7-869B8BDFAE3C}"/>
    <cellStyle name="Calculation 2 3 15" xfId="9890" xr:uid="{C5F8F00F-652D-48D7-92F1-B9B98342661B}"/>
    <cellStyle name="Calculation 2 3 15 2" xfId="16361" xr:uid="{D05039F7-2A4B-4868-84A9-FF3C8BE185A7}"/>
    <cellStyle name="Calculation 2 3 15 2 2" xfId="4535" xr:uid="{27DD1A2F-0DEA-41E8-975F-328C93C2FF56}"/>
    <cellStyle name="Calculation 2 3 15 3" xfId="20378" xr:uid="{B496A945-FE87-4571-B5A1-676E5EBA87E4}"/>
    <cellStyle name="Calculation 2 3 16" xfId="9820" xr:uid="{E6BED7F3-8357-4BD1-A0E1-307A3B453ED7}"/>
    <cellStyle name="Calculation 2 3 16 2" xfId="16291" xr:uid="{D294814E-E694-44CC-85FF-60FCFDC469D7}"/>
    <cellStyle name="Calculation 2 3 16 2 2" xfId="23144" xr:uid="{37DECF1E-2A97-4D1D-9BE9-842B53CF38E8}"/>
    <cellStyle name="Calculation 2 3 16 3" xfId="5539" xr:uid="{8B96D578-D77C-44D6-BB98-6583BE4BFB3C}"/>
    <cellStyle name="Calculation 2 3 17" xfId="10823" xr:uid="{AFBA9137-E792-48A3-9F73-035D1562C1BB}"/>
    <cellStyle name="Calculation 2 3 17 2" xfId="21878" xr:uid="{8DBDB6B7-B6B3-434B-A722-28323C4358BC}"/>
    <cellStyle name="Calculation 2 3 18" xfId="10717" xr:uid="{9554B1BC-9D07-4D06-8F9F-D0DEDA59BA28}"/>
    <cellStyle name="Calculation 2 3 18 2" xfId="23330" xr:uid="{7531F452-B903-4CC1-8362-8EDEEB6B13CF}"/>
    <cellStyle name="Calculation 2 3 19" xfId="11037" xr:uid="{C2886F4B-5A0C-4B37-9F1B-8BFF0DCD38E6}"/>
    <cellStyle name="Calculation 2 3 19 2" xfId="6186" xr:uid="{3E69F657-16E9-4A01-BAFD-3BFB08DA22E8}"/>
    <cellStyle name="Calculation 2 3 2" xfId="486" xr:uid="{00000000-0005-0000-0000-0000E5010000}"/>
    <cellStyle name="Calculation 2 3 2 2" xfId="3907" xr:uid="{E4859FF2-1709-459E-A19B-D60D5D485667}"/>
    <cellStyle name="Calculation 2 3 2 2 2" xfId="13009" xr:uid="{4BA8597F-00F2-47BA-8D9B-32724C79C072}"/>
    <cellStyle name="Calculation 2 3 2 2 2 2" xfId="5597" xr:uid="{FAD9A205-CF88-49A1-9758-C913BCBC5CA2}"/>
    <cellStyle name="Calculation 2 3 2 2 3" xfId="5085" xr:uid="{261AF9A8-9DD9-4E6F-9F18-26C1885594BD}"/>
    <cellStyle name="Calculation 2 3 2 3" xfId="11235" xr:uid="{EC31A663-B1F2-4A20-A0CE-28F217D8D69E}"/>
    <cellStyle name="Calculation 2 3 2 3 2" xfId="5096" xr:uid="{1FDD7BB7-0BCF-4742-B084-67D2436F7428}"/>
    <cellStyle name="Calculation 2 3 2 4" xfId="12329" xr:uid="{75C6ECF2-7296-4105-A3A2-9B28D54D0908}"/>
    <cellStyle name="Calculation 2 3 2 4 2" xfId="20966" xr:uid="{EEAB2355-E6E4-497F-9175-2DC4AA22D8F5}"/>
    <cellStyle name="Calculation 2 3 2 5" xfId="22276" xr:uid="{DD6663AB-8859-40AD-AE9F-92CB51CF91AD}"/>
    <cellStyle name="Calculation 2 3 20" xfId="10843" xr:uid="{83C3D03E-3F1D-49C3-B238-36A6D0A795AA}"/>
    <cellStyle name="Calculation 2 3 20 2" xfId="21047" xr:uid="{362FDC88-ECC4-4924-9C13-31BA141A98FB}"/>
    <cellStyle name="Calculation 2 3 21" xfId="11264" xr:uid="{DEEEF180-7C16-4B31-B60B-F434F51A79A4}"/>
    <cellStyle name="Calculation 2 3 21 2" xfId="5965" xr:uid="{97DF8DB2-4AE9-412D-B138-05DE5AC1805B}"/>
    <cellStyle name="Calculation 2 3 22" xfId="10857" xr:uid="{C2DCC162-0310-49C5-AFB9-7614BF8CA3E6}"/>
    <cellStyle name="Calculation 2 3 22 2" xfId="19366" xr:uid="{406605B0-4A84-49DA-90D0-A90C3115E882}"/>
    <cellStyle name="Calculation 2 3 23" xfId="17110" xr:uid="{6780EDB1-E364-4A89-BB50-35ECF5947863}"/>
    <cellStyle name="Calculation 2 3 23 2" xfId="18824" xr:uid="{94534AC3-2AD1-48FF-9719-BAE596741A27}"/>
    <cellStyle name="Calculation 2 3 24" xfId="23088" xr:uid="{3145553E-B3FE-4F63-A1F8-EF58F907DA96}"/>
    <cellStyle name="Calculation 2 3 25" xfId="34257" xr:uid="{3E2761CD-EA0D-4B59-9627-CE0995EEB9C7}"/>
    <cellStyle name="Calculation 2 3 26" xfId="24090" xr:uid="{B0B01033-367F-461C-B9A4-2DDEA61E4C6B}"/>
    <cellStyle name="Calculation 2 3 27" xfId="26589" xr:uid="{AEFCC934-CCFD-4B46-B4D9-863CB87968CF}"/>
    <cellStyle name="Calculation 2 3 3" xfId="3673" xr:uid="{31BF3874-959B-4CF2-B304-75AE18E9AE5B}"/>
    <cellStyle name="Calculation 2 3 3 2" xfId="13008" xr:uid="{142A8F9F-04BB-4170-84C6-3EAC4816C4BF}"/>
    <cellStyle name="Calculation 2 3 3 2 2" xfId="23719" xr:uid="{76773C6B-6ED9-4A21-878B-27CB0D8B2483}"/>
    <cellStyle name="Calculation 2 3 3 3" xfId="6673" xr:uid="{6E2ECE40-FBE1-4FF7-9E30-82B1A1B61470}"/>
    <cellStyle name="Calculation 2 3 3 4" xfId="4720" xr:uid="{C54116F0-8D4A-48FD-A849-D5FDBAF32BA8}"/>
    <cellStyle name="Calculation 2 3 4" xfId="3600" xr:uid="{2CB8C117-701D-45BB-A598-D9148D263A48}"/>
    <cellStyle name="Calculation 2 3 4 2" xfId="13798" xr:uid="{99182340-7303-4426-A841-C62A0F19E385}"/>
    <cellStyle name="Calculation 2 3 4 2 2" xfId="21928" xr:uid="{CF2EB618-B306-420D-A2B7-A0C10D08E6D6}"/>
    <cellStyle name="Calculation 2 3 4 3" xfId="22030" xr:uid="{EB858F0C-666C-48DB-96E4-BE80814798B5}"/>
    <cellStyle name="Calculation 2 3 5" xfId="7370" xr:uid="{96FC4B34-CB2D-40D7-89B0-2771FF4A6C39}"/>
    <cellStyle name="Calculation 2 3 5 2" xfId="13757" xr:uid="{6A7E083A-3ACA-4A71-ACAB-07F75E270494}"/>
    <cellStyle name="Calculation 2 3 5 2 2" xfId="22274" xr:uid="{432D2147-E695-4C4C-9060-13CF5452327D}"/>
    <cellStyle name="Calculation 2 3 5 3" xfId="5964" xr:uid="{2F3269DD-FF14-4C22-AF98-AB0B8728CFA2}"/>
    <cellStyle name="Calculation 2 3 6" xfId="7439" xr:uid="{DF3FC810-305B-49F3-ACED-215A4440074B}"/>
    <cellStyle name="Calculation 2 3 6 2" xfId="13834" xr:uid="{8250A3F8-1AE3-48C0-9F4B-03823C01CAFD}"/>
    <cellStyle name="Calculation 2 3 6 2 2" xfId="22290" xr:uid="{7260D929-53EE-4B99-8C10-36CCAED2CB55}"/>
    <cellStyle name="Calculation 2 3 6 3" xfId="21845" xr:uid="{BAB0588A-2DFF-40E9-8091-2AC9E95B6FE3}"/>
    <cellStyle name="Calculation 2 3 7" xfId="8204" xr:uid="{FF3D31DB-C1A5-41BD-BEB8-BF2345C07343}"/>
    <cellStyle name="Calculation 2 3 7 2" xfId="14675" xr:uid="{A6ECA45D-4D30-4AB3-91DC-0CD849C5A9AB}"/>
    <cellStyle name="Calculation 2 3 7 2 2" xfId="21148" xr:uid="{D545E09E-1201-4420-BB51-6638DDE346B6}"/>
    <cellStyle name="Calculation 2 3 7 3" xfId="20151" xr:uid="{5C29433E-7C86-4055-8F1B-D6A6C0CCD84F}"/>
    <cellStyle name="Calculation 2 3 8" xfId="8532" xr:uid="{0F372C78-0EF4-40B0-BA69-A50DFBE9515B}"/>
    <cellStyle name="Calculation 2 3 8 2" xfId="15003" xr:uid="{4859E8FB-592B-47EB-9EF5-51FB4217DA7C}"/>
    <cellStyle name="Calculation 2 3 8 2 2" xfId="21864" xr:uid="{0DB0F88E-BB4D-404E-A70F-67E055E28BBC}"/>
    <cellStyle name="Calculation 2 3 8 3" xfId="17663" xr:uid="{4DA35967-BA37-4A8A-981C-A776858E7B5E}"/>
    <cellStyle name="Calculation 2 3 9" xfId="8187" xr:uid="{F9AB0583-D87F-4D71-BF90-C4661FE4583E}"/>
    <cellStyle name="Calculation 2 3 9 2" xfId="14658" xr:uid="{AADBB5E7-2CBB-45FB-AD0D-7E9D544EA9D4}"/>
    <cellStyle name="Calculation 2 3 9 2 2" xfId="23277" xr:uid="{718092CA-2603-4BDF-98E4-0C811D9C013C}"/>
    <cellStyle name="Calculation 2 3 9 3" xfId="4888" xr:uid="{2324619D-7C0D-4A2C-A614-7408C1A4DC7A}"/>
    <cellStyle name="Calculation 2 4" xfId="487" xr:uid="{00000000-0005-0000-0000-0000E6010000}"/>
    <cellStyle name="Calculation 2 4 2" xfId="3908" xr:uid="{3A7BEF43-6E48-46CA-9B78-B8F34725A269}"/>
    <cellStyle name="Calculation 2 4 2 2" xfId="13010" xr:uid="{E04D8E40-0412-4E08-81AB-794C20988D33}"/>
    <cellStyle name="Calculation 2 4 2 2 2" xfId="19067" xr:uid="{1B56FA35-3588-4886-AF43-1734787EB57E}"/>
    <cellStyle name="Calculation 2 4 2 3" xfId="7408" xr:uid="{453A6108-DC8A-4095-A5E1-568CFDEDD238}"/>
    <cellStyle name="Calculation 2 4 3" xfId="11328" xr:uid="{DB9A6C8A-520E-4EED-87AF-B05B48D73402}"/>
    <cellStyle name="Calculation 2 4 3 2" xfId="5050" xr:uid="{B01B940A-08A4-4E1C-8847-1CBE8667698F}"/>
    <cellStyle name="Calculation 2 4 4" xfId="12330" xr:uid="{EDDF8828-7C47-449A-A3AD-A3E1E19C819E}"/>
    <cellStyle name="Calculation 2 4 4 2" xfId="4580" xr:uid="{25AF1AD0-C69E-4711-AEAE-E0B1BDC3FAC7}"/>
    <cellStyle name="Calculation 2 4 5" xfId="20092" xr:uid="{D70CE7A8-5E54-43EB-B818-45409DD87596}"/>
    <cellStyle name="Calculation 2 5" xfId="3675" xr:uid="{057B7AF0-40C9-4BD3-844F-72456D2A9274}"/>
    <cellStyle name="Calculation 2 5 2" xfId="13005" xr:uid="{537E0DF7-79BD-4DEC-B605-F73C945FB4D6}"/>
    <cellStyle name="Calculation 2 5 2 2" xfId="21891" xr:uid="{0EC9A59B-222B-4C08-B636-44B46DCFD7C8}"/>
    <cellStyle name="Calculation 2 5 3" xfId="6670" xr:uid="{5A758A58-7E2B-4074-B00E-3BAF52318AA5}"/>
    <cellStyle name="Calculation 2 5 4" xfId="4623" xr:uid="{2C7DAF5A-69BA-4B13-8B05-B1400EFC07D8}"/>
    <cellStyle name="Calculation 2 6" xfId="3598" xr:uid="{035455AE-63C5-4666-9AFD-1E3A1F915273}"/>
    <cellStyle name="Calculation 2 6 2" xfId="13796" xr:uid="{49E0DE9A-5D56-4ED7-8CC5-A2C593B97075}"/>
    <cellStyle name="Calculation 2 6 2 2" xfId="19072" xr:uid="{481A75D7-56E6-4C9F-BF6E-9B31D406A8DB}"/>
    <cellStyle name="Calculation 2 6 3" xfId="4803" xr:uid="{62A669B7-E947-43A9-B0C5-C9F34156E8BE}"/>
    <cellStyle name="Calculation 2 7" xfId="7368" xr:uid="{6C562F1F-F5B2-4F9E-8B62-B862B9673571}"/>
    <cellStyle name="Calculation 2 7 2" xfId="13755" xr:uid="{14AC3D6E-A024-443A-B10C-192577372239}"/>
    <cellStyle name="Calculation 2 7 2 2" xfId="19754" xr:uid="{CB6C8649-2E6D-453B-BE5D-4D4D4DB98082}"/>
    <cellStyle name="Calculation 2 7 3" xfId="5187" xr:uid="{50F2352C-4E87-4774-A080-1972C5936465}"/>
    <cellStyle name="Calculation 2 8" xfId="7441" xr:uid="{0C7BB214-4F06-40E6-BD54-49E061DA3045}"/>
    <cellStyle name="Calculation 2 8 2" xfId="13836" xr:uid="{12FF7A73-DFCB-4E01-BCE1-A9BD8980C66B}"/>
    <cellStyle name="Calculation 2 8 2 2" xfId="18546" xr:uid="{43631782-F621-47B4-8023-8FD46EB3077C}"/>
    <cellStyle name="Calculation 2 8 3" xfId="5217" xr:uid="{A0FD29AC-DBED-48D4-AC65-BBBD0B9BCDDA}"/>
    <cellStyle name="Calculation 2 9" xfId="8202" xr:uid="{EA5B0223-2FD9-4183-8EA8-51DC122FAD94}"/>
    <cellStyle name="Calculation 2 9 2" xfId="14673" xr:uid="{888CF1EA-74B0-41DB-9321-BEE44A13BEB8}"/>
    <cellStyle name="Calculation 2 9 2 2" xfId="4841" xr:uid="{CD1AB2E6-41A9-4B4E-A0C3-7EE88CF02B74}"/>
    <cellStyle name="Calculation 2 9 3" xfId="17788" xr:uid="{82107430-9424-4E5E-BD88-4311B31DF765}"/>
    <cellStyle name="Calculation 20" xfId="7609" xr:uid="{F68AC192-4F31-4D95-974E-69B46A547434}"/>
    <cellStyle name="Calculation 20 2" xfId="14013" xr:uid="{A05FE5E4-F4BB-4BDB-9FCD-99EF0B25422F}"/>
    <cellStyle name="Calculation 20 2 2" xfId="23950" xr:uid="{546A4184-7ACB-48AF-8F13-EF2DDCCB9E04}"/>
    <cellStyle name="Calculation 20 3" xfId="22680" xr:uid="{429852A6-31A7-4583-8BB7-416791556633}"/>
    <cellStyle name="Calculation 21" xfId="8578" xr:uid="{81547070-F256-4EF1-A832-1715AC99B073}"/>
    <cellStyle name="Calculation 21 2" xfId="15049" xr:uid="{735297E2-8A42-4949-A55D-5AF899C0A523}"/>
    <cellStyle name="Calculation 21 2 2" xfId="22883" xr:uid="{81734BAC-535B-40B3-95A3-107D53B3A8DE}"/>
    <cellStyle name="Calculation 21 3" xfId="19388" xr:uid="{20C1B754-3EDF-4115-86F9-09D8F7C1F42D}"/>
    <cellStyle name="Calculation 22" xfId="8706" xr:uid="{3E14B0C7-145C-455A-8CEC-C5C54D1F39A7}"/>
    <cellStyle name="Calculation 22 2" xfId="15177" xr:uid="{35E052B3-E728-4DF3-9A21-E1917BE6CE62}"/>
    <cellStyle name="Calculation 22 2 2" xfId="23202" xr:uid="{F56FE385-9792-4E44-B0BA-26D894DDD961}"/>
    <cellStyle name="Calculation 22 3" xfId="21280" xr:uid="{77F2EA87-CE01-4C5E-A94B-FD930BF789A2}"/>
    <cellStyle name="Calculation 23" xfId="8713" xr:uid="{3FAADBC3-EA9C-44E4-A9F5-66E0826540C0}"/>
    <cellStyle name="Calculation 23 2" xfId="15184" xr:uid="{F28BDBAF-F03F-4289-A82F-7BE07B0AE235}"/>
    <cellStyle name="Calculation 23 2 2" xfId="18832" xr:uid="{174FB8EF-27E7-438B-AB79-B5CA3A40499C}"/>
    <cellStyle name="Calculation 23 3" xfId="22538" xr:uid="{95E54EF1-1DBE-45B7-AB5A-9961C9933BA3}"/>
    <cellStyle name="Calculation 24" xfId="9204" xr:uid="{B1AC6E92-D2EA-4A95-AFC2-9A5D6F4ED14D}"/>
    <cellStyle name="Calculation 24 2" xfId="15675" xr:uid="{1B6BD274-1ADC-4D32-B349-62B7664C9E48}"/>
    <cellStyle name="Calculation 24 2 2" xfId="18108" xr:uid="{CC6F5912-80F5-4B03-A2E8-D83CD11C0018}"/>
    <cellStyle name="Calculation 24 3" xfId="5429" xr:uid="{D206F335-D81D-43CB-AE00-25EF8156A117}"/>
    <cellStyle name="Calculation 25" xfId="9242" xr:uid="{4466459F-BDC8-4267-93DF-6CA4391C391B}"/>
    <cellStyle name="Calculation 25 2" xfId="15713" xr:uid="{EFA5649F-359C-4C21-970F-A009DBAC5BC3}"/>
    <cellStyle name="Calculation 25 2 2" xfId="5692" xr:uid="{F4715ECD-A98E-439C-8D3B-4ADEF13F6351}"/>
    <cellStyle name="Calculation 25 3" xfId="19385" xr:uid="{F84C8325-93C4-4740-AEF4-037BE7AFE165}"/>
    <cellStyle name="Calculation 26" xfId="9884" xr:uid="{5853B311-0F95-49A3-91F5-0ED684BD0272}"/>
    <cellStyle name="Calculation 26 2" xfId="16355" xr:uid="{80A2C1D7-483C-4300-934D-AD2953B33BD8}"/>
    <cellStyle name="Calculation 26 2 2" xfId="6641" xr:uid="{1A96F7B6-1BE5-4B0B-A13A-94678816B45D}"/>
    <cellStyle name="Calculation 26 3" xfId="23669" xr:uid="{F611F1A5-E788-478D-AED3-567890B0EADC}"/>
    <cellStyle name="Calculation 27" xfId="9913" xr:uid="{0C559C87-35E2-4934-9617-7B45A9FA088E}"/>
    <cellStyle name="Calculation 27 2" xfId="16384" xr:uid="{6F52BD2F-2CEF-484D-9E49-C1D58F10240E}"/>
    <cellStyle name="Calculation 27 2 2" xfId="18692" xr:uid="{2EC93A2A-6FBC-4B7B-A547-77E376ABCDA5}"/>
    <cellStyle name="Calculation 27 3" xfId="21553" xr:uid="{90B3E7BC-F87C-4312-AC84-1ADC9A815C65}"/>
    <cellStyle name="Calculation 28" xfId="10093" xr:uid="{91D6FB68-8F00-4DD3-9BCB-8F71372CD4A1}"/>
    <cellStyle name="Calculation 28 2" xfId="16564" xr:uid="{2CF0B42D-2FDF-4C6E-B3EC-F20F3BDB68E5}"/>
    <cellStyle name="Calculation 28 2 2" xfId="23074" xr:uid="{ABC8BDE7-4B93-4C05-B061-1B00802A85BC}"/>
    <cellStyle name="Calculation 28 3" xfId="5958" xr:uid="{1FB082B3-5EB7-49CA-8677-91C8D13B7B2F}"/>
    <cellStyle name="Calculation 29" xfId="10270" xr:uid="{ECC8C854-DAC4-4FFA-BAE1-0611A616C7FB}"/>
    <cellStyle name="Calculation 29 2" xfId="16741" xr:uid="{76AF3933-E881-459C-9A94-E957686B645A}"/>
    <cellStyle name="Calculation 29 2 2" xfId="5150" xr:uid="{34AEDE3D-E5C8-4939-AAA7-36669ACA4A58}"/>
    <cellStyle name="Calculation 29 3" xfId="20704" xr:uid="{C6A4F089-C629-40F5-8DF4-743A7F369C2F}"/>
    <cellStyle name="Calculation 3" xfId="488" xr:uid="{00000000-0005-0000-0000-0000E7010000}"/>
    <cellStyle name="Calculation 3 10" xfId="8771" xr:uid="{D437CB35-5718-46C1-AEFC-46A544960B64}"/>
    <cellStyle name="Calculation 3 10 2" xfId="15242" xr:uid="{D6883920-D139-4077-A118-28DE43DF3517}"/>
    <cellStyle name="Calculation 3 10 2 2" xfId="19595" xr:uid="{E4F02113-0BAA-49EB-813F-635FDDFFA0CA}"/>
    <cellStyle name="Calculation 3 10 3" xfId="5701" xr:uid="{AD9EABA1-1F74-437F-A2AB-3B9D3338C885}"/>
    <cellStyle name="Calculation 3 11" xfId="8752" xr:uid="{EBD7ABFF-2563-4E22-B58E-9DF01A771921}"/>
    <cellStyle name="Calculation 3 11 2" xfId="15223" xr:uid="{B8CF72D0-B5A3-4537-A4BF-80FC6859E7FB}"/>
    <cellStyle name="Calculation 3 11 2 2" xfId="17740" xr:uid="{5ABB461C-E508-409D-8A00-C4B4BD6FBC60}"/>
    <cellStyle name="Calculation 3 11 3" xfId="21459" xr:uid="{CB373C36-6EBE-47DD-B0D8-E189654C336D}"/>
    <cellStyle name="Calculation 3 12" xfId="9790" xr:uid="{191AE211-74FD-4631-8282-7911CD2AECAA}"/>
    <cellStyle name="Calculation 3 12 2" xfId="16261" xr:uid="{1FE76409-28A8-44C2-856E-8783A28D77E4}"/>
    <cellStyle name="Calculation 3 12 2 2" xfId="19047" xr:uid="{8F02CF84-533B-4A5E-8AA1-CDC63C13F5C7}"/>
    <cellStyle name="Calculation 3 12 3" xfId="23840" xr:uid="{B1CF5F43-302D-44B0-984D-6E946AD9DE64}"/>
    <cellStyle name="Calculation 3 13" xfId="9651" xr:uid="{32902466-DFE8-4912-892D-F8D6B96D1BE8}"/>
    <cellStyle name="Calculation 3 13 2" xfId="16122" xr:uid="{FDFC3D33-9BB0-4D31-8292-FD5D66959AC0}"/>
    <cellStyle name="Calculation 3 13 2 2" xfId="6144" xr:uid="{8276BAFE-95D8-4596-A307-5100C398DBCF}"/>
    <cellStyle name="Calculation 3 13 3" xfId="20094" xr:uid="{9B2E07CA-17B3-452B-8513-445B28EAC819}"/>
    <cellStyle name="Calculation 3 14" xfId="9803" xr:uid="{78356C31-578A-4501-86C4-42DD00AF4984}"/>
    <cellStyle name="Calculation 3 14 2" xfId="16274" xr:uid="{46DBA5CC-D9BA-4BE9-89D3-C95C34BDE3ED}"/>
    <cellStyle name="Calculation 3 14 2 2" xfId="20690" xr:uid="{8F4312BA-0310-4D0D-90A1-11D7DC8C48DD}"/>
    <cellStyle name="Calculation 3 14 3" xfId="20858" xr:uid="{66CE3F78-7F78-4A05-B7B5-709FD8A7399C}"/>
    <cellStyle name="Calculation 3 15" xfId="9635" xr:uid="{6DE67765-888E-4661-8210-91365B6AA16F}"/>
    <cellStyle name="Calculation 3 15 2" xfId="16106" xr:uid="{9C41C218-82C9-4FB8-9CE6-22FE3234927C}"/>
    <cellStyle name="Calculation 3 15 2 2" xfId="4791" xr:uid="{EACE93BD-4790-4858-A31E-2D7F38402D4F}"/>
    <cellStyle name="Calculation 3 15 3" xfId="5637" xr:uid="{95FE602E-0128-4A57-A4BB-6563B8D4AA00}"/>
    <cellStyle name="Calculation 3 16" xfId="9819" xr:uid="{E5638172-2580-42DC-A357-FD18EB26FB42}"/>
    <cellStyle name="Calculation 3 16 2" xfId="16290" xr:uid="{294C4020-CCEC-4F8D-9126-C6BDA293DE4B}"/>
    <cellStyle name="Calculation 3 16 2 2" xfId="20506" xr:uid="{5DDB6368-F790-42F2-B568-D80A4DADE9AE}"/>
    <cellStyle name="Calculation 3 16 3" xfId="23156" xr:uid="{B2169ECE-996F-46AD-A09D-E537C53E9B67}"/>
    <cellStyle name="Calculation 3 17" xfId="10824" xr:uid="{A13FCF51-270D-4B3E-B156-F948DC1F2B03}"/>
    <cellStyle name="Calculation 3 17 2" xfId="22802" xr:uid="{3FC5177B-7CD2-4C72-BF2C-B8625DFBEAE4}"/>
    <cellStyle name="Calculation 3 18" xfId="10718" xr:uid="{A0EC54DD-630C-4BBD-AF04-E21F9008C714}"/>
    <cellStyle name="Calculation 3 18 2" xfId="4634" xr:uid="{BFEB4CCC-5F37-44B0-A120-27D723ECFDBD}"/>
    <cellStyle name="Calculation 3 19" xfId="11036" xr:uid="{292A4219-34D2-4BF3-9DB6-33CB32CE8878}"/>
    <cellStyle name="Calculation 3 19 2" xfId="23695" xr:uid="{102FCB41-8A04-4F61-A53E-00CEE1C69150}"/>
    <cellStyle name="Calculation 3 2" xfId="489" xr:uid="{00000000-0005-0000-0000-0000E8010000}"/>
    <cellStyle name="Calculation 3 2 2" xfId="3909" xr:uid="{394B37B6-9E2F-4657-9450-391AE35514F7}"/>
    <cellStyle name="Calculation 3 2 2 2" xfId="13012" xr:uid="{32980344-D3B3-45CD-828A-E3C141C6FC93}"/>
    <cellStyle name="Calculation 3 2 2 2 2" xfId="22480" xr:uid="{80939D3F-62DE-4840-9EA5-96FE1C55783A}"/>
    <cellStyle name="Calculation 3 2 2 3" xfId="22373" xr:uid="{BCB7F971-C779-4A04-BD0F-5A6BC5B52488}"/>
    <cellStyle name="Calculation 3 2 3" xfId="10719" xr:uid="{F07889D4-F06E-4CB2-AA56-F5398C2B9BC5}"/>
    <cellStyle name="Calculation 3 2 3 2" xfId="19770" xr:uid="{46A15ADC-31CC-42A3-8082-59507AF51711}"/>
    <cellStyle name="Calculation 3 2 4" xfId="12331" xr:uid="{BA06A280-483A-4652-9B10-5DF57FB03B30}"/>
    <cellStyle name="Calculation 3 2 4 2" xfId="23382" xr:uid="{FE7E4C91-7470-442E-8C09-25C2CF7D8A97}"/>
    <cellStyle name="Calculation 3 2 5" xfId="23324" xr:uid="{3F0A2856-5C4E-45C9-8941-56ACB1E35733}"/>
    <cellStyle name="Calculation 3 20" xfId="10844" xr:uid="{037C155F-72AB-42C0-BCAF-8987A574EA43}"/>
    <cellStyle name="Calculation 3 20 2" xfId="23025" xr:uid="{52E4AC0F-908E-498A-8F24-B976908CE88B}"/>
    <cellStyle name="Calculation 3 21" xfId="11048" xr:uid="{B00786A3-1584-43F6-A09D-C5D68A41D190}"/>
    <cellStyle name="Calculation 3 21 2" xfId="23451" xr:uid="{995B4FE5-E157-4299-A669-FE112EB3CEA2}"/>
    <cellStyle name="Calculation 3 22" xfId="10858" xr:uid="{6295D9B8-17C3-4431-BCD8-15CA2254E4F5}"/>
    <cellStyle name="Calculation 3 22 2" xfId="18167" xr:uid="{7E6A5F53-2872-456F-A621-B1CD61E278FF}"/>
    <cellStyle name="Calculation 3 23" xfId="17111" xr:uid="{833D7E4D-CFA7-4B49-9CB5-04EB97ECF63C}"/>
    <cellStyle name="Calculation 3 23 2" xfId="22596" xr:uid="{4731054C-7C9B-4022-BB69-72372BB602E6}"/>
    <cellStyle name="Calculation 3 24" xfId="4560" xr:uid="{E27F43C4-F022-4F32-8A5C-2C136FE7567D}"/>
    <cellStyle name="Calculation 3 25" xfId="33919" xr:uid="{56CE2197-39DC-45D6-A689-70FE489F1DB2}"/>
    <cellStyle name="Calculation 3 26" xfId="24026" xr:uid="{46D45C5C-9793-4292-8D1F-E98DF2D8B892}"/>
    <cellStyle name="Calculation 3 27" xfId="28367" xr:uid="{98FDE2A1-D0F0-4147-881F-73D8B1DF4674}"/>
    <cellStyle name="Calculation 3 3" xfId="3672" xr:uid="{E5879892-07DD-4EBC-907F-C27620EC2FC3}"/>
    <cellStyle name="Calculation 3 3 2" xfId="13011" xr:uid="{BFCB884E-A4FD-4210-98D8-57911BFCCE90}"/>
    <cellStyle name="Calculation 3 3 2 2" xfId="17649" xr:uid="{E4DA81DA-8D93-446C-A039-CC7F6AD1E759}"/>
    <cellStyle name="Calculation 3 3 3" xfId="6674" xr:uid="{CE203338-2D30-4729-A8F8-1EFF86D51F19}"/>
    <cellStyle name="Calculation 3 3 4" xfId="21496" xr:uid="{E2B51C47-1A5B-416A-A105-3C227BBE7E6E}"/>
    <cellStyle name="Calculation 3 4" xfId="3601" xr:uid="{C25E7B5E-8DDA-4350-B230-18D8A3EA4AF4}"/>
    <cellStyle name="Calculation 3 4 2" xfId="13799" xr:uid="{274A4261-6ACD-4214-8440-A48FDC77F503}"/>
    <cellStyle name="Calculation 3 4 2 2" xfId="22013" xr:uid="{D8B931D8-6E93-4439-B41C-652FE62C3263}"/>
    <cellStyle name="Calculation 3 4 3" xfId="22942" xr:uid="{0D9E9F97-71E1-45E6-BC4F-9AF319052110}"/>
    <cellStyle name="Calculation 3 5" xfId="7371" xr:uid="{8C0171DF-CA29-49EE-98FC-E56912492EFB}"/>
    <cellStyle name="Calculation 3 5 2" xfId="13758" xr:uid="{1C89F0AE-BD9C-47C6-AA78-3744A0ECCC55}"/>
    <cellStyle name="Calculation 3 5 2 2" xfId="21226" xr:uid="{BC4ECB1C-7278-439E-9CE7-2ABC0682408D}"/>
    <cellStyle name="Calculation 3 5 3" xfId="19439" xr:uid="{DC08A7A8-2020-40E8-ABC3-817840CC0996}"/>
    <cellStyle name="Calculation 3 6" xfId="7438" xr:uid="{77665CBC-85C7-44CF-9BCC-8A9CDDB90432}"/>
    <cellStyle name="Calculation 3 6 2" xfId="13833" xr:uid="{8E6D7115-62D2-46F2-9E5D-DAA2251963ED}"/>
    <cellStyle name="Calculation 3 6 2 2" xfId="18027" xr:uid="{F8C5F45A-AB25-42E7-9DBF-4610D457EF85}"/>
    <cellStyle name="Calculation 3 6 3" xfId="20163" xr:uid="{239EABE5-44AD-464C-92AF-6F20AAC971F0}"/>
    <cellStyle name="Calculation 3 7" xfId="8205" xr:uid="{3BE85071-26FF-4D9D-B596-BC90BDC92A4B}"/>
    <cellStyle name="Calculation 3 7 2" xfId="14676" xr:uid="{7B669961-E143-465A-8A24-7AE531935723}"/>
    <cellStyle name="Calculation 3 7 2 2" xfId="19874" xr:uid="{8256A89B-8FA0-424A-9EC8-998553BBDD57}"/>
    <cellStyle name="Calculation 3 7 3" xfId="19074" xr:uid="{F0CD5A59-099B-4832-B2A3-9B93BA8FBDD0}"/>
    <cellStyle name="Calculation 3 8" xfId="8215" xr:uid="{379A8444-E417-47D6-90AB-8F0527F1FF7B}"/>
    <cellStyle name="Calculation 3 8 2" xfId="14686" xr:uid="{0A8CE08D-D1A8-44CD-ADA4-DEE046A3A5EB}"/>
    <cellStyle name="Calculation 3 8 2 2" xfId="19780" xr:uid="{0F464F61-58AF-4C79-B4A0-D8B255868F98}"/>
    <cellStyle name="Calculation 3 8 3" xfId="18948" xr:uid="{2B9F6BA7-B103-475F-BF46-4D168358A634}"/>
    <cellStyle name="Calculation 3 9" xfId="8188" xr:uid="{62DFE5C0-C261-4AF0-B105-1242C71681D9}"/>
    <cellStyle name="Calculation 3 9 2" xfId="14659" xr:uid="{3F87FEDA-0379-4DD0-AB82-D01430D7ED76}"/>
    <cellStyle name="Calculation 3 9 2 2" xfId="19509" xr:uid="{069306B0-1D4E-47FE-98AD-C1BC9095421A}"/>
    <cellStyle name="Calculation 3 9 3" xfId="22772" xr:uid="{40405504-231C-4E81-B2A7-66CFB84ED2C2}"/>
    <cellStyle name="Calculation 30" xfId="10434" xr:uid="{D9F9948C-DB94-41C1-8DA2-6E61D3434133}"/>
    <cellStyle name="Calculation 30 2" xfId="16905" xr:uid="{DA3246E8-BDD4-43EC-A8E4-ECE7ADD78BC4}"/>
    <cellStyle name="Calculation 30 2 2" xfId="4550" xr:uid="{BDDC7E54-6279-4586-9421-E7D62F02EFFA}"/>
    <cellStyle name="Calculation 30 3" xfId="21628" xr:uid="{E41F70CB-39B7-41A6-913A-25DE95BBE814}"/>
    <cellStyle name="Calculation 31" xfId="11325" xr:uid="{B333C64F-BB7C-4641-98A0-F8C7A19B7FB6}"/>
    <cellStyle name="Calculation 31 2" xfId="22262" xr:uid="{5945B90E-D112-405D-9A56-107CB18099FD}"/>
    <cellStyle name="Calculation 32" xfId="10705" xr:uid="{7E74392E-0B6A-4AC1-8B72-681971369DED}"/>
    <cellStyle name="Calculation 32 2" xfId="18163" xr:uid="{CB644511-B188-4211-AFB6-921A44DF6393}"/>
    <cellStyle name="Calculation 33" xfId="11803" xr:uid="{F0E73FF1-25D8-4014-9F19-C951DCCBFBDE}"/>
    <cellStyle name="Calculation 33 2" xfId="18839" xr:uid="{1ADFA3F7-417C-4DC6-971B-2406A4293166}"/>
    <cellStyle name="Calculation 34" xfId="11349" xr:uid="{DB87802E-D0FF-4E2D-99B8-899118AA9C76}"/>
    <cellStyle name="Calculation 34 2" xfId="23907" xr:uid="{9DC49B74-05CA-45A8-BC7E-F9D8C47708CB}"/>
    <cellStyle name="Calculation 35" xfId="12008" xr:uid="{BA2363B9-A8DF-42D5-9BCF-E56DF12BC8E7}"/>
    <cellStyle name="Calculation 35 2" xfId="5881" xr:uid="{6ABD3988-E294-4B88-9368-3A23FFCC6F19}"/>
    <cellStyle name="Calculation 36" xfId="10810" xr:uid="{B7CAB35C-A779-439E-B041-7C590DE1335D}"/>
    <cellStyle name="Calculation 36 2" xfId="6137" xr:uid="{72A74585-8AC8-46C8-AA88-130E8C22937C}"/>
    <cellStyle name="Calculation 37" xfId="17340" xr:uid="{C97879D9-CD8C-40E5-BA6E-4E85B740B47A}"/>
    <cellStyle name="Calculation 37 2" xfId="24020" xr:uid="{0ED26D9D-CBB8-41D1-BDBD-B1BB8B69CCCF}"/>
    <cellStyle name="Calculation 38" xfId="7713" xr:uid="{3EFA7965-D593-4A7F-8DB6-A310600EE684}"/>
    <cellStyle name="Calculation 39" xfId="24671" xr:uid="{E7D89857-D34F-43B5-8E24-E671501869E6}"/>
    <cellStyle name="Calculation 4" xfId="490" xr:uid="{00000000-0005-0000-0000-0000E9010000}"/>
    <cellStyle name="Calculation 4 10" xfId="8772" xr:uid="{4D34B4D2-87C5-4C9B-A424-DD63DD724ADA}"/>
    <cellStyle name="Calculation 4 10 2" xfId="15243" xr:uid="{3B79F0BE-451E-4BCB-A320-FB86CCFA0120}"/>
    <cellStyle name="Calculation 4 10 2 2" xfId="19841" xr:uid="{DA8FC210-6743-4903-9FEE-77FD028B8209}"/>
    <cellStyle name="Calculation 4 10 3" xfId="21601" xr:uid="{ACC6F0AA-D21A-4F0C-8358-253D071339C9}"/>
    <cellStyle name="Calculation 4 11" xfId="8753" xr:uid="{230BA264-A215-45BD-BED2-594880041391}"/>
    <cellStyle name="Calculation 4 11 2" xfId="15224" xr:uid="{876630E2-E374-4E8E-93D1-C1E941BAB30E}"/>
    <cellStyle name="Calculation 4 11 2 2" xfId="19628" xr:uid="{0487670D-8B8D-4FB5-8A93-2B358BA53563}"/>
    <cellStyle name="Calculation 4 11 3" xfId="6565" xr:uid="{81F15CBD-EAE5-4841-8128-124F9F4B9735}"/>
    <cellStyle name="Calculation 4 12" xfId="9789" xr:uid="{4F7D01CB-9F1A-4933-A15E-6E89F621B73D}"/>
    <cellStyle name="Calculation 4 12 2" xfId="16260" xr:uid="{D22C7FB0-7EFF-4951-A398-F2F005A5FE5B}"/>
    <cellStyle name="Calculation 4 12 2 2" xfId="21541" xr:uid="{F7870984-00B3-4DBC-8E12-C70E57B8F279}"/>
    <cellStyle name="Calculation 4 12 3" xfId="17379" xr:uid="{6262AB18-A75D-409A-9426-B40F26D23796}"/>
    <cellStyle name="Calculation 4 13" xfId="9652" xr:uid="{16777A85-7D48-4F74-8FCD-FAE36BED9890}"/>
    <cellStyle name="Calculation 4 13 2" xfId="16123" xr:uid="{69840992-3B56-4B1F-9B2F-8681836B849F}"/>
    <cellStyle name="Calculation 4 13 2 2" xfId="4484" xr:uid="{2A3598B6-0137-4764-9B24-033B08688ACC}"/>
    <cellStyle name="Calculation 4 13 3" xfId="17427" xr:uid="{0E436A02-1A5B-444C-A9FD-2C229DA9FF3F}"/>
    <cellStyle name="Calculation 4 14" xfId="9802" xr:uid="{0B91335C-D43C-4E80-933F-04902D60FC4E}"/>
    <cellStyle name="Calculation 4 14 2" xfId="16273" xr:uid="{138D93B6-3D99-4FD2-98FB-5FBE8D035BFA}"/>
    <cellStyle name="Calculation 4 14 2 2" xfId="19898" xr:uid="{B0DEE63C-2C08-4498-BAF8-89B96993FFA2}"/>
    <cellStyle name="Calculation 4 14 3" xfId="20757" xr:uid="{E5F84029-DD99-4122-BEFC-E84BA4D6B50D}"/>
    <cellStyle name="Calculation 4 15" xfId="9636" xr:uid="{7E7B2D8B-6C1B-4CBC-AA12-C1D55F18D4D6}"/>
    <cellStyle name="Calculation 4 15 2" xfId="16107" xr:uid="{FA96BBA1-D612-4DDF-9526-C1160C84E962}"/>
    <cellStyle name="Calculation 4 15 2 2" xfId="4975" xr:uid="{D000F01F-7781-4D69-9FF5-C98DF4A45023}"/>
    <cellStyle name="Calculation 4 15 3" xfId="22521" xr:uid="{E5DC015F-3074-43F9-8B1E-649A8500BC5A}"/>
    <cellStyle name="Calculation 4 16" xfId="9818" xr:uid="{D6CE3388-77B6-4E49-8AEF-DEAA5A1B38EE}"/>
    <cellStyle name="Calculation 4 16 2" xfId="16289" xr:uid="{0BBC3C33-5432-470B-812A-BF97C56CE33B}"/>
    <cellStyle name="Calculation 4 16 2 2" xfId="18668" xr:uid="{C741730A-6E57-4B33-826F-DD3059D1B99B}"/>
    <cellStyle name="Calculation 4 16 3" xfId="21300" xr:uid="{05E2F8A0-685F-490C-82CE-927C53AAD1D2}"/>
    <cellStyle name="Calculation 4 17" xfId="10621" xr:uid="{B6F5BF41-FFEB-49A6-B7C8-C9DD38522CD0}"/>
    <cellStyle name="Calculation 4 17 2" xfId="5168" xr:uid="{2FBAEB1B-32C3-4647-83D7-A15D15C6C678}"/>
    <cellStyle name="Calculation 4 18" xfId="10720" xr:uid="{FDB8D119-7FAF-4353-9F1D-2146FB1E6D79}"/>
    <cellStyle name="Calculation 4 18 2" xfId="19716" xr:uid="{4DC129C7-C462-482F-B6AC-B9C3006A556A}"/>
    <cellStyle name="Calculation 4 19" xfId="11035" xr:uid="{A375708C-4631-4274-A90E-C24B6428E3F0}"/>
    <cellStyle name="Calculation 4 19 2" xfId="21829" xr:uid="{3CB874A0-C115-4DF8-9143-0214293FD0F9}"/>
    <cellStyle name="Calculation 4 2" xfId="491" xr:uid="{00000000-0005-0000-0000-0000EA010000}"/>
    <cellStyle name="Calculation 4 2 2" xfId="3910" xr:uid="{5C3BDFBB-3A1C-4FE2-B201-E8974C8DA9DA}"/>
    <cellStyle name="Calculation 4 2 2 2" xfId="13014" xr:uid="{741D482C-C137-4A5A-92D1-2E4F30808FC5}"/>
    <cellStyle name="Calculation 4 2 2 2 2" xfId="21043" xr:uid="{2C508CC7-02A7-494C-8B17-E547FC4145BC}"/>
    <cellStyle name="Calculation 4 2 2 3" xfId="19361" xr:uid="{90286868-F176-466C-BE4A-EC576ADC41C0}"/>
    <cellStyle name="Calculation 4 2 3" xfId="10721" xr:uid="{CDAFABA5-E932-4AD7-B314-9FAE55D8A9D3}"/>
    <cellStyle name="Calculation 4 2 3 2" xfId="18617" xr:uid="{C182E78F-3D87-4D15-AF3E-5471A70D7216}"/>
    <cellStyle name="Calculation 4 2 4" xfId="12332" xr:uid="{5F1578F9-1801-4AF6-9CD6-A8C6BDE732AF}"/>
    <cellStyle name="Calculation 4 2 4 2" xfId="19456" xr:uid="{F7AB34E9-4441-4B1F-BF7F-89361EB04FEA}"/>
    <cellStyle name="Calculation 4 2 5" xfId="19244" xr:uid="{0CCD221E-3EBE-4EA4-A5CE-8AE7B35F4422}"/>
    <cellStyle name="Calculation 4 20" xfId="10845" xr:uid="{EC470955-7D4D-4BD5-834F-509E1B3E3527}"/>
    <cellStyle name="Calculation 4 20 2" xfId="21754" xr:uid="{0A78A73D-C8F0-4D3C-8BCD-66556861D0C1}"/>
    <cellStyle name="Calculation 4 21" xfId="11047" xr:uid="{207D0490-0F23-4F0F-8FF9-63CB8343E130}"/>
    <cellStyle name="Calculation 4 21 2" xfId="19089" xr:uid="{104184AF-2C9C-474D-8D54-0E1A4EA0496B}"/>
    <cellStyle name="Calculation 4 22" xfId="10633" xr:uid="{E9CA30D2-FD17-4DDB-9F27-44F8B20D7EF8}"/>
    <cellStyle name="Calculation 4 22 2" xfId="19702" xr:uid="{E2784334-0EF5-41CB-BA10-9723F4CE18C7}"/>
    <cellStyle name="Calculation 4 23" xfId="17112" xr:uid="{6E92C493-AC2A-486F-8230-CC723A0A8EC1}"/>
    <cellStyle name="Calculation 4 23 2" xfId="19974" xr:uid="{74B69E9D-1F68-42EB-A747-DDEACD001ED6}"/>
    <cellStyle name="Calculation 4 24" xfId="21105" xr:uid="{3F8D418F-D796-44E6-89AF-6A569491F441}"/>
    <cellStyle name="Calculation 4 25" xfId="33939" xr:uid="{0C474D28-D4CE-4E70-B503-0F8B2C291816}"/>
    <cellStyle name="Calculation 4 26" xfId="34187" xr:uid="{492879B7-3511-4474-8139-D195251F2283}"/>
    <cellStyle name="Calculation 4 27" xfId="34249" xr:uid="{F073D7F5-E107-48AD-81C5-71811BA4F577}"/>
    <cellStyle name="Calculation 4 3" xfId="3671" xr:uid="{6AEAFCB9-5231-47F7-9505-42C8FB83BBF0}"/>
    <cellStyle name="Calculation 4 3 2" xfId="13013" xr:uid="{05DF78C8-C17D-4DDD-8143-38C3E152CC93}"/>
    <cellStyle name="Calculation 4 3 2 2" xfId="21321" xr:uid="{6F32F4F8-17B6-4E8E-8B7E-803B3E441304}"/>
    <cellStyle name="Calculation 4 3 3" xfId="6676" xr:uid="{BBBCE4A0-4B97-47E6-A978-54882B88515F}"/>
    <cellStyle name="Calculation 4 3 4" xfId="20460" xr:uid="{9060AE1A-B28D-452A-B41A-27E587F0334D}"/>
    <cellStyle name="Calculation 4 4" xfId="3602" xr:uid="{7D0D1C41-630E-42C8-9488-1F0788B8B9D7}"/>
    <cellStyle name="Calculation 4 4 2" xfId="13800" xr:uid="{7293A984-4109-4B61-9E9C-25E37A18C2B7}"/>
    <cellStyle name="Calculation 4 4 2 2" xfId="22710" xr:uid="{DE56BC69-FB63-41F5-A09B-BA47BCC6560B}"/>
    <cellStyle name="Calculation 4 4 3" xfId="21950" xr:uid="{7F3E384F-6A5E-4189-AFA6-7BAF7AAA9723}"/>
    <cellStyle name="Calculation 4 5" xfId="7372" xr:uid="{13307489-D8C9-4AC8-A1E2-0781D5E9E7C4}"/>
    <cellStyle name="Calculation 4 5 2" xfId="13759" xr:uid="{A91FEC3C-3AA9-4179-B3B7-4068BBD15DE0}"/>
    <cellStyle name="Calculation 4 5 2 2" xfId="18560" xr:uid="{4F863B9C-0CA9-43D9-B397-574B829641FD}"/>
    <cellStyle name="Calculation 4 5 3" xfId="21490" xr:uid="{21D86DCD-12DA-4EA3-B947-4D51C4725D4E}"/>
    <cellStyle name="Calculation 4 6" xfId="7437" xr:uid="{1B443ACE-2163-4426-B0E8-0EC847763F18}"/>
    <cellStyle name="Calculation 4 6 2" xfId="13832" xr:uid="{725BC183-171D-4664-857D-F93C431EC618}"/>
    <cellStyle name="Calculation 4 6 2 2" xfId="5994" xr:uid="{0E909909-BB23-4C51-8F2B-4BE3E9D15DCB}"/>
    <cellStyle name="Calculation 4 6 3" xfId="18522" xr:uid="{4026F6E8-F239-4271-B209-53A09E3DD665}"/>
    <cellStyle name="Calculation 4 7" xfId="8206" xr:uid="{86B5F8C0-1CAF-44FC-8E57-477B140A0074}"/>
    <cellStyle name="Calculation 4 7 2" xfId="14677" xr:uid="{46BD37E3-8D83-4E60-8359-66E977C0D664}"/>
    <cellStyle name="Calculation 4 7 2 2" xfId="7696" xr:uid="{B240D195-DB2D-46F5-B475-F8D24624E9B2}"/>
    <cellStyle name="Calculation 4 7 3" xfId="19689" xr:uid="{CF0D20EF-FD21-4317-A8A5-57016CDB72F3}"/>
    <cellStyle name="Calculation 4 8" xfId="8550" xr:uid="{A7B65903-77ED-429B-B2BA-5320E3846C27}"/>
    <cellStyle name="Calculation 4 8 2" xfId="15021" xr:uid="{A164D0EA-1720-4B1D-8346-A61F3AD0DA9F}"/>
    <cellStyle name="Calculation 4 8 2 2" xfId="21143" xr:uid="{49FC2BEB-7D19-4292-B833-392146608B5C}"/>
    <cellStyle name="Calculation 4 8 3" xfId="20788" xr:uid="{C5EC7724-28FC-4AAE-B691-DEB1733107C7}"/>
    <cellStyle name="Calculation 4 9" xfId="8189" xr:uid="{71C24B78-146E-479D-8F65-554D5C84C319}"/>
    <cellStyle name="Calculation 4 9 2" xfId="14660" xr:uid="{656B42C8-C991-4A3A-BB65-5F007BE47E99}"/>
    <cellStyle name="Calculation 4 9 2 2" xfId="22907" xr:uid="{2FBB9A9E-C174-4887-ACE8-3524ACFC5E23}"/>
    <cellStyle name="Calculation 4 9 3" xfId="23268" xr:uid="{D6A528D0-FBE2-480F-B96C-266A6FEBA808}"/>
    <cellStyle name="Calculation 40" xfId="27377" xr:uid="{DB3CECA8-7CC5-4F13-9827-EE705FEC7E4F}"/>
    <cellStyle name="Calculation 41" xfId="34263" xr:uid="{8C4A64F7-6CAC-4BD1-9488-6FA78076DEEF}"/>
    <cellStyle name="Calculation 5" xfId="492" xr:uid="{00000000-0005-0000-0000-0000EB010000}"/>
    <cellStyle name="Calculation 5 10" xfId="8773" xr:uid="{C7CD7BC4-44F0-4632-AF6F-FB8DA559851F}"/>
    <cellStyle name="Calculation 5 10 2" xfId="15244" xr:uid="{899DE4C7-B8D0-49C6-BCF2-DD98B923EEAD}"/>
    <cellStyle name="Calculation 5 10 2 2" xfId="6169" xr:uid="{5425DF61-59E6-424A-A837-C1467ED06D88}"/>
    <cellStyle name="Calculation 5 10 3" xfId="20507" xr:uid="{C43EB96C-C88B-499A-85AF-4D6510192C9E}"/>
    <cellStyle name="Calculation 5 11" xfId="8754" xr:uid="{2FCA5896-C131-4268-A817-A548102BDBE9}"/>
    <cellStyle name="Calculation 5 11 2" xfId="15225" xr:uid="{25D22656-DE41-4C4E-8580-BFBE8CE86DD7}"/>
    <cellStyle name="Calculation 5 11 2 2" xfId="23791" xr:uid="{67024DE0-505B-43E9-BAF4-67D2AA6EC5A6}"/>
    <cellStyle name="Calculation 5 11 3" xfId="18991" xr:uid="{89BC25CB-066A-4329-951D-1CB1010F15EC}"/>
    <cellStyle name="Calculation 5 12" xfId="9788" xr:uid="{A71144F2-E7CF-4E80-8BCB-F814CFD6B209}"/>
    <cellStyle name="Calculation 5 12 2" xfId="16259" xr:uid="{A2E2DF86-5767-4848-A3F2-B1837EA7DC2A}"/>
    <cellStyle name="Calculation 5 12 2 2" xfId="22610" xr:uid="{A96361DE-AF01-4FEA-BFF5-CF97D1610442}"/>
    <cellStyle name="Calculation 5 12 3" xfId="23720" xr:uid="{D896242A-6293-44DC-9584-3C13A784DD4B}"/>
    <cellStyle name="Calculation 5 13" xfId="9653" xr:uid="{8D4358FC-5809-4FD2-B47A-70BCFD1B75E5}"/>
    <cellStyle name="Calculation 5 13 2" xfId="16124" xr:uid="{306BA008-EFE6-4D5D-859A-099DF4A46CA4}"/>
    <cellStyle name="Calculation 5 13 2 2" xfId="18588" xr:uid="{8C6CFC7A-B2CB-4076-B668-E85C367F2F1D}"/>
    <cellStyle name="Calculation 5 13 3" xfId="5934" xr:uid="{2EA1F41F-06C6-4042-91F0-684908218F05}"/>
    <cellStyle name="Calculation 5 14" xfId="9801" xr:uid="{CB20A859-6E93-43D2-99EC-DF532C63FE39}"/>
    <cellStyle name="Calculation 5 14 2" xfId="16272" xr:uid="{E3AA8872-1104-4A45-B9D4-827AE2987436}"/>
    <cellStyle name="Calculation 5 14 2 2" xfId="7157" xr:uid="{14C1F428-F1C1-438A-AC4B-982A32DCFAFD}"/>
    <cellStyle name="Calculation 5 14 3" xfId="6135" xr:uid="{E11E1AD6-678F-4F14-A408-487B758A3EAD}"/>
    <cellStyle name="Calculation 5 15" xfId="9637" xr:uid="{3E1BB3B3-6169-4093-AACE-10A164AEC5EC}"/>
    <cellStyle name="Calculation 5 15 2" xfId="16108" xr:uid="{065C9EF1-96F8-4880-BC45-8CE14A3AE753}"/>
    <cellStyle name="Calculation 5 15 2 2" xfId="18845" xr:uid="{D98A9BF6-D1B5-4F06-9EB5-C967E13765E9}"/>
    <cellStyle name="Calculation 5 15 3" xfId="21763" xr:uid="{55D4A791-305F-40A8-A5C1-95426E0B9AB1}"/>
    <cellStyle name="Calculation 5 16" xfId="9817" xr:uid="{28957D24-64D3-4B40-841D-94BA3C384662}"/>
    <cellStyle name="Calculation 5 16 2" xfId="16288" xr:uid="{7D7445AF-5C8C-4A06-BAE9-9648C8705E69}"/>
    <cellStyle name="Calculation 5 16 2 2" xfId="19280" xr:uid="{C60D2BCB-40AC-4594-AC17-4542A218E521}"/>
    <cellStyle name="Calculation 5 16 3" xfId="6118" xr:uid="{C2E284A1-98AD-4D2C-89A1-875BE9BB0581}"/>
    <cellStyle name="Calculation 5 17" xfId="10825" xr:uid="{E4C78F55-AE88-4F76-9B06-2E7E2A29C929}"/>
    <cellStyle name="Calculation 5 17 2" xfId="7707" xr:uid="{3643B261-CFA2-4F0A-8602-4FFADD517327}"/>
    <cellStyle name="Calculation 5 18" xfId="10722" xr:uid="{5B935BE3-3C05-4452-B254-47DFCD5BA579}"/>
    <cellStyle name="Calculation 5 18 2" xfId="23411" xr:uid="{6E48D304-9D9C-42B9-AB7D-451AC62F1DB1}"/>
    <cellStyle name="Calculation 5 19" xfId="11034" xr:uid="{D59324DC-E390-4C41-8E93-5FC598CBE20C}"/>
    <cellStyle name="Calculation 5 19 2" xfId="20655" xr:uid="{3744C165-60A2-44C9-B56F-4F645CAD83E5}"/>
    <cellStyle name="Calculation 5 2" xfId="493" xr:uid="{00000000-0005-0000-0000-0000EC010000}"/>
    <cellStyle name="Calculation 5 2 2" xfId="3911" xr:uid="{B3EA900B-7317-41E8-892B-E1367E2A2BD8}"/>
    <cellStyle name="Calculation 5 2 2 2" xfId="13016" xr:uid="{C6798CC5-FB5C-4802-B2B6-950E15DB2643}"/>
    <cellStyle name="Calculation 5 2 2 2 2" xfId="22284" xr:uid="{224F3184-7A8F-4B2F-A8CC-3E5CB216537A}"/>
    <cellStyle name="Calculation 5 2 2 3" xfId="18604" xr:uid="{70AEAD94-D4E6-4F38-B5B6-6E30967A3010}"/>
    <cellStyle name="Calculation 5 2 3" xfId="10723" xr:uid="{2DC30643-D0D1-461D-9A2A-7E12FCCE0479}"/>
    <cellStyle name="Calculation 5 2 3 2" xfId="21726" xr:uid="{D2738E29-048C-4BF5-8DF3-98FEAC61F33D}"/>
    <cellStyle name="Calculation 5 2 4" xfId="12333" xr:uid="{8F763E75-C50E-4E9D-B6F3-5C499824E3F0}"/>
    <cellStyle name="Calculation 5 2 4 2" xfId="23068" xr:uid="{C338C3D4-A6AA-4EAB-890D-72FD30030E8E}"/>
    <cellStyle name="Calculation 5 2 5" xfId="20436" xr:uid="{E0353115-CE31-4398-BF3D-56D23C9270E7}"/>
    <cellStyle name="Calculation 5 20" xfId="10846" xr:uid="{B4BC1EA3-F1D6-4421-8A2E-80FC7AC9CB7B}"/>
    <cellStyle name="Calculation 5 20 2" xfId="22340" xr:uid="{0BAD7106-5CE8-43AD-AAE0-458CF867CE14}"/>
    <cellStyle name="Calculation 5 21" xfId="11046" xr:uid="{684B65BE-BF83-466E-B2F8-17F764BAA743}"/>
    <cellStyle name="Calculation 5 21 2" xfId="4851" xr:uid="{0AABC05B-3011-4C0F-92E6-D3721AF4C8EC}"/>
    <cellStyle name="Calculation 5 22" xfId="10859" xr:uid="{EB81C754-CAD2-4349-9C17-1055E98DEFBC}"/>
    <cellStyle name="Calculation 5 22 2" xfId="7160" xr:uid="{96D20E72-0B61-4D53-B209-21D376460786}"/>
    <cellStyle name="Calculation 5 23" xfId="17092" xr:uid="{59EE4156-A7AA-41B0-BA53-33F3B786667E}"/>
    <cellStyle name="Calculation 5 23 2" xfId="18714" xr:uid="{9FE32671-B11B-445B-922A-6FEA7E84D8EF}"/>
    <cellStyle name="Calculation 5 24" xfId="21585" xr:uid="{F30D84F5-E26D-4DAB-8A07-E69216D623DA}"/>
    <cellStyle name="Calculation 5 25" xfId="24024" xr:uid="{D8B2A14A-ADA4-465D-9AAD-B990D51264DB}"/>
    <cellStyle name="Calculation 5 26" xfId="34076" xr:uid="{0DBC8F68-6461-4830-A0FC-34023AC90916}"/>
    <cellStyle name="Calculation 5 27" xfId="34171" xr:uid="{EE2150D8-EE5B-4338-84D1-00EA984D404E}"/>
    <cellStyle name="Calculation 5 3" xfId="3670" xr:uid="{42D94F41-20DA-4CF7-92DB-85197F0B8661}"/>
    <cellStyle name="Calculation 5 3 2" xfId="13015" xr:uid="{0AD8B9D7-7384-44F5-B100-E935704DF373}"/>
    <cellStyle name="Calculation 5 3 2 2" xfId="20001" xr:uid="{58B16C6E-04CC-474F-964D-ADF46D7F7072}"/>
    <cellStyle name="Calculation 5 3 3" xfId="6677" xr:uid="{C8C2AA7E-D724-4AC4-9730-D62C758985B4}"/>
    <cellStyle name="Calculation 5 3 4" xfId="20538" xr:uid="{F9AD47A3-DEC3-45F6-9112-76C17B58D26A}"/>
    <cellStyle name="Calculation 5 4" xfId="3603" xr:uid="{9A06A685-528B-4267-AC6F-5615A807F909}"/>
    <cellStyle name="Calculation 5 4 2" xfId="13724" xr:uid="{79EDEB3B-3952-45C3-B843-664F34279471}"/>
    <cellStyle name="Calculation 5 4 2 2" xfId="21918" xr:uid="{5B7B0348-37F2-4DEB-B204-9397EB0512BA}"/>
    <cellStyle name="Calculation 5 4 3" xfId="21164" xr:uid="{B0264AE8-D899-4C36-B3C4-68AC9596EE44}"/>
    <cellStyle name="Calculation 5 5" xfId="7340" xr:uid="{49B9560F-5EF7-4C76-852C-4EE85298967E}"/>
    <cellStyle name="Calculation 5 5 2" xfId="13722" xr:uid="{AD522AF7-5838-4BBC-B0C0-E21E5E9CF76F}"/>
    <cellStyle name="Calculation 5 5 2 2" xfId="18483" xr:uid="{3FC86796-E35D-4664-8440-E4321C77F7E0}"/>
    <cellStyle name="Calculation 5 5 3" xfId="18630" xr:uid="{8377F22C-166B-45F3-BD58-0E7A59D723C9}"/>
    <cellStyle name="Calculation 5 6" xfId="7436" xr:uid="{391F634A-B523-40C8-A5E3-56E296205EE6}"/>
    <cellStyle name="Calculation 5 6 2" xfId="13831" xr:uid="{1418C5F0-A8D3-42DE-856A-9E47CE73E27B}"/>
    <cellStyle name="Calculation 5 6 2 2" xfId="22109" xr:uid="{2F24D906-01C3-4554-838C-1EE5ED7AEEFF}"/>
    <cellStyle name="Calculation 5 6 3" xfId="4725" xr:uid="{055EE869-65DF-4A7B-8741-49FA6C090B52}"/>
    <cellStyle name="Calculation 5 7" xfId="8207" xr:uid="{3031A4BE-1039-4EC9-BDF9-E2009E5813EC}"/>
    <cellStyle name="Calculation 5 7 2" xfId="14678" xr:uid="{AC89F282-B2FE-4AD0-B749-BE6EDCDF6A22}"/>
    <cellStyle name="Calculation 5 7 2 2" xfId="21712" xr:uid="{FE71BBB1-852F-4B70-8FB4-2F753E7FA0FF}"/>
    <cellStyle name="Calculation 5 7 3" xfId="19475" xr:uid="{17D7FB89-0D5E-4C71-94BA-BF9CFC2D2031}"/>
    <cellStyle name="Calculation 5 8" xfId="8216" xr:uid="{803F3703-14C7-451E-B11D-355B3989AADC}"/>
    <cellStyle name="Calculation 5 8 2" xfId="14687" xr:uid="{B3A6BCCD-912E-47C5-9E16-9CE6F275038D}"/>
    <cellStyle name="Calculation 5 8 2 2" xfId="20823" xr:uid="{FE3B8DDE-D16F-4554-8F82-9DDC00BC4B86}"/>
    <cellStyle name="Calculation 5 8 3" xfId="21139" xr:uid="{AEAA4DE9-F3C5-4CBE-A851-A63EAA3060D1}"/>
    <cellStyle name="Calculation 5 9" xfId="8596" xr:uid="{414C3C82-D29C-4A38-BB47-B4B5D734DFA9}"/>
    <cellStyle name="Calculation 5 9 2" xfId="15067" xr:uid="{EED0D82B-1259-4E91-A257-73F6DA348A1B}"/>
    <cellStyle name="Calculation 5 9 2 2" xfId="19323" xr:uid="{40149D4F-CB28-46A6-BF88-9E3E8F32814B}"/>
    <cellStyle name="Calculation 5 9 3" xfId="20654" xr:uid="{2E7C9157-CAFB-4761-AA99-B6037EED5307}"/>
    <cellStyle name="Calculation 6" xfId="494" xr:uid="{00000000-0005-0000-0000-0000ED010000}"/>
    <cellStyle name="Calculation 6 10" xfId="8716" xr:uid="{76DE128E-F317-49B1-A76B-9E52BCC6E21B}"/>
    <cellStyle name="Calculation 6 10 2" xfId="15187" xr:uid="{61110A7D-3FBF-4F40-9D87-EB1A9EDFBF4B}"/>
    <cellStyle name="Calculation 6 10 2 2" xfId="21843" xr:uid="{007412C2-DA22-4080-BE36-D3C361D579EC}"/>
    <cellStyle name="Calculation 6 10 3" xfId="22809" xr:uid="{96E1732D-8D89-4BDA-8412-709CC57CD2D6}"/>
    <cellStyle name="Calculation 6 11" xfId="8715" xr:uid="{62DEF9CC-F2F0-4303-B7DD-C187E2309D9B}"/>
    <cellStyle name="Calculation 6 11 2" xfId="15186" xr:uid="{F11134AD-D53D-4404-AF25-5212D915242D}"/>
    <cellStyle name="Calculation 6 11 2 2" xfId="18682" xr:uid="{E3F88EAC-BBCA-4FA9-B24B-975171D2E272}"/>
    <cellStyle name="Calculation 6 11 3" xfId="17560" xr:uid="{5293D89F-273B-4603-B0AF-95DBF38C9E7C}"/>
    <cellStyle name="Calculation 6 12" xfId="9787" xr:uid="{16F7A671-B53E-4AD5-B5C8-7DB1E98A950C}"/>
    <cellStyle name="Calculation 6 12 2" xfId="16258" xr:uid="{103876F6-7D85-4EED-A460-6A8E56D4DB5A}"/>
    <cellStyle name="Calculation 6 12 2 2" xfId="19956" xr:uid="{3DCC897F-6C5F-4101-B613-26711F636EBD}"/>
    <cellStyle name="Calculation 6 12 3" xfId="21544" xr:uid="{0054B6FC-62D8-4DD1-BA90-1FAFBB948270}"/>
    <cellStyle name="Calculation 6 13" xfId="9654" xr:uid="{0BC10746-1392-46C0-BEBF-BE4EC6BC3C93}"/>
    <cellStyle name="Calculation 6 13 2" xfId="16125" xr:uid="{52CD1371-696C-41D4-9D7F-30FF156067CA}"/>
    <cellStyle name="Calculation 6 13 2 2" xfId="18428" xr:uid="{E593AE5D-4765-432F-B075-A6B59ADF98A9}"/>
    <cellStyle name="Calculation 6 13 3" xfId="18286" xr:uid="{385D2588-6863-4A12-B2FE-5DDDFF914030}"/>
    <cellStyle name="Calculation 6 14" xfId="9800" xr:uid="{E8A65994-1DDB-434E-ACC5-AE0D82434943}"/>
    <cellStyle name="Calculation 6 14 2" xfId="16271" xr:uid="{7DAB6FC9-F98E-4C07-B9C5-A892FF8CE543}"/>
    <cellStyle name="Calculation 6 14 2 2" xfId="23809" xr:uid="{4A5F09A5-9690-46A1-A7D3-E1D30FEF9BD5}"/>
    <cellStyle name="Calculation 6 14 3" xfId="4924" xr:uid="{2500A3CD-0BC5-480B-BF1C-2306DEB53EFB}"/>
    <cellStyle name="Calculation 6 15" xfId="9638" xr:uid="{082D5488-80D5-4A3D-9919-59EF3AB39824}"/>
    <cellStyle name="Calculation 6 15 2" xfId="16109" xr:uid="{09BD251A-DD5A-4C82-91F8-31CDAB4D550F}"/>
    <cellStyle name="Calculation 6 15 2 2" xfId="5563" xr:uid="{6C61EC01-789D-401F-95C2-5A8624F7FB37}"/>
    <cellStyle name="Calculation 6 15 3" xfId="17444" xr:uid="{6B0D4F2D-5C01-4510-8A51-820C7032C392}"/>
    <cellStyle name="Calculation 6 16" xfId="9816" xr:uid="{B4E86BA4-0E26-4949-8386-EB52C5608068}"/>
    <cellStyle name="Calculation 6 16 2" xfId="16287" xr:uid="{256BE13F-5BDD-4AA3-8C38-7AEEC75D9887}"/>
    <cellStyle name="Calculation 6 16 2 2" xfId="4957" xr:uid="{7F0BDB86-801D-4424-A266-5A1503EADCE2}"/>
    <cellStyle name="Calculation 6 16 3" xfId="18707" xr:uid="{24D6F159-5EF6-4D14-869B-DBD991F45C1D}"/>
    <cellStyle name="Calculation 6 17" xfId="10826" xr:uid="{71BDD875-F30C-4E27-AE15-0304E697C636}"/>
    <cellStyle name="Calculation 6 17 2" xfId="18358" xr:uid="{7DAA160D-2C19-4AD1-BDAF-233E1442ACB0}"/>
    <cellStyle name="Calculation 6 18" xfId="10724" xr:uid="{C6CB2941-9D7C-4B53-9C4C-736BCBBF2C22}"/>
    <cellStyle name="Calculation 6 18 2" xfId="22636" xr:uid="{5FF8E264-6F69-4A0A-99A3-CEB11C03D5F0}"/>
    <cellStyle name="Calculation 6 19" xfId="11033" xr:uid="{6E4BB204-AD3C-4596-9BBA-E685D5136A1C}"/>
    <cellStyle name="Calculation 6 19 2" xfId="18119" xr:uid="{6407E88E-3942-42AA-994C-7BD371278BD2}"/>
    <cellStyle name="Calculation 6 2" xfId="495" xr:uid="{00000000-0005-0000-0000-0000EE010000}"/>
    <cellStyle name="Calculation 6 2 2" xfId="3912" xr:uid="{4F242CB9-9187-49EE-945A-0E88C4C80AF3}"/>
    <cellStyle name="Calculation 6 2 2 2" xfId="13018" xr:uid="{2C1821C0-2AAF-4938-A839-D545AF512E05}"/>
    <cellStyle name="Calculation 6 2 2 2 2" xfId="22248" xr:uid="{16F12D7B-BCB9-4D66-A646-EAE709EC147C}"/>
    <cellStyle name="Calculation 6 2 2 3" xfId="17871" xr:uid="{B2846211-E728-45F8-9B0C-5FD298D10431}"/>
    <cellStyle name="Calculation 6 2 3" xfId="10725" xr:uid="{2B6C84E7-DCE4-46CD-93DF-ADC97DC1E8F0}"/>
    <cellStyle name="Calculation 6 2 3 2" xfId="20384" xr:uid="{45AA74D9-4F51-4B23-964E-AC86078C1A96}"/>
    <cellStyle name="Calculation 6 2 4" xfId="12334" xr:uid="{78237D5C-1F5B-4769-A0A8-64D3C2F36336}"/>
    <cellStyle name="Calculation 6 2 4 2" xfId="22790" xr:uid="{D31636E2-ADB9-4E6B-AA59-DE56BDCC4D29}"/>
    <cellStyle name="Calculation 6 2 5" xfId="22249" xr:uid="{16C0BE75-CB43-41C7-A750-529949D4AF8E}"/>
    <cellStyle name="Calculation 6 20" xfId="11262" xr:uid="{2A04CC72-6C37-4B49-8B98-CE3859374F23}"/>
    <cellStyle name="Calculation 6 20 2" xfId="17648" xr:uid="{EB70D92B-8F3F-4A7D-BB2E-39D6ECEAA21A}"/>
    <cellStyle name="Calculation 6 21" xfId="11045" xr:uid="{E2A90B61-8439-4905-A639-4FF8127643D9}"/>
    <cellStyle name="Calculation 6 21 2" xfId="23914" xr:uid="{20AC6FB6-C431-4252-B8D0-83C82E6D0680}"/>
    <cellStyle name="Calculation 6 22" xfId="10860" xr:uid="{2099C370-178A-44B2-BF09-093700171B18}"/>
    <cellStyle name="Calculation 6 22 2" xfId="18278" xr:uid="{3A76DA02-09CD-488A-ACF4-4099BC4699CA}"/>
    <cellStyle name="Calculation 6 23" xfId="17113" xr:uid="{ECAF36B3-3996-488C-BC56-4D8F471F82B2}"/>
    <cellStyle name="Calculation 6 23 2" xfId="21776" xr:uid="{EB7B4141-D446-48F8-9601-D7D167CAEDC8}"/>
    <cellStyle name="Calculation 6 24" xfId="23587" xr:uid="{EFC90A12-FE1D-4F83-B51D-FA627FB999F2}"/>
    <cellStyle name="Calculation 6 25" xfId="33694" xr:uid="{B331B837-C1B5-4512-B0D3-DF976562F9BE}"/>
    <cellStyle name="Calculation 6 26" xfId="34115" xr:uid="{DFBCB78F-C347-4203-A626-55B89FEE57EA}"/>
    <cellStyle name="Calculation 6 27" xfId="24929" xr:uid="{661DD83D-AAD4-4E3B-9C7A-78711724C635}"/>
    <cellStyle name="Calculation 6 3" xfId="3669" xr:uid="{BF3E1D3E-2AE4-4054-BB93-CAA66C993C5B}"/>
    <cellStyle name="Calculation 6 3 2" xfId="13017" xr:uid="{BFC88387-3120-4785-AC06-BF52D8DEB5BF}"/>
    <cellStyle name="Calculation 6 3 2 2" xfId="22130" xr:uid="{E16702D9-E6F8-414F-8C3E-7982EFFFBF7D}"/>
    <cellStyle name="Calculation 6 3 3" xfId="6678" xr:uid="{5E7213B9-DD4C-45DD-A739-AA476B8210DF}"/>
    <cellStyle name="Calculation 6 3 4" xfId="5191" xr:uid="{828D924B-6B0D-4D7F-A825-B2DE155CD992}"/>
    <cellStyle name="Calculation 6 4" xfId="3604" xr:uid="{7F337BCC-54FC-4C80-BBF0-FD9533CF61EE}"/>
    <cellStyle name="Calculation 6 4 2" xfId="13801" xr:uid="{D5DB0B77-1FBA-4F17-AFAC-9A7591EB269C}"/>
    <cellStyle name="Calculation 6 4 2 2" xfId="5040" xr:uid="{4987126C-B89F-4C02-94E6-BCD342A3BD0F}"/>
    <cellStyle name="Calculation 6 4 3" xfId="21077" xr:uid="{83F82D1F-601B-4C87-88EB-19E3D910D473}"/>
    <cellStyle name="Calculation 6 5" xfId="7373" xr:uid="{0BE63255-1CCE-4CE9-894F-1BECC1E9B79C}"/>
    <cellStyle name="Calculation 6 5 2" xfId="13760" xr:uid="{17871EB5-0F18-41A4-A96E-22A38C735451}"/>
    <cellStyle name="Calculation 6 5 2 2" xfId="21254" xr:uid="{C869D400-EEB8-49B5-A06F-3D4935765D07}"/>
    <cellStyle name="Calculation 6 5 3" xfId="5303" xr:uid="{66FA4060-F49B-4915-8F7D-11DDE0094ED0}"/>
    <cellStyle name="Calculation 6 6" xfId="7760" xr:uid="{5180B650-90D3-4718-BD85-F9B76FABDF3E}"/>
    <cellStyle name="Calculation 6 6 2" xfId="14227" xr:uid="{28273DED-D946-40EB-8288-E7D8A62588BF}"/>
    <cellStyle name="Calculation 6 6 2 2" xfId="19794" xr:uid="{1D19A195-B1F2-4A4F-9FCC-23FC8D1C2C47}"/>
    <cellStyle name="Calculation 6 6 3" xfId="21748" xr:uid="{0A225EDA-D462-4722-BB0A-E322A1860912}"/>
    <cellStyle name="Calculation 6 7" xfId="8208" xr:uid="{BBE32190-181F-4B54-B02A-C8BA1881E7A8}"/>
    <cellStyle name="Calculation 6 7 2" xfId="14679" xr:uid="{DAA7FFE2-FB93-4901-AB68-DCBA97CBE352}"/>
    <cellStyle name="Calculation 6 7 2 2" xfId="23812" xr:uid="{42B38F45-0C4B-4F61-9B05-175AD91432C5}"/>
    <cellStyle name="Calculation 6 7 3" xfId="20544" xr:uid="{60AC170F-5F29-48FE-B653-E6D3209B28DF}"/>
    <cellStyle name="Calculation 6 8" xfId="8217" xr:uid="{A923E045-A5CF-440D-BB21-BEE7CAE360FB}"/>
    <cellStyle name="Calculation 6 8 2" xfId="14688" xr:uid="{3040390B-5176-4CDD-9144-81ACCB7CF484}"/>
    <cellStyle name="Calculation 6 8 2 2" xfId="23606" xr:uid="{ED3F20CE-741A-4FA9-81D3-5EE5E92CADDA}"/>
    <cellStyle name="Calculation 6 8 3" xfId="23755" xr:uid="{C9A5DE0D-BDEA-4881-8B7D-999C8A60C42D}"/>
    <cellStyle name="Calculation 6 9" xfId="8190" xr:uid="{855B2D2F-D758-4562-83A5-6C0D5D9C7985}"/>
    <cellStyle name="Calculation 6 9 2" xfId="14661" xr:uid="{91EC33CD-3D44-4AEC-B6FF-AA45B387AC3D}"/>
    <cellStyle name="Calculation 6 9 2 2" xfId="19701" xr:uid="{184F0143-841A-43EB-BF86-8FEB98AC5497}"/>
    <cellStyle name="Calculation 6 9 3" xfId="18562" xr:uid="{250DB49A-FE1B-45BE-B277-958415C4D154}"/>
    <cellStyle name="Calculation 7" xfId="496" xr:uid="{00000000-0005-0000-0000-0000EF010000}"/>
    <cellStyle name="Calculation 7 10" xfId="8774" xr:uid="{C30E4910-E929-4F13-9E60-015617D873E2}"/>
    <cellStyle name="Calculation 7 10 2" xfId="15245" xr:uid="{AA9184C3-7C87-4515-A57C-45A5B0A78B06}"/>
    <cellStyle name="Calculation 7 10 2 2" xfId="5868" xr:uid="{C6219C97-08E6-46B9-A5A3-3A5D690BAF40}"/>
    <cellStyle name="Calculation 7 10 3" xfId="5774" xr:uid="{E7AA2068-1635-498D-89EE-623BFE93A72E}"/>
    <cellStyle name="Calculation 7 11" xfId="8755" xr:uid="{3A3F3EFC-F95B-48EE-8554-61B2CAD1FF4C}"/>
    <cellStyle name="Calculation 7 11 2" xfId="15226" xr:uid="{DC4D18C9-32D2-4C85-B506-E4E0F9B95CE7}"/>
    <cellStyle name="Calculation 7 11 2 2" xfId="18000" xr:uid="{0FC2955C-1C86-4D16-9A7A-AC9D73062A66}"/>
    <cellStyle name="Calculation 7 11 3" xfId="19991" xr:uid="{E6E7BC60-F2E7-406C-A455-7A60D62614B0}"/>
    <cellStyle name="Calculation 7 12" xfId="9786" xr:uid="{617D9777-43D5-49D9-8F97-02BFD23D2079}"/>
    <cellStyle name="Calculation 7 12 2" xfId="16257" xr:uid="{A0BDD0BD-E009-41A0-BBDD-7992E8D7D0E1}"/>
    <cellStyle name="Calculation 7 12 2 2" xfId="20096" xr:uid="{DA0CE830-9E0F-44BC-9488-437A6992C52F}"/>
    <cellStyle name="Calculation 7 12 3" xfId="22776" xr:uid="{32A4A1B6-C86A-4479-BC23-5E31FCD86611}"/>
    <cellStyle name="Calculation 7 13" xfId="9655" xr:uid="{4A59310B-CFA4-4358-A056-8F76AED64A15}"/>
    <cellStyle name="Calculation 7 13 2" xfId="16126" xr:uid="{14D7B629-58C7-417F-95F3-E6469F8D059F}"/>
    <cellStyle name="Calculation 7 13 2 2" xfId="22648" xr:uid="{F8A41588-E104-48B3-9297-06C92EADB532}"/>
    <cellStyle name="Calculation 7 13 3" xfId="19121" xr:uid="{6AAC446A-A8AC-4ECB-B51D-4FE432357392}"/>
    <cellStyle name="Calculation 7 14" xfId="9799" xr:uid="{49F79E59-A527-4877-9675-D57DFDA0FA97}"/>
    <cellStyle name="Calculation 7 14 2" xfId="16270" xr:uid="{012637CA-FD00-4C41-9798-D629FDC54F6D}"/>
    <cellStyle name="Calculation 7 14 2 2" xfId="21595" xr:uid="{9705E4D1-66C8-4C87-B3E9-3B6C9796C7E4}"/>
    <cellStyle name="Calculation 7 14 3" xfId="23910" xr:uid="{B82B24F0-DF5E-42D1-B722-B7C24650FAA1}"/>
    <cellStyle name="Calculation 7 15" xfId="9891" xr:uid="{1EDD0E1A-2AD1-47A2-9D7F-F51651311B7F}"/>
    <cellStyle name="Calculation 7 15 2" xfId="16362" xr:uid="{810254AD-61D4-43DA-B951-6E8DC155C370}"/>
    <cellStyle name="Calculation 7 15 2 2" xfId="18006" xr:uid="{E2A22389-F000-4F4F-A884-C7A38C948F1B}"/>
    <cellStyle name="Calculation 7 15 3" xfId="23956" xr:uid="{BB2F81E0-C3D7-46CF-947D-E9995F2C883F}"/>
    <cellStyle name="Calculation 7 16" xfId="9815" xr:uid="{8CD9B1B0-86CB-4A5C-A431-18FB8AB622AB}"/>
    <cellStyle name="Calculation 7 16 2" xfId="16286" xr:uid="{928E3AC4-6D5B-4AF2-B83D-D657EBB46CEF}"/>
    <cellStyle name="Calculation 7 16 2 2" xfId="5171" xr:uid="{32F42289-F8E4-44FB-B8E4-8B2A8F30833E}"/>
    <cellStyle name="Calculation 7 16 3" xfId="21071" xr:uid="{3F48495D-5F43-49B3-9843-6DEEFEB2E144}"/>
    <cellStyle name="Calculation 7 17" xfId="10827" xr:uid="{ED3AED3A-640A-4BA0-BE53-FEF0F49FE3C6}"/>
    <cellStyle name="Calculation 7 17 2" xfId="21372" xr:uid="{493FC09A-0C6A-443C-8FE4-CE9909F88D18}"/>
    <cellStyle name="Calculation 7 18" xfId="10726" xr:uid="{2D2DEBEC-467C-44B2-A0C6-1D8BBD22DAB0}"/>
    <cellStyle name="Calculation 7 18 2" xfId="17468" xr:uid="{7C29D414-FBAA-46F2-81EB-50DBE91CB795}"/>
    <cellStyle name="Calculation 7 19" xfId="11032" xr:uid="{D3DF0E47-3278-47E8-8513-73C79A5C8344}"/>
    <cellStyle name="Calculation 7 19 2" xfId="20938" xr:uid="{35CB7182-A04F-4EF9-B112-BD492CB65E45}"/>
    <cellStyle name="Calculation 7 2" xfId="497" xr:uid="{00000000-0005-0000-0000-0000F0010000}"/>
    <cellStyle name="Calculation 7 2 2" xfId="3913" xr:uid="{6CF4C8E7-7AD2-4315-8EFB-2271A8741966}"/>
    <cellStyle name="Calculation 7 2 2 2" xfId="13020" xr:uid="{0ED80CB4-FC85-447E-A412-EE9674406385}"/>
    <cellStyle name="Calculation 7 2 2 2 2" xfId="7023" xr:uid="{58643419-4C2D-4A67-93B0-F2B33DC7AA9F}"/>
    <cellStyle name="Calculation 7 2 2 3" xfId="19666" xr:uid="{63F5B504-5DF2-4A3F-A12A-76214690EEC2}"/>
    <cellStyle name="Calculation 7 2 3" xfId="10727" xr:uid="{90BC4A43-C698-4F12-B85F-1B42C0F8BDE1}"/>
    <cellStyle name="Calculation 7 2 3 2" xfId="4629" xr:uid="{9BCE2483-D5AC-455D-A57B-28D6D325346F}"/>
    <cellStyle name="Calculation 7 2 4" xfId="12335" xr:uid="{064FF9AC-8D63-47F5-99D0-E997466B5404}"/>
    <cellStyle name="Calculation 7 2 4 2" xfId="21505" xr:uid="{ED321A25-B3CC-4F34-B386-491EC658FD16}"/>
    <cellStyle name="Calculation 7 2 5" xfId="20274" xr:uid="{EDCF0602-17BF-4CCD-9EC9-F6B748AFFFC4}"/>
    <cellStyle name="Calculation 7 20" xfId="10847" xr:uid="{58840CD3-323E-435B-9070-EAD3FD9E7868}"/>
    <cellStyle name="Calculation 7 20 2" xfId="22070" xr:uid="{A5AE6C05-01B3-4A73-B366-6CCA95A82108}"/>
    <cellStyle name="Calculation 7 21" xfId="11261" xr:uid="{9DCC4EAC-985F-40E2-866A-3EED42D25545}"/>
    <cellStyle name="Calculation 7 21 2" xfId="6172" xr:uid="{8855AC99-F9BF-41BB-B800-B7EDE136DB94}"/>
    <cellStyle name="Calculation 7 22" xfId="11342" xr:uid="{D17BEDF2-9227-456E-9D2B-4E9F1DE34DB8}"/>
    <cellStyle name="Calculation 7 22 2" xfId="18283" xr:uid="{A9EB66D3-4E15-452E-B446-C1F5DD1D9E97}"/>
    <cellStyle name="Calculation 7 23" xfId="17114" xr:uid="{6E357101-08B0-4D7F-A4CD-4D3313DD624B}"/>
    <cellStyle name="Calculation 7 23 2" xfId="21482" xr:uid="{BC4553CA-FD02-4723-B45A-979F401FC6C7}"/>
    <cellStyle name="Calculation 7 24" xfId="18448" xr:uid="{C20AE655-E8A0-4B19-8A86-E1E56ABD26A3}"/>
    <cellStyle name="Calculation 7 25" xfId="27470" xr:uid="{BA51CA67-B912-4DE1-8534-4ACDDDB796CE}"/>
    <cellStyle name="Calculation 7 26" xfId="26143" xr:uid="{A9FC834E-C13D-44CF-8E06-B0CBB1AB7D3E}"/>
    <cellStyle name="Calculation 7 27" xfId="32982" xr:uid="{4EBCA7F3-0C64-459A-B8FF-5632EE7360A8}"/>
    <cellStyle name="Calculation 7 3" xfId="3668" xr:uid="{C97DD6BA-705C-48D9-8EEF-EDD3731712CD}"/>
    <cellStyle name="Calculation 7 3 2" xfId="13019" xr:uid="{218D04F7-7F27-419D-96DD-39DCCBCE52FB}"/>
    <cellStyle name="Calculation 7 3 2 2" xfId="19797" xr:uid="{2906C39F-B825-4466-9D4A-078C3C716C5F}"/>
    <cellStyle name="Calculation 7 3 3" xfId="6679" xr:uid="{79E594FB-7D79-418A-A4DF-68E41145C742}"/>
    <cellStyle name="Calculation 7 3 4" xfId="4643" xr:uid="{FF0BD335-98C0-46F2-8658-11678D7B1FC6}"/>
    <cellStyle name="Calculation 7 4" xfId="3605" xr:uid="{1503EC32-E1F2-4C0B-AA36-0DBB83DC29E3}"/>
    <cellStyle name="Calculation 7 4 2" xfId="13802" xr:uid="{278C700A-E08F-41A0-A108-BB6417A8456B}"/>
    <cellStyle name="Calculation 7 4 2 2" xfId="5389" xr:uid="{4D7F1E1E-2CD1-41E2-83E5-C02EBDDD7BCF}"/>
    <cellStyle name="Calculation 7 4 3" xfId="6171" xr:uid="{80755C1D-19C2-410C-A1E0-33E4F0F77A0D}"/>
    <cellStyle name="Calculation 7 5" xfId="7374" xr:uid="{CB658D44-806B-4A3B-9D59-1096C016712B}"/>
    <cellStyle name="Calculation 7 5 2" xfId="13761" xr:uid="{632C9D43-7B69-4B53-9BB6-96DE6AA4C573}"/>
    <cellStyle name="Calculation 7 5 2 2" xfId="21638" xr:uid="{05697A3B-F064-4B3B-A8B9-9696310431CB}"/>
    <cellStyle name="Calculation 7 5 3" xfId="6082" xr:uid="{9AEF1287-5775-4C34-8319-7353B188A446}"/>
    <cellStyle name="Calculation 7 6" xfId="7435" xr:uid="{02EA00A7-89B0-45AE-8C22-9A5E5782E020}"/>
    <cellStyle name="Calculation 7 6 2" xfId="13830" xr:uid="{BDB5A4BD-F5C7-46B6-ABE7-6BE7E3484F47}"/>
    <cellStyle name="Calculation 7 6 2 2" xfId="5141" xr:uid="{12ABA226-1E79-498F-A2FC-FCAA77752AEE}"/>
    <cellStyle name="Calculation 7 6 3" xfId="19066" xr:uid="{BAA6E77B-F810-4B58-941B-C5CE46FF4581}"/>
    <cellStyle name="Calculation 7 7" xfId="8209" xr:uid="{6E1308E8-7140-4DE9-B4BD-F28913D313E4}"/>
    <cellStyle name="Calculation 7 7 2" xfId="14680" xr:uid="{D58CF982-F792-4D69-AEAF-F95794F21A3C}"/>
    <cellStyle name="Calculation 7 7 2 2" xfId="19246" xr:uid="{81CBC743-4F28-4AB3-85C1-5199FEEE8149}"/>
    <cellStyle name="Calculation 7 7 3" xfId="18105" xr:uid="{5227686B-0797-4B88-A9E1-77F49897FE12}"/>
    <cellStyle name="Calculation 7 8" xfId="8218" xr:uid="{22A22D59-15E1-473A-905C-E4940FBD6454}"/>
    <cellStyle name="Calculation 7 8 2" xfId="14689" xr:uid="{6BDF5223-7528-4C5F-9EC7-44AF8C096B68}"/>
    <cellStyle name="Calculation 7 8 2 2" xfId="20718" xr:uid="{E60B0AF9-B11E-474C-B578-88D1583258B5}"/>
    <cellStyle name="Calculation 7 8 3" xfId="18620" xr:uid="{AA14ACED-E341-4A3B-9F8C-4025B03A5E29}"/>
    <cellStyle name="Calculation 7 9" xfId="8191" xr:uid="{0443F11C-2EC4-4D5F-A0BC-5E0138BE90D1}"/>
    <cellStyle name="Calculation 7 9 2" xfId="14662" xr:uid="{6D17457E-E911-4322-902A-AC532B8D6855}"/>
    <cellStyle name="Calculation 7 9 2 2" xfId="18596" xr:uid="{F91D792C-CFC6-4A8B-B1DF-F9E56A9966CE}"/>
    <cellStyle name="Calculation 7 9 3" xfId="19353" xr:uid="{B2B2FAF3-E001-4EE4-A7C2-CA7AA7EE1397}"/>
    <cellStyle name="Calculation 8" xfId="498" xr:uid="{00000000-0005-0000-0000-0000F1010000}"/>
    <cellStyle name="Calculation 8 10" xfId="8775" xr:uid="{BF7E09A0-F74E-4CDB-8313-4DFFCBB6DD76}"/>
    <cellStyle name="Calculation 8 10 2" xfId="15246" xr:uid="{A702F5D1-C6E6-429D-A637-C75F41A94077}"/>
    <cellStyle name="Calculation 8 10 2 2" xfId="21412" xr:uid="{F3BBAD9E-21E8-4AF3-9F8E-3DD668940860}"/>
    <cellStyle name="Calculation 8 10 3" xfId="19393" xr:uid="{DFE90A57-98E8-4EAC-AE90-681FDA2E7B0A}"/>
    <cellStyle name="Calculation 8 11" xfId="8756" xr:uid="{1B1D8B71-7EE9-4643-BD45-E9B1ED7EBE25}"/>
    <cellStyle name="Calculation 8 11 2" xfId="15227" xr:uid="{A12E7125-FBF6-4B12-8EC2-1C92FCDE968C}"/>
    <cellStyle name="Calculation 8 11 2 2" xfId="19294" xr:uid="{87B0C958-9C4F-40DD-9751-AE8D09700C33}"/>
    <cellStyle name="Calculation 8 11 3" xfId="21202" xr:uid="{941BC018-87AB-4A21-8258-C1FD2E020555}"/>
    <cellStyle name="Calculation 8 12" xfId="9785" xr:uid="{66C566F6-0528-4CDB-822E-A3FF203136C0}"/>
    <cellStyle name="Calculation 8 12 2" xfId="16256" xr:uid="{68351F3A-6931-4DEC-888B-F86C23BEC0DC}"/>
    <cellStyle name="Calculation 8 12 2 2" xfId="18203" xr:uid="{975BB751-6644-413F-8FDE-7C6779A62DEE}"/>
    <cellStyle name="Calculation 8 12 3" xfId="19799" xr:uid="{B13026A8-63D1-4355-BD6B-7D3B0912F24C}"/>
    <cellStyle name="Calculation 8 13" xfId="9656" xr:uid="{1257C0B3-8E77-43A2-91F4-58BB6F44C49D}"/>
    <cellStyle name="Calculation 8 13 2" xfId="16127" xr:uid="{A4792E35-7394-44D4-8174-A0904CE5E5EA}"/>
    <cellStyle name="Calculation 8 13 2 2" xfId="18639" xr:uid="{16F9A333-68D7-420C-A7B5-4766090A15ED}"/>
    <cellStyle name="Calculation 8 13 3" xfId="21943" xr:uid="{6ECFBE35-2DE2-43D2-A43A-54FCCA4BE440}"/>
    <cellStyle name="Calculation 8 14" xfId="9798" xr:uid="{730D4EFE-3725-4BAA-9C31-AD7AC465E7E5}"/>
    <cellStyle name="Calculation 8 14 2" xfId="16269" xr:uid="{36C1CF82-FAB1-487D-A5A2-F2C30B2E8FD1}"/>
    <cellStyle name="Calculation 8 14 2 2" xfId="21764" xr:uid="{5CE80B84-25D1-4A26-8968-65F31A5EE7C4}"/>
    <cellStyle name="Calculation 8 14 3" xfId="17596" xr:uid="{825E32FA-3D57-4A46-A26B-E72788E1D551}"/>
    <cellStyle name="Calculation 8 15" xfId="9639" xr:uid="{1A02CFAD-3C65-47B6-B017-F7533F4BE611}"/>
    <cellStyle name="Calculation 8 15 2" xfId="16110" xr:uid="{267821D5-6811-4654-B066-79CA83AC8CBD}"/>
    <cellStyle name="Calculation 8 15 2 2" xfId="20119" xr:uid="{3EE672BD-7A07-4D69-87EC-B82FD1CDBD3A}"/>
    <cellStyle name="Calculation 8 15 3" xfId="18343" xr:uid="{4C9E1215-8B9F-4B26-8753-3F9B4B8F1F14}"/>
    <cellStyle name="Calculation 8 16" xfId="9814" xr:uid="{891F3CD9-253F-4E46-92E9-E4C940BBEE98}"/>
    <cellStyle name="Calculation 8 16 2" xfId="16285" xr:uid="{F9B99FE5-27FC-4722-B18B-3C199202ED17}"/>
    <cellStyle name="Calculation 8 16 2 2" xfId="18341" xr:uid="{061259BC-CF4D-42D2-9051-61021E6B1B14}"/>
    <cellStyle name="Calculation 8 16 3" xfId="24006" xr:uid="{935BA29A-8DA7-4993-AD56-2D14836F84FD}"/>
    <cellStyle name="Calculation 8 17" xfId="10828" xr:uid="{F01D1EDE-F8B5-45FA-B4E1-DB0E1B377F49}"/>
    <cellStyle name="Calculation 8 17 2" xfId="18643" xr:uid="{1432578F-51D4-42C9-93C0-AB937A91ED0A}"/>
    <cellStyle name="Calculation 8 18" xfId="10728" xr:uid="{C7A2EDB7-1858-4C7E-9554-5E6A731EC884}"/>
    <cellStyle name="Calculation 8 18 2" xfId="17467" xr:uid="{7A39440C-644A-41D6-8B9C-973ECA87C508}"/>
    <cellStyle name="Calculation 8 19" xfId="10634" xr:uid="{F114E6F1-A6C9-43E8-B542-59D0E5FF4D2E}"/>
    <cellStyle name="Calculation 8 19 2" xfId="20618" xr:uid="{356BD5F7-7BEB-477A-A4C0-B86C7A7942B5}"/>
    <cellStyle name="Calculation 8 2" xfId="499" xr:uid="{00000000-0005-0000-0000-0000F2010000}"/>
    <cellStyle name="Calculation 8 2 2" xfId="3914" xr:uid="{9A278B34-F5F8-4D4D-8C25-A90527B0B7D4}"/>
    <cellStyle name="Calculation 8 2 2 2" xfId="13022" xr:uid="{C7BA9A9F-C32F-49C4-9B6E-0BA22C6A9663}"/>
    <cellStyle name="Calculation 8 2 2 2 2" xfId="4922" xr:uid="{3DC6F4B7-3B5E-4540-B6F0-172012F20B8E}"/>
    <cellStyle name="Calculation 8 2 2 3" xfId="6663" xr:uid="{E686C2F0-F2B0-4CA5-A822-E2A750F011A6}"/>
    <cellStyle name="Calculation 8 2 3" xfId="10615" xr:uid="{81F1623B-ADDF-4F9C-BE5C-3AA87E7E7E01}"/>
    <cellStyle name="Calculation 8 2 3 2" xfId="23646" xr:uid="{18EB5681-BE02-4F4F-9151-64301A32785C}"/>
    <cellStyle name="Calculation 8 2 4" xfId="12336" xr:uid="{D8D9D5A1-F253-4D44-84BA-029430E49EC8}"/>
    <cellStyle name="Calculation 8 2 4 2" xfId="23218" xr:uid="{90351A7A-E5ED-4618-BE9F-7161A1A3BC63}"/>
    <cellStyle name="Calculation 8 2 5" xfId="4705" xr:uid="{B953D47F-2A4A-47BD-9990-83E285BB5F77}"/>
    <cellStyle name="Calculation 8 20" xfId="10848" xr:uid="{27AB9295-DE0F-4166-8222-D8C00D092A56}"/>
    <cellStyle name="Calculation 8 20 2" xfId="23689" xr:uid="{05969234-EE21-4F16-B3B7-27636FBC7957}"/>
    <cellStyle name="Calculation 8 21" xfId="11044" xr:uid="{D82FD43F-D456-4F5B-BA2C-93595293E2C1}"/>
    <cellStyle name="Calculation 8 21 2" xfId="19674" xr:uid="{9267AC39-E791-4BF7-91B6-ABCA38520599}"/>
    <cellStyle name="Calculation 8 22" xfId="10861" xr:uid="{9BA9F18F-5ED6-4CBD-974D-9CFE80CCB0A3}"/>
    <cellStyle name="Calculation 8 22 2" xfId="5746" xr:uid="{5155729C-A0CB-4820-B6CC-85B0ADA02ED1}"/>
    <cellStyle name="Calculation 8 23" xfId="17115" xr:uid="{EAF8C4E1-99E3-41F1-97D0-9F2C506C1AE9}"/>
    <cellStyle name="Calculation 8 23 2" xfId="23701" xr:uid="{00B8BBD5-94E6-4FA0-8208-C7E12CD24BBD}"/>
    <cellStyle name="Calculation 8 24" xfId="4648" xr:uid="{C674E85F-6D87-4400-8F04-4DF6E1757B59}"/>
    <cellStyle name="Calculation 8 25" xfId="24287" xr:uid="{B3E33BC2-20B7-4B90-B8FD-CB941F3C4ECB}"/>
    <cellStyle name="Calculation 8 26" xfId="34151" xr:uid="{DE27DC66-BB04-44E8-AFDA-B7E17836EAEE}"/>
    <cellStyle name="Calculation 8 27" xfId="24230" xr:uid="{DDD20CB5-3644-40D5-BACE-250C5FF01162}"/>
    <cellStyle name="Calculation 8 3" xfId="3667" xr:uid="{0926AF0E-11A0-4E04-BAA4-9550DDF02D6A}"/>
    <cellStyle name="Calculation 8 3 2" xfId="13021" xr:uid="{5FB79F8B-4DFA-41B7-8EED-6D673C5DF1B3}"/>
    <cellStyle name="Calculation 8 3 2 2" xfId="5809" xr:uid="{7B086484-74A4-45BC-B692-9B4EF1E05912}"/>
    <cellStyle name="Calculation 8 3 3" xfId="6681" xr:uid="{504DF6CB-3754-4EB0-B3AF-6BB270C3C74B}"/>
    <cellStyle name="Calculation 8 3 4" xfId="18144" xr:uid="{945988B1-3E7D-470F-85C0-FFC7B6DE6901}"/>
    <cellStyle name="Calculation 8 4" xfId="3606" xr:uid="{C5DDA028-9262-402D-86D5-CCB9A838208A}"/>
    <cellStyle name="Calculation 8 4 2" xfId="13803" xr:uid="{54A6AEA6-3894-4D30-80E4-9B48EF09D820}"/>
    <cellStyle name="Calculation 8 4 2 2" xfId="5021" xr:uid="{73305666-7346-4018-B7B8-13136C730AC1}"/>
    <cellStyle name="Calculation 8 4 3" xfId="4940" xr:uid="{E81A51F5-843D-40B6-8CC9-9184561C2667}"/>
    <cellStyle name="Calculation 8 5" xfId="7375" xr:uid="{523ECFB9-6A45-4FF7-8D91-3C5F05D9A6BD}"/>
    <cellStyle name="Calculation 8 5 2" xfId="13762" xr:uid="{5317A3BC-5084-413A-A697-0C42228F94D0}"/>
    <cellStyle name="Calculation 8 5 2 2" xfId="17493" xr:uid="{69B6C67E-D788-42A7-B793-935C23249928}"/>
    <cellStyle name="Calculation 8 5 3" xfId="5860" xr:uid="{C58FEC23-10A2-4FD1-BC76-7A1B561457B0}"/>
    <cellStyle name="Calculation 8 6" xfId="7434" xr:uid="{896B7E3B-3FD7-40C0-BC69-FC253FAF0A20}"/>
    <cellStyle name="Calculation 8 6 2" xfId="13829" xr:uid="{85DE34BD-2BFA-4894-B92B-08E46CA35895}"/>
    <cellStyle name="Calculation 8 6 2 2" xfId="22101" xr:uid="{D92D9EF2-27FF-466F-9BFA-90C172EDFD2F}"/>
    <cellStyle name="Calculation 8 6 3" xfId="18729" xr:uid="{B9B410FF-EB68-4A8D-8F4F-6ACDB07F64BA}"/>
    <cellStyle name="Calculation 8 7" xfId="8210" xr:uid="{AE08B1A4-7E95-40A1-AF24-3C2029B3C638}"/>
    <cellStyle name="Calculation 8 7 2" xfId="14681" xr:uid="{C651AD21-C0D4-4BA6-A81D-6A98CB9B5B75}"/>
    <cellStyle name="Calculation 8 7 2 2" xfId="17811" xr:uid="{A405FD7D-DE27-40CB-AD51-48C24087B2CD}"/>
    <cellStyle name="Calculation 8 7 3" xfId="23652" xr:uid="{8D748F8F-BA73-410E-88CB-E951D168BA55}"/>
    <cellStyle name="Calculation 8 8" xfId="8219" xr:uid="{6D25E93E-4E95-47F7-B962-85DFEE1DCE11}"/>
    <cellStyle name="Calculation 8 8 2" xfId="14690" xr:uid="{ACA17548-A925-4991-9DA6-B9ECB8F24AB6}"/>
    <cellStyle name="Calculation 8 8 2 2" xfId="19670" xr:uid="{57A25065-772E-4C68-BA47-737C8AFA9D87}"/>
    <cellStyle name="Calculation 8 8 3" xfId="22075" xr:uid="{812FB14E-0DA8-41D0-B349-DF4885A666C9}"/>
    <cellStyle name="Calculation 8 9" xfId="8192" xr:uid="{9DB3DBE1-87D2-41CE-B2F1-7554423074B5}"/>
    <cellStyle name="Calculation 8 9 2" xfId="14663" xr:uid="{D6D0BA34-8C35-4F44-AA87-2CB484172B83}"/>
    <cellStyle name="Calculation 8 9 2 2" xfId="17962" xr:uid="{5FD07394-2DAF-457D-A676-2814AF884147}"/>
    <cellStyle name="Calculation 8 9 3" xfId="21283" xr:uid="{A607E8A2-0869-48E3-9E5D-8EC20D40A6D6}"/>
    <cellStyle name="Calculation 9" xfId="500" xr:uid="{00000000-0005-0000-0000-0000F3010000}"/>
    <cellStyle name="Calculation 9 10" xfId="8776" xr:uid="{94F597B4-09B7-49FD-9C1B-3472072B9E44}"/>
    <cellStyle name="Calculation 9 10 2" xfId="15247" xr:uid="{720D8325-1CF8-4DA2-A9BC-302ABF2CF2B1}"/>
    <cellStyle name="Calculation 9 10 2 2" xfId="22283" xr:uid="{B343BC7E-ADFC-41DA-A34D-18954F3B56A0}"/>
    <cellStyle name="Calculation 9 10 3" xfId="22905" xr:uid="{921CBA55-E360-4ECB-9BD6-810919ED3A0F}"/>
    <cellStyle name="Calculation 9 11" xfId="9205" xr:uid="{C314BD81-6981-4C88-BFD5-D13010FC7F50}"/>
    <cellStyle name="Calculation 9 11 2" xfId="15676" xr:uid="{B3968C82-8A3D-4A08-8E60-A4EB253B8D4A}"/>
    <cellStyle name="Calculation 9 11 2 2" xfId="19044" xr:uid="{789FCF8F-0208-4000-8A5B-42DD9E6516BD}"/>
    <cellStyle name="Calculation 9 11 3" xfId="4558" xr:uid="{FB1894BA-2529-4D16-8456-9CA4C427E185}"/>
    <cellStyle name="Calculation 9 12" xfId="9784" xr:uid="{16D0415D-9A76-4027-A550-AD2BA0C452CD}"/>
    <cellStyle name="Calculation 9 12 2" xfId="16255" xr:uid="{F3755B02-B1B1-4771-A792-C0C857C15A75}"/>
    <cellStyle name="Calculation 9 12 2 2" xfId="21519" xr:uid="{41E75580-519C-40C0-B766-B1538706D456}"/>
    <cellStyle name="Calculation 9 12 3" xfId="20827" xr:uid="{A26EA1CA-648C-44C5-9DB1-E49D1A6106E9}"/>
    <cellStyle name="Calculation 9 13" xfId="9657" xr:uid="{1AD646C3-9FCB-41F7-9ACC-8AE8D6A0734C}"/>
    <cellStyle name="Calculation 9 13 2" xfId="16128" xr:uid="{1E2065D1-9E99-45DE-9450-02952F4EDC0B}"/>
    <cellStyle name="Calculation 9 13 2 2" xfId="19753" xr:uid="{F7484197-ECE6-4765-A8CE-4E9FE43C9DB7}"/>
    <cellStyle name="Calculation 9 13 3" xfId="23953" xr:uid="{A7BC8CBF-AA54-4264-980D-96447CEDF3C1}"/>
    <cellStyle name="Calculation 9 14" xfId="9797" xr:uid="{EB1D48F4-D713-4A1A-98C0-8FA1215892E8}"/>
    <cellStyle name="Calculation 9 14 2" xfId="16268" xr:uid="{1A1E44CD-EDB4-4D34-9CF5-15036B02704C}"/>
    <cellStyle name="Calculation 9 14 2 2" xfId="5734" xr:uid="{9B1464AC-64B0-4566-9DD0-24CF9A7E402F}"/>
    <cellStyle name="Calculation 9 14 3" xfId="4810" xr:uid="{EF04A21B-863F-4AB9-8671-D2C80CE86EBF}"/>
    <cellStyle name="Calculation 9 15" xfId="9640" xr:uid="{3BE1A039-4D6F-4BAD-A3D0-CD79DB7D57AC}"/>
    <cellStyle name="Calculation 9 15 2" xfId="16111" xr:uid="{DA9BC6B6-D18D-4D93-87BF-3B7058CB5E9A}"/>
    <cellStyle name="Calculation 9 15 2 2" xfId="19433" xr:uid="{4732D0C8-3E28-4056-8081-DA1C47DBC33A}"/>
    <cellStyle name="Calculation 9 15 3" xfId="21512" xr:uid="{DE9BF99B-773B-4299-992C-BC8596F64295}"/>
    <cellStyle name="Calculation 9 16" xfId="9885" xr:uid="{EFA5A4FC-A12F-489E-A811-6CBF66CD5094}"/>
    <cellStyle name="Calculation 9 16 2" xfId="16356" xr:uid="{A86E3E16-4200-4E64-8038-E89188E0ABC3}"/>
    <cellStyle name="Calculation 9 16 2 2" xfId="18765" xr:uid="{EB386746-771D-4783-BFD4-DB2F37E17202}"/>
    <cellStyle name="Calculation 9 16 3" xfId="20487" xr:uid="{4B8F1F50-FB87-49C0-AFC0-CDE799A697F3}"/>
    <cellStyle name="Calculation 9 17" xfId="10829" xr:uid="{CED553DE-497B-431A-A62B-3339897B2D8F}"/>
    <cellStyle name="Calculation 9 17 2" xfId="23531" xr:uid="{140F1B95-303F-443D-BD77-F673ABF841D6}"/>
    <cellStyle name="Calculation 9 18" xfId="10729" xr:uid="{B32ADD78-AE37-4C30-982E-A3CCA70E6DC8}"/>
    <cellStyle name="Calculation 9 18 2" xfId="23875" xr:uid="{BAC8AFF8-18B3-4D16-9CC1-72F64CC28D83}"/>
    <cellStyle name="Calculation 9 19" xfId="11031" xr:uid="{8A33A9C5-BA2E-43A8-BB6F-709B900C829C}"/>
    <cellStyle name="Calculation 9 19 2" xfId="7127" xr:uid="{BED37318-0A97-440F-9362-23BD6F593C54}"/>
    <cellStyle name="Calculation 9 2" xfId="501" xr:uid="{00000000-0005-0000-0000-0000F4010000}"/>
    <cellStyle name="Calculation 9 2 2" xfId="3915" xr:uid="{21CDC14C-07EE-4A0E-A3CC-5E96540867F7}"/>
    <cellStyle name="Calculation 9 2 2 2" xfId="13024" xr:uid="{54723AD6-4CDD-4023-A2B5-3547B2714E31}"/>
    <cellStyle name="Calculation 9 2 2 2 2" xfId="23403" xr:uid="{1E743EC6-245D-4FB9-A275-D351EC06728C}"/>
    <cellStyle name="Calculation 9 2 2 3" xfId="19586" xr:uid="{CC2B283B-5646-4215-A79A-869D12E291A0}"/>
    <cellStyle name="Calculation 9 2 3" xfId="10730" xr:uid="{ADCA97AA-C633-409B-BA00-D7FF4E1D138E}"/>
    <cellStyle name="Calculation 9 2 3 2" xfId="6536" xr:uid="{D208ED00-A235-4B09-990C-46874F2F6A5F}"/>
    <cellStyle name="Calculation 9 2 4" xfId="12337" xr:uid="{9C231ED2-E75D-408B-9206-3936AF6EB29F}"/>
    <cellStyle name="Calculation 9 2 4 2" xfId="7329" xr:uid="{12FC5448-142F-4CE3-9294-F8CF8236E94F}"/>
    <cellStyle name="Calculation 9 2 5" xfId="19812" xr:uid="{F0B54A90-3F30-48E1-96DB-A03161207687}"/>
    <cellStyle name="Calculation 9 20" xfId="10849" xr:uid="{5AC5BDC5-50FF-4BEC-836D-5EE8790D1CEE}"/>
    <cellStyle name="Calculation 9 20 2" xfId="17542" xr:uid="{7AAA01A8-0088-4EB5-8C05-25F5CC98A22E}"/>
    <cellStyle name="Calculation 9 21" xfId="11043" xr:uid="{A7FEBB1A-8168-45BA-8E98-DCECA8299497}"/>
    <cellStyle name="Calculation 9 21 2" xfId="21809" xr:uid="{FA7F6C1F-4B1E-4E6B-8675-125B0F23EED3}"/>
    <cellStyle name="Calculation 9 22" xfId="10862" xr:uid="{1693186F-9BC5-4512-8DC8-770B7FE9376D}"/>
    <cellStyle name="Calculation 9 22 2" xfId="17851" xr:uid="{F3682B96-1ED8-445A-AE4B-1875F8304FF9}"/>
    <cellStyle name="Calculation 9 23" xfId="17116" xr:uid="{874D3BA3-E788-468A-891A-72F383D0BD3B}"/>
    <cellStyle name="Calculation 9 23 2" xfId="4406" xr:uid="{59128F24-B3C0-4A78-B949-4CBBBB64266B}"/>
    <cellStyle name="Calculation 9 24" xfId="20558" xr:uid="{4242AB71-19B9-4BF6-BB69-524F696F4BAE}"/>
    <cellStyle name="Calculation 9 25" xfId="34214" xr:uid="{A43BB4DD-D604-4DDE-8F4F-0CF1DA713290}"/>
    <cellStyle name="Calculation 9 26" xfId="24027" xr:uid="{8D63034D-CA82-4BA4-8A92-753A5CD58F64}"/>
    <cellStyle name="Calculation 9 27" xfId="24080" xr:uid="{2C5F7D09-124C-4D36-8060-6960727ED07F}"/>
    <cellStyle name="Calculation 9 3" xfId="3666" xr:uid="{97810E95-0FDD-4506-8D83-5627D31ED025}"/>
    <cellStyle name="Calculation 9 3 2" xfId="13023" xr:uid="{A6C10F34-8263-402B-A44B-AB1CF98DA50F}"/>
    <cellStyle name="Calculation 9 3 2 2" xfId="22616" xr:uid="{0BB23F62-57CE-4C71-9667-C08B85CD5446}"/>
    <cellStyle name="Calculation 9 3 3" xfId="6682" xr:uid="{BD9039E9-31A4-4408-BBC1-97934C013E6E}"/>
    <cellStyle name="Calculation 9 3 4" xfId="23831" xr:uid="{19555A18-77A1-4277-AC8B-F304989F7B31}"/>
    <cellStyle name="Calculation 9 4" xfId="3607" xr:uid="{D2758DFD-0E23-4403-9E33-3A55A33AD304}"/>
    <cellStyle name="Calculation 9 4 2" xfId="13804" xr:uid="{0B2B14D9-4AF9-4BDC-AFB3-4615076B6846}"/>
    <cellStyle name="Calculation 9 4 2 2" xfId="21059" xr:uid="{C6CEAB61-9155-473A-9D6D-9FD7E3632EFB}"/>
    <cellStyle name="Calculation 9 4 3" xfId="4844" xr:uid="{CC30350A-AAB0-446E-98DC-9A54A1B146F5}"/>
    <cellStyle name="Calculation 9 5" xfId="7783" xr:uid="{756D985E-19F5-4480-B558-7A70263B445F}"/>
    <cellStyle name="Calculation 9 5 2" xfId="14254" xr:uid="{A788F094-D886-45AD-8A3E-2ADE0B76AD07}"/>
    <cellStyle name="Calculation 9 5 2 2" xfId="22866" xr:uid="{E52F81C1-4567-4495-B812-927E5AA7E866}"/>
    <cellStyle name="Calculation 9 5 3" xfId="17675" xr:uid="{56B52D7C-019F-464C-918C-926ECAE2ECA2}"/>
    <cellStyle name="Calculation 9 6" xfId="7433" xr:uid="{A5D418EF-E54F-4CC4-88CA-014E2D4D8BCC}"/>
    <cellStyle name="Calculation 9 6 2" xfId="13828" xr:uid="{C3507168-E904-44FA-977E-8DC3F35C7A32}"/>
    <cellStyle name="Calculation 9 6 2 2" xfId="5055" xr:uid="{FEECA05F-C22A-4E7F-8FD8-6816EF7E959A}"/>
    <cellStyle name="Calculation 9 6 3" xfId="5586" xr:uid="{F06D2735-A52C-4EB5-9C59-87C86BD96956}"/>
    <cellStyle name="Calculation 9 7" xfId="8211" xr:uid="{434FD139-E9B1-41CB-9071-881416A14445}"/>
    <cellStyle name="Calculation 9 7 2" xfId="14682" xr:uid="{A81C8D48-C64D-4D7E-903E-D21F70FC681A}"/>
    <cellStyle name="Calculation 9 7 2 2" xfId="19878" xr:uid="{B1B7B278-189A-4AE3-A1C5-AEEBF19FFA84}"/>
    <cellStyle name="Calculation 9 7 3" xfId="21534" xr:uid="{1041911A-001A-462D-8B83-DF720E2740BD}"/>
    <cellStyle name="Calculation 9 8" xfId="8220" xr:uid="{4BE95EB3-37E7-45B6-85B0-D7E0AC97462C}"/>
    <cellStyle name="Calculation 9 8 2" xfId="14691" xr:uid="{DC90DB34-8762-40BF-9E94-8278A88F85DE}"/>
    <cellStyle name="Calculation 9 8 2 2" xfId="23142" xr:uid="{B7268412-FEDE-4336-A6FD-BA913A7D073B}"/>
    <cellStyle name="Calculation 9 8 3" xfId="5071" xr:uid="{C41693DE-EB66-4A89-8458-306D98067F27}"/>
    <cellStyle name="Calculation 9 9" xfId="8707" xr:uid="{6D804D7B-CB39-4867-9D02-ACFC9A5C7677}"/>
    <cellStyle name="Calculation 9 9 2" xfId="15178" xr:uid="{E4ABEF27-E8D2-41BF-8D11-7DCF116DE414}"/>
    <cellStyle name="Calculation 9 9 2 2" xfId="5057" xr:uid="{5C78ACD4-4300-45C7-86C5-010C332F0B26}"/>
    <cellStyle name="Calculation 9 9 3" xfId="6146" xr:uid="{D78D9B63-AF18-4DF6-855C-20545BA21A6C}"/>
    <cellStyle name="Check Cell" xfId="502" builtinId="23" customBuiltin="1"/>
    <cellStyle name="Check Cell 10" xfId="503" xr:uid="{00000000-0005-0000-0000-0000F6010000}"/>
    <cellStyle name="Check Cell 10 2" xfId="3571" xr:uid="{F9175432-108B-4F94-8E36-7B71A82DDF7D}"/>
    <cellStyle name="Check Cell 10 2 2" xfId="6685" xr:uid="{476EB57C-847C-43FA-8F19-8CDA436F92BE}"/>
    <cellStyle name="Check Cell 11" xfId="504" xr:uid="{00000000-0005-0000-0000-0000F7010000}"/>
    <cellStyle name="Check Cell 11 2" xfId="3572" xr:uid="{30D6E002-6D3A-43A6-BEE2-33C8EA1DDAB6}"/>
    <cellStyle name="Check Cell 11 2 2" xfId="6686" xr:uid="{27C60F2B-5C1F-4ED6-A409-0222CBA30C01}"/>
    <cellStyle name="Check Cell 12" xfId="505" xr:uid="{00000000-0005-0000-0000-0000F8010000}"/>
    <cellStyle name="Check Cell 12 2" xfId="3573" xr:uid="{F4A5E138-06DC-435E-9FCA-6C8E6C64C51F}"/>
    <cellStyle name="Check Cell 12 2 2" xfId="6687" xr:uid="{8783EA52-E415-42F2-A5AD-44C1E81A9CB2}"/>
    <cellStyle name="Check Cell 13" xfId="506" xr:uid="{00000000-0005-0000-0000-0000F9010000}"/>
    <cellStyle name="Check Cell 13 2" xfId="3574" xr:uid="{8E8DC75F-90AC-44A4-A9A8-D96A05649197}"/>
    <cellStyle name="Check Cell 13 2 2" xfId="6688" xr:uid="{045783E7-4596-4C95-88A5-F0D30FE44854}"/>
    <cellStyle name="Check Cell 14" xfId="507" xr:uid="{00000000-0005-0000-0000-0000FA010000}"/>
    <cellStyle name="Check Cell 14 2" xfId="3575" xr:uid="{4314F60E-A4C4-4A13-A223-65C3E2BA4BDE}"/>
    <cellStyle name="Check Cell 14 2 2" xfId="6689" xr:uid="{8E932A0E-24AF-4A12-B8B9-30DA3D6005AF}"/>
    <cellStyle name="Check Cell 15" xfId="508" xr:uid="{00000000-0005-0000-0000-0000FB010000}"/>
    <cellStyle name="Check Cell 15 2" xfId="3576" xr:uid="{D2C59BBE-2751-4E60-B08F-44B4174FA0AA}"/>
    <cellStyle name="Check Cell 15 2 2" xfId="6690" xr:uid="{CC94CF9E-A9BE-4B1F-8324-007DD58D28B6}"/>
    <cellStyle name="Check Cell 16" xfId="509" xr:uid="{00000000-0005-0000-0000-0000FC010000}"/>
    <cellStyle name="Check Cell 16 2" xfId="3577" xr:uid="{C71C1D85-9BBF-4B34-BF58-5B4BCBC4C8D4}"/>
    <cellStyle name="Check Cell 16 2 2" xfId="6691" xr:uid="{732EFB38-0C7D-4E52-B30B-D614D125D8A1}"/>
    <cellStyle name="Check Cell 17" xfId="3402" xr:uid="{5F1B2134-E229-4FC8-A286-73FDC44E26FF}"/>
    <cellStyle name="Check Cell 17 2" xfId="6684" xr:uid="{9F1B4298-4BBF-40FB-9525-8539242C7D4E}"/>
    <cellStyle name="Check Cell 2" xfId="510" xr:uid="{00000000-0005-0000-0000-0000FD010000}"/>
    <cellStyle name="Check Cell 2 2" xfId="511" xr:uid="{00000000-0005-0000-0000-0000FE010000}"/>
    <cellStyle name="Check Cell 2 2 2" xfId="3579" xr:uid="{2753DF83-4DF0-4F5E-B3BC-500D8D06C4E5}"/>
    <cellStyle name="Check Cell 2 2 2 2" xfId="6693" xr:uid="{E68965D5-5DD2-435A-B367-311F31413C97}"/>
    <cellStyle name="Check Cell 2 3" xfId="512" xr:uid="{00000000-0005-0000-0000-0000FF010000}"/>
    <cellStyle name="Check Cell 2 3 2" xfId="3580" xr:uid="{A8B0881A-D26E-4063-862B-F4554F77A10B}"/>
    <cellStyle name="Check Cell 2 3 2 2" xfId="6694" xr:uid="{FDE8F721-46E2-4F3F-85FE-B7E1B44C269B}"/>
    <cellStyle name="Check Cell 2 4" xfId="3578" xr:uid="{BB5D98AB-5DB4-4CB1-AAF4-1721E8A694D2}"/>
    <cellStyle name="Check Cell 2 4 2" xfId="6692" xr:uid="{127942A5-A711-4255-B514-4E62B0AC29E3}"/>
    <cellStyle name="Check Cell 3" xfId="513" xr:uid="{00000000-0005-0000-0000-000000020000}"/>
    <cellStyle name="Check Cell 3 2" xfId="514" xr:uid="{00000000-0005-0000-0000-000001020000}"/>
    <cellStyle name="Check Cell 3 2 2" xfId="3582" xr:uid="{1423BFDE-C5DC-4E70-84DC-9FDF657A02C2}"/>
    <cellStyle name="Check Cell 3 2 2 2" xfId="6696" xr:uid="{7AF82A6B-D06C-4399-8AA3-096FC58EB6BE}"/>
    <cellStyle name="Check Cell 3 3" xfId="3581" xr:uid="{A8955462-82EE-4963-8414-ACC9211067E1}"/>
    <cellStyle name="Check Cell 3 3 2" xfId="6695" xr:uid="{53901B10-BF3C-4BB7-9E49-0026CDCF19EF}"/>
    <cellStyle name="Check Cell 4" xfId="515" xr:uid="{00000000-0005-0000-0000-000002020000}"/>
    <cellStyle name="Check Cell 4 2" xfId="516" xr:uid="{00000000-0005-0000-0000-000003020000}"/>
    <cellStyle name="Check Cell 4 2 2" xfId="3584" xr:uid="{A0054F1E-2ADF-4BCA-8DC4-4B045DBDE110}"/>
    <cellStyle name="Check Cell 4 2 2 2" xfId="6698" xr:uid="{F5CB669D-7057-4E6F-A42C-4847D0FDFBF4}"/>
    <cellStyle name="Check Cell 4 3" xfId="3583" xr:uid="{BBE46C10-8625-4E95-BBA4-A2C5B4958DAA}"/>
    <cellStyle name="Check Cell 4 3 2" xfId="6697" xr:uid="{AAEBE37D-19F5-4779-83D7-5665FAE34F17}"/>
    <cellStyle name="Check Cell 5" xfId="517" xr:uid="{00000000-0005-0000-0000-000004020000}"/>
    <cellStyle name="Check Cell 5 2" xfId="518" xr:uid="{00000000-0005-0000-0000-000005020000}"/>
    <cellStyle name="Check Cell 5 2 2" xfId="3586" xr:uid="{D01BA67A-0121-469F-AB9A-910B5F6C6379}"/>
    <cellStyle name="Check Cell 5 2 2 2" xfId="6700" xr:uid="{5410C425-995B-41CC-BEA3-F8B0E2102263}"/>
    <cellStyle name="Check Cell 5 3" xfId="3585" xr:uid="{FFEE0C97-A97A-4F59-8E27-9C732757909C}"/>
    <cellStyle name="Check Cell 5 3 2" xfId="6699" xr:uid="{B7F15560-351B-4406-828C-D6D37F3E8B47}"/>
    <cellStyle name="Check Cell 6" xfId="519" xr:uid="{00000000-0005-0000-0000-000006020000}"/>
    <cellStyle name="Check Cell 6 2" xfId="3587" xr:uid="{DAF04E2F-A974-4261-9959-6362767D4D65}"/>
    <cellStyle name="Check Cell 6 2 2" xfId="6701" xr:uid="{CA7C20F8-7D35-4273-9935-C01E4301F647}"/>
    <cellStyle name="Check Cell 7" xfId="520" xr:uid="{00000000-0005-0000-0000-000007020000}"/>
    <cellStyle name="Check Cell 7 2" xfId="3588" xr:uid="{B342E62D-A345-40D3-9606-D0659A916A84}"/>
    <cellStyle name="Check Cell 7 2 2" xfId="6702" xr:uid="{ECEDF5D3-9CFE-4F17-9331-35CB380CCCBF}"/>
    <cellStyle name="Check Cell 8" xfId="521" xr:uid="{00000000-0005-0000-0000-000008020000}"/>
    <cellStyle name="Check Cell 8 2" xfId="3589" xr:uid="{44E39672-F9EA-402B-99E7-E95E5043D9AB}"/>
    <cellStyle name="Check Cell 8 2 2" xfId="6703" xr:uid="{A9BECD95-5F2A-4C98-BB3A-2C38AF7FADAD}"/>
    <cellStyle name="Check Cell 9" xfId="522" xr:uid="{00000000-0005-0000-0000-000009020000}"/>
    <cellStyle name="Check Cell 9 2" xfId="3590" xr:uid="{32CC6D5D-513B-43B1-91F4-0316037FFEA7}"/>
    <cellStyle name="Check Cell 9 2 2" xfId="6704" xr:uid="{80A1B1B4-983A-44C8-9219-044AD679FB73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12586" xr:uid="{8B345235-2B05-4188-83EA-90D85A587978}"/>
    <cellStyle name="Comma [0] 10 2 2 2 2 2" xfId="29812" xr:uid="{40E10AE2-E501-44BB-A2AC-B044BF80A421}"/>
    <cellStyle name="Comma [0] 10 2 2 2 3" xfId="6051" xr:uid="{050EB823-4AB6-4AC1-86F4-392B1456ED7D}"/>
    <cellStyle name="Comma [0] 10 2 2 2 4" xfId="24327" xr:uid="{5DDB81C5-D231-4B92-B7AB-DCE73CF8C4AA}"/>
    <cellStyle name="Comma [0] 10 3" xfId="530" xr:uid="{00000000-0005-0000-0000-000012020000}"/>
    <cellStyle name="Comma [0] 10 3 2" xfId="3917" xr:uid="{90A93EB2-3ADC-4516-B174-FD6E80A52096}"/>
    <cellStyle name="Comma [0] 10 3 2 2" xfId="13026" xr:uid="{B3A2B7DD-12D6-4012-8E7B-5667CF1783EE}"/>
    <cellStyle name="Comma [0] 10 3 2 2 2" xfId="30216" xr:uid="{1676893B-84B8-47C2-879D-C8E1A9AE93D2}"/>
    <cellStyle name="Comma [0] 10 3 2 3" xfId="6706" xr:uid="{CBE1123F-9713-4450-AE66-E95BB7E90918}"/>
    <cellStyle name="Comma [0] 10 3 2 4" xfId="24684" xr:uid="{538486B3-4986-4F50-BEEF-8BAD0DC9246B}"/>
    <cellStyle name="Comma [0] 10 4" xfId="531" xr:uid="{00000000-0005-0000-0000-000013020000}"/>
    <cellStyle name="Comma [0] 10 4 2" xfId="3918" xr:uid="{F772E21F-9027-4E73-A3F9-AE81B07C59F1}"/>
    <cellStyle name="Comma [0] 10 4 2 2" xfId="13027" xr:uid="{4BC2E24D-E55F-4119-8E8D-44AD05016820}"/>
    <cellStyle name="Comma [0] 10 4 2 2 2" xfId="30217" xr:uid="{702F1761-66D8-466C-A1F9-15B29CFEFBBD}"/>
    <cellStyle name="Comma [0] 10 4 2 3" xfId="6707" xr:uid="{B9301718-F5EC-4BE8-95F7-1F233947719E}"/>
    <cellStyle name="Comma [0] 10 4 2 4" xfId="24685" xr:uid="{0E1CFE16-4278-4A6E-8D4E-442E38CC39CC}"/>
    <cellStyle name="Comma [0] 10 5" xfId="2695" xr:uid="{82BF7D9A-2C96-4896-BC7A-DF5C00D7B232}"/>
    <cellStyle name="Comma [0] 10 5 2" xfId="12593" xr:uid="{474C4A83-0C7C-4CFD-91E2-10779FD89918}"/>
    <cellStyle name="Comma [0] 10 5 2 2" xfId="29818" xr:uid="{A8430BC9-9E21-4D0C-8FA4-5C5D7AF66F07}"/>
    <cellStyle name="Comma [0] 10 5 3" xfId="6067" xr:uid="{9EB99C01-08CE-4A2C-AE48-D2A91515A152}"/>
    <cellStyle name="Comma [0] 10 5 4" xfId="24335" xr:uid="{7259EBDB-5E46-4851-B390-A15B1B933724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3919" xr:uid="{519243E2-CFFC-4424-81FC-12B007F2EFD8}"/>
    <cellStyle name="Comma [0] 11 2 2 2 2" xfId="13028" xr:uid="{D4C665C2-DAB4-4EA4-8EAA-C2D57E1F299A}"/>
    <cellStyle name="Comma [0] 11 2 2 2 2 2" xfId="30218" xr:uid="{5F2EA479-4580-4DE2-B1B6-149369042969}"/>
    <cellStyle name="Comma [0] 11 2 2 2 3" xfId="6708" xr:uid="{0CA430F4-E9B2-492C-9EDB-2270CC314BDF}"/>
    <cellStyle name="Comma [0] 11 2 2 2 4" xfId="24686" xr:uid="{34EAA07D-2CB9-4CA8-82CF-3F2FFFC25864}"/>
    <cellStyle name="Comma [0] 11 2 3" xfId="2901" xr:uid="{56C809E9-E525-4D16-BC9E-FF2A892E9B54}"/>
    <cellStyle name="Comma [0] 11 2 3 2" xfId="12595" xr:uid="{046E2450-FD21-4A81-BE56-7ED8D00B1532}"/>
    <cellStyle name="Comma [0] 11 2 3 2 2" xfId="29820" xr:uid="{965FA238-ACF8-4AB4-B7C4-F4EAEE0632AD}"/>
    <cellStyle name="Comma [0] 11 2 3 3" xfId="6206" xr:uid="{2D0D66F3-F749-4FC0-8ABA-69082F4EDD3B}"/>
    <cellStyle name="Comma [0] 11 2 3 4" xfId="24341" xr:uid="{9903BD3F-7BC8-4148-8FE4-D227CD857252}"/>
    <cellStyle name="Comma [0] 11 3" xfId="535" xr:uid="{00000000-0005-0000-0000-000017020000}"/>
    <cellStyle name="Comma [0] 11 3 2" xfId="3920" xr:uid="{57D4A9E0-EDC8-4E93-B734-0944F3C42063}"/>
    <cellStyle name="Comma [0] 11 3 2 2" xfId="13029" xr:uid="{4BAF5AF1-C41D-44D5-9BF9-2F106F28621A}"/>
    <cellStyle name="Comma [0] 11 3 2 2 2" xfId="30219" xr:uid="{DC9B8743-D99B-4072-94AD-4CC5904BAA21}"/>
    <cellStyle name="Comma [0] 11 3 2 3" xfId="6709" xr:uid="{9B86B333-F888-460B-A848-B265247BEF11}"/>
    <cellStyle name="Comma [0] 11 3 2 4" xfId="24687" xr:uid="{858D5B46-C99F-4012-AA62-CFE7B633F070}"/>
    <cellStyle name="Comma [0] 11 4" xfId="2900" xr:uid="{C45CAFA5-6288-4A90-9AEF-95727CECA0C0}"/>
    <cellStyle name="Comma [0] 11 4 2" xfId="12594" xr:uid="{A5D30F62-9A94-4ABC-AACC-46576DF3073B}"/>
    <cellStyle name="Comma [0] 11 4 2 2" xfId="29819" xr:uid="{5637C3C3-05AC-405B-879C-58B0E73D28F5}"/>
    <cellStyle name="Comma [0] 11 4 3" xfId="6205" xr:uid="{4F93F5F2-F681-473A-9506-97EE651814AD}"/>
    <cellStyle name="Comma [0] 11 4 4" xfId="24340" xr:uid="{618238DC-3D31-4C22-B46A-5AC6F87F81FA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3922" xr:uid="{EFC5BE7E-B1F8-449C-9C3B-A9A0BA372D0F}"/>
    <cellStyle name="Comma [0] 12 2 2 2 2" xfId="13031" xr:uid="{13EA7B49-DE19-4173-A60C-FC7A71F8830A}"/>
    <cellStyle name="Comma [0] 12 2 2 2 2 2" xfId="30221" xr:uid="{79770FB9-8CE6-43BC-B82E-8ECB3878B34E}"/>
    <cellStyle name="Comma [0] 12 2 2 2 3" xfId="6711" xr:uid="{3B06F733-0974-4844-A35D-C096459F63AB}"/>
    <cellStyle name="Comma [0] 12 2 2 2 4" xfId="24689" xr:uid="{F333A473-299D-415C-95C0-2B6837941BFC}"/>
    <cellStyle name="Comma [0] 12 2 3" xfId="2903" xr:uid="{3AC2B8C4-0C2B-4477-9C81-4A3B771A9682}"/>
    <cellStyle name="Comma [0] 12 2 3 2" xfId="12597" xr:uid="{320CA66B-660D-4C39-A11E-F382372CEF06}"/>
    <cellStyle name="Comma [0] 12 2 3 2 2" xfId="29822" xr:uid="{AFE2597E-5E32-4CD8-9393-6CF10436E612}"/>
    <cellStyle name="Comma [0] 12 2 3 3" xfId="6208" xr:uid="{DC22FF9B-879A-4D65-82B9-70FD568B930B}"/>
    <cellStyle name="Comma [0] 12 2 3 4" xfId="24343" xr:uid="{D0D2B31C-9C28-4090-967C-D0D216DAB6A1}"/>
    <cellStyle name="Comma [0] 12 3" xfId="539" xr:uid="{00000000-0005-0000-0000-00001B020000}"/>
    <cellStyle name="Comma [0] 12 3 2" xfId="540" xr:uid="{00000000-0005-0000-0000-00001C020000}"/>
    <cellStyle name="Comma [0] 12 3 2 2" xfId="3923" xr:uid="{09F138D4-1E85-424C-B1B5-1ED21FDF92B3}"/>
    <cellStyle name="Comma [0] 12 3 2 2 2" xfId="13032" xr:uid="{51394678-3D5F-41D7-ABE2-D7F431F05038}"/>
    <cellStyle name="Comma [0] 12 3 2 2 2 2" xfId="30222" xr:uid="{69C11BD8-B022-4976-A193-CE4C82DB09D6}"/>
    <cellStyle name="Comma [0] 12 3 2 2 3" xfId="6712" xr:uid="{620A4739-57C2-48E4-9455-76DF9B09D0EC}"/>
    <cellStyle name="Comma [0] 12 3 2 2 4" xfId="24690" xr:uid="{4C5E65AB-F53C-43C3-AA4E-86CE05C37D88}"/>
    <cellStyle name="Comma [0] 12 3 3" xfId="2904" xr:uid="{5C3B9A18-950F-4DE5-9C52-1F1296869748}"/>
    <cellStyle name="Comma [0] 12 3 3 2" xfId="12598" xr:uid="{47C897F4-8EC9-418C-802C-2FC73E93534D}"/>
    <cellStyle name="Comma [0] 12 3 3 2 2" xfId="29823" xr:uid="{B729FC61-74AD-4F24-88CC-EB1CF1ECBE09}"/>
    <cellStyle name="Comma [0] 12 3 3 3" xfId="6209" xr:uid="{8F0572B2-EAB2-4299-868F-036AC3C4D725}"/>
    <cellStyle name="Comma [0] 12 3 3 4" xfId="24344" xr:uid="{ECB7ED3E-611B-4CB3-8BC2-53EAAF084B6B}"/>
    <cellStyle name="Comma [0] 12 4" xfId="2902" xr:uid="{99BCCA6F-4BFA-416A-9F12-8C5740FF3EE9}"/>
    <cellStyle name="Comma [0] 12 4 2" xfId="12596" xr:uid="{F817F676-BE33-41CF-973F-6B411FD21121}"/>
    <cellStyle name="Comma [0] 12 4 2 2" xfId="29821" xr:uid="{1DD21981-8F07-4EF4-9BBB-67E48FC8FAA4}"/>
    <cellStyle name="Comma [0] 12 4 3" xfId="6207" xr:uid="{321B3625-B821-47BF-B461-F4BA3E835475}"/>
    <cellStyle name="Comma [0] 12 4 4" xfId="24342" xr:uid="{FAE60948-760D-43BA-8A11-211BBDAF9A4D}"/>
    <cellStyle name="Comma [0] 12 5" xfId="3921" xr:uid="{EC72B9BD-5F2F-4703-9275-38DFEDBB66C5}"/>
    <cellStyle name="Comma [0] 12 5 2" xfId="13030" xr:uid="{5ABF486F-FA44-4736-B060-2EFD66C02959}"/>
    <cellStyle name="Comma [0] 12 5 2 2" xfId="30220" xr:uid="{EE8E212B-CF54-4097-9E60-02B2F23FCAAA}"/>
    <cellStyle name="Comma [0] 12 5 3" xfId="6710" xr:uid="{E571EAF5-8D39-4375-B25F-C612D8488A8E}"/>
    <cellStyle name="Comma [0] 12 5 4" xfId="24688" xr:uid="{46E0B55D-1D9B-4581-94BE-BC27784AFC1A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3924" xr:uid="{B09FA9CE-AB25-40E8-A2FD-8E0331E6D129}"/>
    <cellStyle name="Comma [0] 14 2 2 2 2" xfId="13034" xr:uid="{5BCBA639-2E35-456C-A202-6D6F29F53D49}"/>
    <cellStyle name="Comma [0] 14 2 2 2 2 2" xfId="30224" xr:uid="{A535AEF3-D81F-4610-9E02-27E2BD55C767}"/>
    <cellStyle name="Comma [0] 14 2 2 2 3" xfId="6714" xr:uid="{B023F791-A4FE-40FF-ADBB-8EAE67798BE4}"/>
    <cellStyle name="Comma [0] 14 2 2 2 4" xfId="24691" xr:uid="{D04CFD16-72B9-4571-BEED-C9667218AB7A}"/>
    <cellStyle name="Comma [0] 14 2 3" xfId="2905" xr:uid="{EF30CDF9-B34A-4BFF-97B3-94934776C17D}"/>
    <cellStyle name="Comma [0] 14 2 3 2" xfId="12599" xr:uid="{A4DD9E6F-EB6F-4271-95D6-F2A87A399674}"/>
    <cellStyle name="Comma [0] 14 2 3 2 2" xfId="29824" xr:uid="{9D115B3A-EE91-44E5-B156-BE4372FCD764}"/>
    <cellStyle name="Comma [0] 14 2 3 3" xfId="6210" xr:uid="{58D9A503-781D-4EBD-A1F8-8844D6832787}"/>
    <cellStyle name="Comma [0] 14 2 3 4" xfId="24345" xr:uid="{6B663A6D-24A0-4056-8120-F0155F2D1184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3925" xr:uid="{80D8F924-06B5-406F-81EF-8AA80A0D1086}"/>
    <cellStyle name="Comma [0] 15 2 2 2 2" xfId="13035" xr:uid="{C647C6F0-E82C-4BB4-8AFB-B7D7D7ED6005}"/>
    <cellStyle name="Comma [0] 15 2 2 2 2 2" xfId="30225" xr:uid="{233290FC-143A-4613-BDB8-B66304C0C2BE}"/>
    <cellStyle name="Comma [0] 15 2 2 2 3" xfId="6715" xr:uid="{9EF9C472-74CE-49C7-A395-7D1F5A577666}"/>
    <cellStyle name="Comma [0] 15 2 2 2 4" xfId="24692" xr:uid="{1A492B40-D663-42AE-A9CF-F771F99C2E8C}"/>
    <cellStyle name="Comma [0] 15 2 3" xfId="2907" xr:uid="{431B052B-8636-4B9E-B88E-B3362656198D}"/>
    <cellStyle name="Comma [0] 15 2 3 2" xfId="12601" xr:uid="{26F3532C-50D4-4D02-8584-AFAB8A3F868F}"/>
    <cellStyle name="Comma [0] 15 2 3 2 2" xfId="29826" xr:uid="{A2A588D1-AA89-419C-9625-5242582A14C7}"/>
    <cellStyle name="Comma [0] 15 2 3 3" xfId="6212" xr:uid="{65DB4704-9DE7-49D5-ABAD-DF693C440AF1}"/>
    <cellStyle name="Comma [0] 15 2 3 4" xfId="24347" xr:uid="{ADF666D4-6BE9-4C62-871D-133E1357BC9C}"/>
    <cellStyle name="Comma [0] 15 3" xfId="2906" xr:uid="{88246A47-5282-43D0-A8C7-336B9B16CA56}"/>
    <cellStyle name="Comma [0] 15 3 2" xfId="12600" xr:uid="{E15880ED-333A-4DDC-8A96-1784EAAAA509}"/>
    <cellStyle name="Comma [0] 15 3 2 2" xfId="29825" xr:uid="{557A4B26-78EB-4FCF-B521-1D3C8BB99433}"/>
    <cellStyle name="Comma [0] 15 3 3" xfId="6211" xr:uid="{5356E924-6E6B-46C4-9EFB-3DC92F32E4F2}"/>
    <cellStyle name="Comma [0] 15 3 4" xfId="24346" xr:uid="{4EBC178D-6A19-4A7E-B491-B8954B41BBFF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6 2 2" xfId="12602" xr:uid="{A23B58B7-A008-4EB1-A525-EFD6064FD7A5}"/>
    <cellStyle name="Comma [0] 16 2 2 2" xfId="29827" xr:uid="{6426DACD-A259-4F03-9431-2CC3D31EA981}"/>
    <cellStyle name="Comma [0] 16 2 3" xfId="6213" xr:uid="{9FE8C7A6-F1BB-4409-86E9-F82BCD8AD886}"/>
    <cellStyle name="Comma [0] 16 2 4" xfId="24348" xr:uid="{9A72C30F-A101-41AC-94D4-D5E7254F9251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3926" xr:uid="{06425B00-70DA-43A8-9649-F77939FD92E1}"/>
    <cellStyle name="Comma [0] 18 2 2 2 2" xfId="13036" xr:uid="{CEC24D49-6224-46C5-A8DB-ABA9D7DAA157}"/>
    <cellStyle name="Comma [0] 18 2 2 2 2 2" xfId="30226" xr:uid="{563CB199-C790-4821-987E-14A629BB6FAF}"/>
    <cellStyle name="Comma [0] 18 2 2 2 3" xfId="6716" xr:uid="{65765FB4-B526-4836-872F-211F0E371C65}"/>
    <cellStyle name="Comma [0] 18 2 2 2 4" xfId="24693" xr:uid="{68AB9417-9B5E-4CB7-A2A6-C86907A835AD}"/>
    <cellStyle name="Comma [0] 18 2 3" xfId="2910" xr:uid="{7F54D159-D09E-4040-A8B6-00E4D5AA7A1B}"/>
    <cellStyle name="Comma [0] 18 2 3 2" xfId="12604" xr:uid="{02C1E0F6-5B83-4308-A796-DF3616A1CE6E}"/>
    <cellStyle name="Comma [0] 18 2 3 2 2" xfId="29829" xr:uid="{F1996591-3E9F-4C0C-99D9-83786DDE526B}"/>
    <cellStyle name="Comma [0] 18 2 3 3" xfId="6215" xr:uid="{5395F099-1594-4B15-8B3F-292D8B5D23E3}"/>
    <cellStyle name="Comma [0] 18 2 3 4" xfId="24350" xr:uid="{36E68668-C67A-4EC1-B68A-4454642217AE}"/>
    <cellStyle name="Comma [0] 18 3" xfId="557" xr:uid="{00000000-0005-0000-0000-00002D020000}"/>
    <cellStyle name="Comma [0] 18 3 2" xfId="3927" xr:uid="{C41054A4-762B-4322-943B-82FBEE42223A}"/>
    <cellStyle name="Comma [0] 18 3 2 2" xfId="13037" xr:uid="{34106F43-083D-4E96-8454-EF1295266B99}"/>
    <cellStyle name="Comma [0] 18 3 2 2 2" xfId="30227" xr:uid="{CF56EEE3-1C04-402C-93DE-0877441E37E0}"/>
    <cellStyle name="Comma [0] 18 3 2 3" xfId="6717" xr:uid="{E704661B-6839-4768-9F5F-923554CC10FE}"/>
    <cellStyle name="Comma [0] 18 3 2 4" xfId="24694" xr:uid="{0AEE8C62-6BCE-405F-A34C-3346BFEBC332}"/>
    <cellStyle name="Comma [0] 18 4" xfId="2909" xr:uid="{9AE4D7F5-BB85-4403-B2F3-E31A880D4BA7}"/>
    <cellStyle name="Comma [0] 18 4 2" xfId="12603" xr:uid="{8E5C1185-88B5-44A3-AA88-850F93906C9F}"/>
    <cellStyle name="Comma [0] 18 4 2 2" xfId="29828" xr:uid="{A80F9E85-0183-49BE-826A-74D51773D9E9}"/>
    <cellStyle name="Comma [0] 18 4 3" xfId="6214" xr:uid="{BB738BFA-F0FD-4A6A-A21F-DA96C6BC524B}"/>
    <cellStyle name="Comma [0] 18 4 4" xfId="24349" xr:uid="{331D54FE-17E3-4F20-96DF-9EB4F03D71FF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3928" xr:uid="{42104538-6F54-4015-B1C1-DCF9315301E9}"/>
    <cellStyle name="Comma [0] 19 2 2 2 2" xfId="13038" xr:uid="{17804771-6AE7-4AFA-B121-A54117CA1302}"/>
    <cellStyle name="Comma [0] 19 2 2 2 2 2" xfId="30228" xr:uid="{EFFC2CDA-6039-4109-A147-317782450145}"/>
    <cellStyle name="Comma [0] 19 2 2 2 3" xfId="6718" xr:uid="{98008E89-6843-461D-AFF1-A762A5602540}"/>
    <cellStyle name="Comma [0] 19 2 2 2 4" xfId="24695" xr:uid="{90C6992F-FF5E-4910-9E60-DA28819B07A7}"/>
    <cellStyle name="Comma [0] 19 2 3" xfId="2912" xr:uid="{644C7D1C-7334-47CC-B8D6-A430430C29FC}"/>
    <cellStyle name="Comma [0] 19 2 3 2" xfId="12606" xr:uid="{AD69E9A7-B7A1-41D5-B265-4603F3D0C3C6}"/>
    <cellStyle name="Comma [0] 19 2 3 2 2" xfId="29831" xr:uid="{E8005C6B-1D65-4EFE-8EEA-4C554332B2C0}"/>
    <cellStyle name="Comma [0] 19 2 3 3" xfId="6217" xr:uid="{8BBD43EA-AE36-488D-A649-4CEEEAF8CADC}"/>
    <cellStyle name="Comma [0] 19 2 3 4" xfId="24352" xr:uid="{006E194C-2C91-4726-8092-828F39C9ED07}"/>
    <cellStyle name="Comma [0] 19 3" xfId="561" xr:uid="{00000000-0005-0000-0000-000031020000}"/>
    <cellStyle name="Comma [0] 19 3 2" xfId="3929" xr:uid="{05E3206D-9ADF-4DFB-8D32-6B52B4B8F007}"/>
    <cellStyle name="Comma [0] 19 3 2 2" xfId="13039" xr:uid="{750789F4-B1A3-45C9-ADB6-7242B5C7FA2F}"/>
    <cellStyle name="Comma [0] 19 3 2 2 2" xfId="30229" xr:uid="{A6586DCA-0519-4087-A271-B65DF3CAB56A}"/>
    <cellStyle name="Comma [0] 19 3 2 3" xfId="6719" xr:uid="{5C472BD0-9858-44D0-8079-667E471AC605}"/>
    <cellStyle name="Comma [0] 19 3 2 4" xfId="24696" xr:uid="{589365DD-860A-4DB4-B3DB-CEAEAFBCA9C6}"/>
    <cellStyle name="Comma [0] 19 4" xfId="2911" xr:uid="{4C57ACA0-34BA-4478-B820-3AC5B4469BE3}"/>
    <cellStyle name="Comma [0] 19 4 2" xfId="12605" xr:uid="{CAEE587C-43CD-43E0-84E0-98C1D3A5AAE2}"/>
    <cellStyle name="Comma [0] 19 4 2 2" xfId="29830" xr:uid="{155D5D92-238E-49AC-AF8A-458668BA3EA2}"/>
    <cellStyle name="Comma [0] 19 4 3" xfId="6216" xr:uid="{A3553196-8404-4B9D-854C-30C2FDE4D6B0}"/>
    <cellStyle name="Comma [0] 19 4 4" xfId="24351" xr:uid="{F84427A1-4616-4AEB-A5E0-A43AE65EA2AA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3930" xr:uid="{E9A291D6-AE8F-4AC3-BC23-D0F72C048C54}"/>
    <cellStyle name="Comma [0] 2 10 2 2 2" xfId="13040" xr:uid="{00CBAB3B-5318-4C51-B957-F150423716A7}"/>
    <cellStyle name="Comma [0] 2 10 2 2 2 2" xfId="30230" xr:uid="{B46F0AAB-E591-4C2C-9EC9-58B9DE44B72E}"/>
    <cellStyle name="Comma [0] 2 10 2 2 3" xfId="6720" xr:uid="{420F9502-ED2C-435B-AFFA-89EA10BC4298}"/>
    <cellStyle name="Comma [0] 2 10 2 2 4" xfId="24697" xr:uid="{96A9DD23-F4F2-43CD-BBA1-B99C16FAE5DE}"/>
    <cellStyle name="Comma [0] 2 10 3" xfId="565" xr:uid="{00000000-0005-0000-0000-000035020000}"/>
    <cellStyle name="Comma [0] 2 10 3 2" xfId="3931" xr:uid="{4C96F3B5-27D9-4E5C-AB12-68CD4030E3D2}"/>
    <cellStyle name="Comma [0] 2 10 3 2 2" xfId="13041" xr:uid="{A3DA5DC2-DEAC-44F3-843F-ECD7A682B890}"/>
    <cellStyle name="Comma [0] 2 10 3 2 2 2" xfId="30231" xr:uid="{E7ABC066-95E7-4AFF-9704-68FFEA184DF7}"/>
    <cellStyle name="Comma [0] 2 10 3 2 3" xfId="6721" xr:uid="{13F45342-750C-497F-90AB-878ADD8BB77B}"/>
    <cellStyle name="Comma [0] 2 10 3 2 4" xfId="24698" xr:uid="{B136E95D-8ACE-4E54-AF6A-022C16315EDF}"/>
    <cellStyle name="Comma [0] 2 10 4" xfId="2913" xr:uid="{7D772CB3-9728-478C-ACD7-7602CA8C2996}"/>
    <cellStyle name="Comma [0] 2 10 4 2" xfId="12607" xr:uid="{2BDA51DF-E781-432D-93B5-E11369F1CFE6}"/>
    <cellStyle name="Comma [0] 2 10 4 2 2" xfId="29832" xr:uid="{C12A0B2F-73FE-4466-802C-56EFE3EC8022}"/>
    <cellStyle name="Comma [0] 2 10 4 3" xfId="6218" xr:uid="{C64E8AFB-D857-406A-A467-CDDAAF250E15}"/>
    <cellStyle name="Comma [0] 2 10 4 4" xfId="24353" xr:uid="{801D92F2-7825-4C5B-806B-45AB02F55DD2}"/>
    <cellStyle name="Comma [0] 2 11" xfId="566" xr:uid="{00000000-0005-0000-0000-000036020000}"/>
    <cellStyle name="Comma [0] 2 11 2" xfId="2914" xr:uid="{B84335E5-D1A8-4C73-ABD6-9CFFA0DB128C}"/>
    <cellStyle name="Comma [0] 2 11 2 2" xfId="12608" xr:uid="{7F497944-7022-4FC8-961B-97033B526C7E}"/>
    <cellStyle name="Comma [0] 2 11 2 2 2" xfId="29833" xr:uid="{E14B172C-4090-47C2-90BB-B86C134E1D06}"/>
    <cellStyle name="Comma [0] 2 11 2 3" xfId="6219" xr:uid="{7EECE16B-8A14-409C-911E-9CC82EE0F489}"/>
    <cellStyle name="Comma [0] 2 11 2 4" xfId="24354" xr:uid="{A6577C9E-9CA8-4EE3-88D6-21EFD96A9964}"/>
    <cellStyle name="Comma [0] 2 12" xfId="567" xr:uid="{00000000-0005-0000-0000-000037020000}"/>
    <cellStyle name="Comma [0] 2 12 2" xfId="3932" xr:uid="{762FDF6C-1944-43CB-AF6D-83AC27881311}"/>
    <cellStyle name="Comma [0] 2 12 2 2" xfId="13042" xr:uid="{99C0D033-2CFD-4A46-B8E1-1017E49BF437}"/>
    <cellStyle name="Comma [0] 2 12 2 2 2" xfId="30232" xr:uid="{7E21D643-953C-4FA2-906C-0D6EF84C719C}"/>
    <cellStyle name="Comma [0] 2 12 2 3" xfId="6722" xr:uid="{D0EB73D3-AE67-4647-8522-B1515823053C}"/>
    <cellStyle name="Comma [0] 2 12 2 4" xfId="24699" xr:uid="{6DB168F1-FAA1-48C9-B389-3954C6A26B39}"/>
    <cellStyle name="Comma [0] 2 13" xfId="2690" xr:uid="{7DACA5CF-B874-4FD0-AC06-A35875BA187A}"/>
    <cellStyle name="Comma [0] 2 13 2" xfId="12588" xr:uid="{67DC332A-12ED-4F21-B735-ADE641AC3145}"/>
    <cellStyle name="Comma [0] 2 13 2 2" xfId="29813" xr:uid="{CE1CFCB2-BC87-4A1E-95B3-B3D572A22181}"/>
    <cellStyle name="Comma [0] 2 13 3" xfId="6062" xr:uid="{09A8E585-FCE2-40DF-9B7C-F4122A237919}"/>
    <cellStyle name="Comma [0] 2 13 4" xfId="24330" xr:uid="{9C3F7FC1-E0D8-4C82-859B-A9C26EDD8D7D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3935" xr:uid="{9D2CB8AF-E4CE-461B-9E9B-EB1BC9D1EDE2}"/>
    <cellStyle name="Comma [0] 2 2 2 2 2 2 2 2 2 2 2" xfId="13045" xr:uid="{C4CA6025-ECFC-4560-9988-1CFF810C9A0A}"/>
    <cellStyle name="Comma [0] 2 2 2 2 2 2 2 2 2 2 2 2" xfId="30235" xr:uid="{ECE310FD-C621-440A-86BF-6D77D032C563}"/>
    <cellStyle name="Comma [0] 2 2 2 2 2 2 2 2 2 2 3" xfId="6725" xr:uid="{244044BD-A9D7-4A66-A9D0-6721CAF4079E}"/>
    <cellStyle name="Comma [0] 2 2 2 2 2 2 2 2 2 2 4" xfId="24702" xr:uid="{3FEB72AB-6C16-4E5A-975D-0B303BDEAF29}"/>
    <cellStyle name="Comma [0] 2 2 2 2 2 2 2 2 3" xfId="2921" xr:uid="{7C668210-9CFC-48FC-BE47-9DB6C1D10FD4}"/>
    <cellStyle name="Comma [0] 2 2 2 2 2 2 2 2 3 2" xfId="12615" xr:uid="{56A17A4F-1FC8-46E8-A646-7B7C6244EAA0}"/>
    <cellStyle name="Comma [0] 2 2 2 2 2 2 2 2 3 2 2" xfId="29840" xr:uid="{E54CF455-FBB3-4FBC-808A-15CFE0B58D3C}"/>
    <cellStyle name="Comma [0] 2 2 2 2 2 2 2 2 3 3" xfId="6226" xr:uid="{0DF1A2B5-7AC6-4F65-AA48-972F17B7E2D4}"/>
    <cellStyle name="Comma [0] 2 2 2 2 2 2 2 2 3 4" xfId="24361" xr:uid="{5836DB00-CF6F-497D-BD81-9E781D346CFD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3936" xr:uid="{DEB0D463-F7DF-42D5-B298-387B96A2B657}"/>
    <cellStyle name="Comma [0] 2 2 2 2 2 2 2 3 2 2 2" xfId="13046" xr:uid="{F2B56D97-C7B7-4F63-A413-58A3E26B01E8}"/>
    <cellStyle name="Comma [0] 2 2 2 2 2 2 2 3 2 2 2 2" xfId="30236" xr:uid="{E08F3163-CD26-4D63-87E9-2C685A985A32}"/>
    <cellStyle name="Comma [0] 2 2 2 2 2 2 2 3 2 2 3" xfId="6726" xr:uid="{75484797-902C-43EF-B922-24B61E5F3773}"/>
    <cellStyle name="Comma [0] 2 2 2 2 2 2 2 3 2 2 4" xfId="24703" xr:uid="{93D92871-E1D2-4142-A9B6-2778AC7136B2}"/>
    <cellStyle name="Comma [0] 2 2 2 2 2 2 2 3 3" xfId="2922" xr:uid="{52EB1D73-9647-4505-B93F-CC969CD219C3}"/>
    <cellStyle name="Comma [0] 2 2 2 2 2 2 2 3 3 2" xfId="12616" xr:uid="{026B23D9-00DB-465B-90E9-8ED7C710F717}"/>
    <cellStyle name="Comma [0] 2 2 2 2 2 2 2 3 3 2 2" xfId="29841" xr:uid="{EED7A223-E18D-4455-963B-AD87D4056CF7}"/>
    <cellStyle name="Comma [0] 2 2 2 2 2 2 2 3 3 3" xfId="6227" xr:uid="{968DA70C-0CE3-4CF6-B399-DF96CD6B7765}"/>
    <cellStyle name="Comma [0] 2 2 2 2 2 2 2 3 3 4" xfId="24362" xr:uid="{EC113AC2-24F9-43F9-A936-3379E8CA829A}"/>
    <cellStyle name="Comma [0] 2 2 2 2 2 2 2 4" xfId="2920" xr:uid="{E692216F-B0B4-4BB9-A627-97233D982EC6}"/>
    <cellStyle name="Comma [0] 2 2 2 2 2 2 2 4 2" xfId="12614" xr:uid="{B9321D31-0CB3-4C53-ADF9-8BD6C98D1BC1}"/>
    <cellStyle name="Comma [0] 2 2 2 2 2 2 2 4 2 2" xfId="29839" xr:uid="{A0BBBAA0-108F-4D5E-AEC2-A42A90CBFBF2}"/>
    <cellStyle name="Comma [0] 2 2 2 2 2 2 2 4 3" xfId="6225" xr:uid="{1C5D65A5-733D-4148-B64A-C9753A3BD18D}"/>
    <cellStyle name="Comma [0] 2 2 2 2 2 2 2 4 4" xfId="24360" xr:uid="{3B304575-D6A9-48CE-B6CA-F750E6227A2A}"/>
    <cellStyle name="Comma [0] 2 2 2 2 2 2 2 5" xfId="3934" xr:uid="{AD36B032-0670-4AF0-8471-845D9F3C6BC3}"/>
    <cellStyle name="Comma [0] 2 2 2 2 2 2 2 5 2" xfId="13044" xr:uid="{4ABD1404-2375-4895-AD19-36BE55847153}"/>
    <cellStyle name="Comma [0] 2 2 2 2 2 2 2 5 2 2" xfId="30234" xr:uid="{908592D7-E0F9-4862-BE36-8D0339D31499}"/>
    <cellStyle name="Comma [0] 2 2 2 2 2 2 2 5 3" xfId="6724" xr:uid="{A026B795-B419-4BC1-A758-258C7495A4BC}"/>
    <cellStyle name="Comma [0] 2 2 2 2 2 2 2 5 4" xfId="24701" xr:uid="{C42AD522-93A3-4FE1-944E-4B283ECD82E3}"/>
    <cellStyle name="Comma [0] 2 2 2 2 2 2 3" xfId="578" xr:uid="{00000000-0005-0000-0000-000042020000}"/>
    <cellStyle name="Comma [0] 2 2 2 2 2 2 3 2" xfId="2923" xr:uid="{A77F1E1E-9D60-4752-9DC0-CE5DC06E53B1}"/>
    <cellStyle name="Comma [0] 2 2 2 2 2 2 3 2 2" xfId="12617" xr:uid="{CF339F3C-E113-47BB-B375-823F156EAD1F}"/>
    <cellStyle name="Comma [0] 2 2 2 2 2 2 3 2 2 2" xfId="29842" xr:uid="{38EC8EFD-75EB-42D3-9C31-F9594BD4ECC3}"/>
    <cellStyle name="Comma [0] 2 2 2 2 2 2 3 2 3" xfId="6228" xr:uid="{080517FB-9D86-41BF-8F25-AD2756D94AB4}"/>
    <cellStyle name="Comma [0] 2 2 2 2 2 2 3 2 4" xfId="24363" xr:uid="{516268BF-8873-48FE-9100-ED4A156CFA90}"/>
    <cellStyle name="Comma [0] 2 2 2 2 2 2 3 3" xfId="3937" xr:uid="{29539997-9D7C-423E-954B-5FEC753A8CFA}"/>
    <cellStyle name="Comma [0] 2 2 2 2 2 2 3 3 2" xfId="13047" xr:uid="{BB6268CA-7427-474A-83F2-E37AF46FABF8}"/>
    <cellStyle name="Comma [0] 2 2 2 2 2 2 3 3 2 2" xfId="30237" xr:uid="{82E82BA7-9421-44CA-A466-7F32C051A194}"/>
    <cellStyle name="Comma [0] 2 2 2 2 2 2 3 3 3" xfId="6727" xr:uid="{669290E7-E6A8-4C22-A7E5-61E7701491D5}"/>
    <cellStyle name="Comma [0] 2 2 2 2 2 2 3 3 4" xfId="24704" xr:uid="{B7DB5636-2446-4A7D-9CBF-38DBC35A1628}"/>
    <cellStyle name="Comma [0] 2 2 2 2 2 2 4" xfId="579" xr:uid="{00000000-0005-0000-0000-000043020000}"/>
    <cellStyle name="Comma [0] 2 2 2 2 2 2 4 2" xfId="3938" xr:uid="{29FCE2B1-E86A-4E87-BD6F-293403B51536}"/>
    <cellStyle name="Comma [0] 2 2 2 2 2 2 4 2 2" xfId="13048" xr:uid="{3D26611D-231B-4532-804B-32E0D7AFB358}"/>
    <cellStyle name="Comma [0] 2 2 2 2 2 2 4 2 2 2" xfId="30238" xr:uid="{4E928E92-5D24-4A02-9044-29DA89D0C2EB}"/>
    <cellStyle name="Comma [0] 2 2 2 2 2 2 4 2 3" xfId="6728" xr:uid="{07601E7A-F42F-4C8A-B8C1-7B21623BBE90}"/>
    <cellStyle name="Comma [0] 2 2 2 2 2 2 4 2 4" xfId="24705" xr:uid="{1ADCB126-34BF-4E19-8C90-ADCA2C3EEC21}"/>
    <cellStyle name="Comma [0] 2 2 2 2 2 2 5" xfId="2919" xr:uid="{7A27E7ED-9EFD-4207-8390-5D7A19BEFFD6}"/>
    <cellStyle name="Comma [0] 2 2 2 2 2 2 5 2" xfId="12613" xr:uid="{29063A2B-5A99-4557-9BFA-0EEAB4433842}"/>
    <cellStyle name="Comma [0] 2 2 2 2 2 2 5 2 2" xfId="29838" xr:uid="{C72AEAFE-78D9-4EC6-AAC4-B89B8EC26A41}"/>
    <cellStyle name="Comma [0] 2 2 2 2 2 2 5 3" xfId="6224" xr:uid="{5E9EF847-F312-46CE-9954-0E425995CC5B}"/>
    <cellStyle name="Comma [0] 2 2 2 2 2 2 5 4" xfId="24359" xr:uid="{91644FF7-AB86-4717-9E48-7572CA74D2FB}"/>
    <cellStyle name="Comma [0] 2 2 2 2 2 3" xfId="580" xr:uid="{00000000-0005-0000-0000-000044020000}"/>
    <cellStyle name="Comma [0] 2 2 2 2 2 3 2" xfId="581" xr:uid="{00000000-0005-0000-0000-000045020000}"/>
    <cellStyle name="Comma [0] 2 2 2 2 2 3 2 2" xfId="3939" xr:uid="{086DA868-9169-4569-B36F-2010F319E984}"/>
    <cellStyle name="Comma [0] 2 2 2 2 2 3 2 2 2" xfId="13049" xr:uid="{C1A8FDC2-BFC6-43C6-B243-9B4136D8EA84}"/>
    <cellStyle name="Comma [0] 2 2 2 2 2 3 2 2 2 2" xfId="30239" xr:uid="{0AF7463B-7958-4198-AA72-18ED8CB6E3AF}"/>
    <cellStyle name="Comma [0] 2 2 2 2 2 3 2 2 3" xfId="6729" xr:uid="{61FDF4CB-CC53-4AD2-A1FC-A6306502F550}"/>
    <cellStyle name="Comma [0] 2 2 2 2 2 3 2 2 4" xfId="24706" xr:uid="{412B00A9-7BFD-44F7-BE8C-A0E0A60AC401}"/>
    <cellStyle name="Comma [0] 2 2 2 2 2 3 3" xfId="2924" xr:uid="{62D12444-ABF3-4AC1-81CC-37AB5372CDD1}"/>
    <cellStyle name="Comma [0] 2 2 2 2 2 3 3 2" xfId="12618" xr:uid="{7A320D5D-725E-4CAD-9317-4B4CC51611ED}"/>
    <cellStyle name="Comma [0] 2 2 2 2 2 3 3 2 2" xfId="29843" xr:uid="{11B0087B-1CAC-47F7-919D-77DBD0F0E0C0}"/>
    <cellStyle name="Comma [0] 2 2 2 2 2 3 3 3" xfId="6229" xr:uid="{10CD7CD6-2670-4830-A7E8-EFA983803010}"/>
    <cellStyle name="Comma [0] 2 2 2 2 2 3 3 4" xfId="24364" xr:uid="{D8CFB466-6FB8-4E70-A0B8-3DA4503DD180}"/>
    <cellStyle name="Comma [0] 2 2 2 2 2 4" xfId="582" xr:uid="{00000000-0005-0000-0000-000046020000}"/>
    <cellStyle name="Comma [0] 2 2 2 2 2 4 2" xfId="583" xr:uid="{00000000-0005-0000-0000-000047020000}"/>
    <cellStyle name="Comma [0] 2 2 2 2 2 4 2 2" xfId="3940" xr:uid="{971EB37D-2C53-4D8D-A982-CC39B72FA432}"/>
    <cellStyle name="Comma [0] 2 2 2 2 2 4 2 2 2" xfId="13050" xr:uid="{10D222CE-0726-4C58-BF7E-08D35BE7BCF7}"/>
    <cellStyle name="Comma [0] 2 2 2 2 2 4 2 2 2 2" xfId="30240" xr:uid="{4944077E-0367-4F8A-BCC0-B75323A48A0F}"/>
    <cellStyle name="Comma [0] 2 2 2 2 2 4 2 2 3" xfId="6730" xr:uid="{24AB0C7E-FF9A-4C82-AD42-6B5594830D3D}"/>
    <cellStyle name="Comma [0] 2 2 2 2 2 4 2 2 4" xfId="24707" xr:uid="{ECE2830E-107A-4769-BBE8-27A204FDDF60}"/>
    <cellStyle name="Comma [0] 2 2 2 2 2 4 3" xfId="2925" xr:uid="{A759050E-D27B-4ACD-AF69-B645B0B10A9C}"/>
    <cellStyle name="Comma [0] 2 2 2 2 2 4 3 2" xfId="12619" xr:uid="{F2EA8DFB-F86B-4F0D-BC33-4763336FA716}"/>
    <cellStyle name="Comma [0] 2 2 2 2 2 4 3 2 2" xfId="29844" xr:uid="{1AF860C2-27E6-4A88-AE0A-FA24599E8A1A}"/>
    <cellStyle name="Comma [0] 2 2 2 2 2 4 3 3" xfId="6230" xr:uid="{04370D57-F594-4414-90E1-92BE557FDFF4}"/>
    <cellStyle name="Comma [0] 2 2 2 2 2 4 3 4" xfId="24365" xr:uid="{38853B9F-AE6A-43DF-9073-7B49A56DB1D9}"/>
    <cellStyle name="Comma [0] 2 2 2 2 2 5" xfId="2918" xr:uid="{AB84DAE5-3105-48EE-AFA8-0E5AF34EEB9C}"/>
    <cellStyle name="Comma [0] 2 2 2 2 2 5 2" xfId="12612" xr:uid="{6EBA8367-49F8-4C26-A3A9-723A22098DB0}"/>
    <cellStyle name="Comma [0] 2 2 2 2 2 5 2 2" xfId="29837" xr:uid="{315A3393-F331-4562-AFAB-27DFB7A3ABD2}"/>
    <cellStyle name="Comma [0] 2 2 2 2 2 5 3" xfId="6223" xr:uid="{C4F41319-57B0-4776-92B3-1DA4B9E3E6C8}"/>
    <cellStyle name="Comma [0] 2 2 2 2 2 5 4" xfId="24358" xr:uid="{3A3880FF-DE95-4DB3-ACD2-56008E76EB4F}"/>
    <cellStyle name="Comma [0] 2 2 2 2 2 6" xfId="3933" xr:uid="{958757DE-1932-4E72-8BF7-289F78FDC0B8}"/>
    <cellStyle name="Comma [0] 2 2 2 2 2 6 2" xfId="13043" xr:uid="{EAD8B558-5C55-4409-BCC8-9C779B798706}"/>
    <cellStyle name="Comma [0] 2 2 2 2 2 6 2 2" xfId="30233" xr:uid="{EEA82345-486F-4F01-B417-465FED742CEB}"/>
    <cellStyle name="Comma [0] 2 2 2 2 2 6 3" xfId="6723" xr:uid="{536C557F-512A-4B7E-933C-D2F778158D27}"/>
    <cellStyle name="Comma [0] 2 2 2 2 2 6 4" xfId="24700" xr:uid="{6A247C02-C07A-44C9-A869-56902DAB5F37}"/>
    <cellStyle name="Comma [0] 2 2 2 2 3" xfId="584" xr:uid="{00000000-0005-0000-0000-000048020000}"/>
    <cellStyle name="Comma [0] 2 2 2 2 3 2" xfId="2926" xr:uid="{18971653-2CA5-48DE-8267-773E1101B5DC}"/>
    <cellStyle name="Comma [0] 2 2 2 2 3 2 2" xfId="12620" xr:uid="{C00904FF-2F12-4223-B936-C864AEC0D9AE}"/>
    <cellStyle name="Comma [0] 2 2 2 2 3 2 2 2" xfId="29845" xr:uid="{8374EF3A-C95B-420D-B517-59975F734D32}"/>
    <cellStyle name="Comma [0] 2 2 2 2 3 2 3" xfId="6231" xr:uid="{3941C4A4-55AE-42C9-AA83-2AD517FC7E35}"/>
    <cellStyle name="Comma [0] 2 2 2 2 3 2 4" xfId="24366" xr:uid="{2887030A-EED1-4DCB-B443-90705083CFFE}"/>
    <cellStyle name="Comma [0] 2 2 2 2 3 3" xfId="3941" xr:uid="{01459D31-0518-4EDA-8BB2-6636C99F199B}"/>
    <cellStyle name="Comma [0] 2 2 2 2 3 3 2" xfId="13051" xr:uid="{259E610A-65B8-433D-8FCC-C2BEC396E6E6}"/>
    <cellStyle name="Comma [0] 2 2 2 2 3 3 2 2" xfId="30241" xr:uid="{3805AD5E-1360-4B2F-923E-681E6F29B0E1}"/>
    <cellStyle name="Comma [0] 2 2 2 2 3 3 3" xfId="6731" xr:uid="{2F081090-9752-402B-BC6F-4461C23C5035}"/>
    <cellStyle name="Comma [0] 2 2 2 2 3 3 4" xfId="24708" xr:uid="{06D1DE63-7919-4A97-987F-F814EFCB1239}"/>
    <cellStyle name="Comma [0] 2 2 2 2 4" xfId="585" xr:uid="{00000000-0005-0000-0000-000049020000}"/>
    <cellStyle name="Comma [0] 2 2 2 2 4 2" xfId="2927" xr:uid="{E0FEAE12-E0E7-4348-8FEB-F32F57795C1C}"/>
    <cellStyle name="Comma [0] 2 2 2 2 4 2 2" xfId="12621" xr:uid="{EBCAA284-06BF-4A88-9CBA-CBC48F3125BD}"/>
    <cellStyle name="Comma [0] 2 2 2 2 4 2 2 2" xfId="29846" xr:uid="{8383466E-4EF2-43A3-ABEF-013378C9E29E}"/>
    <cellStyle name="Comma [0] 2 2 2 2 4 2 3" xfId="6232" xr:uid="{AF3ACA81-D5B5-484A-96CF-F4847E4A6930}"/>
    <cellStyle name="Comma [0] 2 2 2 2 4 2 4" xfId="24367" xr:uid="{3EDE8DF9-B8D6-4191-BB05-BA603FE14557}"/>
    <cellStyle name="Comma [0] 2 2 2 2 4 3" xfId="3942" xr:uid="{DE307FB9-8C1C-4889-B297-20D2D04341DD}"/>
    <cellStyle name="Comma [0] 2 2 2 2 4 3 2" xfId="13052" xr:uid="{3159A0C1-0969-4517-8581-0A01F5A5BABB}"/>
    <cellStyle name="Comma [0] 2 2 2 2 4 3 2 2" xfId="30242" xr:uid="{53CE96E8-08DC-4C4F-8131-13667D04650C}"/>
    <cellStyle name="Comma [0] 2 2 2 2 4 3 3" xfId="6732" xr:uid="{727D6F3F-31F1-4304-9152-C1EEED205314}"/>
    <cellStyle name="Comma [0] 2 2 2 2 4 3 4" xfId="24709" xr:uid="{941365C5-2C79-4BD7-BBF1-6282517B51B8}"/>
    <cellStyle name="Comma [0] 2 2 2 2 5" xfId="586" xr:uid="{00000000-0005-0000-0000-00004A020000}"/>
    <cellStyle name="Comma [0] 2 2 2 2 5 2" xfId="3943" xr:uid="{8DC6BFA4-8E42-47DA-8ECB-79920C4C9040}"/>
    <cellStyle name="Comma [0] 2 2 2 2 5 2 2" xfId="13053" xr:uid="{7E471FAD-C00E-46AA-B311-AB2CA71E0B51}"/>
    <cellStyle name="Comma [0] 2 2 2 2 5 2 2 2" xfId="30243" xr:uid="{CB611B3E-85E6-4A77-8032-430BBCFDE9EE}"/>
    <cellStyle name="Comma [0] 2 2 2 2 5 2 3" xfId="6733" xr:uid="{592FC189-42D3-4635-8418-2CDFAD732604}"/>
    <cellStyle name="Comma [0] 2 2 2 2 5 2 4" xfId="24710" xr:uid="{C3B4DEFB-7E2E-477A-9BF0-78B9C820D1C4}"/>
    <cellStyle name="Comma [0] 2 2 2 2 6" xfId="2917" xr:uid="{D97EA94B-158F-47CC-98AF-D3820B4C63A3}"/>
    <cellStyle name="Comma [0] 2 2 2 2 6 2" xfId="12611" xr:uid="{BF343902-F0A9-4C7D-B866-06A680CD610B}"/>
    <cellStyle name="Comma [0] 2 2 2 2 6 2 2" xfId="29836" xr:uid="{DEB302BD-AE15-4DA4-AC99-9110D9EF3DB7}"/>
    <cellStyle name="Comma [0] 2 2 2 2 6 3" xfId="6222" xr:uid="{6CD8EC51-18D0-4DBD-AED4-FD5F9F778333}"/>
    <cellStyle name="Comma [0] 2 2 2 2 6 4" xfId="24357" xr:uid="{756E029F-313E-4118-9B82-7820B5C4842D}"/>
    <cellStyle name="Comma [0] 2 2 2 3" xfId="587" xr:uid="{00000000-0005-0000-0000-00004B020000}"/>
    <cellStyle name="Comma [0] 2 2 2 3 2" xfId="588" xr:uid="{00000000-0005-0000-0000-00004C020000}"/>
    <cellStyle name="Comma [0] 2 2 2 3 2 2" xfId="3944" xr:uid="{FABE2621-A2C7-4910-A2A6-E7919AAE45B7}"/>
    <cellStyle name="Comma [0] 2 2 2 3 2 2 2" xfId="13054" xr:uid="{B2D4E7F4-D69D-439E-9D10-3986DB05D289}"/>
    <cellStyle name="Comma [0] 2 2 2 3 2 2 2 2" xfId="30244" xr:uid="{2418C64C-C03B-4BEF-8AC2-269614C20BE7}"/>
    <cellStyle name="Comma [0] 2 2 2 3 2 2 3" xfId="6734" xr:uid="{751203A7-282B-4C09-915F-B7ABF8B3B32E}"/>
    <cellStyle name="Comma [0] 2 2 2 3 2 2 4" xfId="24711" xr:uid="{26F09892-92E8-48FD-97CD-187E210143CB}"/>
    <cellStyle name="Comma [0] 2 2 2 3 3" xfId="2928" xr:uid="{8F58E73F-7294-40B6-89C7-70A4DFE29434}"/>
    <cellStyle name="Comma [0] 2 2 2 3 3 2" xfId="12622" xr:uid="{501D8F02-86B6-4211-850E-44560EDF5236}"/>
    <cellStyle name="Comma [0] 2 2 2 3 3 2 2" xfId="29847" xr:uid="{E92B1427-1D65-413A-8257-F8DC0C483715}"/>
    <cellStyle name="Comma [0] 2 2 2 3 3 3" xfId="6233" xr:uid="{29647F67-82A6-4A2A-9B61-9DFB45108F94}"/>
    <cellStyle name="Comma [0] 2 2 2 3 3 4" xfId="24368" xr:uid="{31C97764-2858-4CD3-B130-E3F77B84DDF0}"/>
    <cellStyle name="Comma [0] 2 2 2 4" xfId="589" xr:uid="{00000000-0005-0000-0000-00004D020000}"/>
    <cellStyle name="Comma [0] 2 2 2 4 2" xfId="590" xr:uid="{00000000-0005-0000-0000-00004E020000}"/>
    <cellStyle name="Comma [0] 2 2 2 4 2 2" xfId="3945" xr:uid="{B94E7D87-1FEA-40A1-9171-B01E652DB85E}"/>
    <cellStyle name="Comma [0] 2 2 2 4 2 2 2" xfId="13055" xr:uid="{FA01E322-A30D-4CFA-9057-4CFF3E1A43FE}"/>
    <cellStyle name="Comma [0] 2 2 2 4 2 2 2 2" xfId="30245" xr:uid="{A7099475-A96B-4BF3-B9EB-4D2EFDA78E58}"/>
    <cellStyle name="Comma [0] 2 2 2 4 2 2 3" xfId="6735" xr:uid="{46120A3D-708A-4820-8F6B-60FD5D8860C0}"/>
    <cellStyle name="Comma [0] 2 2 2 4 2 2 4" xfId="24712" xr:uid="{529CE9EE-3994-4482-8813-AFDC7DDF3108}"/>
    <cellStyle name="Comma [0] 2 2 2 4 3" xfId="2929" xr:uid="{E3A134D9-B0AD-4058-849B-3D50E615E9CC}"/>
    <cellStyle name="Comma [0] 2 2 2 4 3 2" xfId="12623" xr:uid="{AF7F99F7-1C8B-41AD-B843-4AA81A4F559F}"/>
    <cellStyle name="Comma [0] 2 2 2 4 3 2 2" xfId="29848" xr:uid="{20B0D916-EE7D-4C47-886C-F681C3186C27}"/>
    <cellStyle name="Comma [0] 2 2 2 4 3 3" xfId="6234" xr:uid="{84E5BAE3-56F2-43A4-A286-0E319B56AA40}"/>
    <cellStyle name="Comma [0] 2 2 2 4 3 4" xfId="24369" xr:uid="{2737B63F-5FAA-49E1-9224-AF9D04311E96}"/>
    <cellStyle name="Comma [0] 2 2 2 5" xfId="591" xr:uid="{00000000-0005-0000-0000-00004F020000}"/>
    <cellStyle name="Comma [0] 2 2 2 5 2" xfId="592" xr:uid="{00000000-0005-0000-0000-000050020000}"/>
    <cellStyle name="Comma [0] 2 2 2 5 2 2" xfId="3946" xr:uid="{97CD5B25-3BFB-4581-ACD1-C006CA042310}"/>
    <cellStyle name="Comma [0] 2 2 2 5 2 2 2" xfId="13056" xr:uid="{C59EA16F-79AB-45C0-B24F-2F08BB201444}"/>
    <cellStyle name="Comma [0] 2 2 2 5 2 2 2 2" xfId="30246" xr:uid="{00791A04-2B95-47E1-98C7-B4A062D8097E}"/>
    <cellStyle name="Comma [0] 2 2 2 5 2 2 3" xfId="6736" xr:uid="{F6EC3D54-F2FF-4A52-8EB1-AFA165EF06FF}"/>
    <cellStyle name="Comma [0] 2 2 2 5 2 2 4" xfId="24713" xr:uid="{D3507A40-C78A-490D-BF23-C51C1CCE46A5}"/>
    <cellStyle name="Comma [0] 2 2 2 5 3" xfId="2930" xr:uid="{86A4FE35-4158-4CB0-BDFA-84069A519708}"/>
    <cellStyle name="Comma [0] 2 2 2 5 3 2" xfId="12624" xr:uid="{33355C59-ADA8-461F-BCE0-C971F1E139D4}"/>
    <cellStyle name="Comma [0] 2 2 2 5 3 2 2" xfId="29849" xr:uid="{CA1BC99D-6DA9-4508-81A5-0A2AEE492619}"/>
    <cellStyle name="Comma [0] 2 2 2 5 3 3" xfId="6235" xr:uid="{8BB5A0D8-C155-4C5B-B13E-7E03EAFF31C8}"/>
    <cellStyle name="Comma [0] 2 2 2 5 3 4" xfId="24370" xr:uid="{069B6810-6903-42F0-8235-3A0569C14A39}"/>
    <cellStyle name="Comma [0] 2 2 2 6" xfId="593" xr:uid="{00000000-0005-0000-0000-000051020000}"/>
    <cellStyle name="Comma [0] 2 2 2 6 2" xfId="3947" xr:uid="{11FD4CBA-C5E9-460E-9059-D174FED31EF0}"/>
    <cellStyle name="Comma [0] 2 2 2 6 2 2" xfId="13057" xr:uid="{4002200B-F1B5-4FB6-98C1-26DFEEFCA90B}"/>
    <cellStyle name="Comma [0] 2 2 2 6 2 2 2" xfId="30247" xr:uid="{4B1EBB7D-DD12-40F3-A546-F5F36C3456A3}"/>
    <cellStyle name="Comma [0] 2 2 2 6 2 3" xfId="6737" xr:uid="{70A70472-EE0C-48BE-9911-EDB602A3371B}"/>
    <cellStyle name="Comma [0] 2 2 2 6 2 4" xfId="24714" xr:uid="{7A43F2EE-7D51-4B1E-B604-375A508D0EA1}"/>
    <cellStyle name="Comma [0] 2 2 2 7" xfId="2916" xr:uid="{18B6EB68-2BB8-4191-B63F-0E5543FD30D3}"/>
    <cellStyle name="Comma [0] 2 2 2 7 2" xfId="12610" xr:uid="{B170EDA5-0BA6-4CFA-B056-3E6E8E902BBE}"/>
    <cellStyle name="Comma [0] 2 2 2 7 2 2" xfId="29835" xr:uid="{2ABE0192-4371-47F4-9940-C82C4B26CF9B}"/>
    <cellStyle name="Comma [0] 2 2 2 7 3" xfId="6221" xr:uid="{81083623-8E2F-41BE-8F3E-F4A855C18A31}"/>
    <cellStyle name="Comma [0] 2 2 2 7 4" xfId="24356" xr:uid="{96B387FD-712A-4F0D-A494-F7CD73FFEBFF}"/>
    <cellStyle name="Comma [0] 2 2 3" xfId="594" xr:uid="{00000000-0005-0000-0000-000052020000}"/>
    <cellStyle name="Comma [0] 2 2 3 2" xfId="2931" xr:uid="{32E5268B-9DF1-4288-BF30-D20B9C6D2E55}"/>
    <cellStyle name="Comma [0] 2 2 3 2 2" xfId="12625" xr:uid="{2798393A-A027-47ED-86A1-A6101B39E5AE}"/>
    <cellStyle name="Comma [0] 2 2 3 2 2 2" xfId="29850" xr:uid="{C98934E7-D404-4984-AA5E-B8B1467B17AB}"/>
    <cellStyle name="Comma [0] 2 2 3 2 3" xfId="6236" xr:uid="{EBEEDB06-61AF-470A-9950-18B07E52BC31}"/>
    <cellStyle name="Comma [0] 2 2 3 2 4" xfId="24371" xr:uid="{E93FFE5C-27E0-4B22-BB1F-20A3B2FC322E}"/>
    <cellStyle name="Comma [0] 2 2 3 3" xfId="3948" xr:uid="{5E4C7CD2-7408-4F1E-B23F-4308A973AB56}"/>
    <cellStyle name="Comma [0] 2 2 3 3 2" xfId="13058" xr:uid="{16F23859-AD8A-412B-873D-34593794714D}"/>
    <cellStyle name="Comma [0] 2 2 3 3 2 2" xfId="30248" xr:uid="{5833AD7D-65BA-4911-8723-5091FBEF5BE7}"/>
    <cellStyle name="Comma [0] 2 2 3 3 3" xfId="6738" xr:uid="{46590BAA-A5B1-48A6-B513-1CC714D3C2DE}"/>
    <cellStyle name="Comma [0] 2 2 3 3 4" xfId="24715" xr:uid="{4BCDD3F9-53CE-4827-B056-7FC497705889}"/>
    <cellStyle name="Comma [0] 2 2 4" xfId="595" xr:uid="{00000000-0005-0000-0000-000053020000}"/>
    <cellStyle name="Comma [0] 2 2 4 2" xfId="2932" xr:uid="{C9CCE147-48D5-4E4B-9D1E-96FC8DCB7AAC}"/>
    <cellStyle name="Comma [0] 2 2 4 2 2" xfId="12626" xr:uid="{739B35FE-753B-418D-96BC-95A6BF4FBC3E}"/>
    <cellStyle name="Comma [0] 2 2 4 2 2 2" xfId="29851" xr:uid="{164F4384-A708-4632-BC4D-39D8CA9714BD}"/>
    <cellStyle name="Comma [0] 2 2 4 2 3" xfId="6237" xr:uid="{76AE229D-D61A-4146-A922-7CCE3F182DA9}"/>
    <cellStyle name="Comma [0] 2 2 4 2 4" xfId="24372" xr:uid="{08861A5C-60F8-438E-874A-8D40C00DA431}"/>
    <cellStyle name="Comma [0] 2 2 4 3" xfId="3949" xr:uid="{9930C177-B2F3-44DD-B2E7-AD44EC8940C5}"/>
    <cellStyle name="Comma [0] 2 2 4 3 2" xfId="13059" xr:uid="{151024C6-86F7-4647-92FC-C777B3122F08}"/>
    <cellStyle name="Comma [0] 2 2 4 3 2 2" xfId="30249" xr:uid="{C1ECAF51-A099-4C70-B8D2-A3626E992AD5}"/>
    <cellStyle name="Comma [0] 2 2 4 3 3" xfId="6739" xr:uid="{BA0CCD9B-01DB-4FAF-BE3C-A9B630B5C86A}"/>
    <cellStyle name="Comma [0] 2 2 4 3 4" xfId="24716" xr:uid="{046348F7-0810-445C-9929-7E329A762FDC}"/>
    <cellStyle name="Comma [0] 2 2 5" xfId="596" xr:uid="{00000000-0005-0000-0000-000054020000}"/>
    <cellStyle name="Comma [0] 2 2 5 2" xfId="2933" xr:uid="{3BA5F741-83D3-4C00-B64C-5D0C44E1BDB1}"/>
    <cellStyle name="Comma [0] 2 2 5 2 2" xfId="12627" xr:uid="{A3A144E1-EF9A-4964-AC01-7428C3E74617}"/>
    <cellStyle name="Comma [0] 2 2 5 2 2 2" xfId="29852" xr:uid="{625509B2-1A0B-479C-ACF6-04C214C8E379}"/>
    <cellStyle name="Comma [0] 2 2 5 2 3" xfId="6238" xr:uid="{E517DA53-2BD5-4C5F-ABB8-EFA4CF55A8F8}"/>
    <cellStyle name="Comma [0] 2 2 5 2 4" xfId="24373" xr:uid="{D70BA6CF-F442-4B87-A3A0-63FCDA3DBF0E}"/>
    <cellStyle name="Comma [0] 2 2 5 3" xfId="3950" xr:uid="{C5D35E88-4124-4D6C-A69A-4A31FA9015C5}"/>
    <cellStyle name="Comma [0] 2 2 5 3 2" xfId="13060" xr:uid="{62C339EC-6A8A-4BCF-B459-BA3ADBA98020}"/>
    <cellStyle name="Comma [0] 2 2 5 3 2 2" xfId="30250" xr:uid="{AD835F02-9EF9-4C1E-BB6F-E6F38E4A4C1F}"/>
    <cellStyle name="Comma [0] 2 2 5 3 3" xfId="6740" xr:uid="{17DF55DF-597E-4768-BA9E-CC21E60CC468}"/>
    <cellStyle name="Comma [0] 2 2 5 3 4" xfId="24717" xr:uid="{B45C02A6-F002-4BAF-A915-BA3D975CC24E}"/>
    <cellStyle name="Comma [0] 2 2 6" xfId="597" xr:uid="{00000000-0005-0000-0000-000055020000}"/>
    <cellStyle name="Comma [0] 2 2 6 2" xfId="598" xr:uid="{00000000-0005-0000-0000-000056020000}"/>
    <cellStyle name="Comma [0] 2 2 6 2 2" xfId="3951" xr:uid="{D67BAF36-42A4-4218-A03F-C844C889356E}"/>
    <cellStyle name="Comma [0] 2 2 6 2 2 2" xfId="13061" xr:uid="{27F660E1-B4CD-4B0A-A036-F08DC0224E8D}"/>
    <cellStyle name="Comma [0] 2 2 6 2 2 2 2" xfId="30251" xr:uid="{16DED031-8C97-4472-8096-9765334E3A75}"/>
    <cellStyle name="Comma [0] 2 2 6 2 2 3" xfId="6741" xr:uid="{B3451B37-5662-45D7-B780-7B2300693C6A}"/>
    <cellStyle name="Comma [0] 2 2 6 2 2 4" xfId="24718" xr:uid="{31B192AF-0730-49B5-AF6A-40F1368C991E}"/>
    <cellStyle name="Comma [0] 2 2 6 3" xfId="2934" xr:uid="{482C77AC-D95B-44E0-BFAB-442C37BE3C0B}"/>
    <cellStyle name="Comma [0] 2 2 6 3 2" xfId="12628" xr:uid="{470D1A91-C1B4-41C5-B830-E087D3E7857E}"/>
    <cellStyle name="Comma [0] 2 2 6 3 2 2" xfId="29853" xr:uid="{2725E435-0749-4AF1-8516-26CE5E52177E}"/>
    <cellStyle name="Comma [0] 2 2 6 3 3" xfId="6239" xr:uid="{A7540152-D096-461B-A462-3418D2647358}"/>
    <cellStyle name="Comma [0] 2 2 6 3 4" xfId="24374" xr:uid="{10E03AE4-7B72-4F4E-A604-45388B050866}"/>
    <cellStyle name="Comma [0] 2 2 7" xfId="2915" xr:uid="{2396C483-A35D-4CC6-BD57-D086B88A80BF}"/>
    <cellStyle name="Comma [0] 2 2 7 2" xfId="12609" xr:uid="{94156DCB-82CA-45F5-9539-76F0074D5759}"/>
    <cellStyle name="Comma [0] 2 2 7 2 2" xfId="29834" xr:uid="{3AD51FA8-1871-40BF-875E-EF306896DE69}"/>
    <cellStyle name="Comma [0] 2 2 7 3" xfId="6220" xr:uid="{5B95AF2D-4347-4373-B599-1706FA6020F2}"/>
    <cellStyle name="Comma [0] 2 2 7 4" xfId="24355" xr:uid="{19320AD6-0576-487F-AD0B-3642305761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2 2 2" xfId="12632" xr:uid="{A56E1494-B091-4CF1-89A6-8FB83CF923AF}"/>
    <cellStyle name="Comma [0] 2 3 2 2 2 2 2 2" xfId="29857" xr:uid="{BA4A34D8-A1FA-45F8-9B10-17BD67B9F091}"/>
    <cellStyle name="Comma [0] 2 3 2 2 2 2 3" xfId="6243" xr:uid="{F08C772C-52DA-4E41-95E3-9E1C3F8371D3}"/>
    <cellStyle name="Comma [0] 2 3 2 2 2 2 4" xfId="24378" xr:uid="{22E45147-4751-45B1-A6B5-ED646BD51EEE}"/>
    <cellStyle name="Comma [0] 2 3 2 2 3" xfId="603" xr:uid="{00000000-0005-0000-0000-00005B020000}"/>
    <cellStyle name="Comma [0] 2 3 2 2 3 2" xfId="2939" xr:uid="{596BCF8D-5EF1-48DD-9FFF-413CD04DFD17}"/>
    <cellStyle name="Comma [0] 2 3 2 2 3 2 2" xfId="12633" xr:uid="{573CFAFA-DBF3-4B94-BF20-4F82C1F4522A}"/>
    <cellStyle name="Comma [0] 2 3 2 2 3 2 2 2" xfId="29858" xr:uid="{295E82C3-BE9E-4238-9874-DECB7A9ED457}"/>
    <cellStyle name="Comma [0] 2 3 2 2 3 2 3" xfId="6244" xr:uid="{CBB906C2-F0FC-4CBC-9880-9C41412873CB}"/>
    <cellStyle name="Comma [0] 2 3 2 2 3 2 4" xfId="24379" xr:uid="{45E2C6FB-319A-4D1C-B5BA-D121E145D2D0}"/>
    <cellStyle name="Comma [0] 2 3 2 2 4" xfId="604" xr:uid="{00000000-0005-0000-0000-00005C020000}"/>
    <cellStyle name="Comma [0] 2 3 2 2 4 2" xfId="2940" xr:uid="{ECB1F4D2-57F4-4718-9001-76BBE3F6A732}"/>
    <cellStyle name="Comma [0] 2 3 2 2 4 2 2" xfId="12634" xr:uid="{E2AB779C-A1FE-4188-9284-A675EB2E43E9}"/>
    <cellStyle name="Comma [0] 2 3 2 2 4 2 2 2" xfId="29859" xr:uid="{9BAA3FB5-2C93-4434-A83A-77F10BD57255}"/>
    <cellStyle name="Comma [0] 2 3 2 2 4 2 3" xfId="6245" xr:uid="{5E8BCC95-367B-45E6-B02C-DBCFFD8BE479}"/>
    <cellStyle name="Comma [0] 2 3 2 2 4 2 4" xfId="24380" xr:uid="{8E2BC81A-BE2B-472B-BB74-AF2DC35E8F36}"/>
    <cellStyle name="Comma [0] 2 3 2 2 5" xfId="2937" xr:uid="{4F2065BE-C375-489B-AD1D-DDE89C9B7E76}"/>
    <cellStyle name="Comma [0] 2 3 2 2 5 2" xfId="12631" xr:uid="{E6396495-E895-48D3-85F1-8E2BE64D9F8E}"/>
    <cellStyle name="Comma [0] 2 3 2 2 5 2 2" xfId="29856" xr:uid="{406E0EAA-14F6-42C5-B50F-A7AB0AAB63F5}"/>
    <cellStyle name="Comma [0] 2 3 2 2 5 3" xfId="6242" xr:uid="{7242FBE3-3AAC-4310-8CE2-12F2B03AB27C}"/>
    <cellStyle name="Comma [0] 2 3 2 2 5 4" xfId="24377" xr:uid="{7AA3B046-EFFE-4448-A27C-EFCDD10134CD}"/>
    <cellStyle name="Comma [0] 2 3 2 3" xfId="605" xr:uid="{00000000-0005-0000-0000-00005D020000}"/>
    <cellStyle name="Comma [0] 2 3 2 3 2" xfId="2941" xr:uid="{CED98DFE-1352-4E51-9F1A-3FA1B827D6EC}"/>
    <cellStyle name="Comma [0] 2 3 2 3 2 2" xfId="12635" xr:uid="{AD58F2D3-7427-45F4-B76E-0C06FF75D60A}"/>
    <cellStyle name="Comma [0] 2 3 2 3 2 2 2" xfId="29860" xr:uid="{AA511FC3-A54B-4FA8-AA15-6C6230DE3A73}"/>
    <cellStyle name="Comma [0] 2 3 2 3 2 3" xfId="6246" xr:uid="{04D44201-AEDF-4EE0-B864-0456A9DBB1B4}"/>
    <cellStyle name="Comma [0] 2 3 2 3 2 4" xfId="24381" xr:uid="{0F911ABF-7292-4521-801A-8C406C2CFFA3}"/>
    <cellStyle name="Comma [0] 2 3 2 4" xfId="606" xr:uid="{00000000-0005-0000-0000-00005E020000}"/>
    <cellStyle name="Comma [0] 2 3 2 4 2" xfId="2942" xr:uid="{E98C71C7-A7C3-4B73-9F2A-70516F14EC44}"/>
    <cellStyle name="Comma [0] 2 3 2 4 2 2" xfId="12636" xr:uid="{4C8CFDDD-30C5-4E14-8141-9B104577DF11}"/>
    <cellStyle name="Comma [0] 2 3 2 4 2 2 2" xfId="29861" xr:uid="{533E8830-681C-44E0-84F7-98BDA7D187FB}"/>
    <cellStyle name="Comma [0] 2 3 2 4 2 3" xfId="6247" xr:uid="{5F99388F-8E1C-4403-B034-57456E06F81C}"/>
    <cellStyle name="Comma [0] 2 3 2 4 2 4" xfId="24382" xr:uid="{1199735E-7D2C-41DA-9CB1-4B2FC107034F}"/>
    <cellStyle name="Comma [0] 2 3 2 5" xfId="607" xr:uid="{00000000-0005-0000-0000-00005F020000}"/>
    <cellStyle name="Comma [0] 2 3 2 5 2" xfId="2943" xr:uid="{554DB2DB-A28C-4ECE-853F-60478B697195}"/>
    <cellStyle name="Comma [0] 2 3 2 5 2 2" xfId="12637" xr:uid="{026B45C4-386D-4612-9B5D-E64F69A0B4CF}"/>
    <cellStyle name="Comma [0] 2 3 2 5 2 2 2" xfId="29862" xr:uid="{AB384A67-9D52-4081-9FB6-10BAC20985D3}"/>
    <cellStyle name="Comma [0] 2 3 2 5 2 3" xfId="6248" xr:uid="{819819D3-4985-4AC6-95B4-25450C78200D}"/>
    <cellStyle name="Comma [0] 2 3 2 5 2 4" xfId="24383" xr:uid="{5C5BE2B6-494D-4D41-88CC-A9AF7CF995CC}"/>
    <cellStyle name="Comma [0] 2 3 2 6" xfId="608" xr:uid="{00000000-0005-0000-0000-000060020000}"/>
    <cellStyle name="Comma [0] 2 3 2 6 2" xfId="3952" xr:uid="{755AEE07-76E5-44EC-8049-04C2569BA8F3}"/>
    <cellStyle name="Comma [0] 2 3 2 6 2 2" xfId="13062" xr:uid="{DFC025D0-DB38-4ECC-92DF-B2F0D7FDB37B}"/>
    <cellStyle name="Comma [0] 2 3 2 6 2 2 2" xfId="30252" xr:uid="{0487DA95-251D-4191-B6BB-960AB4F3266C}"/>
    <cellStyle name="Comma [0] 2 3 2 6 2 3" xfId="6742" xr:uid="{CAB82DB1-6879-4CD6-86BD-01ED623CF89A}"/>
    <cellStyle name="Comma [0] 2 3 2 6 2 4" xfId="24719" xr:uid="{9B8E7EE8-1074-43AE-8B8E-644504298E51}"/>
    <cellStyle name="Comma [0] 2 3 2 7" xfId="2936" xr:uid="{8FA5589C-A35D-4B07-817D-AC38D77B0272}"/>
    <cellStyle name="Comma [0] 2 3 2 7 2" xfId="12630" xr:uid="{C06FFC06-EDE4-4247-9807-FEC75EA60D9B}"/>
    <cellStyle name="Comma [0] 2 3 2 7 2 2" xfId="29855" xr:uid="{25B67B47-7649-45E6-89C3-E0008D718FE1}"/>
    <cellStyle name="Comma [0] 2 3 2 7 3" xfId="6241" xr:uid="{CC44BF34-F7B4-4A17-B077-D75D0BA8D101}"/>
    <cellStyle name="Comma [0] 2 3 2 7 4" xfId="24376" xr:uid="{C74CE6CC-E2C1-46ED-A209-011129928D34}"/>
    <cellStyle name="Comma [0] 2 3 3" xfId="609" xr:uid="{00000000-0005-0000-0000-000061020000}"/>
    <cellStyle name="Comma [0] 2 3 3 2" xfId="2944" xr:uid="{75C07F8B-10FA-428F-B5AF-D7408772A93F}"/>
    <cellStyle name="Comma [0] 2 3 3 2 2" xfId="12638" xr:uid="{250DC994-C950-4943-9E2A-A1BD2549BB89}"/>
    <cellStyle name="Comma [0] 2 3 3 2 2 2" xfId="29863" xr:uid="{2AC38359-22D3-4428-84B0-E84DD81BE63F}"/>
    <cellStyle name="Comma [0] 2 3 3 2 3" xfId="6249" xr:uid="{852F158D-985C-4560-AC6C-56086E283C45}"/>
    <cellStyle name="Comma [0] 2 3 3 2 4" xfId="24384" xr:uid="{E8DDAD4E-C307-44EC-A57F-6FE0A1A6C409}"/>
    <cellStyle name="Comma [0] 2 3 4" xfId="610" xr:uid="{00000000-0005-0000-0000-000062020000}"/>
    <cellStyle name="Comma [0] 2 3 4 2" xfId="2945" xr:uid="{99DA39E1-6D04-49F0-AA1D-4C9A9AA2DC2D}"/>
    <cellStyle name="Comma [0] 2 3 4 2 2" xfId="12639" xr:uid="{2BDF150D-9055-4E49-870C-7093394ECBFC}"/>
    <cellStyle name="Comma [0] 2 3 4 2 2 2" xfId="29864" xr:uid="{9CF12017-C406-4F4F-86C4-8CB604DC4081}"/>
    <cellStyle name="Comma [0] 2 3 4 2 3" xfId="6250" xr:uid="{AEB7FB22-A5F7-4BEB-B820-6D543206E561}"/>
    <cellStyle name="Comma [0] 2 3 4 2 4" xfId="24385" xr:uid="{23790731-DC7F-45D0-8FE0-F59093B48AC3}"/>
    <cellStyle name="Comma [0] 2 3 5" xfId="611" xr:uid="{00000000-0005-0000-0000-000063020000}"/>
    <cellStyle name="Comma [0] 2 3 5 2" xfId="2946" xr:uid="{88EB56F1-C5A9-4CA0-9060-8E9A1D34AD43}"/>
    <cellStyle name="Comma [0] 2 3 5 2 2" xfId="12640" xr:uid="{7374322F-6CEE-4207-B1F6-66CBAA6D7E3A}"/>
    <cellStyle name="Comma [0] 2 3 5 2 2 2" xfId="29865" xr:uid="{E6FF5264-027B-44D7-9093-8211563DB125}"/>
    <cellStyle name="Comma [0] 2 3 5 2 3" xfId="6251" xr:uid="{F04E4643-8033-47D6-89B4-9811177A3E0D}"/>
    <cellStyle name="Comma [0] 2 3 5 2 4" xfId="24386" xr:uid="{C765A314-4B31-404A-B4A0-953F6C7C914F}"/>
    <cellStyle name="Comma [0] 2 3 6" xfId="612" xr:uid="{00000000-0005-0000-0000-000064020000}"/>
    <cellStyle name="Comma [0] 2 3 6 2" xfId="2947" xr:uid="{0ABD82E6-C053-4F02-BAAF-725C3DAC707A}"/>
    <cellStyle name="Comma [0] 2 3 6 2 2" xfId="12641" xr:uid="{A6A8E74D-DCA8-4EC7-A4AF-807A04BF27DD}"/>
    <cellStyle name="Comma [0] 2 3 6 2 2 2" xfId="29866" xr:uid="{538EEAC5-2371-4E93-8C80-4874118C8C22}"/>
    <cellStyle name="Comma [0] 2 3 6 2 3" xfId="6252" xr:uid="{26255A84-6E5F-42AE-BDC8-D5370C8AB669}"/>
    <cellStyle name="Comma [0] 2 3 6 2 4" xfId="24387" xr:uid="{130BE4EC-5FE8-4E0D-A7F2-53161AB9DDCF}"/>
    <cellStyle name="Comma [0] 2 3 6 3" xfId="3953" xr:uid="{A4F51DE9-0164-4C3E-B0CA-8C2653AC6983}"/>
    <cellStyle name="Comma [0] 2 3 6 3 2" xfId="13063" xr:uid="{A1997D28-B46F-4054-8550-1EE9ACFF5C08}"/>
    <cellStyle name="Comma [0] 2 3 6 3 2 2" xfId="30253" xr:uid="{6705D4B6-C7ED-44DF-93C8-D7165E35547C}"/>
    <cellStyle name="Comma [0] 2 3 6 3 3" xfId="6743" xr:uid="{E74D4F40-2AEA-47C7-BAF5-53BB69B488E6}"/>
    <cellStyle name="Comma [0] 2 3 6 3 4" xfId="24720" xr:uid="{39694D03-B8F1-4673-8BB7-FDF150090651}"/>
    <cellStyle name="Comma [0] 2 3 7" xfId="613" xr:uid="{00000000-0005-0000-0000-000065020000}"/>
    <cellStyle name="Comma [0] 2 3 7 2" xfId="3954" xr:uid="{A7AB653B-98B9-4617-8B12-1592198DAB7B}"/>
    <cellStyle name="Comma [0] 2 3 7 2 2" xfId="13064" xr:uid="{341B8B4F-BFBB-4577-ADEA-996EA74DA838}"/>
    <cellStyle name="Comma [0] 2 3 7 2 2 2" xfId="30254" xr:uid="{F3049342-F53E-4565-A320-C81BA2B03A18}"/>
    <cellStyle name="Comma [0] 2 3 7 2 3" xfId="6744" xr:uid="{1351C578-85EA-433C-96DF-26C4FAA67074}"/>
    <cellStyle name="Comma [0] 2 3 7 2 4" xfId="24721" xr:uid="{3D9A3631-2314-44E4-B120-9721B1209EBC}"/>
    <cellStyle name="Comma [0] 2 3 8" xfId="614" xr:uid="{00000000-0005-0000-0000-000066020000}"/>
    <cellStyle name="Comma [0] 2 3 8 2" xfId="3955" xr:uid="{425C82EC-35C2-4D91-97E2-04D34E94194E}"/>
    <cellStyle name="Comma [0] 2 3 8 2 2" xfId="13065" xr:uid="{148B5595-1CD4-4FC1-9B3B-1D05D0BFBC76}"/>
    <cellStyle name="Comma [0] 2 3 8 2 2 2" xfId="30255" xr:uid="{19E358F9-7125-406F-AC13-ACF3AAC21A0D}"/>
    <cellStyle name="Comma [0] 2 3 8 2 3" xfId="6745" xr:uid="{B33AEA6A-1A4E-4982-A299-142B63662245}"/>
    <cellStyle name="Comma [0] 2 3 8 2 4" xfId="24722" xr:uid="{04AACFB8-AC55-4090-AAE5-AD2B54067C66}"/>
    <cellStyle name="Comma [0] 2 3 9" xfId="2935" xr:uid="{5B83C799-0C03-4FA7-941F-EAC9384A8349}"/>
    <cellStyle name="Comma [0] 2 3 9 2" xfId="12629" xr:uid="{38132B19-DD1B-48E7-A365-9DB3910C9CD1}"/>
    <cellStyle name="Comma [0] 2 3 9 2 2" xfId="29854" xr:uid="{7EF33962-4B10-4178-A545-E37BC9E616C5}"/>
    <cellStyle name="Comma [0] 2 3 9 3" xfId="6240" xr:uid="{D09DF119-B401-4E92-8A72-3871D46D4FBD}"/>
    <cellStyle name="Comma [0] 2 3 9 4" xfId="24375" xr:uid="{12A3C21A-C782-4C4C-B867-6ED5E1E9425B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2 2 2" xfId="12642" xr:uid="{5EF16A0F-CA2E-4557-BE59-26E182CF4CCD}"/>
    <cellStyle name="Comma [0] 2 4 2 2 2 2" xfId="29867" xr:uid="{F5369D31-E797-4EE0-801D-FB0284AAD154}"/>
    <cellStyle name="Comma [0] 2 4 2 2 3" xfId="6253" xr:uid="{DA15594D-1BD6-4A17-AF3A-8414F81BE039}"/>
    <cellStyle name="Comma [0] 2 4 2 2 4" xfId="24388" xr:uid="{2FF5DA1A-6DFC-470D-B47C-66EC9DD79F9F}"/>
    <cellStyle name="Comma [0] 2 4 3" xfId="617" xr:uid="{00000000-0005-0000-0000-000069020000}"/>
    <cellStyle name="Comma [0] 2 4 3 2" xfId="2949" xr:uid="{D22154D5-FB0A-4B6D-AFFB-A32EB77CEC45}"/>
    <cellStyle name="Comma [0] 2 4 3 2 2" xfId="12643" xr:uid="{9CEADF66-8E6F-49A7-AAEF-A97DC2D95120}"/>
    <cellStyle name="Comma [0] 2 4 3 2 2 2" xfId="29868" xr:uid="{F08B6EB7-4E3F-4A96-97E1-3B96205CFA09}"/>
    <cellStyle name="Comma [0] 2 4 3 2 3" xfId="6254" xr:uid="{831E5188-569C-48C4-8E9C-B2F432BD7ED4}"/>
    <cellStyle name="Comma [0] 2 4 3 2 4" xfId="24389" xr:uid="{40C7C4F1-5641-476B-A7D9-CB19E5F803DD}"/>
    <cellStyle name="Comma [0] 2 4 4" xfId="618" xr:uid="{00000000-0005-0000-0000-00006A020000}"/>
    <cellStyle name="Comma [0] 2 4 4 2" xfId="2950" xr:uid="{93EE83AB-F827-45C5-A385-BB151E117EA5}"/>
    <cellStyle name="Comma [0] 2 4 4 2 2" xfId="12644" xr:uid="{BB2F846D-7DDF-4F9A-8529-A5E2344B4E37}"/>
    <cellStyle name="Comma [0] 2 4 4 2 2 2" xfId="29869" xr:uid="{44AF8446-D012-423C-BB7F-D145A1A6F869}"/>
    <cellStyle name="Comma [0] 2 4 4 2 3" xfId="6255" xr:uid="{BD96E2C1-39A5-4BBA-8E16-66D21BDDED58}"/>
    <cellStyle name="Comma [0] 2 4 4 2 4" xfId="24390" xr:uid="{8416794C-3D0B-45FD-8A03-102A0158601C}"/>
    <cellStyle name="Comma [0] 2 4 5" xfId="619" xr:uid="{00000000-0005-0000-0000-00006B020000}"/>
    <cellStyle name="Comma [0] 2 4 5 2" xfId="620" xr:uid="{00000000-0005-0000-0000-00006C020000}"/>
    <cellStyle name="Comma [0] 2 4 5 2 2" xfId="3956" xr:uid="{4A760468-B4C3-4E7E-A9E0-1965534DA962}"/>
    <cellStyle name="Comma [0] 2 4 5 2 2 2" xfId="13066" xr:uid="{041547AE-1F07-40F7-AA5D-172750828827}"/>
    <cellStyle name="Comma [0] 2 4 5 2 2 2 2" xfId="30256" xr:uid="{1B09F8F0-40C0-4590-96D8-05DCCA3E393A}"/>
    <cellStyle name="Comma [0] 2 4 5 2 2 3" xfId="6746" xr:uid="{2BC6439A-6DA8-438E-85CA-FBEA21B6122C}"/>
    <cellStyle name="Comma [0] 2 4 5 2 2 4" xfId="24723" xr:uid="{1EF185B9-0442-4146-8AED-DD0A9B91A26D}"/>
    <cellStyle name="Comma [0] 2 4 5 3" xfId="2951" xr:uid="{2F5E6198-7C1C-40ED-B127-FD6FB5EB3FE1}"/>
    <cellStyle name="Comma [0] 2 4 5 3 2" xfId="12645" xr:uid="{5CCDBDA9-1240-4FCB-A6A4-5D6CE85FDAE8}"/>
    <cellStyle name="Comma [0] 2 4 5 3 2 2" xfId="29870" xr:uid="{9896716B-5EEA-4396-AFB0-18F1C6AB6D96}"/>
    <cellStyle name="Comma [0] 2 4 5 3 3" xfId="6256" xr:uid="{C877336B-6A85-4D4F-B0A4-A55DE33BF435}"/>
    <cellStyle name="Comma [0] 2 4 5 3 4" xfId="24391" xr:uid="{927A7B18-0733-4721-9C51-13ECF683E01D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2 2 2" xfId="12647" xr:uid="{007BFF6E-6CF0-47C9-8A94-DA0BCD54CF21}"/>
    <cellStyle name="Comma [0] 2 5 2 2 2 2" xfId="29872" xr:uid="{F7F8EFAD-F7D8-4280-8436-A9E5A0A83CF6}"/>
    <cellStyle name="Comma [0] 2 5 2 2 3" xfId="6258" xr:uid="{520D7260-B460-4C11-B32D-006AB3AA4C90}"/>
    <cellStyle name="Comma [0] 2 5 2 2 4" xfId="24393" xr:uid="{52460F87-32EA-4B89-A8BC-C6D94136452C}"/>
    <cellStyle name="Comma [0] 2 5 3" xfId="624" xr:uid="{00000000-0005-0000-0000-000070020000}"/>
    <cellStyle name="Comma [0] 2 5 3 2" xfId="2954" xr:uid="{1CB494BF-573A-4AE9-9D86-1D5D1B966344}"/>
    <cellStyle name="Comma [0] 2 5 3 2 2" xfId="12648" xr:uid="{8B610DB4-9C13-467A-B8A0-652049819F26}"/>
    <cellStyle name="Comma [0] 2 5 3 2 2 2" xfId="29873" xr:uid="{FF3991A5-6455-44FD-8579-A3B4334BA394}"/>
    <cellStyle name="Comma [0] 2 5 3 2 3" xfId="6259" xr:uid="{0018871F-D9A1-4D17-8A49-E4623B6C6D38}"/>
    <cellStyle name="Comma [0] 2 5 3 2 4" xfId="24394" xr:uid="{E4C38DE3-0740-41A1-99D7-4A04C5977D95}"/>
    <cellStyle name="Comma [0] 2 5 4" xfId="625" xr:uid="{00000000-0005-0000-0000-000071020000}"/>
    <cellStyle name="Comma [0] 2 5 4 2" xfId="2955" xr:uid="{32F73D2A-93B2-43B1-BCA7-B5716CBCB738}"/>
    <cellStyle name="Comma [0] 2 5 4 2 2" xfId="12649" xr:uid="{BB6421B0-3FF0-40FB-A481-B8CC22050E84}"/>
    <cellStyle name="Comma [0] 2 5 4 2 2 2" xfId="29874" xr:uid="{3DE4CFF7-F791-4987-84A9-4F71A197DE40}"/>
    <cellStyle name="Comma [0] 2 5 4 2 3" xfId="6260" xr:uid="{C2F47548-0192-42F9-8B21-457D79035779}"/>
    <cellStyle name="Comma [0] 2 5 4 2 4" xfId="24395" xr:uid="{5AD0D922-29DF-420B-BFB3-7E3D2F88C97A}"/>
    <cellStyle name="Comma [0] 2 5 5" xfId="2952" xr:uid="{26B3FA34-240A-4F6F-9103-476214700031}"/>
    <cellStyle name="Comma [0] 2 5 5 2" xfId="12646" xr:uid="{A14B0B7F-F737-403F-859C-D962ADDDBCA6}"/>
    <cellStyle name="Comma [0] 2 5 5 2 2" xfId="29871" xr:uid="{4A0EEAA3-932A-4EEB-A0CE-EDFF33E08AD1}"/>
    <cellStyle name="Comma [0] 2 5 5 3" xfId="6257" xr:uid="{7F34E5D4-CD98-46C3-B84A-65527E241318}"/>
    <cellStyle name="Comma [0] 2 5 5 4" xfId="24392" xr:uid="{C4E7E02A-289F-44FE-B402-290F461C6A5B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2 2 2" xfId="12655" xr:uid="{277D95A5-F520-4D15-A1A1-9EE3BE4E4D54}"/>
    <cellStyle name="Comma [0] 2 6 2 2 2 2 2 2 2 2" xfId="29880" xr:uid="{F18F8297-4FBE-4705-8155-B620AE239AAC}"/>
    <cellStyle name="Comma [0] 2 6 2 2 2 2 2 2 3" xfId="6266" xr:uid="{873A7105-444F-4A9D-831A-6C9B2E57E94D}"/>
    <cellStyle name="Comma [0] 2 6 2 2 2 2 2 2 4" xfId="24401" xr:uid="{06742597-8162-426B-A516-885EB394097F}"/>
    <cellStyle name="Comma [0] 2 6 2 2 2 2 3" xfId="632" xr:uid="{00000000-0005-0000-0000-000078020000}"/>
    <cellStyle name="Comma [0] 2 6 2 2 2 2 3 2" xfId="2962" xr:uid="{5D16E8D0-318A-4419-8E68-6EFB4576E169}"/>
    <cellStyle name="Comma [0] 2 6 2 2 2 2 3 2 2" xfId="12656" xr:uid="{12EC9B91-6C04-4CC7-AD1B-A6EFA654EFDD}"/>
    <cellStyle name="Comma [0] 2 6 2 2 2 2 3 2 2 2" xfId="29881" xr:uid="{90162498-8361-4DD4-902E-89B1E9F9B478}"/>
    <cellStyle name="Comma [0] 2 6 2 2 2 2 3 2 3" xfId="6267" xr:uid="{FF891A12-838F-4C9A-9E08-AFEB0C898A11}"/>
    <cellStyle name="Comma [0] 2 6 2 2 2 2 3 2 4" xfId="24402" xr:uid="{EAFD7ABD-CFCC-4E5B-B83B-80B27F7A1B8B}"/>
    <cellStyle name="Comma [0] 2 6 2 2 2 2 4" xfId="633" xr:uid="{00000000-0005-0000-0000-000079020000}"/>
    <cellStyle name="Comma [0] 2 6 2 2 2 2 4 2" xfId="2963" xr:uid="{5187E8D2-8F63-4FBC-A55F-781986F95BA6}"/>
    <cellStyle name="Comma [0] 2 6 2 2 2 2 4 2 2" xfId="12657" xr:uid="{7368FB7A-89B2-4059-8D1F-DD05A48D0742}"/>
    <cellStyle name="Comma [0] 2 6 2 2 2 2 4 2 2 2" xfId="29882" xr:uid="{35F30357-3B90-4BAA-BEF0-EFF0EA1EA3C0}"/>
    <cellStyle name="Comma [0] 2 6 2 2 2 2 4 2 3" xfId="6268" xr:uid="{A72B22F1-7443-40D6-A875-99C725020C0A}"/>
    <cellStyle name="Comma [0] 2 6 2 2 2 2 4 2 4" xfId="24403" xr:uid="{E452CC71-AD4F-4301-B536-2CBB226531C1}"/>
    <cellStyle name="Comma [0] 2 6 2 2 2 2 5" xfId="634" xr:uid="{00000000-0005-0000-0000-00007A020000}"/>
    <cellStyle name="Comma [0] 2 6 2 2 2 2 5 2" xfId="2964" xr:uid="{36C86C94-3A2C-4805-8AD0-A9F48AA7FAFC}"/>
    <cellStyle name="Comma [0] 2 6 2 2 2 2 5 2 2" xfId="12658" xr:uid="{9DDBC360-DB31-457F-A963-F0D4AB8C0F64}"/>
    <cellStyle name="Comma [0] 2 6 2 2 2 2 5 2 2 2" xfId="29883" xr:uid="{CFCD9566-C2EA-4777-8C5E-B9F8A7E0713F}"/>
    <cellStyle name="Comma [0] 2 6 2 2 2 2 5 2 3" xfId="6269" xr:uid="{2A10A799-89CD-4F69-AA5F-D8C9786AB3BD}"/>
    <cellStyle name="Comma [0] 2 6 2 2 2 2 5 2 4" xfId="24404" xr:uid="{D221B60E-DA5D-489B-80E2-0EDCCAC681D7}"/>
    <cellStyle name="Comma [0] 2 6 2 2 2 2 6" xfId="2960" xr:uid="{5ED57133-7263-4B49-8681-335DAB2B56FC}"/>
    <cellStyle name="Comma [0] 2 6 2 2 2 2 6 2" xfId="12654" xr:uid="{2D0B4ECF-7EE1-41BC-AA0F-B50717A2EE19}"/>
    <cellStyle name="Comma [0] 2 6 2 2 2 2 6 2 2" xfId="29879" xr:uid="{A30A0AB4-C764-4D9B-AA59-F8BC8894A219}"/>
    <cellStyle name="Comma [0] 2 6 2 2 2 2 6 3" xfId="6265" xr:uid="{A604322B-F6FB-4722-803D-1E77AA61B64F}"/>
    <cellStyle name="Comma [0] 2 6 2 2 2 2 6 4" xfId="24400" xr:uid="{AA202BB2-D4D6-46A5-94D2-3B416054F9E7}"/>
    <cellStyle name="Comma [0] 2 6 2 2 2 3" xfId="635" xr:uid="{00000000-0005-0000-0000-00007B020000}"/>
    <cellStyle name="Comma [0] 2 6 2 2 2 3 2" xfId="2965" xr:uid="{573B27F4-3C50-4DA4-9535-A3CAB1A8E888}"/>
    <cellStyle name="Comma [0] 2 6 2 2 2 3 2 2" xfId="12659" xr:uid="{5F267DC0-65D2-44BE-AC15-5CE1DDE1C467}"/>
    <cellStyle name="Comma [0] 2 6 2 2 2 3 2 2 2" xfId="29884" xr:uid="{FA838C94-1FD8-4860-BCA2-5C37A739BABB}"/>
    <cellStyle name="Comma [0] 2 6 2 2 2 3 2 3" xfId="6270" xr:uid="{240025F0-24E3-46DD-8ED8-D9A5F3384B78}"/>
    <cellStyle name="Comma [0] 2 6 2 2 2 3 2 4" xfId="24405" xr:uid="{80C5D81D-5AE3-48DF-ACC7-06E0250FF3A0}"/>
    <cellStyle name="Comma [0] 2 6 2 2 2 4" xfId="636" xr:uid="{00000000-0005-0000-0000-00007C020000}"/>
    <cellStyle name="Comma [0] 2 6 2 2 2 4 2" xfId="2966" xr:uid="{CA51E3C2-AE26-4B5B-A1A9-E6D37D6FDB80}"/>
    <cellStyle name="Comma [0] 2 6 2 2 2 4 2 2" xfId="12660" xr:uid="{8CC24B12-FEF0-4DFF-BE0E-5F96651EE6BF}"/>
    <cellStyle name="Comma [0] 2 6 2 2 2 4 2 2 2" xfId="29885" xr:uid="{11708EE5-4AC1-4DDC-A96E-194C321A4A32}"/>
    <cellStyle name="Comma [0] 2 6 2 2 2 4 2 3" xfId="6271" xr:uid="{759C3A64-6B01-4E52-8953-86D911A5B851}"/>
    <cellStyle name="Comma [0] 2 6 2 2 2 4 2 4" xfId="24406" xr:uid="{FCC773C2-5554-47E7-9B01-28DD33F5B439}"/>
    <cellStyle name="Comma [0] 2 6 2 2 2 5" xfId="637" xr:uid="{00000000-0005-0000-0000-00007D020000}"/>
    <cellStyle name="Comma [0] 2 6 2 2 2 5 2" xfId="2967" xr:uid="{75C7D9BE-EBE6-48B5-AF3D-B42A805100BB}"/>
    <cellStyle name="Comma [0] 2 6 2 2 2 5 2 2" xfId="12661" xr:uid="{231CB572-FDBA-416E-89CB-ECF059F58796}"/>
    <cellStyle name="Comma [0] 2 6 2 2 2 5 2 2 2" xfId="29886" xr:uid="{2FFE7794-DAE5-42E6-A593-B6E5AA44474A}"/>
    <cellStyle name="Comma [0] 2 6 2 2 2 5 2 3" xfId="6272" xr:uid="{41094CEC-98A1-40E8-A61B-FA60B0B1A050}"/>
    <cellStyle name="Comma [0] 2 6 2 2 2 5 2 4" xfId="24407" xr:uid="{9FC91960-2168-4EFA-B280-076F2FBB1127}"/>
    <cellStyle name="Comma [0] 2 6 2 2 2 6" xfId="2959" xr:uid="{64914DA9-E908-4050-BD49-E4F63989D574}"/>
    <cellStyle name="Comma [0] 2 6 2 2 2 6 2" xfId="12653" xr:uid="{464F75E2-1B9D-42D3-8FE5-7DA71C49E57F}"/>
    <cellStyle name="Comma [0] 2 6 2 2 2 6 2 2" xfId="29878" xr:uid="{8EC837B9-61EC-48CF-8295-F32A74C38517}"/>
    <cellStyle name="Comma [0] 2 6 2 2 2 6 3" xfId="6264" xr:uid="{9268B160-3D3C-49A2-9491-889786824175}"/>
    <cellStyle name="Comma [0] 2 6 2 2 2 6 4" xfId="24399" xr:uid="{E10404BF-9FB7-4566-9F8B-8B0276ECFC3D}"/>
    <cellStyle name="Comma [0] 2 6 2 2 3" xfId="638" xr:uid="{00000000-0005-0000-0000-00007E020000}"/>
    <cellStyle name="Comma [0] 2 6 2 2 3 2" xfId="2968" xr:uid="{5D5240EB-ACE1-45A4-AF40-BECDEBAE9853}"/>
    <cellStyle name="Comma [0] 2 6 2 2 3 2 2" xfId="12662" xr:uid="{EEC9A432-602E-4446-ABD4-018F850DDC40}"/>
    <cellStyle name="Comma [0] 2 6 2 2 3 2 2 2" xfId="29887" xr:uid="{592B239E-2B28-405C-8A65-01125B4B72B1}"/>
    <cellStyle name="Comma [0] 2 6 2 2 3 2 3" xfId="6273" xr:uid="{B3F84C48-4F26-408A-B2E0-6A5847250E57}"/>
    <cellStyle name="Comma [0] 2 6 2 2 3 2 4" xfId="24408" xr:uid="{BF03C224-D53D-4F67-B244-99602527C04F}"/>
    <cellStyle name="Comma [0] 2 6 2 2 4" xfId="639" xr:uid="{00000000-0005-0000-0000-00007F020000}"/>
    <cellStyle name="Comma [0] 2 6 2 2 4 2" xfId="2969" xr:uid="{E7B1C0A4-7E2E-4353-8C1B-66B198346490}"/>
    <cellStyle name="Comma [0] 2 6 2 2 4 2 2" xfId="12663" xr:uid="{6AB32F50-3914-431F-B944-1AB985793BDB}"/>
    <cellStyle name="Comma [0] 2 6 2 2 4 2 2 2" xfId="29888" xr:uid="{3EAA6445-C4F4-4320-BA65-A0DD94DF8A78}"/>
    <cellStyle name="Comma [0] 2 6 2 2 4 2 3" xfId="6274" xr:uid="{C7E23F20-E115-4473-9A12-10C2D5DA790E}"/>
    <cellStyle name="Comma [0] 2 6 2 2 4 2 4" xfId="24409" xr:uid="{0C8DEEE3-6486-4C66-9BDF-B953F948A293}"/>
    <cellStyle name="Comma [0] 2 6 2 2 5" xfId="640" xr:uid="{00000000-0005-0000-0000-000080020000}"/>
    <cellStyle name="Comma [0] 2 6 2 2 5 2" xfId="2970" xr:uid="{1B776225-32D8-4A8E-AFC3-AF755FF1E99D}"/>
    <cellStyle name="Comma [0] 2 6 2 2 5 2 2" xfId="12664" xr:uid="{58CC02F1-0DD1-43FE-86C6-67C264D29305}"/>
    <cellStyle name="Comma [0] 2 6 2 2 5 2 2 2" xfId="29889" xr:uid="{327ECABF-275C-40E8-B5FF-171E2B2DE9B3}"/>
    <cellStyle name="Comma [0] 2 6 2 2 5 2 3" xfId="6275" xr:uid="{385EA836-E0A6-4060-9EC0-89595F643CCD}"/>
    <cellStyle name="Comma [0] 2 6 2 2 5 2 4" xfId="24410" xr:uid="{EB7E1BD3-A80C-434F-B456-55A99DF8DDB9}"/>
    <cellStyle name="Comma [0] 2 6 2 2 6" xfId="2958" xr:uid="{80332999-120B-4891-AFDE-A9B76F570B94}"/>
    <cellStyle name="Comma [0] 2 6 2 2 6 2" xfId="12652" xr:uid="{5CBFBC34-6535-44FF-B6FC-DE5A8D01193B}"/>
    <cellStyle name="Comma [0] 2 6 2 2 6 2 2" xfId="29877" xr:uid="{93527E56-A2AA-4AA4-80DE-64B59EB02840}"/>
    <cellStyle name="Comma [0] 2 6 2 2 6 3" xfId="6263" xr:uid="{FC4EB215-AF62-4623-9583-5F4759749A57}"/>
    <cellStyle name="Comma [0] 2 6 2 2 6 4" xfId="24398" xr:uid="{4EB23C14-5B38-48AD-ACEF-A8C83B412F44}"/>
    <cellStyle name="Comma [0] 2 6 2 3" xfId="641" xr:uid="{00000000-0005-0000-0000-000081020000}"/>
    <cellStyle name="Comma [0] 2 6 2 3 2" xfId="2971" xr:uid="{3DAD9B34-3DEA-4549-926C-F7996A1CD24F}"/>
    <cellStyle name="Comma [0] 2 6 2 3 2 2" xfId="12665" xr:uid="{8C55A065-E17A-493A-BEA0-E0F493D851D8}"/>
    <cellStyle name="Comma [0] 2 6 2 3 2 2 2" xfId="29890" xr:uid="{0A2FDD59-17F2-4995-83A1-E27BCE22EABB}"/>
    <cellStyle name="Comma [0] 2 6 2 3 2 3" xfId="6276" xr:uid="{81BBDC1F-C8D9-4DE6-80F5-0D54B61BC637}"/>
    <cellStyle name="Comma [0] 2 6 2 3 2 4" xfId="24411" xr:uid="{B3C468B8-7926-4AFF-BC84-F482CE4DC07A}"/>
    <cellStyle name="Comma [0] 2 6 2 4" xfId="642" xr:uid="{00000000-0005-0000-0000-000082020000}"/>
    <cellStyle name="Comma [0] 2 6 2 4 2" xfId="2972" xr:uid="{DAC05CB6-3FDE-4AC4-AB10-6EDE70376440}"/>
    <cellStyle name="Comma [0] 2 6 2 4 2 2" xfId="12666" xr:uid="{CC77A455-A13D-4A69-9F92-2B8078714A10}"/>
    <cellStyle name="Comma [0] 2 6 2 4 2 2 2" xfId="29891" xr:uid="{61A5AF2B-FF5E-4E4E-B6F5-273C76783136}"/>
    <cellStyle name="Comma [0] 2 6 2 4 2 3" xfId="6277" xr:uid="{F56AA677-07FD-4A43-8FA5-4E91BACAEBFA}"/>
    <cellStyle name="Comma [0] 2 6 2 4 2 4" xfId="24412" xr:uid="{5E9AD515-F55F-4BEA-8621-EDFA3B6E4763}"/>
    <cellStyle name="Comma [0] 2 6 2 5" xfId="643" xr:uid="{00000000-0005-0000-0000-000083020000}"/>
    <cellStyle name="Comma [0] 2 6 2 5 2" xfId="2973" xr:uid="{D82D8FF8-4E97-4260-B91E-9210B8F3D15D}"/>
    <cellStyle name="Comma [0] 2 6 2 5 2 2" xfId="12667" xr:uid="{C4AE22B1-0A96-4D73-9D69-8CEC37584758}"/>
    <cellStyle name="Comma [0] 2 6 2 5 2 2 2" xfId="29892" xr:uid="{261958BE-3D8E-494C-B1BC-BBB72359122A}"/>
    <cellStyle name="Comma [0] 2 6 2 5 2 3" xfId="6278" xr:uid="{2CD2D04A-E88C-4A3E-8BB1-42EE9D12FF38}"/>
    <cellStyle name="Comma [0] 2 6 2 5 2 4" xfId="24413" xr:uid="{681A2E24-B794-4E00-B422-865A7BAE90CE}"/>
    <cellStyle name="Comma [0] 2 6 2 6" xfId="2957" xr:uid="{3A1A5F73-B882-4D93-AB58-C1ABC3864011}"/>
    <cellStyle name="Comma [0] 2 6 2 6 2" xfId="12651" xr:uid="{4E5EEDF3-DC39-4E2D-B397-D367EAA45804}"/>
    <cellStyle name="Comma [0] 2 6 2 6 2 2" xfId="29876" xr:uid="{2497F493-4055-46B3-8CF1-7345B5A82407}"/>
    <cellStyle name="Comma [0] 2 6 2 6 3" xfId="6262" xr:uid="{53DA2762-CC41-4375-B07B-62EF9F4578EB}"/>
    <cellStyle name="Comma [0] 2 6 2 6 4" xfId="24397" xr:uid="{27F0D64E-DD84-4561-BC3C-E58DE9656715}"/>
    <cellStyle name="Comma [0] 2 6 3" xfId="644" xr:uid="{00000000-0005-0000-0000-000084020000}"/>
    <cellStyle name="Comma [0] 2 6 3 2" xfId="2974" xr:uid="{2AA3CDD8-31FA-4E05-B029-6287B40C5C2C}"/>
    <cellStyle name="Comma [0] 2 6 3 2 2" xfId="12668" xr:uid="{E467295E-3D9C-4428-8733-E1B94D5BBD4F}"/>
    <cellStyle name="Comma [0] 2 6 3 2 2 2" xfId="29893" xr:uid="{FD8F9439-DF7F-40BC-B995-4DBE124C9B9D}"/>
    <cellStyle name="Comma [0] 2 6 3 2 3" xfId="6279" xr:uid="{884AEFB2-E7EF-475A-9A02-41C9A980275C}"/>
    <cellStyle name="Comma [0] 2 6 3 2 4" xfId="24414" xr:uid="{5B767E94-924C-4470-B351-CECA0AC1AE43}"/>
    <cellStyle name="Comma [0] 2 6 4" xfId="645" xr:uid="{00000000-0005-0000-0000-000085020000}"/>
    <cellStyle name="Comma [0] 2 6 4 2" xfId="2975" xr:uid="{A45B843A-903C-4D28-BE2A-DFA62308DCEC}"/>
    <cellStyle name="Comma [0] 2 6 4 2 2" xfId="12669" xr:uid="{DFE10332-84D3-4196-BE41-5669075AD3DA}"/>
    <cellStyle name="Comma [0] 2 6 4 2 2 2" xfId="29894" xr:uid="{7770B494-B99F-49DD-84A0-5B56CE47036A}"/>
    <cellStyle name="Comma [0] 2 6 4 2 3" xfId="6280" xr:uid="{8C19C865-F046-4038-B2D0-69E89E35F82B}"/>
    <cellStyle name="Comma [0] 2 6 4 2 4" xfId="24415" xr:uid="{3D17A654-D5A7-42C4-BF30-0B0D0895E210}"/>
    <cellStyle name="Comma [0] 2 6 5" xfId="646" xr:uid="{00000000-0005-0000-0000-000086020000}"/>
    <cellStyle name="Comma [0] 2 6 5 2" xfId="2976" xr:uid="{39B9C1A7-0CD9-4C18-88BB-1E7F7D48F97B}"/>
    <cellStyle name="Comma [0] 2 6 5 2 2" xfId="12670" xr:uid="{9BC10809-3A8A-45FE-9981-ABC079D7844F}"/>
    <cellStyle name="Comma [0] 2 6 5 2 2 2" xfId="29895" xr:uid="{143ECFF9-647A-44E7-A35B-8357330CAEE3}"/>
    <cellStyle name="Comma [0] 2 6 5 2 3" xfId="6281" xr:uid="{6BBE0E77-047E-41EF-A25C-90055CD84B07}"/>
    <cellStyle name="Comma [0] 2 6 5 2 4" xfId="24416" xr:uid="{B1930FF8-B0AD-47C6-BED9-23537FB8A94E}"/>
    <cellStyle name="Comma [0] 2 6 6" xfId="2956" xr:uid="{A746D29E-45A2-45AE-9052-AD19E2FD2F49}"/>
    <cellStyle name="Comma [0] 2 6 6 2" xfId="12650" xr:uid="{9BA53201-4D72-4C25-9924-18AC9C86BA4A}"/>
    <cellStyle name="Comma [0] 2 6 6 2 2" xfId="29875" xr:uid="{09B35965-9CF1-4E1F-816D-F5A95B2DA467}"/>
    <cellStyle name="Comma [0] 2 6 6 3" xfId="6261" xr:uid="{049988FB-037F-40C5-AB0A-62CDA7B4543F}"/>
    <cellStyle name="Comma [0] 2 6 6 4" xfId="24396" xr:uid="{5C466A8E-D3AF-48A8-BFCB-364C15158340}"/>
    <cellStyle name="Comma [0] 2 7" xfId="647" xr:uid="{00000000-0005-0000-0000-000087020000}"/>
    <cellStyle name="Comma [0] 2 7 2" xfId="648" xr:uid="{00000000-0005-0000-0000-000088020000}"/>
    <cellStyle name="Comma [0] 2 7 2 2" xfId="3957" xr:uid="{4D3E5459-4E99-4A63-A70D-1BE9AC84A631}"/>
    <cellStyle name="Comma [0] 2 7 2 2 2" xfId="13067" xr:uid="{5FDF5D09-BE4F-4359-BDAB-C4BC95C0C546}"/>
    <cellStyle name="Comma [0] 2 7 2 2 2 2" xfId="30257" xr:uid="{7BA77BDF-29F1-4C4F-80E9-6BA366331161}"/>
    <cellStyle name="Comma [0] 2 7 2 2 3" xfId="6747" xr:uid="{38CF5F00-BA24-44D8-AC78-DE149D34DD72}"/>
    <cellStyle name="Comma [0] 2 7 2 2 4" xfId="24724" xr:uid="{D360EDD8-F65A-4C4B-85AE-80FE0C6283A1}"/>
    <cellStyle name="Comma [0] 2 7 3" xfId="2977" xr:uid="{9DED3F55-B962-4B15-A181-550B4AF4CFE4}"/>
    <cellStyle name="Comma [0] 2 7 3 2" xfId="12671" xr:uid="{17BA5A4A-1558-4CD8-8E0F-B1ACB86559D9}"/>
    <cellStyle name="Comma [0] 2 7 3 2 2" xfId="29896" xr:uid="{F449CDB1-4C75-40A5-ADF1-EE83573A8E9D}"/>
    <cellStyle name="Comma [0] 2 7 3 3" xfId="6282" xr:uid="{C306B77F-563F-4522-B7B9-7F65672502CF}"/>
    <cellStyle name="Comma [0] 2 7 3 4" xfId="24417" xr:uid="{EB823A84-743B-4B99-97E5-07D3199D2B0A}"/>
    <cellStyle name="Comma [0] 2 8" xfId="649" xr:uid="{00000000-0005-0000-0000-000089020000}"/>
    <cellStyle name="Comma [0] 2 8 2" xfId="2978" xr:uid="{3C7CD232-5543-4878-A7D0-A8E81E2AB151}"/>
    <cellStyle name="Comma [0] 2 8 2 2" xfId="12672" xr:uid="{880AC18B-7B6E-49BF-89C3-0F60815CDC36}"/>
    <cellStyle name="Comma [0] 2 8 2 2 2" xfId="29897" xr:uid="{2F9DBCE4-5026-4AA7-AB07-5D13B7E2D6DB}"/>
    <cellStyle name="Comma [0] 2 8 2 3" xfId="6283" xr:uid="{ABA9F9CF-5A0D-431D-9D93-8A113B46ABC0}"/>
    <cellStyle name="Comma [0] 2 8 2 4" xfId="24418" xr:uid="{3D0D777B-AF43-476A-9186-281C5CD6CB9B}"/>
    <cellStyle name="Comma [0] 2 9" xfId="650" xr:uid="{00000000-0005-0000-0000-00008A020000}"/>
    <cellStyle name="Comma [0] 2 9 2" xfId="2979" xr:uid="{2245032A-2CB2-471D-9872-56BBCE142C98}"/>
    <cellStyle name="Comma [0] 2 9 2 2" xfId="12673" xr:uid="{7E7960F8-F503-445A-B503-96B14BB8E7CA}"/>
    <cellStyle name="Comma [0] 2 9 2 2 2" xfId="29898" xr:uid="{B854C624-3C61-4FFA-853C-D2AD5F1F050E}"/>
    <cellStyle name="Comma [0] 2 9 2 3" xfId="6284" xr:uid="{7FB121C9-E765-43BC-ABF6-B5C34A1581C1}"/>
    <cellStyle name="Comma [0] 2 9 2 4" xfId="24419" xr:uid="{EF6E85B6-93CC-4F57-9920-379DD03803DD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2 2 2" xfId="12674" xr:uid="{3756AEF6-4528-4802-AC7B-F40406C91AF9}"/>
    <cellStyle name="Comma [0] 22 2 2 2" xfId="29899" xr:uid="{80E4CCD1-9431-4043-A9C7-54C2AA0EF485}"/>
    <cellStyle name="Comma [0] 22 2 3" xfId="6285" xr:uid="{BF8F21D0-6B2C-431E-96F6-19215E80D50F}"/>
    <cellStyle name="Comma [0] 22 2 4" xfId="24420" xr:uid="{FF0A8085-520D-4994-9BB9-4F38D2D9B5C2}"/>
    <cellStyle name="Comma [0] 22 3" xfId="3958" xr:uid="{4EF45FEE-BAEB-49AA-8929-F5BC9E97B736}"/>
    <cellStyle name="Comma [0] 22 3 2" xfId="13068" xr:uid="{E9A6C7FD-E406-4BB9-9C85-9E3D68199F46}"/>
    <cellStyle name="Comma [0] 22 3 2 2" xfId="30258" xr:uid="{ABC68AD9-7B40-47EF-AA07-CB6AB56A13CC}"/>
    <cellStyle name="Comma [0] 22 3 3" xfId="6748" xr:uid="{A40685CC-81F3-4599-ABE4-4ECAE48A3B96}"/>
    <cellStyle name="Comma [0] 22 3 4" xfId="24725" xr:uid="{BED5E7D3-91D3-499A-893E-5F29DC53DA54}"/>
    <cellStyle name="Comma [0] 23" xfId="656" xr:uid="{00000000-0005-0000-0000-000090020000}"/>
    <cellStyle name="Comma [0] 23 2" xfId="2981" xr:uid="{F1385260-B0CB-4E72-8E4C-691543042BAB}"/>
    <cellStyle name="Comma [0] 23 2 2" xfId="12675" xr:uid="{6026FAC4-FC06-4BC9-8DE3-DFB491E22AC2}"/>
    <cellStyle name="Comma [0] 23 2 2 2" xfId="29900" xr:uid="{A694EC43-6AF8-4383-A876-1459F4296117}"/>
    <cellStyle name="Comma [0] 23 2 3" xfId="6286" xr:uid="{99D5D197-6621-43EE-862C-D2C000771A53}"/>
    <cellStyle name="Comma [0] 23 2 4" xfId="24421" xr:uid="{E2B00DCB-7E6E-4A0F-8767-06003F7561C6}"/>
    <cellStyle name="Comma [0] 23 3" xfId="3959" xr:uid="{0DFCF4D7-106B-4BF4-8379-245A3A8D89F8}"/>
    <cellStyle name="Comma [0] 23 3 2" xfId="13069" xr:uid="{841897E2-8BC1-4EEE-B055-6E7D2B645DDE}"/>
    <cellStyle name="Comma [0] 23 3 2 2" xfId="30259" xr:uid="{C326F78D-4297-4104-9DE9-0FBDB7BC6384}"/>
    <cellStyle name="Comma [0] 23 3 3" xfId="6749" xr:uid="{845F0967-36DF-4E23-B501-0D61D342171B}"/>
    <cellStyle name="Comma [0] 23 3 4" xfId="24726" xr:uid="{F8DB592A-54ED-443F-9B5A-58BA634FDB04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3960" xr:uid="{03184D15-F2B5-4BEA-AFA0-379D5F57A0C4}"/>
    <cellStyle name="Comma [0] 24 2 2 2 2" xfId="13070" xr:uid="{76BA0E75-56F7-49D1-889F-EC9FA6B8EB77}"/>
    <cellStyle name="Comma [0] 24 2 2 2 2 2" xfId="30260" xr:uid="{73D40DAF-DB97-4891-A1AC-02CA008D71A4}"/>
    <cellStyle name="Comma [0] 24 2 2 2 3" xfId="6750" xr:uid="{2CE22BEC-C8D4-494D-964D-5428A89D81B1}"/>
    <cellStyle name="Comma [0] 24 2 2 2 4" xfId="24727" xr:uid="{F16134E2-3628-46DC-A20C-82D712F4B9EA}"/>
    <cellStyle name="Comma [0] 24 2 3" xfId="2983" xr:uid="{D44D7F46-8DFB-4ED0-826F-5990A21DF477}"/>
    <cellStyle name="Comma [0] 24 2 3 2" xfId="12677" xr:uid="{0E74B56C-9468-4A79-BD70-961CDDB946EA}"/>
    <cellStyle name="Comma [0] 24 2 3 2 2" xfId="29902" xr:uid="{4E362CD9-CA9D-496E-B117-BC1B2419BC1C}"/>
    <cellStyle name="Comma [0] 24 2 3 3" xfId="6288" xr:uid="{0F31563E-F4B1-42BF-846E-80DC8774F6B0}"/>
    <cellStyle name="Comma [0] 24 2 3 4" xfId="24423" xr:uid="{554E9459-604D-418F-80B3-62E730378005}"/>
    <cellStyle name="Comma [0] 24 3" xfId="660" xr:uid="{00000000-0005-0000-0000-000094020000}"/>
    <cellStyle name="Comma [0] 24 3 2" xfId="3961" xr:uid="{4FB07267-E6E6-4225-9D2D-706D020D0C4A}"/>
    <cellStyle name="Comma [0] 24 3 2 2" xfId="13071" xr:uid="{A8931A10-FB17-4A26-8C75-1ED278D7025A}"/>
    <cellStyle name="Comma [0] 24 3 2 2 2" xfId="30261" xr:uid="{D9615B12-4E1F-4209-9EA4-DD973DE641F1}"/>
    <cellStyle name="Comma [0] 24 3 2 3" xfId="6751" xr:uid="{C4F12C95-9DBC-46CA-B98E-5B325A52E480}"/>
    <cellStyle name="Comma [0] 24 3 2 4" xfId="24728" xr:uid="{8EF46AE0-6BF3-4C34-AA9C-41E9111EF693}"/>
    <cellStyle name="Comma [0] 24 4" xfId="2982" xr:uid="{831DD181-2641-45C3-9EC6-10D3C9CC518B}"/>
    <cellStyle name="Comma [0] 24 4 2" xfId="12676" xr:uid="{F86AD172-E091-4B83-B3B7-136C6C7012B8}"/>
    <cellStyle name="Comma [0] 24 4 2 2" xfId="29901" xr:uid="{05A09F8B-2046-4773-A1BE-C1E7B7305704}"/>
    <cellStyle name="Comma [0] 24 4 3" xfId="6287" xr:uid="{13C3EBC3-A192-4588-A2B0-926C632350DE}"/>
    <cellStyle name="Comma [0] 24 4 4" xfId="24422" xr:uid="{B89F90C6-8DE4-40AC-AE30-65EFF69ED58E}"/>
    <cellStyle name="Comma [0] 25" xfId="661" xr:uid="{00000000-0005-0000-0000-000095020000}"/>
    <cellStyle name="Comma [0] 25 2" xfId="2984" xr:uid="{6628C05C-7FA3-4B8D-A85D-4B8C4245C18D}"/>
    <cellStyle name="Comma [0] 25 2 2" xfId="12678" xr:uid="{322BE5EF-80D0-4719-9CDA-29C4A2216B0C}"/>
    <cellStyle name="Comma [0] 25 2 2 2" xfId="29903" xr:uid="{03A6F8C3-5D81-4631-BC8A-434B605A3E1D}"/>
    <cellStyle name="Comma [0] 25 2 3" xfId="6289" xr:uid="{5F105862-7FFE-4CF2-8227-447CD4E0263F}"/>
    <cellStyle name="Comma [0] 25 2 4" xfId="24424" xr:uid="{DF2E1042-62B0-4CE8-9428-474595D9432D}"/>
    <cellStyle name="Comma [0] 25 3" xfId="3962" xr:uid="{DB0818F9-A188-41CE-83C3-C6C868232E1C}"/>
    <cellStyle name="Comma [0] 25 3 2" xfId="13072" xr:uid="{88FDEBC2-97A4-4673-BB4B-C7A35A2785C9}"/>
    <cellStyle name="Comma [0] 25 3 2 2" xfId="30262" xr:uid="{C51BFB06-4E4F-4F14-B419-DAC633E8C450}"/>
    <cellStyle name="Comma [0] 25 3 3" xfId="6752" xr:uid="{50CCAD58-5BED-44D6-B715-93B5B44604C1}"/>
    <cellStyle name="Comma [0] 25 3 4" xfId="24729" xr:uid="{F3868BE7-F765-4380-BE93-87F92D955488}"/>
    <cellStyle name="Comma [0] 26" xfId="662" xr:uid="{00000000-0005-0000-0000-000096020000}"/>
    <cellStyle name="Comma [0] 26 2" xfId="3963" xr:uid="{E0D21718-4A38-4325-A77C-0356A29780A2}"/>
    <cellStyle name="Comma [0] 26 2 2" xfId="13073" xr:uid="{7F8DC7AD-286D-4184-BDEB-55EA1985B29B}"/>
    <cellStyle name="Comma [0] 26 2 2 2" xfId="30263" xr:uid="{54830115-9449-45FF-8EB3-62E5CFCAD837}"/>
    <cellStyle name="Comma [0] 26 2 3" xfId="6753" xr:uid="{6CD18461-199B-46AF-93B3-2AB5E7971314}"/>
    <cellStyle name="Comma [0] 26 2 4" xfId="24730" xr:uid="{24172545-4473-45FF-896E-AE421D74637C}"/>
    <cellStyle name="Comma [0] 27" xfId="663" xr:uid="{00000000-0005-0000-0000-000097020000}"/>
    <cellStyle name="Comma [0] 27 2" xfId="664" xr:uid="{00000000-0005-0000-0000-000098020000}"/>
    <cellStyle name="Comma [0] 27 2 2" xfId="3964" xr:uid="{1D594316-768C-4DCA-BA45-D38742C7E19E}"/>
    <cellStyle name="Comma [0] 27 2 2 2" xfId="13074" xr:uid="{BFB7211D-30B5-4D15-B5A6-5465FBFBD4E7}"/>
    <cellStyle name="Comma [0] 27 2 2 2 2" xfId="30264" xr:uid="{8CE8374E-4AFE-4844-8FCB-61C1B1A06CE8}"/>
    <cellStyle name="Comma [0] 27 2 2 3" xfId="6754" xr:uid="{8F263BF6-9CC2-481B-B2AB-BA6CF42FD12B}"/>
    <cellStyle name="Comma [0] 27 2 2 4" xfId="24731" xr:uid="{B87233CC-5B1E-461D-B77B-27707737F301}"/>
    <cellStyle name="Comma [0] 27 3" xfId="2985" xr:uid="{93C28C36-7A54-4C67-A9B8-2CB1E65E9557}"/>
    <cellStyle name="Comma [0] 27 3 2" xfId="12679" xr:uid="{8B6B32FC-4EC6-4D35-9916-87BF75A6824E}"/>
    <cellStyle name="Comma [0] 27 3 2 2" xfId="29904" xr:uid="{79BF0185-7175-4C73-A835-9EB27D0C6B50}"/>
    <cellStyle name="Comma [0] 27 3 3" xfId="6290" xr:uid="{B7B95D05-8142-49B7-ACA5-E389989E96D2}"/>
    <cellStyle name="Comma [0] 27 3 4" xfId="24425" xr:uid="{914ED7E9-2E79-456D-BDD6-D028DB9E1A2A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2 2 2" xfId="12681" xr:uid="{F0497C85-3CA1-4C98-901C-CFE5BE7CB5EC}"/>
    <cellStyle name="Comma [0] 3 2 2 2 2 2" xfId="29906" xr:uid="{1A343105-0582-4834-B816-E6BFB53AEE87}"/>
    <cellStyle name="Comma [0] 3 2 2 2 3" xfId="6292" xr:uid="{92470D9E-BEB8-4222-98C9-B3B5263A8C2E}"/>
    <cellStyle name="Comma [0] 3 2 2 2 4" xfId="24427" xr:uid="{38934635-A71B-464E-83DF-896EAE36A0C3}"/>
    <cellStyle name="Comma [0] 3 2 3" xfId="668" xr:uid="{00000000-0005-0000-0000-00009C020000}"/>
    <cellStyle name="Comma [0] 3 2 3 2" xfId="3965" xr:uid="{E21C2A4D-AC50-4336-8FDA-6DDCF52A5FDF}"/>
    <cellStyle name="Comma [0] 3 2 3 2 2" xfId="13075" xr:uid="{DE3E25EE-4CBF-4BC2-90DC-A36F2B849C07}"/>
    <cellStyle name="Comma [0] 3 2 3 2 2 2" xfId="30265" xr:uid="{780D66E1-8E01-4F1F-9837-82B6BFD296C7}"/>
    <cellStyle name="Comma [0] 3 2 3 2 3" xfId="6755" xr:uid="{2B888E21-A5D7-4B56-B406-657953EF96E1}"/>
    <cellStyle name="Comma [0] 3 2 3 2 4" xfId="24732" xr:uid="{3CBEDE1A-4CA9-4826-B57B-CAB13EF3FB5A}"/>
    <cellStyle name="Comma [0] 3 2 4" xfId="2986" xr:uid="{3E11F46F-86BF-457D-AAF8-F36350F33CFF}"/>
    <cellStyle name="Comma [0] 3 2 4 2" xfId="12680" xr:uid="{CA37B5F0-067A-4532-A7F6-264E8E1B3794}"/>
    <cellStyle name="Comma [0] 3 2 4 2 2" xfId="29905" xr:uid="{12399F03-B13F-4894-B6DF-0644C4D65F55}"/>
    <cellStyle name="Comma [0] 3 2 4 3" xfId="6291" xr:uid="{619174F5-946E-4BCA-87C6-DF16BA2953DB}"/>
    <cellStyle name="Comma [0] 3 2 4 4" xfId="24426" xr:uid="{A5698C72-550D-4D31-84D2-0162A35A49C3}"/>
    <cellStyle name="Comma [0] 3 3" xfId="669" xr:uid="{00000000-0005-0000-0000-00009D020000}"/>
    <cellStyle name="Comma [0] 3 3 2" xfId="3966" xr:uid="{8AAA448A-03BE-4AED-A2F4-79E612622A89}"/>
    <cellStyle name="Comma [0] 3 3 2 2" xfId="13076" xr:uid="{CA4C80A7-4C96-4536-93BC-18355DFB1862}"/>
    <cellStyle name="Comma [0] 3 3 2 2 2" xfId="30266" xr:uid="{4A438281-F83A-41C5-A334-4C0128C72D65}"/>
    <cellStyle name="Comma [0] 3 3 2 3" xfId="6756" xr:uid="{82480771-74AE-451C-9558-2E1532DFA911}"/>
    <cellStyle name="Comma [0] 3 3 2 4" xfId="24733" xr:uid="{07AB6EF7-A73E-4ADA-9B49-FC88FBD1FEFA}"/>
    <cellStyle name="Comma [0] 3 4" xfId="2693" xr:uid="{06019007-843E-48D4-8660-79F251C430F9}"/>
    <cellStyle name="Comma [0] 3 4 2" xfId="12591" xr:uid="{52887DF1-7827-4D1C-9C29-C015465996A5}"/>
    <cellStyle name="Comma [0] 3 4 2 2" xfId="29816" xr:uid="{58CE853C-D217-4544-8281-312EC1F6B7B7}"/>
    <cellStyle name="Comma [0] 3 4 3" xfId="6065" xr:uid="{9CC7CBEA-7A8E-47DF-A4EC-A1E64FA04528}"/>
    <cellStyle name="Comma [0] 3 4 4" xfId="24333" xr:uid="{E1F5BFBE-B067-42EA-85F6-430320D45B68}"/>
    <cellStyle name="Comma [0] 32" xfId="670" xr:uid="{00000000-0005-0000-0000-00009E020000}"/>
    <cellStyle name="Comma [0] 32 2" xfId="671" xr:uid="{00000000-0005-0000-0000-00009F020000}"/>
    <cellStyle name="Comma [0] 32 2 2" xfId="3967" xr:uid="{4BC984F6-B78D-409E-803F-1276BC3D68EA}"/>
    <cellStyle name="Comma [0] 32 2 2 2" xfId="13077" xr:uid="{238D505C-992A-4FFE-96A5-E96CF5D02D22}"/>
    <cellStyle name="Comma [0] 32 2 2 2 2" xfId="30267" xr:uid="{10DBF156-9A6E-4D62-92BD-A150E13C9E34}"/>
    <cellStyle name="Comma [0] 32 2 2 3" xfId="6757" xr:uid="{53C1657A-666B-4516-8990-EC5E74C52D7A}"/>
    <cellStyle name="Comma [0] 32 2 2 4" xfId="24734" xr:uid="{99EE7EC8-EAF3-49B9-ADAF-23D581AB3967}"/>
    <cellStyle name="Comma [0] 32 3" xfId="2988" xr:uid="{260C6648-A96A-4401-97C7-6D708A1D393D}"/>
    <cellStyle name="Comma [0] 32 3 2" xfId="12682" xr:uid="{9E84B293-9F5D-4C61-B0CE-AD0B9EC8CA9C}"/>
    <cellStyle name="Comma [0] 32 3 2 2" xfId="29907" xr:uid="{0124DCDB-4AA9-42DF-9CDE-456E185D3E99}"/>
    <cellStyle name="Comma [0] 32 3 3" xfId="6293" xr:uid="{08600784-A21D-43E4-88B3-C98253BCB1B6}"/>
    <cellStyle name="Comma [0] 32 3 4" xfId="24428" xr:uid="{7B8ED107-AF45-4C18-8BE2-AFD038CED128}"/>
    <cellStyle name="Comma [0] 35" xfId="672" xr:uid="{00000000-0005-0000-0000-0000A0020000}"/>
    <cellStyle name="Comma [0] 35 2" xfId="2989" xr:uid="{40F35AD8-CDA9-4210-A287-C9C7D75C0098}"/>
    <cellStyle name="Comma [0] 35 2 2" xfId="12683" xr:uid="{02E6ECAF-DFF9-4460-A4CF-2CC51096C6E4}"/>
    <cellStyle name="Comma [0] 35 2 2 2" xfId="29908" xr:uid="{41E7376E-0699-4906-9F4F-3D64CAD12D6E}"/>
    <cellStyle name="Comma [0] 35 2 3" xfId="6294" xr:uid="{DABF019F-BA4F-4C60-AF9D-D540C7EC8EBD}"/>
    <cellStyle name="Comma [0] 35 2 4" xfId="24429" xr:uid="{2FB92480-4A92-4642-8C6D-BBBB4AB2894C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3968" xr:uid="{75134EC0-54A9-4467-A0A0-04C41FABD1F2}"/>
    <cellStyle name="Comma [0] 4 2 2 2 2" xfId="13078" xr:uid="{444A82ED-872F-47E9-A055-2018FCCA099B}"/>
    <cellStyle name="Comma [0] 4 2 2 2 2 2" xfId="30268" xr:uid="{61EF4B07-C7B3-4D93-9161-B85D453CDBEF}"/>
    <cellStyle name="Comma [0] 4 2 2 2 3" xfId="6758" xr:uid="{4765EDCB-1400-472B-81DE-4D314022311F}"/>
    <cellStyle name="Comma [0] 4 2 2 2 4" xfId="24735" xr:uid="{82C5098A-60D6-4C71-B5F5-1CFB3176AC73}"/>
    <cellStyle name="Comma [0] 4 2 3" xfId="2991" xr:uid="{5A0BD2ED-0F18-4EF9-A0EE-26594B54A475}"/>
    <cellStyle name="Comma [0] 4 2 3 2" xfId="12685" xr:uid="{E31BE2BD-FBDC-4B97-8940-421DA73556C1}"/>
    <cellStyle name="Comma [0] 4 2 3 2 2" xfId="29910" xr:uid="{B991F643-0D5E-4B61-9152-A3F76875713E}"/>
    <cellStyle name="Comma [0] 4 2 3 3" xfId="6296" xr:uid="{99B4E4EC-CEB3-47B0-92BC-5C11EFDCAD22}"/>
    <cellStyle name="Comma [0] 4 2 3 4" xfId="24431" xr:uid="{C01D9368-0110-40B5-BA20-D1BB679D0330}"/>
    <cellStyle name="Comma [0] 4 3" xfId="676" xr:uid="{00000000-0005-0000-0000-0000A4020000}"/>
    <cellStyle name="Comma [0] 4 3 2" xfId="677" xr:uid="{00000000-0005-0000-0000-0000A5020000}"/>
    <cellStyle name="Comma [0] 4 3 2 2" xfId="3969" xr:uid="{6C2E83AD-4234-4D08-9141-B7F5683DD5F1}"/>
    <cellStyle name="Comma [0] 4 3 2 2 2" xfId="13079" xr:uid="{9C27B5B2-E8EC-4C41-96CF-1543A2501260}"/>
    <cellStyle name="Comma [0] 4 3 2 2 2 2" xfId="30269" xr:uid="{8EC21146-FFA8-4BA8-8911-B3CC1C807DD6}"/>
    <cellStyle name="Comma [0] 4 3 2 2 3" xfId="6759" xr:uid="{D1E048AE-42A8-45E8-8E96-50D625003236}"/>
    <cellStyle name="Comma [0] 4 3 2 2 4" xfId="24736" xr:uid="{873C7497-E18E-43B1-BDC8-DF3EE4B92E5F}"/>
    <cellStyle name="Comma [0] 4 3 3" xfId="2992" xr:uid="{4389622B-B0E1-426E-93D0-7F1D9F576110}"/>
    <cellStyle name="Comma [0] 4 3 3 2" xfId="12686" xr:uid="{16660F11-D68B-4A1F-966B-127D06E48CC5}"/>
    <cellStyle name="Comma [0] 4 3 3 2 2" xfId="29911" xr:uid="{06AA2001-953F-44DA-B0E1-014D17B7F401}"/>
    <cellStyle name="Comma [0] 4 3 3 3" xfId="6297" xr:uid="{7FBF57F8-6543-4F20-B44E-9DBFADA4C09D}"/>
    <cellStyle name="Comma [0] 4 3 3 4" xfId="24432" xr:uid="{BD81526A-A2CE-416B-891F-3D979B51A544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3970" xr:uid="{9783CAAB-A7B4-41E5-AA53-371E99BE0C15}"/>
    <cellStyle name="Comma [0] 4 5 2 2" xfId="13080" xr:uid="{39DF3206-6D88-48E7-B4FD-C19343384A24}"/>
    <cellStyle name="Comma [0] 4 5 2 2 2" xfId="30270" xr:uid="{FD2407F7-5517-41D4-A312-49375CCCD967}"/>
    <cellStyle name="Comma [0] 4 5 2 3" xfId="6760" xr:uid="{3EC70981-A5E4-4D77-9D43-6CB374F37325}"/>
    <cellStyle name="Comma [0] 4 5 2 4" xfId="24737" xr:uid="{3E39049C-1526-4E45-BBB5-C2EE39F19AF0}"/>
    <cellStyle name="Comma [0] 4 6" xfId="681" xr:uid="{00000000-0005-0000-0000-0000A9020000}"/>
    <cellStyle name="Comma [0] 4 6 2" xfId="3971" xr:uid="{3FECB4D2-804F-48B6-ACA2-7A8BB0CFEB00}"/>
    <cellStyle name="Comma [0] 4 6 2 2" xfId="13081" xr:uid="{649D9E2D-A721-4962-A5DF-CF7169D0DB93}"/>
    <cellStyle name="Comma [0] 4 6 2 2 2" xfId="30271" xr:uid="{6D50D311-A94E-4D47-B456-8CB51435851C}"/>
    <cellStyle name="Comma [0] 4 6 2 3" xfId="6761" xr:uid="{A6BC5FF0-055C-48C8-944B-C5FFD9A692B0}"/>
    <cellStyle name="Comma [0] 4 6 2 4" xfId="24738" xr:uid="{5515466C-2C23-4021-96CF-F1875B55F304}"/>
    <cellStyle name="Comma [0] 4 7" xfId="2990" xr:uid="{584A83D2-2DB0-4440-A3F4-AC34826F5805}"/>
    <cellStyle name="Comma [0] 4 7 2" xfId="12684" xr:uid="{42A9B4D8-521E-4F68-820B-CD23201546B6}"/>
    <cellStyle name="Comma [0] 4 7 2 2" xfId="29909" xr:uid="{E1C7A0FE-E177-4EBB-9087-A2C23B9CB8FE}"/>
    <cellStyle name="Comma [0] 4 7 3" xfId="6295" xr:uid="{14572CA2-0529-4235-BE38-DB70B0EC44FB}"/>
    <cellStyle name="Comma [0] 4 7 4" xfId="24430" xr:uid="{E659B346-650D-4A19-8665-3D5268A8C32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2 2 2" xfId="12688" xr:uid="{7613C3A5-90F7-46F1-B28A-3EF232B99E2D}"/>
    <cellStyle name="Comma [0] 5 2 2 2 2" xfId="29913" xr:uid="{40198D4D-7277-4A17-9EFB-3DFEFD322B75}"/>
    <cellStyle name="Comma [0] 5 2 2 3" xfId="6299" xr:uid="{F22DE890-25A8-4520-9353-7B79E6E8C75F}"/>
    <cellStyle name="Comma [0] 5 2 2 4" xfId="24434" xr:uid="{1007585D-68D4-499E-A583-DDEE7DC52479}"/>
    <cellStyle name="Comma [0] 5 3" xfId="684" xr:uid="{00000000-0005-0000-0000-0000AC020000}"/>
    <cellStyle name="Comma [0] 5 3 2" xfId="2995" xr:uid="{C96C6F93-357F-45C2-AB12-52E153BFACDC}"/>
    <cellStyle name="Comma [0] 5 3 2 2" xfId="12689" xr:uid="{C461D613-D5DD-423E-BD34-B972F024260C}"/>
    <cellStyle name="Comma [0] 5 3 2 2 2" xfId="29914" xr:uid="{1F628EC3-0ACC-4466-B26D-1D9BDFF1CD7A}"/>
    <cellStyle name="Comma [0] 5 3 2 3" xfId="6300" xr:uid="{F3B509AA-3401-4F14-BCE6-D2DC10C1C60B}"/>
    <cellStyle name="Comma [0] 5 3 2 4" xfId="24435" xr:uid="{BAB85CEA-25A8-4817-A2E7-24D06BEE88F4}"/>
    <cellStyle name="Comma [0] 5 4" xfId="2993" xr:uid="{BCBC6E3E-D099-4B6C-A6E0-3D59FC851EEE}"/>
    <cellStyle name="Comma [0] 5 4 2" xfId="12687" xr:uid="{469ADD39-68D7-4156-AA08-62350BECFEC7}"/>
    <cellStyle name="Comma [0] 5 4 2 2" xfId="29912" xr:uid="{A0F9957C-55B4-4D1F-A547-D109DAABC73D}"/>
    <cellStyle name="Comma [0] 5 4 3" xfId="6298" xr:uid="{267E1703-708B-4B10-A570-42E21E3533F4}"/>
    <cellStyle name="Comma [0] 5 4 4" xfId="24433" xr:uid="{A278180F-53CD-4D86-B5EF-D173BAEEDA2D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2 2 2" xfId="12691" xr:uid="{73342CBD-DE4C-4A69-A51F-4BF94BAFD3ED}"/>
    <cellStyle name="Comma [0] 6 2 2 2 2" xfId="29916" xr:uid="{E58FFB5E-BD39-45DA-8ED7-36142CC5DF69}"/>
    <cellStyle name="Comma [0] 6 2 2 3" xfId="6302" xr:uid="{18CEA1E9-F972-49A0-A7B2-B38D0D4673C9}"/>
    <cellStyle name="Comma [0] 6 2 2 4" xfId="24437" xr:uid="{AB9BFD5A-57DE-4712-B9D6-C771A3C5704E}"/>
    <cellStyle name="Comma [0] 6 3" xfId="687" xr:uid="{00000000-0005-0000-0000-0000AF020000}"/>
    <cellStyle name="Comma [0] 6 3 2" xfId="688" xr:uid="{00000000-0005-0000-0000-0000B0020000}"/>
    <cellStyle name="Comma [0] 6 3 2 2" xfId="3972" xr:uid="{CA60DA58-3667-404B-86DA-CC2480BA6B92}"/>
    <cellStyle name="Comma [0] 6 3 2 2 2" xfId="13082" xr:uid="{773E9956-AA0A-4A94-B0F2-C94F23B017D7}"/>
    <cellStyle name="Comma [0] 6 3 2 2 2 2" xfId="30272" xr:uid="{76184848-BF8D-4375-9C3A-12146E080301}"/>
    <cellStyle name="Comma [0] 6 3 2 2 3" xfId="6762" xr:uid="{1081F33E-40E6-4EF7-AE55-780941712051}"/>
    <cellStyle name="Comma [0] 6 3 2 2 4" xfId="24739" xr:uid="{15792442-E509-4BF7-A6BC-EA5806AC1CEA}"/>
    <cellStyle name="Comma [0] 6 3 3" xfId="2998" xr:uid="{CEC9136D-1201-44F7-8F55-5B4F4D851578}"/>
    <cellStyle name="Comma [0] 6 3 3 2" xfId="12692" xr:uid="{BC92A4B7-0071-454B-99AE-60323663CD5F}"/>
    <cellStyle name="Comma [0] 6 3 3 2 2" xfId="29917" xr:uid="{3886779B-7F9A-4835-BE20-D02D1D21A81C}"/>
    <cellStyle name="Comma [0] 6 3 3 3" xfId="6303" xr:uid="{CF1449BB-F466-43D3-BE18-64428F7606A2}"/>
    <cellStyle name="Comma [0] 6 3 3 4" xfId="24438" xr:uid="{3E2CA146-F724-4D70-8143-733E2D2D6CA4}"/>
    <cellStyle name="Comma [0] 6 4" xfId="2996" xr:uid="{689AA435-C4B9-449E-B61E-493F7683EB8D}"/>
    <cellStyle name="Comma [0] 6 4 2" xfId="12690" xr:uid="{9578C443-5E43-4DBD-ADD6-6DD558D0423F}"/>
    <cellStyle name="Comma [0] 6 4 2 2" xfId="29915" xr:uid="{6294127C-E765-47B3-A77F-EBF097748543}"/>
    <cellStyle name="Comma [0] 6 4 3" xfId="6301" xr:uid="{FC3F094C-D7F7-46E2-9828-5DF8709B57C2}"/>
    <cellStyle name="Comma [0] 6 4 4" xfId="24436" xr:uid="{5B2F19F7-587B-48CC-8C5A-E820B16E8F9B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3973" xr:uid="{48C59A97-932E-44C0-9D40-0B4853182F96}"/>
    <cellStyle name="Comma [0] 7 2 2 2 2" xfId="13083" xr:uid="{A1BDCDCD-25C1-416F-B078-B913613A3666}"/>
    <cellStyle name="Comma [0] 7 2 2 2 2 2" xfId="30273" xr:uid="{14A7246D-D106-4B26-9486-312692A33699}"/>
    <cellStyle name="Comma [0] 7 2 2 2 3" xfId="6763" xr:uid="{7FC0874E-B0F2-4AB0-A409-7479A5A58E1A}"/>
    <cellStyle name="Comma [0] 7 2 2 2 4" xfId="24740" xr:uid="{3F1FFD25-4617-4CCF-B877-F219E7771F01}"/>
    <cellStyle name="Comma [0] 7 2 3" xfId="2999" xr:uid="{364155C0-2E3D-4BA2-8A2E-9904044350FB}"/>
    <cellStyle name="Comma [0] 7 2 3 2" xfId="12693" xr:uid="{3B38A8D3-4D00-4B5E-B528-F2BC6F0E7B56}"/>
    <cellStyle name="Comma [0] 7 2 3 2 2" xfId="29918" xr:uid="{18E1A13D-E689-48E4-909F-8F290A6C7157}"/>
    <cellStyle name="Comma [0] 7 2 3 3" xfId="6304" xr:uid="{53C3231F-A336-4B32-959C-45C232E95432}"/>
    <cellStyle name="Comma [0] 7 2 3 4" xfId="24439" xr:uid="{B37C08D6-6500-4A3A-A834-F3E51A15DE0C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3974" xr:uid="{8AF85097-9856-421B-8A2F-2609702B2F11}"/>
    <cellStyle name="Comma [0] 8 2 2 2 2" xfId="13084" xr:uid="{B8D82F9C-7C7A-4C64-9F9F-33A8CAA85EAD}"/>
    <cellStyle name="Comma [0] 8 2 2 2 2 2" xfId="30274" xr:uid="{10FCF766-3468-47C2-8EB8-75C32A6C1D36}"/>
    <cellStyle name="Comma [0] 8 2 2 2 3" xfId="6764" xr:uid="{E39CCDD8-978B-462D-8F79-126BF8671133}"/>
    <cellStyle name="Comma [0] 8 2 2 2 4" xfId="24741" xr:uid="{B111FFC1-308D-43F5-BA10-825DD1050953}"/>
    <cellStyle name="Comma [0] 8 2 3" xfId="3001" xr:uid="{2EE20CAE-C42B-4908-892E-29A2FE96F83A}"/>
    <cellStyle name="Comma [0] 8 2 3 2" xfId="12695" xr:uid="{61CC17D2-2D9C-4D00-87C6-4BA4EC7F98C6}"/>
    <cellStyle name="Comma [0] 8 2 3 2 2" xfId="29920" xr:uid="{0A9F168A-9862-4796-B2FA-BBFFD0F7A1C8}"/>
    <cellStyle name="Comma [0] 8 2 3 3" xfId="6306" xr:uid="{0F3948F2-8AAB-482A-87B6-973C18963E90}"/>
    <cellStyle name="Comma [0] 8 2 3 4" xfId="24441" xr:uid="{408E9C8A-CA8A-4FE7-9BF3-647EB73DE9A2}"/>
    <cellStyle name="Comma [0] 8 3" xfId="696" xr:uid="{00000000-0005-0000-0000-0000B8020000}"/>
    <cellStyle name="Comma [0] 8 3 2" xfId="697" xr:uid="{00000000-0005-0000-0000-0000B9020000}"/>
    <cellStyle name="Comma [0] 8 3 2 2" xfId="3975" xr:uid="{00E2B3AD-549E-41C2-8861-DDDAB60042A1}"/>
    <cellStyle name="Comma [0] 8 3 2 2 2" xfId="13085" xr:uid="{E5607CA8-C91B-46F2-8470-BAFF54C3F8C2}"/>
    <cellStyle name="Comma [0] 8 3 2 2 2 2" xfId="30275" xr:uid="{E33C288D-4AAB-42BC-92D0-FAD4CFDE2EB1}"/>
    <cellStyle name="Comma [0] 8 3 2 2 3" xfId="6765" xr:uid="{39B45DD0-4572-4575-B19A-7D3C6E63E6C2}"/>
    <cellStyle name="Comma [0] 8 3 2 2 4" xfId="24742" xr:uid="{4D0D0644-D092-449D-B9E6-A81C5B5B99DE}"/>
    <cellStyle name="Comma [0] 8 3 3" xfId="3002" xr:uid="{FD19AC32-37E0-467E-AD02-D38723F54C9E}"/>
    <cellStyle name="Comma [0] 8 3 3 2" xfId="12696" xr:uid="{4C669D52-FDE2-4F73-B0C6-0775AFA40905}"/>
    <cellStyle name="Comma [0] 8 3 3 2 2" xfId="29921" xr:uid="{74569607-2DD1-4C25-B1D7-5652C9D36A9C}"/>
    <cellStyle name="Comma [0] 8 3 3 3" xfId="6307" xr:uid="{05688DF1-F18B-40DD-9547-86C739E134B3}"/>
    <cellStyle name="Comma [0] 8 3 3 4" xfId="24442" xr:uid="{9EE693BC-4AE6-46D9-932C-3F4607BC4A19}"/>
    <cellStyle name="Comma [0] 8 4" xfId="698" xr:uid="{00000000-0005-0000-0000-0000BA020000}"/>
    <cellStyle name="Comma [0] 8 4 2" xfId="3976" xr:uid="{DC89EAD3-BBD3-4607-B6F9-FB19243B0888}"/>
    <cellStyle name="Comma [0] 8 4 2 2" xfId="13086" xr:uid="{DA70F00A-26B3-4A39-BDD3-50EA2E82AB76}"/>
    <cellStyle name="Comma [0] 8 4 2 2 2" xfId="30276" xr:uid="{B15EF8A5-9045-40F2-9E8F-CC3E7140873B}"/>
    <cellStyle name="Comma [0] 8 4 2 3" xfId="6766" xr:uid="{90F9FCAF-7E10-4749-98E7-75AFCBE283BB}"/>
    <cellStyle name="Comma [0] 8 4 2 4" xfId="24743" xr:uid="{2A3E9879-73A9-4B5A-A470-D94C689AABAC}"/>
    <cellStyle name="Comma [0] 8 5" xfId="3000" xr:uid="{9B9374DF-C3A1-44DF-9774-A1FB930B93BE}"/>
    <cellStyle name="Comma [0] 8 5 2" xfId="12694" xr:uid="{FD5E933C-53A5-45D4-B17E-BCFF6A4C6643}"/>
    <cellStyle name="Comma [0] 8 5 2 2" xfId="29919" xr:uid="{DFB7E943-4CB4-4278-B108-71045C438BAB}"/>
    <cellStyle name="Comma [0] 8 5 3" xfId="6305" xr:uid="{4BD82048-38D3-47F0-9DC7-88E39764357F}"/>
    <cellStyle name="Comma [0] 8 5 4" xfId="24440" xr:uid="{D5D61D7A-EF80-46E8-BDD5-623518BD6593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3977" xr:uid="{68B75F1B-7455-40CD-AAD1-06C45AD800FE}"/>
    <cellStyle name="Comma [0] 9 2 2 2 2" xfId="13087" xr:uid="{CC2B291E-D0C2-4DDC-8FAE-56F6C0549137}"/>
    <cellStyle name="Comma [0] 9 2 2 2 2 2" xfId="30277" xr:uid="{FBA63F24-AB0D-4E29-A6D7-C7A8EF05A630}"/>
    <cellStyle name="Comma [0] 9 2 2 2 3" xfId="6767" xr:uid="{823D558B-7A22-4655-A95B-2B9D3A9F3E26}"/>
    <cellStyle name="Comma [0] 9 2 2 2 4" xfId="24744" xr:uid="{F23D9744-2960-40DF-9256-3C4442C97E14}"/>
    <cellStyle name="Comma [0] 9 2 3" xfId="3004" xr:uid="{D3CE5C44-B65A-43F6-A17E-3A97422DD89C}"/>
    <cellStyle name="Comma [0] 9 2 3 2" xfId="12698" xr:uid="{9D692ABE-2BAE-4A1D-9B39-5483C779FBC2}"/>
    <cellStyle name="Comma [0] 9 2 3 2 2" xfId="29923" xr:uid="{5A32DF06-546C-40DB-BBA5-A77B344CBD9E}"/>
    <cellStyle name="Comma [0] 9 2 3 3" xfId="6309" xr:uid="{E5FE5FC4-20BA-40E8-BC0E-21D908EE795F}"/>
    <cellStyle name="Comma [0] 9 2 3 4" xfId="24444" xr:uid="{AB780F72-E35D-4AAA-951F-83E3899CE4ED}"/>
    <cellStyle name="Comma [0] 9 3" xfId="702" xr:uid="{00000000-0005-0000-0000-0000BE020000}"/>
    <cellStyle name="Comma [0] 9 3 2" xfId="703" xr:uid="{00000000-0005-0000-0000-0000BF020000}"/>
    <cellStyle name="Comma [0] 9 3 2 2" xfId="3978" xr:uid="{CA2F3FF1-BDDF-42EF-B159-67EA6CF3E393}"/>
    <cellStyle name="Comma [0] 9 3 2 2 2" xfId="13088" xr:uid="{3CCBE0FD-24AB-46F8-9814-F3A1813D17EF}"/>
    <cellStyle name="Comma [0] 9 3 2 2 2 2" xfId="30278" xr:uid="{438F44AF-1DB8-4FE4-8CB1-3FCE77FB74E5}"/>
    <cellStyle name="Comma [0] 9 3 2 2 3" xfId="6768" xr:uid="{903B5BF8-3247-4016-97C4-344F92BBF813}"/>
    <cellStyle name="Comma [0] 9 3 2 2 4" xfId="24745" xr:uid="{202ED83F-9BC6-4ACC-816D-26705A68CA50}"/>
    <cellStyle name="Comma [0] 9 3 3" xfId="3005" xr:uid="{E6AB02D5-953B-4829-8BB2-E1CF3E132D53}"/>
    <cellStyle name="Comma [0] 9 3 3 2" xfId="12699" xr:uid="{A82A56B5-EDDE-4159-93FE-C51524DBCD53}"/>
    <cellStyle name="Comma [0] 9 3 3 2 2" xfId="29924" xr:uid="{9A9D2B27-7DD0-49CF-88BD-0392CE81F3F0}"/>
    <cellStyle name="Comma [0] 9 3 3 3" xfId="6310" xr:uid="{BAC1F51B-0850-455A-B307-6AF75CBCBC04}"/>
    <cellStyle name="Comma [0] 9 3 3 4" xfId="24445" xr:uid="{2FFE0A42-D232-4B72-88EB-44CDBAA04ECC}"/>
    <cellStyle name="Comma [0] 9 4" xfId="3003" xr:uid="{F49A75C6-0625-46F4-9683-B2B3464141AF}"/>
    <cellStyle name="Comma [0] 9 4 2" xfId="12697" xr:uid="{01F3FC01-B97C-491F-ADAA-EB4E01CE2B0B}"/>
    <cellStyle name="Comma [0] 9 4 2 2" xfId="29922" xr:uid="{E3C5BF31-BAB4-498D-BDC1-0F3054D1EE08}"/>
    <cellStyle name="Comma [0] 9 4 3" xfId="6308" xr:uid="{D40B46E8-A87E-4FA1-93F7-5D0DAF89B06F}"/>
    <cellStyle name="Comma [0] 9 4 4" xfId="24443" xr:uid="{B276F16C-9E12-4567-A745-1DBD3B899C4D}"/>
    <cellStyle name="Comma [0] 90" xfId="704" xr:uid="{00000000-0005-0000-0000-0000C0020000}"/>
    <cellStyle name="Comma [0] 90 2" xfId="705" xr:uid="{00000000-0005-0000-0000-0000C1020000}"/>
    <cellStyle name="Comma [0] 90 2 2" xfId="3979" xr:uid="{20526493-3454-4F61-B443-B6A8183C0D00}"/>
    <cellStyle name="Comma [0] 90 2 2 2" xfId="13089" xr:uid="{06475499-CD15-4314-8818-7ADF4B8BFB35}"/>
    <cellStyle name="Comma [0] 90 2 2 2 2" xfId="30279" xr:uid="{73F7B09D-2F38-44FC-883F-12DC13DCBFF6}"/>
    <cellStyle name="Comma [0] 90 2 2 3" xfId="6769" xr:uid="{61FE9A40-6B95-49E9-9F56-563DA04886AE}"/>
    <cellStyle name="Comma [0] 90 2 2 4" xfId="24746" xr:uid="{CEA931C9-2B5A-4B35-827A-337309DEFEC9}"/>
    <cellStyle name="Comma [0] 90 3" xfId="3006" xr:uid="{628D72EC-5D70-47CB-91B6-8C6E02BD8DAF}"/>
    <cellStyle name="Comma [0] 90 3 2" xfId="12700" xr:uid="{10561030-21DD-42FB-A37A-FA588362916B}"/>
    <cellStyle name="Comma [0] 90 3 2 2" xfId="29925" xr:uid="{006302DF-C5E2-420A-892D-AC0510485D31}"/>
    <cellStyle name="Comma [0] 90 3 3" xfId="6311" xr:uid="{C1821EE5-850A-4D50-9CDF-CC92772F348C}"/>
    <cellStyle name="Comma [0] 90 3 4" xfId="24446" xr:uid="{09537DC3-D176-4AF4-AA33-1F440B23C7F4}"/>
    <cellStyle name="Comma [0] 91" xfId="706" xr:uid="{00000000-0005-0000-0000-0000C2020000}"/>
    <cellStyle name="Comma [0] 91 2" xfId="707" xr:uid="{00000000-0005-0000-0000-0000C3020000}"/>
    <cellStyle name="Comma [0] 91 2 2" xfId="3980" xr:uid="{AC72D6C6-1E2B-4A54-9927-4FAACD2EC3FF}"/>
    <cellStyle name="Comma [0] 91 2 2 2" xfId="13090" xr:uid="{FF466696-5EBE-452D-B6D7-463A9C7C3A61}"/>
    <cellStyle name="Comma [0] 91 2 2 2 2" xfId="30280" xr:uid="{B8377D63-F692-48EE-8DBC-0F26A496D271}"/>
    <cellStyle name="Comma [0] 91 2 2 3" xfId="6770" xr:uid="{83D0B252-A570-4E76-A704-75E9B64E1F91}"/>
    <cellStyle name="Comma [0] 91 2 2 4" xfId="24747" xr:uid="{E6F48523-30C1-4A2E-B1B1-BE909DD31062}"/>
    <cellStyle name="Comma [0] 91 3" xfId="3007" xr:uid="{5EE2001C-3365-470B-BFC7-B473AD723C29}"/>
    <cellStyle name="Comma [0] 91 3 2" xfId="12701" xr:uid="{39839F89-41B9-48A3-AF8D-1921515698FF}"/>
    <cellStyle name="Comma [0] 91 3 2 2" xfId="29926" xr:uid="{DC6672D1-6721-41E3-9BDB-C152D36865F9}"/>
    <cellStyle name="Comma [0] 91 3 3" xfId="6312" xr:uid="{95CDD671-64B4-45FB-AB8A-2F9C9351CE1C}"/>
    <cellStyle name="Comma [0] 91 3 4" xfId="24447" xr:uid="{8CF58569-0C2F-499B-B27F-6CA6AD4E6BCF}"/>
    <cellStyle name="Comma [0] 93" xfId="708" xr:uid="{00000000-0005-0000-0000-0000C4020000}"/>
    <cellStyle name="Comma [0] 93 2" xfId="709" xr:uid="{00000000-0005-0000-0000-0000C5020000}"/>
    <cellStyle name="Comma [0] 93 2 2" xfId="3981" xr:uid="{AAF14B50-E04C-488A-91B7-509E29244D29}"/>
    <cellStyle name="Comma [0] 93 2 2 2" xfId="13091" xr:uid="{707B6682-8350-4FB8-929B-DC358FA05719}"/>
    <cellStyle name="Comma [0] 93 2 2 2 2" xfId="30281" xr:uid="{8AA4F167-C409-4CE2-BED7-1B33D2FC09FA}"/>
    <cellStyle name="Comma [0] 93 2 2 3" xfId="6771" xr:uid="{B9431EC2-60D4-4BFC-8261-C16D5C1DF7A9}"/>
    <cellStyle name="Comma [0] 93 2 2 4" xfId="24748" xr:uid="{B48AE9C4-59F8-4737-BB29-081E4FD283CD}"/>
    <cellStyle name="Comma [0] 93 3" xfId="3008" xr:uid="{13245267-8EC3-4BC1-9B8D-2E6966E1B07E}"/>
    <cellStyle name="Comma [0] 93 3 2" xfId="12702" xr:uid="{51FC0255-1D52-4AB9-9EB8-3C0453F04204}"/>
    <cellStyle name="Comma [0] 93 3 2 2" xfId="29927" xr:uid="{5F63B928-F20F-4217-AD73-45B5C9139836}"/>
    <cellStyle name="Comma [0] 93 3 3" xfId="6313" xr:uid="{3A13BDE2-E325-4AF1-9DFA-94077453D804}"/>
    <cellStyle name="Comma [0] 93 3 4" xfId="24448" xr:uid="{F4BC3FFA-EE6B-4709-AAFB-50B4EE2B850D}"/>
    <cellStyle name="Comma [0] 94" xfId="710" xr:uid="{00000000-0005-0000-0000-0000C6020000}"/>
    <cellStyle name="Comma [0] 94 2" xfId="711" xr:uid="{00000000-0005-0000-0000-0000C7020000}"/>
    <cellStyle name="Comma [0] 94 2 2" xfId="3982" xr:uid="{D4AD7D5E-FC08-46F1-BDF2-1F6CBA26BF31}"/>
    <cellStyle name="Comma [0] 94 2 2 2" xfId="13092" xr:uid="{2B788683-3143-4F08-ADFB-0EA69CC2EDFD}"/>
    <cellStyle name="Comma [0] 94 2 2 2 2" xfId="30282" xr:uid="{DE0633A7-DCA5-48CE-AAB6-D3A8D61684CE}"/>
    <cellStyle name="Comma [0] 94 2 2 3" xfId="6772" xr:uid="{F7D5E12A-CE56-4723-ABA6-3E193A453F38}"/>
    <cellStyle name="Comma [0] 94 2 2 4" xfId="24749" xr:uid="{2A4B0BEE-9273-448D-9618-2E9C096F22B3}"/>
    <cellStyle name="Comma [0] 94 3" xfId="3009" xr:uid="{5B4517B4-D4D3-4809-BC2B-28107A57AFCC}"/>
    <cellStyle name="Comma [0] 94 3 2" xfId="12703" xr:uid="{EF595A26-1EC0-438E-AB5F-16BEEB8F3B6E}"/>
    <cellStyle name="Comma [0] 94 3 2 2" xfId="29928" xr:uid="{B5B6B71F-5AED-4DBB-AB04-08BCC7ADDF46}"/>
    <cellStyle name="Comma [0] 94 3 3" xfId="6314" xr:uid="{7F717A3C-6BC1-4DAD-BB68-CDFD41C4A8EF}"/>
    <cellStyle name="Comma [0] 94 3 4" xfId="24449" xr:uid="{E1A5EA84-4CFE-411E-AF62-FC753DFD72D3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2 2 2" xfId="12987" xr:uid="{7E896B90-A760-4BDB-93A8-DD7F38D902F0}"/>
    <cellStyle name="Comma 10 2 2 2 2 2 2" xfId="30211" xr:uid="{A6EB00CB-2797-4E02-86A0-DE5C0EE5EBE1}"/>
    <cellStyle name="Comma 10 2 2 2 2 3" xfId="6657" xr:uid="{ABBC721B-AFEF-4D55-8C0F-B83A3DA47398}"/>
    <cellStyle name="Comma 10 2 2 2 2 4" xfId="24680" xr:uid="{0737B034-F55F-484F-95C6-E930B37722EF}"/>
    <cellStyle name="Comma 10 2 2 3" xfId="3011" xr:uid="{E8BADA5B-B244-4ED0-8E19-35CF583BD885}"/>
    <cellStyle name="Comma 10 2 2 3 2" xfId="12705" xr:uid="{1B51B8E5-647F-4213-A6A4-3C839207C91B}"/>
    <cellStyle name="Comma 10 2 2 3 2 2" xfId="29930" xr:uid="{5F25CB21-7BAA-46A6-8532-2237FC496C23}"/>
    <cellStyle name="Comma 10 2 2 3 3" xfId="6316" xr:uid="{2A8DA392-6EB7-469E-9FD0-0E561AA238B9}"/>
    <cellStyle name="Comma 10 2 2 3 4" xfId="24451" xr:uid="{4C704B8C-2C77-400A-A940-D49364915C4A}"/>
    <cellStyle name="Comma 10 2 3" xfId="718" xr:uid="{00000000-0005-0000-0000-0000CE020000}"/>
    <cellStyle name="Comma 10 2 3 2" xfId="3983" xr:uid="{78ADE3E7-B911-42C6-BB51-6B9CDAF44713}"/>
    <cellStyle name="Comma 10 2 3 2 2" xfId="13093" xr:uid="{51837E30-DD59-4E55-B1DC-2F143FE7E198}"/>
    <cellStyle name="Comma 10 2 3 2 2 2" xfId="30283" xr:uid="{73A49F55-9F6F-4B35-9546-3440B2AC342A}"/>
    <cellStyle name="Comma 10 2 3 2 3" xfId="6773" xr:uid="{CA835DC9-76BD-42F3-AF97-E93A92DC6E03}"/>
    <cellStyle name="Comma 10 2 3 2 4" xfId="24750" xr:uid="{F77012F0-267F-479D-9044-40F23925D3AD}"/>
    <cellStyle name="Comma 10 2 4" xfId="3010" xr:uid="{99181324-E410-4597-9316-24B260B66653}"/>
    <cellStyle name="Comma 10 2 4 2" xfId="12704" xr:uid="{DCA84E6E-89A7-4C4A-9FBD-0AE5DAD84815}"/>
    <cellStyle name="Comma 10 2 4 2 2" xfId="29929" xr:uid="{C503387F-0EA3-4C30-8317-17798A1B1D08}"/>
    <cellStyle name="Comma 10 2 4 3" xfId="6315" xr:uid="{4174FE64-A1DB-48C0-9F3E-60C0DCFB8469}"/>
    <cellStyle name="Comma 10 2 4 4" xfId="24450" xr:uid="{05C39B44-20ED-407D-8FDA-F13067336EEA}"/>
    <cellStyle name="Comma 10 3" xfId="719" xr:uid="{00000000-0005-0000-0000-0000CF020000}"/>
    <cellStyle name="Comma 10 3 2" xfId="720" xr:uid="{00000000-0005-0000-0000-0000D0020000}"/>
    <cellStyle name="Comma 10 3 2 2" xfId="3984" xr:uid="{64E7CE7A-7EAC-4E02-8332-21200CA1BF8C}"/>
    <cellStyle name="Comma 10 3 2 2 2" xfId="13094" xr:uid="{D7CF1DED-BE28-46BB-BC1E-D9EB04367381}"/>
    <cellStyle name="Comma 10 3 2 2 2 2" xfId="30284" xr:uid="{4B4E4B47-F263-4A45-9D3E-E9A8F746D0C9}"/>
    <cellStyle name="Comma 10 3 2 2 3" xfId="6774" xr:uid="{CCEA99B9-B6D3-42CB-A3AB-5F59209C7F2F}"/>
    <cellStyle name="Comma 10 3 2 2 4" xfId="24751" xr:uid="{5725CE91-8B7E-4A0F-820A-1A0426AF2A61}"/>
    <cellStyle name="Comma 10 3 3" xfId="3012" xr:uid="{1624CF20-D95A-4D5D-870D-F266408B6BF9}"/>
    <cellStyle name="Comma 10 3 3 2" xfId="12706" xr:uid="{E86117C4-BC94-4F3E-83E5-BDD9CAF5C9B5}"/>
    <cellStyle name="Comma 10 3 3 2 2" xfId="29931" xr:uid="{BC9DE7C4-0BA6-43C8-8049-5C7497A0A58D}"/>
    <cellStyle name="Comma 10 3 3 3" xfId="6317" xr:uid="{98DFE126-D1D4-4F4D-A962-4040C538FBFD}"/>
    <cellStyle name="Comma 10 3 3 4" xfId="24452" xr:uid="{40BD0267-071E-4AA8-974E-3E143E886E98}"/>
    <cellStyle name="Comma 10 4" xfId="721" xr:uid="{00000000-0005-0000-0000-0000D1020000}"/>
    <cellStyle name="Comma 10 4 2" xfId="722" xr:uid="{00000000-0005-0000-0000-0000D2020000}"/>
    <cellStyle name="Comma 10 4 2 2" xfId="3985" xr:uid="{96E81F5C-731F-4034-97C6-237CE147F105}"/>
    <cellStyle name="Comma 10 4 2 2 2" xfId="13095" xr:uid="{0CCDD7C1-C1F4-4C22-84A6-E7B8ACA047D8}"/>
    <cellStyle name="Comma 10 4 2 2 2 2" xfId="30285" xr:uid="{9B6F791E-30AD-44F1-AF1F-710FAC71888D}"/>
    <cellStyle name="Comma 10 4 2 2 3" xfId="6775" xr:uid="{372E0985-12A1-42DC-B72F-84B6CFE39BC1}"/>
    <cellStyle name="Comma 10 4 2 2 4" xfId="24752" xr:uid="{DA7B3CA1-6F1E-476A-8C2E-41F691A3BFB9}"/>
    <cellStyle name="Comma 10 4 3" xfId="3013" xr:uid="{CBDB3A1A-05BF-42E2-88DB-16D724BCEA5D}"/>
    <cellStyle name="Comma 10 4 3 2" xfId="12707" xr:uid="{D0CE297A-3021-4906-B569-1BCEB1B1AE5B}"/>
    <cellStyle name="Comma 10 4 3 2 2" xfId="29932" xr:uid="{4572E752-8E0A-43F9-9343-87ED8143D3FF}"/>
    <cellStyle name="Comma 10 4 3 3" xfId="6318" xr:uid="{FEAF0246-7B06-45AE-8333-796EA2A7A3E5}"/>
    <cellStyle name="Comma 10 4 3 4" xfId="24453" xr:uid="{6745805B-FB6E-494C-A525-AE99EFA130A8}"/>
    <cellStyle name="Comma 10 5" xfId="723" xr:uid="{00000000-0005-0000-0000-0000D3020000}"/>
    <cellStyle name="Comma 10 5 2" xfId="724" xr:uid="{00000000-0005-0000-0000-0000D4020000}"/>
    <cellStyle name="Comma 10 5 2 2" xfId="3986" xr:uid="{9CA77A6A-EFA0-497B-9F44-FC0B6FA6EB49}"/>
    <cellStyle name="Comma 10 5 2 2 2" xfId="13096" xr:uid="{275AAB58-A724-4855-8192-6A1F366CBEFD}"/>
    <cellStyle name="Comma 10 5 2 2 2 2" xfId="30286" xr:uid="{7547D77D-149B-40D7-9904-BA3A5F5946F0}"/>
    <cellStyle name="Comma 10 5 2 2 3" xfId="6776" xr:uid="{567B44E8-D1AF-4AC3-9AAE-4A99AC6DFA68}"/>
    <cellStyle name="Comma 10 5 2 2 4" xfId="24753" xr:uid="{1D559704-7656-4D2E-8C91-933C2DD0A221}"/>
    <cellStyle name="Comma 10 5 3" xfId="3014" xr:uid="{E74DF241-6BBB-4A92-BBA4-0EC2E944545B}"/>
    <cellStyle name="Comma 10 5 3 2" xfId="12708" xr:uid="{46E21D99-FB35-462A-BF0A-2888BCEC0852}"/>
    <cellStyle name="Comma 10 5 3 2 2" xfId="29933" xr:uid="{A30A8243-C6DD-4E5F-A53F-D363DF33B1F2}"/>
    <cellStyle name="Comma 10 5 3 3" xfId="6319" xr:uid="{3D012C02-F16C-41B1-844F-D85CC02834C1}"/>
    <cellStyle name="Comma 10 5 3 4" xfId="24454" xr:uid="{9C4BEC8F-BE14-4BF3-8ECD-7194CF49B8A5}"/>
    <cellStyle name="Comma 10 6" xfId="725" xr:uid="{00000000-0005-0000-0000-0000D5020000}"/>
    <cellStyle name="Comma 10 6 2" xfId="726" xr:uid="{00000000-0005-0000-0000-0000D6020000}"/>
    <cellStyle name="Comma 10 6 2 2" xfId="3987" xr:uid="{9054E6B3-E4AB-408D-85FA-1467C98370B6}"/>
    <cellStyle name="Comma 10 6 2 2 2" xfId="13097" xr:uid="{E160B3C3-240C-4C36-897D-AFA69B0545F6}"/>
    <cellStyle name="Comma 10 6 2 2 2 2" xfId="30287" xr:uid="{8411A2D6-8F1C-448A-BB59-59E0F50A5F42}"/>
    <cellStyle name="Comma 10 6 2 2 3" xfId="6777" xr:uid="{90C818CB-0BFA-4935-B6F0-CFB3E2CD6F00}"/>
    <cellStyle name="Comma 10 6 2 2 4" xfId="24754" xr:uid="{13C5A327-2FA4-480F-A0A1-E3441D5AAD1F}"/>
    <cellStyle name="Comma 10 6 3" xfId="3015" xr:uid="{D4296D05-C153-46E6-89B9-366396362C85}"/>
    <cellStyle name="Comma 10 6 3 2" xfId="12709" xr:uid="{FFA954DB-6D31-46B0-9236-93B0C2AB0781}"/>
    <cellStyle name="Comma 10 6 3 2 2" xfId="29934" xr:uid="{42F02AED-ACF7-4E28-950A-B811E7A7197E}"/>
    <cellStyle name="Comma 10 6 3 3" xfId="6320" xr:uid="{A023E341-D764-4E9C-B635-D442BF91F54A}"/>
    <cellStyle name="Comma 10 6 3 4" xfId="24455" xr:uid="{A3B5D121-41E3-4F25-A645-91A2477CD2BE}"/>
    <cellStyle name="Comma 10 7" xfId="727" xr:uid="{00000000-0005-0000-0000-0000D7020000}"/>
    <cellStyle name="Comma 10 7 2" xfId="3988" xr:uid="{A6528197-6378-4F83-B28A-93EFA61AB6C8}"/>
    <cellStyle name="Comma 10 7 2 2" xfId="13098" xr:uid="{62F6191B-AA0F-431D-A3B0-592F57021A60}"/>
    <cellStyle name="Comma 10 7 2 2 2" xfId="30288" xr:uid="{679533D0-26DC-4601-AF58-8848CB5F8042}"/>
    <cellStyle name="Comma 10 7 2 3" xfId="6778" xr:uid="{80D75D86-82A7-4846-9197-F5200FA1517B}"/>
    <cellStyle name="Comma 10 7 2 4" xfId="24755" xr:uid="{D3FF6DCD-A0D6-4B32-9CD0-98E422379E9A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3989" xr:uid="{F687ABE3-92F8-496A-A4F0-3095EE04638E}"/>
    <cellStyle name="Comma 11 2 2 2" xfId="13099" xr:uid="{D3C18F46-9BAA-460C-96D6-53DFA786CF19}"/>
    <cellStyle name="Comma 11 2 2 2 2" xfId="30289" xr:uid="{617618F5-0413-4101-A983-9C21852D82AC}"/>
    <cellStyle name="Comma 11 2 2 3" xfId="6779" xr:uid="{54478C38-65E6-44AB-90FD-05194BF040B9}"/>
    <cellStyle name="Comma 11 2 2 4" xfId="24756" xr:uid="{BE0BC16E-C644-4680-A3DE-4CC1CB38A091}"/>
    <cellStyle name="Comma 11 3" xfId="3016" xr:uid="{9FC251BF-A771-4649-8466-627F29FEC021}"/>
    <cellStyle name="Comma 11 3 2" xfId="12710" xr:uid="{FD62E9A8-1AA8-4404-A979-B234EEA47ECA}"/>
    <cellStyle name="Comma 11 3 2 2" xfId="29935" xr:uid="{DC9DDE17-96AE-49F9-B955-254193E8CAA4}"/>
    <cellStyle name="Comma 11 3 3" xfId="6321" xr:uid="{509A7CA0-C911-4330-9B7B-89F4936AB5C3}"/>
    <cellStyle name="Comma 11 3 4" xfId="24456" xr:uid="{E7335AE0-4758-4C4E-9E75-A1F641909EF5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3990" xr:uid="{16D91310-ECDB-4D2B-AF77-39DCE1027BC3}"/>
    <cellStyle name="Comma 12 2 2 2 2" xfId="13100" xr:uid="{E38A8A6C-73F8-4705-A9EE-52672FDC80BD}"/>
    <cellStyle name="Comma 12 2 2 2 2 2" xfId="30290" xr:uid="{5421B7CE-8ADE-4463-BAE5-5CA9B7B93F9C}"/>
    <cellStyle name="Comma 12 2 2 2 3" xfId="6780" xr:uid="{67EF0506-57CD-4204-9815-738C70311E5D}"/>
    <cellStyle name="Comma 12 2 2 2 4" xfId="24757" xr:uid="{CA7E276F-217B-4C20-80FA-81B74A1863C1}"/>
    <cellStyle name="Comma 12 2 3" xfId="3018" xr:uid="{0CE27C64-6D45-45A6-B755-C4C815B16A30}"/>
    <cellStyle name="Comma 12 2 3 2" xfId="12712" xr:uid="{093761EF-1E0B-46D7-A98E-D302C65E31B1}"/>
    <cellStyle name="Comma 12 2 3 2 2" xfId="29937" xr:uid="{48FA2DCF-2B72-4088-9561-935569F853A2}"/>
    <cellStyle name="Comma 12 2 3 3" xfId="6323" xr:uid="{CA37C022-2807-4FD0-9923-7CDC68BD11FC}"/>
    <cellStyle name="Comma 12 2 3 4" xfId="24458" xr:uid="{E912D483-3CFC-4135-9956-1F499A0293B2}"/>
    <cellStyle name="Comma 12 3" xfId="734" xr:uid="{00000000-0005-0000-0000-0000DE020000}"/>
    <cellStyle name="Comma 12 3 2" xfId="735" xr:uid="{00000000-0005-0000-0000-0000DF020000}"/>
    <cellStyle name="Comma 12 3 2 2" xfId="3991" xr:uid="{E23D5651-721E-4747-8D19-79349E1D9D46}"/>
    <cellStyle name="Comma 12 3 2 2 2" xfId="13101" xr:uid="{7DF26EC8-3BBE-4117-BBC5-5D54BB72EACE}"/>
    <cellStyle name="Comma 12 3 2 2 2 2" xfId="30291" xr:uid="{35B91A4B-3EC9-45B5-961C-B76540B1843F}"/>
    <cellStyle name="Comma 12 3 2 2 3" xfId="6781" xr:uid="{46C84024-2156-4815-BCDA-2564C5BD8094}"/>
    <cellStyle name="Comma 12 3 2 2 4" xfId="24758" xr:uid="{5BECD8DE-7B51-4BF0-B962-6778917D5BE6}"/>
    <cellStyle name="Comma 12 3 3" xfId="3019" xr:uid="{EC12DBA7-118E-4954-A2ED-43568E70BEDA}"/>
    <cellStyle name="Comma 12 3 3 2" xfId="12713" xr:uid="{71485C7C-5637-480E-A2C6-2943DC137CE5}"/>
    <cellStyle name="Comma 12 3 3 2 2" xfId="29938" xr:uid="{14F2490D-2227-4678-823D-EA26E268B4D3}"/>
    <cellStyle name="Comma 12 3 3 3" xfId="6324" xr:uid="{586F93B9-DE76-4329-AAF3-BB8949D16055}"/>
    <cellStyle name="Comma 12 3 3 4" xfId="24459" xr:uid="{1383CA74-4C53-4758-8C0E-3784A76CF3FE}"/>
    <cellStyle name="Comma 12 4" xfId="736" xr:uid="{00000000-0005-0000-0000-0000E0020000}"/>
    <cellStyle name="Comma 12 4 2" xfId="737" xr:uid="{00000000-0005-0000-0000-0000E1020000}"/>
    <cellStyle name="Comma 12 4 2 2" xfId="3992" xr:uid="{A42AE0DB-53F0-4580-983F-487F9F39F381}"/>
    <cellStyle name="Comma 12 4 2 2 2" xfId="13102" xr:uid="{2210757E-B185-4B2D-98E0-5067AFD6F083}"/>
    <cellStyle name="Comma 12 4 2 2 2 2" xfId="30292" xr:uid="{D067F53B-BE43-4855-BF2A-838DA1669985}"/>
    <cellStyle name="Comma 12 4 2 2 3" xfId="6782" xr:uid="{D03F6F01-FA6C-40A1-9175-8667E1F4883E}"/>
    <cellStyle name="Comma 12 4 2 2 4" xfId="24759" xr:uid="{6C9EFC87-E24D-449F-B4D3-06F9A77105A7}"/>
    <cellStyle name="Comma 12 4 3" xfId="3020" xr:uid="{B577EB1F-DDDA-4B07-A6D3-CA5525E99349}"/>
    <cellStyle name="Comma 12 4 3 2" xfId="12714" xr:uid="{4166724E-AD3A-4C45-8A34-055A03CF35FC}"/>
    <cellStyle name="Comma 12 4 3 2 2" xfId="29939" xr:uid="{AA1F85CC-CA54-409B-9187-304D8202F8B9}"/>
    <cellStyle name="Comma 12 4 3 3" xfId="6325" xr:uid="{6822E764-4F1A-4624-BA87-3BF649A51ACC}"/>
    <cellStyle name="Comma 12 4 3 4" xfId="24460" xr:uid="{CD799CD5-7502-478A-8C65-DDB04685C45C}"/>
    <cellStyle name="Comma 12 5" xfId="738" xr:uid="{00000000-0005-0000-0000-0000E2020000}"/>
    <cellStyle name="Comma 12 5 2" xfId="739" xr:uid="{00000000-0005-0000-0000-0000E3020000}"/>
    <cellStyle name="Comma 12 5 2 2" xfId="3993" xr:uid="{A6563789-D733-44E5-B9C0-3A3BC63C7CF7}"/>
    <cellStyle name="Comma 12 5 2 2 2" xfId="13103" xr:uid="{F4AF6D5A-518C-4E51-9793-FF350ACFB705}"/>
    <cellStyle name="Comma 12 5 2 2 2 2" xfId="30293" xr:uid="{BA6050E1-788A-431A-B68B-F9AB6E4B435B}"/>
    <cellStyle name="Comma 12 5 2 2 3" xfId="6783" xr:uid="{76FF3C87-C1F6-4F30-80D8-DB6C43697121}"/>
    <cellStyle name="Comma 12 5 2 2 4" xfId="24760" xr:uid="{145ADF56-7AD1-4D87-8E37-B1F398F8FCB6}"/>
    <cellStyle name="Comma 12 5 3" xfId="3021" xr:uid="{26212CBF-2E83-43C5-A1A5-C31C7EEAE8BB}"/>
    <cellStyle name="Comma 12 5 3 2" xfId="12715" xr:uid="{C2C2A1B7-6D9C-4C8B-8D54-612BEFE9D54B}"/>
    <cellStyle name="Comma 12 5 3 2 2" xfId="29940" xr:uid="{ED22E6C9-578D-404F-AD4A-1B449D4C1DE9}"/>
    <cellStyle name="Comma 12 5 3 3" xfId="6326" xr:uid="{98AD6C3D-40C7-45DA-952A-8D14AB78CADD}"/>
    <cellStyle name="Comma 12 5 3 4" xfId="24461" xr:uid="{C0446A90-1CCF-416A-BA5E-D93F489395EB}"/>
    <cellStyle name="Comma 12 6" xfId="740" xr:uid="{00000000-0005-0000-0000-0000E4020000}"/>
    <cellStyle name="Comma 12 6 2" xfId="741" xr:uid="{00000000-0005-0000-0000-0000E5020000}"/>
    <cellStyle name="Comma 12 6 2 2" xfId="3994" xr:uid="{746F5646-01AE-413D-A977-F4BB405A1DD2}"/>
    <cellStyle name="Comma 12 6 2 2 2" xfId="13104" xr:uid="{9AADCE50-5981-4DD7-AE75-9E05F7EE82C8}"/>
    <cellStyle name="Comma 12 6 2 2 2 2" xfId="30294" xr:uid="{3284A3AF-7E34-4F84-8279-54ACEA741475}"/>
    <cellStyle name="Comma 12 6 2 2 3" xfId="6784" xr:uid="{3C0EEA5F-E19B-4D45-83BD-4866ECA55CD0}"/>
    <cellStyle name="Comma 12 6 2 2 4" xfId="24761" xr:uid="{B8CF6388-5893-45C3-A5BF-0E25F128127C}"/>
    <cellStyle name="Comma 12 6 3" xfId="3022" xr:uid="{339E7626-38FF-4328-818B-93BEDF3DD077}"/>
    <cellStyle name="Comma 12 6 3 2" xfId="12716" xr:uid="{4D677BBD-A818-4861-8FA9-36143B4EE968}"/>
    <cellStyle name="Comma 12 6 3 2 2" xfId="29941" xr:uid="{980400E5-4EB2-4A94-9796-F8D67EA18407}"/>
    <cellStyle name="Comma 12 6 3 3" xfId="6327" xr:uid="{88AA0D03-B785-491C-BA13-B64A66B095B9}"/>
    <cellStyle name="Comma 12 6 3 4" xfId="24462" xr:uid="{DB833051-81B2-4C9E-85E1-19AFE35A766C}"/>
    <cellStyle name="Comma 12 7" xfId="742" xr:uid="{00000000-0005-0000-0000-0000E6020000}"/>
    <cellStyle name="Comma 12 7 2" xfId="3995" xr:uid="{2EBEF4D6-7714-4FE7-825F-A2C6809A36DA}"/>
    <cellStyle name="Comma 12 7 2 2" xfId="13105" xr:uid="{E3191326-B359-4BBF-A229-E64139220D82}"/>
    <cellStyle name="Comma 12 7 2 2 2" xfId="30295" xr:uid="{B82B2987-FCB2-4E3D-8B7F-62713EF3F3E9}"/>
    <cellStyle name="Comma 12 7 2 3" xfId="6785" xr:uid="{8A50352D-610A-42B6-AB1D-F70800610F26}"/>
    <cellStyle name="Comma 12 7 2 4" xfId="24762" xr:uid="{D226FF25-D549-446C-A915-B419B4E74FB5}"/>
    <cellStyle name="Comma 12 8" xfId="3017" xr:uid="{9622A994-3874-46B0-958A-D389F7E731EE}"/>
    <cellStyle name="Comma 12 8 2" xfId="12711" xr:uid="{A9DC4BEA-F8FD-40D5-AFCA-AC563948A41F}"/>
    <cellStyle name="Comma 12 8 2 2" xfId="29936" xr:uid="{93A5CF51-B29D-4C6F-89CB-B52695B853BA}"/>
    <cellStyle name="Comma 12 8 3" xfId="6322" xr:uid="{0C0C3D55-7F39-4A2C-979B-362DA05357E0}"/>
    <cellStyle name="Comma 12 8 4" xfId="24457" xr:uid="{37619698-6A7D-4744-98C4-FE9E1F434F82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3996" xr:uid="{EFF690D9-3735-4B14-8B56-6EA5849F2A8A}"/>
    <cellStyle name="Comma 13 2 2 2 2" xfId="13106" xr:uid="{FEFC88FA-068E-4BF2-B57A-7E415C11AEDA}"/>
    <cellStyle name="Comma 13 2 2 2 2 2" xfId="30296" xr:uid="{AD25B56D-7EF4-4D10-9FF2-E017D67BB138}"/>
    <cellStyle name="Comma 13 2 2 2 3" xfId="6786" xr:uid="{5A4046C7-453C-449F-B163-DAB7A2B62092}"/>
    <cellStyle name="Comma 13 2 2 2 4" xfId="24763" xr:uid="{2F39A5A0-AD65-4D98-9429-55491E810DB8}"/>
    <cellStyle name="Comma 13 2 3" xfId="3024" xr:uid="{F1E36446-09C1-480C-B039-710911FC658F}"/>
    <cellStyle name="Comma 13 2 3 2" xfId="12718" xr:uid="{ADC5428D-6B29-4FB7-A1B4-03F1C78E545F}"/>
    <cellStyle name="Comma 13 2 3 2 2" xfId="29943" xr:uid="{414736FC-BF4F-43F1-A782-29A115491D84}"/>
    <cellStyle name="Comma 13 2 3 3" xfId="6329" xr:uid="{037E870B-AEFF-4634-9F2D-7441CAA81A83}"/>
    <cellStyle name="Comma 13 2 3 4" xfId="24464" xr:uid="{6C11CDEC-275A-4731-8E60-55D524AC1F75}"/>
    <cellStyle name="Comma 13 3" xfId="746" xr:uid="{00000000-0005-0000-0000-0000EA020000}"/>
    <cellStyle name="Comma 13 3 2" xfId="3997" xr:uid="{11E72698-A4AD-4E5F-8031-B4BFDA25F019}"/>
    <cellStyle name="Comma 13 3 2 2" xfId="13107" xr:uid="{EBFD61CE-A1AA-4A50-86EA-3CED791ACAB0}"/>
    <cellStyle name="Comma 13 3 2 2 2" xfId="30297" xr:uid="{D7E26EE6-40B4-41A5-9D63-E1AC2A9A01DA}"/>
    <cellStyle name="Comma 13 3 2 3" xfId="6787" xr:uid="{A4640A73-C621-4AF4-9684-C886BA03C2E8}"/>
    <cellStyle name="Comma 13 3 2 4" xfId="24764" xr:uid="{B05040A3-2268-4475-A95A-F8DE55310A8D}"/>
    <cellStyle name="Comma 13 4" xfId="3023" xr:uid="{E775B676-91F3-4A22-9CFD-58DF5296FCB8}"/>
    <cellStyle name="Comma 13 4 2" xfId="12717" xr:uid="{98A06909-A0DC-40E7-AF55-6F19A55506EF}"/>
    <cellStyle name="Comma 13 4 2 2" xfId="29942" xr:uid="{DDDB3E53-89B3-4A51-8604-4D2541E7A711}"/>
    <cellStyle name="Comma 13 4 3" xfId="6328" xr:uid="{1F086D86-7C74-4DFE-9699-854D648B391A}"/>
    <cellStyle name="Comma 13 4 4" xfId="24463" xr:uid="{A0F01AA7-C3C9-4B50-8145-53983F3C64C6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3998" xr:uid="{54C51106-24B7-4F7E-8F95-A0DC7A5A08CE}"/>
    <cellStyle name="Comma 14 2 2 2 2 2" xfId="13108" xr:uid="{CF9AAD70-F65E-41C2-913C-B525120D7899}"/>
    <cellStyle name="Comma 14 2 2 2 2 2 2" xfId="30298" xr:uid="{78EE1C1F-F460-4618-81E7-9A8317CEF806}"/>
    <cellStyle name="Comma 14 2 2 2 2 3" xfId="6788" xr:uid="{4C785871-68F0-4B9C-9F48-8DCC74561BD3}"/>
    <cellStyle name="Comma 14 2 2 2 2 4" xfId="24765" xr:uid="{F347BE10-17D7-4233-A1FA-8EF2B39E5B62}"/>
    <cellStyle name="Comma 14 2 2 3" xfId="3027" xr:uid="{83581F20-972A-43C9-8419-BFF7BF04B014}"/>
    <cellStyle name="Comma 14 2 2 3 2" xfId="12721" xr:uid="{09B66AE2-33CD-45A9-B8A8-B4227A4173DC}"/>
    <cellStyle name="Comma 14 2 2 3 2 2" xfId="29946" xr:uid="{5ED81739-3851-4EFF-B86E-32F8CF2AAD92}"/>
    <cellStyle name="Comma 14 2 2 3 3" xfId="6332" xr:uid="{42B8BDC6-A535-4BED-AA12-BBA2D7C5907C}"/>
    <cellStyle name="Comma 14 2 2 3 4" xfId="24467" xr:uid="{3966A306-0C94-4310-AAD6-A49E8ADA3CE6}"/>
    <cellStyle name="Comma 14 2 3" xfId="751" xr:uid="{00000000-0005-0000-0000-0000EF020000}"/>
    <cellStyle name="Comma 14 2 3 2" xfId="3999" xr:uid="{1AAC55A4-1BB3-426B-B16C-04277968294F}"/>
    <cellStyle name="Comma 14 2 3 2 2" xfId="13109" xr:uid="{A615EC19-FF3F-45CB-89B5-B8F9876F6069}"/>
    <cellStyle name="Comma 14 2 3 2 2 2" xfId="30299" xr:uid="{15CD01E1-B98E-4FBD-B528-32DCAD7E9313}"/>
    <cellStyle name="Comma 14 2 3 2 3" xfId="6789" xr:uid="{DA9A4979-FB4B-457B-9771-43DE08ED80A0}"/>
    <cellStyle name="Comma 14 2 3 2 4" xfId="24766" xr:uid="{7748D297-8592-4574-8EBC-FC4FB8681910}"/>
    <cellStyle name="Comma 14 2 4" xfId="3026" xr:uid="{F8247EB5-E4C0-491D-8563-509141C72D57}"/>
    <cellStyle name="Comma 14 2 4 2" xfId="12720" xr:uid="{CCD574BA-F256-42B4-B719-549AD751BC2B}"/>
    <cellStyle name="Comma 14 2 4 2 2" xfId="29945" xr:uid="{9C6EFF9A-0AB1-478E-AF6E-4E4837C8F895}"/>
    <cellStyle name="Comma 14 2 4 3" xfId="6331" xr:uid="{09A085B3-120E-4138-9EF4-948A313FDC09}"/>
    <cellStyle name="Comma 14 2 4 4" xfId="24466" xr:uid="{E6E4317A-7CCD-48B6-862C-E3C5177D010A}"/>
    <cellStyle name="Comma 14 3" xfId="752" xr:uid="{00000000-0005-0000-0000-0000F0020000}"/>
    <cellStyle name="Comma 14 3 2" xfId="4000" xr:uid="{6F651F3F-6EBA-4A5A-85CD-27E8C0D3DCF4}"/>
    <cellStyle name="Comma 14 3 2 2" xfId="13110" xr:uid="{243712EB-AC9B-46DF-BBE7-0FB4CF9376A3}"/>
    <cellStyle name="Comma 14 3 2 2 2" xfId="30300" xr:uid="{B2FE05B5-4A42-4E2C-9FF7-904CF94FCDD8}"/>
    <cellStyle name="Comma 14 3 2 3" xfId="6790" xr:uid="{9BDE618C-88B2-47B4-9551-B74D116F85BE}"/>
    <cellStyle name="Comma 14 3 2 4" xfId="24767" xr:uid="{94D6F553-8433-4C5C-8B19-0064205A4D2E}"/>
    <cellStyle name="Comma 14 4" xfId="3025" xr:uid="{3E868230-2BCF-4773-82E0-2FE389D429C7}"/>
    <cellStyle name="Comma 14 4 2" xfId="12719" xr:uid="{3F48F1E6-7B95-483B-AC59-F3C0B35D96F0}"/>
    <cellStyle name="Comma 14 4 2 2" xfId="29944" xr:uid="{9210C390-0188-4E89-997A-3BF44880437C}"/>
    <cellStyle name="Comma 14 4 3" xfId="6330" xr:uid="{8C5C22BB-83CA-4F83-9B23-53F46DE2915E}"/>
    <cellStyle name="Comma 14 4 4" xfId="24465" xr:uid="{95C04B71-3F49-43BB-A2F8-4276F4DFFC5F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4001" xr:uid="{9AA07E24-7476-46B0-A73C-A30A533FAB1C}"/>
    <cellStyle name="Comma 15 2 2 2 2" xfId="13111" xr:uid="{5A3C597D-B47E-40EA-941B-7CA09619B260}"/>
    <cellStyle name="Comma 15 2 2 2 2 2" xfId="30301" xr:uid="{2613BE51-3234-43E2-A7BF-D5DE5ECE96AD}"/>
    <cellStyle name="Comma 15 2 2 2 3" xfId="6791" xr:uid="{D83C1F27-851E-46D3-BE5E-87385DDD37E4}"/>
    <cellStyle name="Comma 15 2 2 2 4" xfId="24768" xr:uid="{9A4FD1B9-C21B-4A62-A06E-4970354B705E}"/>
    <cellStyle name="Comma 15 2 3" xfId="3029" xr:uid="{E0483F5D-D232-4AE4-94C0-C42CD7321A70}"/>
    <cellStyle name="Comma 15 2 3 2" xfId="12723" xr:uid="{8D5608BA-8641-451A-BC46-C2E6D645A032}"/>
    <cellStyle name="Comma 15 2 3 2 2" xfId="29948" xr:uid="{4A54B4F1-758A-4154-AB4D-4A20F37D2D9E}"/>
    <cellStyle name="Comma 15 2 3 3" xfId="6334" xr:uid="{C644BAD3-1C32-4991-AA71-5F41F0C2B7C6}"/>
    <cellStyle name="Comma 15 2 3 4" xfId="24469" xr:uid="{989118B4-8BB5-4856-8D2B-141335D02222}"/>
    <cellStyle name="Comma 15 3" xfId="756" xr:uid="{00000000-0005-0000-0000-0000F4020000}"/>
    <cellStyle name="Comma 15 3 2" xfId="757" xr:uid="{00000000-0005-0000-0000-0000F5020000}"/>
    <cellStyle name="Comma 15 3 2 2" xfId="4002" xr:uid="{88374841-79A7-4BD7-AA1F-C31C372BF318}"/>
    <cellStyle name="Comma 15 3 2 2 2" xfId="13112" xr:uid="{DD9B18AB-ABB1-4CFD-BF3A-AD687964D4EF}"/>
    <cellStyle name="Comma 15 3 2 2 2 2" xfId="30302" xr:uid="{20E1BAB0-D5D0-4C87-9D6C-017D5C7E7E77}"/>
    <cellStyle name="Comma 15 3 2 2 3" xfId="6792" xr:uid="{7C7923CB-FF58-4D13-9DDE-AEEB370A83D5}"/>
    <cellStyle name="Comma 15 3 2 2 4" xfId="24769" xr:uid="{1AE49DF7-84F1-41FE-ABB1-81B4425A4FF2}"/>
    <cellStyle name="Comma 15 3 3" xfId="3030" xr:uid="{C1B63D54-D6EC-4F58-96FB-5D3460398CFC}"/>
    <cellStyle name="Comma 15 3 3 2" xfId="12724" xr:uid="{E3554145-2A76-4BE6-B297-61732A1E7A00}"/>
    <cellStyle name="Comma 15 3 3 2 2" xfId="29949" xr:uid="{0CF72BD1-6999-41BC-B9E6-12392A3C6AB5}"/>
    <cellStyle name="Comma 15 3 3 3" xfId="6335" xr:uid="{3876FF27-B543-46EB-B73A-92DD97F26EE2}"/>
    <cellStyle name="Comma 15 3 3 4" xfId="24470" xr:uid="{815AA928-B924-471C-B1F4-F8B959002F60}"/>
    <cellStyle name="Comma 15 4" xfId="758" xr:uid="{00000000-0005-0000-0000-0000F6020000}"/>
    <cellStyle name="Comma 15 4 2" xfId="759" xr:uid="{00000000-0005-0000-0000-0000F7020000}"/>
    <cellStyle name="Comma 15 4 2 2" xfId="4003" xr:uid="{8F31DF65-F541-40DA-AF7A-203C1051E185}"/>
    <cellStyle name="Comma 15 4 2 2 2" xfId="13113" xr:uid="{AE525D5D-03CE-4D74-92DE-728F2B6BDFC1}"/>
    <cellStyle name="Comma 15 4 2 2 2 2" xfId="30303" xr:uid="{D810B286-9DC1-4E6D-BFF7-CA33EEB178FA}"/>
    <cellStyle name="Comma 15 4 2 2 3" xfId="6793" xr:uid="{8B2A05FC-3C7A-440D-A81E-421C8862F94A}"/>
    <cellStyle name="Comma 15 4 2 2 4" xfId="24770" xr:uid="{4447A67F-DC29-4ED1-880E-98F620968366}"/>
    <cellStyle name="Comma 15 4 3" xfId="3031" xr:uid="{57FE5085-1B76-45BD-9075-347E7B7AF522}"/>
    <cellStyle name="Comma 15 4 3 2" xfId="12725" xr:uid="{14CD14F2-4AAC-4D42-8033-0D1F2D5518F6}"/>
    <cellStyle name="Comma 15 4 3 2 2" xfId="29950" xr:uid="{5C71CFFB-79C4-4193-B57F-197587D4B935}"/>
    <cellStyle name="Comma 15 4 3 3" xfId="6336" xr:uid="{16430DD5-DC95-4151-BF65-796AC96FB27B}"/>
    <cellStyle name="Comma 15 4 3 4" xfId="24471" xr:uid="{132F5CCE-AEC9-4428-A840-8CDCEFE0404A}"/>
    <cellStyle name="Comma 15 5" xfId="760" xr:uid="{00000000-0005-0000-0000-0000F8020000}"/>
    <cellStyle name="Comma 15 5 2" xfId="4004" xr:uid="{B87D2F2C-B674-4F57-9917-5EFC4718E2BA}"/>
    <cellStyle name="Comma 15 5 2 2" xfId="13114" xr:uid="{7959414D-2681-4076-9A2D-C54E8E3B5DBF}"/>
    <cellStyle name="Comma 15 5 2 2 2" xfId="30304" xr:uid="{701A6AB7-B7EC-40CE-B3FF-42A70B757A96}"/>
    <cellStyle name="Comma 15 5 2 3" xfId="6794" xr:uid="{ACF14F26-38F2-402F-A2D3-727E543C1DEB}"/>
    <cellStyle name="Comma 15 5 2 4" xfId="24771" xr:uid="{696396F3-CEEF-4458-9D77-1271D89B3E22}"/>
    <cellStyle name="Comma 15 6" xfId="3028" xr:uid="{926798E8-FE64-4907-ABF2-6474000ACCCD}"/>
    <cellStyle name="Comma 15 6 2" xfId="12722" xr:uid="{63B0DFA2-2027-46B3-9829-FA9FBA1070D3}"/>
    <cellStyle name="Comma 15 6 2 2" xfId="29947" xr:uid="{FC6836B1-A03B-4C61-899B-6350A0489F75}"/>
    <cellStyle name="Comma 15 6 3" xfId="6333" xr:uid="{A154FD3B-B3AF-4AA1-B6E2-72A99FF965DB}"/>
    <cellStyle name="Comma 15 6 4" xfId="24468" xr:uid="{AEC274D4-86B8-46A2-BB69-08117CBB730F}"/>
    <cellStyle name="Comma 16" xfId="761" xr:uid="{00000000-0005-0000-0000-0000F9020000}"/>
    <cellStyle name="Comma 16 2" xfId="762" xr:uid="{00000000-0005-0000-0000-0000FA020000}"/>
    <cellStyle name="Comma 16 2 2" xfId="4005" xr:uid="{D2B36618-CDCD-4831-8827-22DAC83A42FA}"/>
    <cellStyle name="Comma 16 2 2 2" xfId="13115" xr:uid="{51482286-75F2-4CBB-9C7E-F64DF13EA161}"/>
    <cellStyle name="Comma 16 2 2 2 2" xfId="30305" xr:uid="{EAB431BB-803A-425E-842B-6B47777ADD52}"/>
    <cellStyle name="Comma 16 2 2 3" xfId="6795" xr:uid="{F421F40C-3E8B-4874-AF97-8065120E8DD9}"/>
    <cellStyle name="Comma 16 2 2 4" xfId="24772" xr:uid="{A0B771A0-DA22-4D0E-A332-A13E3139B0B7}"/>
    <cellStyle name="Comma 16 3" xfId="3032" xr:uid="{E83CAA48-E04A-4993-B356-EE20FCF63485}"/>
    <cellStyle name="Comma 16 3 2" xfId="12726" xr:uid="{226C9C9A-A4ED-4677-AA69-38B94E9DE614}"/>
    <cellStyle name="Comma 16 3 2 2" xfId="29951" xr:uid="{F09501E5-5CFB-4574-ADBF-5862CD5AE71F}"/>
    <cellStyle name="Comma 16 3 3" xfId="6337" xr:uid="{B8542414-B5C3-42A2-8110-A7D84ADD3AB1}"/>
    <cellStyle name="Comma 16 3 4" xfId="24472" xr:uid="{FCAB22A1-8F1C-4A1F-B7A8-8639AA58A293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4006" xr:uid="{485FABEB-EEB8-4AE6-8E35-1AE3E8FEC575}"/>
    <cellStyle name="Comma 17 2 2 2 2" xfId="13116" xr:uid="{A46E2611-1E60-4449-B4AF-121D4A528E0B}"/>
    <cellStyle name="Comma 17 2 2 2 2 2" xfId="30306" xr:uid="{2FF4E7AA-ADB2-427E-B40C-DD9BDC8B4083}"/>
    <cellStyle name="Comma 17 2 2 2 3" xfId="6796" xr:uid="{E16097C9-217B-4A62-9EFC-566B504200C0}"/>
    <cellStyle name="Comma 17 2 2 2 4" xfId="24773" xr:uid="{E252074D-7009-455E-9B6E-8F3EB2283B6C}"/>
    <cellStyle name="Comma 17 2 3" xfId="3034" xr:uid="{9FB43039-52D9-4443-B3DC-1EC7323B277D}"/>
    <cellStyle name="Comma 17 2 3 2" xfId="12728" xr:uid="{845E10E5-0903-4B17-8E62-69861E288E0D}"/>
    <cellStyle name="Comma 17 2 3 2 2" xfId="29953" xr:uid="{7D181053-2D35-4DCA-A237-4260DA16156E}"/>
    <cellStyle name="Comma 17 2 3 3" xfId="6339" xr:uid="{8A9C7A39-8379-4556-95AF-E173D6B2A145}"/>
    <cellStyle name="Comma 17 2 3 4" xfId="24474" xr:uid="{1911DB96-1B87-4CA9-A384-B1C1618D5214}"/>
    <cellStyle name="Comma 17 3" xfId="3033" xr:uid="{818BF886-F484-4354-BBF0-E51D3F2320F9}"/>
    <cellStyle name="Comma 17 3 2" xfId="12727" xr:uid="{A3CFF25C-4658-4209-AC0F-50CB210EDB19}"/>
    <cellStyle name="Comma 17 3 2 2" xfId="29952" xr:uid="{432711CD-C29A-4738-B1B0-CEA464BBD236}"/>
    <cellStyle name="Comma 17 3 3" xfId="6338" xr:uid="{D5983BE9-6E29-406F-933F-4E9AFD26798C}"/>
    <cellStyle name="Comma 17 3 4" xfId="24473" xr:uid="{E2F731CD-F9FA-4BB5-BFF6-BE0A3AF015F6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4007" xr:uid="{887E09FF-412B-443E-BCD2-F0DBF9202D03}"/>
    <cellStyle name="Comma 18 2 2 2 2" xfId="13117" xr:uid="{FED01E60-D90C-482E-BC09-4A5C30BF4397}"/>
    <cellStyle name="Comma 18 2 2 2 2 2" xfId="30307" xr:uid="{B8DC7955-8335-4F7D-8168-384EB03AC725}"/>
    <cellStyle name="Comma 18 2 2 2 3" xfId="6797" xr:uid="{2D5DB971-FBA3-4B01-8A48-B1D577CF810C}"/>
    <cellStyle name="Comma 18 2 2 2 4" xfId="24774" xr:uid="{3CEACC9D-8CE8-410A-AE65-66D9069097DE}"/>
    <cellStyle name="Comma 18 2 3" xfId="3036" xr:uid="{79EB30D2-A693-4775-8421-B8C559DA9B2E}"/>
    <cellStyle name="Comma 18 2 3 2" xfId="12730" xr:uid="{E7F590C2-B2BE-46D8-BC3A-855A044F62FE}"/>
    <cellStyle name="Comma 18 2 3 2 2" xfId="29955" xr:uid="{44B43D7D-5B8D-4446-89CF-FEB8B22EA607}"/>
    <cellStyle name="Comma 18 2 3 3" xfId="6341" xr:uid="{7A216D91-369F-4594-8829-6857AE54FCE1}"/>
    <cellStyle name="Comma 18 2 3 4" xfId="24476" xr:uid="{CEBC88C5-A057-460F-B66B-C23B9E760C87}"/>
    <cellStyle name="Comma 18 3" xfId="769" xr:uid="{00000000-0005-0000-0000-000001030000}"/>
    <cellStyle name="Comma 18 3 2" xfId="4008" xr:uid="{D17F44BD-C979-4BAB-A64C-EC569C7957B7}"/>
    <cellStyle name="Comma 18 3 2 2" xfId="13118" xr:uid="{F332A6CE-3734-476D-A89D-6898F0995C7F}"/>
    <cellStyle name="Comma 18 3 2 2 2" xfId="30308" xr:uid="{33E86F67-63B0-4B86-969B-2BC7C36680E6}"/>
    <cellStyle name="Comma 18 3 2 3" xfId="6798" xr:uid="{69E966A8-5ECB-480F-93D6-B80100F4B68C}"/>
    <cellStyle name="Comma 18 3 2 4" xfId="24775" xr:uid="{6D4244C3-894D-4F4B-8F19-223535B850E2}"/>
    <cellStyle name="Comma 18 4" xfId="3035" xr:uid="{29BFFF8D-B5C7-4E68-A716-E2340A67FDF9}"/>
    <cellStyle name="Comma 18 4 2" xfId="12729" xr:uid="{67C7E86C-D1CD-44EC-A2E4-DB859DC04B07}"/>
    <cellStyle name="Comma 18 4 2 2" xfId="29954" xr:uid="{867B9162-3757-439E-A195-CA88417742C0}"/>
    <cellStyle name="Comma 18 4 3" xfId="6340" xr:uid="{A9660E92-77ED-4A4F-AC7F-2D35C5DDDE5F}"/>
    <cellStyle name="Comma 18 4 4" xfId="24475" xr:uid="{1E94F233-EBCB-4494-989C-705A4A013B74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2 2 2" xfId="12732" xr:uid="{A774061B-EA7B-418B-9DC0-A2720E0B8A0A}"/>
    <cellStyle name="Comma 19 2 2 2 2" xfId="29957" xr:uid="{65ACAAAE-74C0-4FB3-AB5A-10E74EE85A34}"/>
    <cellStyle name="Comma 19 2 2 3" xfId="6343" xr:uid="{84E464AF-E824-4457-9641-7D242A69B8B1}"/>
    <cellStyle name="Comma 19 2 2 4" xfId="24478" xr:uid="{0A110BA6-0AC8-4A47-BC46-3C6E542558D5}"/>
    <cellStyle name="Comma 19 3" xfId="772" xr:uid="{00000000-0005-0000-0000-000004030000}"/>
    <cellStyle name="Comma 19 3 2" xfId="3039" xr:uid="{7D4004BC-F4C9-4715-9D24-8C30366989F3}"/>
    <cellStyle name="Comma 19 3 2 2" xfId="12733" xr:uid="{324A7FB6-FB2C-4093-AC8D-180212F1C38C}"/>
    <cellStyle name="Comma 19 3 2 2 2" xfId="29958" xr:uid="{0737DD3F-F1AC-4621-8495-414D00DE3AE4}"/>
    <cellStyle name="Comma 19 3 2 3" xfId="6344" xr:uid="{079BF3EA-36C8-47C4-ADBC-A124C0B2B866}"/>
    <cellStyle name="Comma 19 3 2 4" xfId="24479" xr:uid="{A0BF1A0F-16D6-48B8-B381-6933F41AE4AC}"/>
    <cellStyle name="Comma 19 4" xfId="773" xr:uid="{00000000-0005-0000-0000-000005030000}"/>
    <cellStyle name="Comma 19 4 2" xfId="3040" xr:uid="{45986635-CE21-460F-AF39-154B29ED41E2}"/>
    <cellStyle name="Comma 19 4 2 2" xfId="12734" xr:uid="{7D312D35-535A-4448-A49C-BEE43B26CC5A}"/>
    <cellStyle name="Comma 19 4 2 2 2" xfId="29959" xr:uid="{0B689EA7-7217-4DF8-AD0E-D730CE97B9C3}"/>
    <cellStyle name="Comma 19 4 2 3" xfId="6345" xr:uid="{A1336CFE-0AB0-48B3-9F6B-45B8C6D9C0D5}"/>
    <cellStyle name="Comma 19 4 2 4" xfId="24480" xr:uid="{AB313BC1-F424-48A5-8A2F-FAE582D9084E}"/>
    <cellStyle name="Comma 19 5" xfId="774" xr:uid="{00000000-0005-0000-0000-000006030000}"/>
    <cellStyle name="Comma 19 5 2" xfId="4009" xr:uid="{1C4D9B00-4ACA-4151-8B9E-A084781BD7F1}"/>
    <cellStyle name="Comma 19 5 2 2" xfId="13119" xr:uid="{F65C40B1-5F95-4530-B272-1DDFCEAFB09E}"/>
    <cellStyle name="Comma 19 5 2 2 2" xfId="30309" xr:uid="{BC3EAE7C-FC08-4305-BE26-19B7105BE5ED}"/>
    <cellStyle name="Comma 19 5 2 3" xfId="6799" xr:uid="{F3BCF656-97C6-43E0-B442-32D73164E1B8}"/>
    <cellStyle name="Comma 19 5 2 4" xfId="24776" xr:uid="{37674377-A180-4284-A09F-88CBE88A3E35}"/>
    <cellStyle name="Comma 19 6" xfId="3037" xr:uid="{17B7C024-8B2E-412E-A021-999A180B4901}"/>
    <cellStyle name="Comma 19 6 2" xfId="12731" xr:uid="{B08F8594-0571-4276-838C-555FC34FF20F}"/>
    <cellStyle name="Comma 19 6 2 2" xfId="29956" xr:uid="{4433B411-889D-4FB2-8C35-C77DD1D677AF}"/>
    <cellStyle name="Comma 19 6 3" xfId="6342" xr:uid="{7E789AA4-56D5-4EAE-89FB-D83DA57BDFE7}"/>
    <cellStyle name="Comma 19 6 4" xfId="24477" xr:uid="{2C62F18D-9EF5-4BB8-8353-2EE1ACE09D3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4010" xr:uid="{A8C9F826-208B-44DF-A4C7-5C88080982CE}"/>
    <cellStyle name="Comma 2 10 2 2 2" xfId="13120" xr:uid="{96A65906-A273-4C1E-917D-B2E3DEDCE312}"/>
    <cellStyle name="Comma 2 10 2 2 2 2" xfId="30310" xr:uid="{946A96DD-24A3-41F8-A6FB-BF5367D3C1CD}"/>
    <cellStyle name="Comma 2 10 2 2 3" xfId="6800" xr:uid="{A4D2D44B-CB72-4041-A298-20A94B8456B9}"/>
    <cellStyle name="Comma 2 10 2 2 4" xfId="24777" xr:uid="{6A42BD3A-C18E-45D9-ABB8-D00D5A704A38}"/>
    <cellStyle name="Comma 2 10 3" xfId="3041" xr:uid="{AFDCCA69-8CEF-419A-B182-CBB2CE732D20}"/>
    <cellStyle name="Comma 2 10 3 2" xfId="12735" xr:uid="{E5277107-E62E-4987-A93F-07D0190A3451}"/>
    <cellStyle name="Comma 2 10 3 2 2" xfId="29960" xr:uid="{44F9FBB9-100A-4111-BEB4-2476E1E42AB0}"/>
    <cellStyle name="Comma 2 10 3 3" xfId="6346" xr:uid="{5E634AA4-7831-476C-9E3F-485A3C763866}"/>
    <cellStyle name="Comma 2 10 3 4" xfId="24481" xr:uid="{89DC8A2A-3813-431D-89A2-5B4C12BB8814}"/>
    <cellStyle name="Comma 2 11" xfId="778" xr:uid="{00000000-0005-0000-0000-00000A030000}"/>
    <cellStyle name="Comma 2 11 2" xfId="779" xr:uid="{00000000-0005-0000-0000-00000B030000}"/>
    <cellStyle name="Comma 2 11 2 2" xfId="4011" xr:uid="{32CD1EC6-44DA-41EF-A469-C0E89A181E33}"/>
    <cellStyle name="Comma 2 11 2 2 2" xfId="13121" xr:uid="{AF385CB0-057B-4A0F-B728-4674EB7DCE5A}"/>
    <cellStyle name="Comma 2 11 2 2 2 2" xfId="30311" xr:uid="{40E23444-E34B-4EDB-9710-B129E7F0468A}"/>
    <cellStyle name="Comma 2 11 2 2 3" xfId="6801" xr:uid="{593AC40A-AB0C-4828-8710-576054A81943}"/>
    <cellStyle name="Comma 2 11 2 2 4" xfId="24778" xr:uid="{6A524BC7-9962-4FB1-9FA2-AAC10DAEDCA4}"/>
    <cellStyle name="Comma 2 11 3" xfId="3042" xr:uid="{E310980C-D64F-4876-96FD-327EF60F17ED}"/>
    <cellStyle name="Comma 2 11 3 2" xfId="12736" xr:uid="{E8EB961F-324B-4191-9B94-8F5D810E2C1B}"/>
    <cellStyle name="Comma 2 11 3 2 2" xfId="29961" xr:uid="{9BF7CF47-FEE4-4F96-9603-AE1F6736624D}"/>
    <cellStyle name="Comma 2 11 3 3" xfId="6347" xr:uid="{F8CAE82F-B44B-4F82-8990-272F26114A75}"/>
    <cellStyle name="Comma 2 11 3 4" xfId="24482" xr:uid="{0A4DA485-8AF5-455E-95CF-4F98BE362C0B}"/>
    <cellStyle name="Comma 2 12" xfId="780" xr:uid="{00000000-0005-0000-0000-00000C030000}"/>
    <cellStyle name="Comma 2 12 2" xfId="781" xr:uid="{00000000-0005-0000-0000-00000D030000}"/>
    <cellStyle name="Comma 2 12 2 2" xfId="4012" xr:uid="{EE4D25CB-A249-4927-88F7-AF2B7D6234FD}"/>
    <cellStyle name="Comma 2 12 2 2 2" xfId="13122" xr:uid="{CBEFC8FC-8654-4659-8AF5-D808C58FC2B6}"/>
    <cellStyle name="Comma 2 12 2 2 2 2" xfId="30312" xr:uid="{ED6ADD1D-76F1-4FE8-9CA9-FD2BF53E5A13}"/>
    <cellStyle name="Comma 2 12 2 2 3" xfId="6802" xr:uid="{16E7F425-71E3-4FE4-9A0B-D6ED5E0DA313}"/>
    <cellStyle name="Comma 2 12 2 2 4" xfId="24779" xr:uid="{97B23E2D-8542-4782-B8FE-6F3D872F8FA9}"/>
    <cellStyle name="Comma 2 12 3" xfId="3043" xr:uid="{5377AD1D-0AC1-4406-905A-530FBD74D56B}"/>
    <cellStyle name="Comma 2 12 3 2" xfId="12737" xr:uid="{682381BA-65E6-4289-89D2-70671602616E}"/>
    <cellStyle name="Comma 2 12 3 2 2" xfId="29962" xr:uid="{079016DD-C227-47BF-B2AF-F3050A03BBC9}"/>
    <cellStyle name="Comma 2 12 3 3" xfId="6348" xr:uid="{466DAF54-650B-437F-BC03-D0DD28492080}"/>
    <cellStyle name="Comma 2 12 3 4" xfId="24483" xr:uid="{2289D3F5-1C38-4F96-8769-17B97AF1C91D}"/>
    <cellStyle name="Comma 2 13" xfId="782" xr:uid="{00000000-0005-0000-0000-00000E030000}"/>
    <cellStyle name="Comma 2 13 2" xfId="783" xr:uid="{00000000-0005-0000-0000-00000F030000}"/>
    <cellStyle name="Comma 2 13 2 2" xfId="4013" xr:uid="{7EE6BF03-5D47-43A4-A81B-7633368F54F8}"/>
    <cellStyle name="Comma 2 13 2 2 2" xfId="13123" xr:uid="{6E8DB774-B566-4AA4-90CF-ED497BE535C4}"/>
    <cellStyle name="Comma 2 13 2 2 2 2" xfId="30313" xr:uid="{FBC1AC6D-0149-4F06-B68B-5DB3EEF57814}"/>
    <cellStyle name="Comma 2 13 2 2 3" xfId="6803" xr:uid="{1583D8C2-3F8F-4C59-95EE-8903D0AF0E58}"/>
    <cellStyle name="Comma 2 13 2 2 4" xfId="24780" xr:uid="{7B10A02A-DDFB-4DDF-9BCE-6F9CCA750C11}"/>
    <cellStyle name="Comma 2 13 3" xfId="3044" xr:uid="{A199919F-E13B-4CE3-B1D7-593EF98959B7}"/>
    <cellStyle name="Comma 2 13 3 2" xfId="12738" xr:uid="{3DA20280-EA4F-4BCE-AB4D-736C5C95FCEE}"/>
    <cellStyle name="Comma 2 13 3 2 2" xfId="29963" xr:uid="{0EC897D6-F4A9-420C-A5D3-6D4359CDB990}"/>
    <cellStyle name="Comma 2 13 3 3" xfId="6349" xr:uid="{7D1E53EB-880D-453F-8575-C3364DFB1284}"/>
    <cellStyle name="Comma 2 13 3 4" xfId="24484" xr:uid="{0D7D3EA6-AEC8-4C98-82D3-3B65357DCCCA}"/>
    <cellStyle name="Comma 2 14" xfId="784" xr:uid="{00000000-0005-0000-0000-000010030000}"/>
    <cellStyle name="Comma 2 14 2" xfId="785" xr:uid="{00000000-0005-0000-0000-000011030000}"/>
    <cellStyle name="Comma 2 14 2 2" xfId="4014" xr:uid="{E269034F-5A40-4C2C-92EA-C35EA4033950}"/>
    <cellStyle name="Comma 2 14 2 2 2" xfId="13124" xr:uid="{DB620BE9-8670-4ECE-90AB-C88C0608A43B}"/>
    <cellStyle name="Comma 2 14 2 2 2 2" xfId="30314" xr:uid="{8E6099AA-E57D-4108-B78A-AFB7416427B6}"/>
    <cellStyle name="Comma 2 14 2 2 3" xfId="6804" xr:uid="{1FEBCE41-000F-43D1-9ADB-BC97191E4200}"/>
    <cellStyle name="Comma 2 14 2 2 4" xfId="24781" xr:uid="{E49171D7-C551-460D-BB37-D26F9C25490E}"/>
    <cellStyle name="Comma 2 14 3" xfId="3045" xr:uid="{C1867373-29E9-44CF-972B-80471AB9ADD5}"/>
    <cellStyle name="Comma 2 14 3 2" xfId="12739" xr:uid="{2DE52274-8C82-4613-90A9-8628997E15D6}"/>
    <cellStyle name="Comma 2 14 3 2 2" xfId="29964" xr:uid="{6DAB793B-BB1B-4049-80CC-C20A232BF158}"/>
    <cellStyle name="Comma 2 14 3 3" xfId="6350" xr:uid="{CD4D3018-0E77-4F65-97E6-FEBBD47F8403}"/>
    <cellStyle name="Comma 2 14 3 4" xfId="24485" xr:uid="{18441519-3285-40F0-AF2C-771FF55A048F}"/>
    <cellStyle name="Comma 2 15" xfId="786" xr:uid="{00000000-0005-0000-0000-000012030000}"/>
    <cellStyle name="Comma 2 15 2" xfId="787" xr:uid="{00000000-0005-0000-0000-000013030000}"/>
    <cellStyle name="Comma 2 15 2 2" xfId="4015" xr:uid="{E92D9D04-7886-4050-8937-D6DA09E3692B}"/>
    <cellStyle name="Comma 2 15 2 2 2" xfId="13125" xr:uid="{9F5242BA-A565-4B50-86DF-BECAD054B455}"/>
    <cellStyle name="Comma 2 15 2 2 2 2" xfId="30315" xr:uid="{E7C5645B-0842-4E94-9BEF-18762E4E4349}"/>
    <cellStyle name="Comma 2 15 2 2 3" xfId="6805" xr:uid="{88063870-A8DE-4B8C-9B5F-418126EC1BFE}"/>
    <cellStyle name="Comma 2 15 2 2 4" xfId="24782" xr:uid="{B88805F5-BAF8-404B-96FA-FD8F0A91AA33}"/>
    <cellStyle name="Comma 2 15 3" xfId="3046" xr:uid="{6D140B16-DFF5-4A8A-B483-1270625595C1}"/>
    <cellStyle name="Comma 2 15 3 2" xfId="12740" xr:uid="{2F7E65B9-D86A-4E48-A585-0AC090AABCF3}"/>
    <cellStyle name="Comma 2 15 3 2 2" xfId="29965" xr:uid="{0A90348C-54C6-4256-87F0-B53F7A61CB0C}"/>
    <cellStyle name="Comma 2 15 3 3" xfId="6351" xr:uid="{C3D975B1-1433-4622-9350-617692E210F9}"/>
    <cellStyle name="Comma 2 15 3 4" xfId="24486" xr:uid="{1430A76C-2247-4FA9-A089-35D84690D352}"/>
    <cellStyle name="Comma 2 16" xfId="788" xr:uid="{00000000-0005-0000-0000-000014030000}"/>
    <cellStyle name="Comma 2 16 2" xfId="789" xr:uid="{00000000-0005-0000-0000-000015030000}"/>
    <cellStyle name="Comma 2 16 2 2" xfId="4016" xr:uid="{CDFAB245-3A1B-4F03-BDE5-2180EB3F3994}"/>
    <cellStyle name="Comma 2 16 2 2 2" xfId="13126" xr:uid="{521E4D07-0672-4034-A756-6B23058482F5}"/>
    <cellStyle name="Comma 2 16 2 2 2 2" xfId="30316" xr:uid="{D21B1249-D46B-4CAF-8CCF-EFF4B92779EC}"/>
    <cellStyle name="Comma 2 16 2 2 3" xfId="6806" xr:uid="{F49E2BFF-0818-4985-854C-47DBEEFE0AD3}"/>
    <cellStyle name="Comma 2 16 2 2 4" xfId="24783" xr:uid="{D8736924-E681-47F2-A964-AD23E9231F7D}"/>
    <cellStyle name="Comma 2 16 3" xfId="3047" xr:uid="{AD5BC0A1-950A-4B5A-817C-07A09B538519}"/>
    <cellStyle name="Comma 2 16 3 2" xfId="12741" xr:uid="{420ED859-241B-4CB8-9B8A-2229A5FA07F0}"/>
    <cellStyle name="Comma 2 16 3 2 2" xfId="29966" xr:uid="{045D63D5-4E00-4DF2-8D0C-CB6E3EEB21A6}"/>
    <cellStyle name="Comma 2 16 3 3" xfId="6352" xr:uid="{17AB3B37-3FEB-4929-A693-181F69528803}"/>
    <cellStyle name="Comma 2 16 3 4" xfId="24487" xr:uid="{3DE3C32D-B7A0-4747-97EB-9BE0BF9D4263}"/>
    <cellStyle name="Comma 2 17" xfId="790" xr:uid="{00000000-0005-0000-0000-000016030000}"/>
    <cellStyle name="Comma 2 17 2" xfId="791" xr:uid="{00000000-0005-0000-0000-000017030000}"/>
    <cellStyle name="Comma 2 17 2 2" xfId="4017" xr:uid="{BFE11274-1957-4ED1-83BD-5EC543D4147B}"/>
    <cellStyle name="Comma 2 17 2 2 2" xfId="13127" xr:uid="{B5E44188-E753-407B-A721-5393D52EEFC7}"/>
    <cellStyle name="Comma 2 17 2 2 2 2" xfId="30317" xr:uid="{AF12EA2E-DE70-4F49-8BE5-D9ED62B4FE9E}"/>
    <cellStyle name="Comma 2 17 2 2 3" xfId="6807" xr:uid="{4DB98B61-1D80-4214-A361-E13D6B717928}"/>
    <cellStyle name="Comma 2 17 2 2 4" xfId="24784" xr:uid="{5836A803-799C-414D-AC92-35C007ECFE58}"/>
    <cellStyle name="Comma 2 17 3" xfId="3048" xr:uid="{F3A5BB1F-D4A4-43F7-88AF-17534208AEC9}"/>
    <cellStyle name="Comma 2 17 3 2" xfId="12742" xr:uid="{490B91AF-0A39-402F-BB11-A503F27E3D1C}"/>
    <cellStyle name="Comma 2 17 3 2 2" xfId="29967" xr:uid="{072295C0-B267-4A14-9C9B-68F868DB148B}"/>
    <cellStyle name="Comma 2 17 3 3" xfId="6353" xr:uid="{907378E7-5837-4CFF-93D5-C87FD4A0998B}"/>
    <cellStyle name="Comma 2 17 3 4" xfId="24488" xr:uid="{F9EEFA2F-AFE3-40E3-A370-FDC1C83ECE8D}"/>
    <cellStyle name="Comma 2 18" xfId="792" xr:uid="{00000000-0005-0000-0000-000018030000}"/>
    <cellStyle name="Comma 2 18 2" xfId="793" xr:uid="{00000000-0005-0000-0000-000019030000}"/>
    <cellStyle name="Comma 2 18 2 2" xfId="4018" xr:uid="{F30B7555-70FD-4863-A145-C6CE9B6CA682}"/>
    <cellStyle name="Comma 2 18 2 2 2" xfId="13128" xr:uid="{130C3F88-83CA-4AD5-B48E-324905424480}"/>
    <cellStyle name="Comma 2 18 2 2 2 2" xfId="30318" xr:uid="{853321BD-DFA8-45B7-8CC7-DA84B7AB3126}"/>
    <cellStyle name="Comma 2 18 2 2 3" xfId="6808" xr:uid="{168FC2FD-5F88-4668-AFF7-179F53CCE21F}"/>
    <cellStyle name="Comma 2 18 2 2 4" xfId="24785" xr:uid="{5DF75FBF-E961-465B-B49E-CC5D3B7027B0}"/>
    <cellStyle name="Comma 2 18 3" xfId="3049" xr:uid="{E838855B-EDCB-4EF6-8DD5-A81244DBBB83}"/>
    <cellStyle name="Comma 2 18 3 2" xfId="12743" xr:uid="{BCA364A4-112E-4B45-886B-0C09A7BA1C8D}"/>
    <cellStyle name="Comma 2 18 3 2 2" xfId="29968" xr:uid="{BD637578-24B2-48D1-8CB1-B0BB25005335}"/>
    <cellStyle name="Comma 2 18 3 3" xfId="6354" xr:uid="{ED98E307-1BDF-4DDE-847D-B73FC20E22FB}"/>
    <cellStyle name="Comma 2 18 3 4" xfId="24489" xr:uid="{25D18D44-BCAF-4C04-B2EA-48AD1BA3995D}"/>
    <cellStyle name="Comma 2 19" xfId="794" xr:uid="{00000000-0005-0000-0000-00001A030000}"/>
    <cellStyle name="Comma 2 19 2" xfId="795" xr:uid="{00000000-0005-0000-0000-00001B030000}"/>
    <cellStyle name="Comma 2 19 2 2" xfId="4019" xr:uid="{D4C98E07-7734-4300-8E39-79B4AA46546D}"/>
    <cellStyle name="Comma 2 19 2 2 2" xfId="13129" xr:uid="{C82A0241-C404-4D0A-A38D-25BE9E8B3BD0}"/>
    <cellStyle name="Comma 2 19 2 2 2 2" xfId="30319" xr:uid="{B300A426-115F-4478-8529-AD39877420F4}"/>
    <cellStyle name="Comma 2 19 2 2 3" xfId="6809" xr:uid="{56ECB8FC-0995-4CA5-8B9E-1D726CB3220D}"/>
    <cellStyle name="Comma 2 19 2 2 4" xfId="24786" xr:uid="{B399E198-D426-4E7E-A39F-0A254EF7D901}"/>
    <cellStyle name="Comma 2 19 3" xfId="3050" xr:uid="{B0C17B82-5F9A-438B-B4A3-C807CF362E1C}"/>
    <cellStyle name="Comma 2 19 3 2" xfId="12744" xr:uid="{54972954-8C08-47C5-B578-E5FB9D10D3C7}"/>
    <cellStyle name="Comma 2 19 3 2 2" xfId="29969" xr:uid="{CB6F6E39-7760-44EE-817A-4D46A332BEDE}"/>
    <cellStyle name="Comma 2 19 3 3" xfId="6355" xr:uid="{2C829289-160B-407C-BC4C-E6FFF08D35C8}"/>
    <cellStyle name="Comma 2 19 3 4" xfId="24490" xr:uid="{5F1A9900-93FB-4B0D-997E-380392B8C772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4022" xr:uid="{81B9DAD8-C80D-4A30-B31C-88B76B75D4F7}"/>
    <cellStyle name="Comma 2 2 2 2 2 2 2 2 2 2 2" xfId="13132" xr:uid="{FEAA04B6-D1EA-45ED-B4FD-9DF1F45695AB}"/>
    <cellStyle name="Comma 2 2 2 2 2 2 2 2 2 2 2 2" xfId="30322" xr:uid="{CCAFA65C-8669-4566-86CF-608B4CCD5960}"/>
    <cellStyle name="Comma 2 2 2 2 2 2 2 2 2 2 3" xfId="6812" xr:uid="{96CBB03D-73B3-4769-9395-0268906FDFD7}"/>
    <cellStyle name="Comma 2 2 2 2 2 2 2 2 2 2 4" xfId="24789" xr:uid="{7056F8FD-7979-4321-B37E-D80C57348CF0}"/>
    <cellStyle name="Comma 2 2 2 2 2 2 2 2 3" xfId="3056" xr:uid="{CE538DE6-5D58-44B6-A6B2-39323CBDC972}"/>
    <cellStyle name="Comma 2 2 2 2 2 2 2 2 3 2" xfId="12750" xr:uid="{FC4E687B-3E99-495D-AA2D-56BE6AA4A6B3}"/>
    <cellStyle name="Comma 2 2 2 2 2 2 2 2 3 2 2" xfId="29975" xr:uid="{B96329EE-8AFD-4F32-BFD0-D741C7BBFF14}"/>
    <cellStyle name="Comma 2 2 2 2 2 2 2 2 3 3" xfId="6361" xr:uid="{3051DDEA-1B5F-4144-A65D-FB88E45B52FF}"/>
    <cellStyle name="Comma 2 2 2 2 2 2 2 2 3 4" xfId="24496" xr:uid="{94425020-E972-4AF7-A119-97FE4A50F0CC}"/>
    <cellStyle name="Comma 2 2 2 2 2 2 2 3" xfId="804" xr:uid="{00000000-0005-0000-0000-000024030000}"/>
    <cellStyle name="Comma 2 2 2 2 2 2 2 3 2" xfId="805" xr:uid="{00000000-0005-0000-0000-000025030000}"/>
    <cellStyle name="Comma 2 2 2 2 2 2 2 3 2 2" xfId="4023" xr:uid="{555BB414-7228-4015-BAE8-27543A0332C7}"/>
    <cellStyle name="Comma 2 2 2 2 2 2 2 3 2 2 2" xfId="13133" xr:uid="{0F8A2FBD-822A-43BE-869B-DD5C26FE1E89}"/>
    <cellStyle name="Comma 2 2 2 2 2 2 2 3 2 2 2 2" xfId="30323" xr:uid="{49059406-1640-470B-879D-99DEAE365379}"/>
    <cellStyle name="Comma 2 2 2 2 2 2 2 3 2 2 3" xfId="6813" xr:uid="{092C1C2C-210E-46B5-A2FC-865FA56DC8C6}"/>
    <cellStyle name="Comma 2 2 2 2 2 2 2 3 2 2 4" xfId="24790" xr:uid="{BC914D33-B6D0-4CAF-80B8-F037E75F9120}"/>
    <cellStyle name="Comma 2 2 2 2 2 2 2 3 3" xfId="3057" xr:uid="{A912B6DB-EE4A-4651-A2DC-3EF2FC964E42}"/>
    <cellStyle name="Comma 2 2 2 2 2 2 2 3 3 2" xfId="12751" xr:uid="{ECD9FDE4-8B1B-47E6-92C0-D055B1C9AB8B}"/>
    <cellStyle name="Comma 2 2 2 2 2 2 2 3 3 2 2" xfId="29976" xr:uid="{99C5A30F-395E-4C67-93ED-7F5DE817F56E}"/>
    <cellStyle name="Comma 2 2 2 2 2 2 2 3 3 3" xfId="6362" xr:uid="{F41CBB5F-4F92-42C1-82AC-92336757690B}"/>
    <cellStyle name="Comma 2 2 2 2 2 2 2 3 3 4" xfId="24497" xr:uid="{06EF2011-04B0-44D5-AE61-16C19F977670}"/>
    <cellStyle name="Comma 2 2 2 2 2 2 2 4" xfId="3055" xr:uid="{A5F63825-5350-4D7B-9D88-09A52BA42B0B}"/>
    <cellStyle name="Comma 2 2 2 2 2 2 2 4 2" xfId="12749" xr:uid="{4FCB23EF-6F51-43E5-B4C6-3623EBC466A3}"/>
    <cellStyle name="Comma 2 2 2 2 2 2 2 4 2 2" xfId="29974" xr:uid="{A0A8B8A6-37A8-4494-A517-B7A6EA276042}"/>
    <cellStyle name="Comma 2 2 2 2 2 2 2 4 3" xfId="6360" xr:uid="{C19687D5-F79F-41FC-BE2E-D74B60F28D07}"/>
    <cellStyle name="Comma 2 2 2 2 2 2 2 4 4" xfId="24495" xr:uid="{A42F9336-2528-4E42-8850-9B1C4C7A467E}"/>
    <cellStyle name="Comma 2 2 2 2 2 2 2 5" xfId="4021" xr:uid="{0FC22667-A847-4324-8D76-7CC0557AB735}"/>
    <cellStyle name="Comma 2 2 2 2 2 2 2 5 2" xfId="13131" xr:uid="{24C07B5F-58B6-4747-9653-8BB3BA6C43BB}"/>
    <cellStyle name="Comma 2 2 2 2 2 2 2 5 2 2" xfId="30321" xr:uid="{C93334BE-3185-4465-AE53-B37E9FAC976B}"/>
    <cellStyle name="Comma 2 2 2 2 2 2 2 5 3" xfId="6811" xr:uid="{BDE1846F-0342-4B9E-9480-5D99F93AD8CA}"/>
    <cellStyle name="Comma 2 2 2 2 2 2 2 5 4" xfId="24788" xr:uid="{21CE60CA-0941-44DE-9B01-58A69900D314}"/>
    <cellStyle name="Comma 2 2 2 2 2 2 3" xfId="806" xr:uid="{00000000-0005-0000-0000-000026030000}"/>
    <cellStyle name="Comma 2 2 2 2 2 2 3 2" xfId="3058" xr:uid="{4D2EF11E-6DB9-49E1-A02C-F3AC680431D3}"/>
    <cellStyle name="Comma 2 2 2 2 2 2 3 2 2" xfId="12752" xr:uid="{22E6663B-9399-4A85-9DF8-120A5D19A8CB}"/>
    <cellStyle name="Comma 2 2 2 2 2 2 3 2 2 2" xfId="29977" xr:uid="{879021D6-BF13-410F-A2C1-E49680BFBB17}"/>
    <cellStyle name="Comma 2 2 2 2 2 2 3 2 3" xfId="6363" xr:uid="{CF223C59-152A-4F12-8FB6-5E0E420BD2BB}"/>
    <cellStyle name="Comma 2 2 2 2 2 2 3 2 4" xfId="24498" xr:uid="{5F7D4754-0D1B-4652-80E8-42B39A5FF7AB}"/>
    <cellStyle name="Comma 2 2 2 2 2 2 3 3" xfId="4024" xr:uid="{D529545D-D7BC-4C08-AF4E-C1A98712C333}"/>
    <cellStyle name="Comma 2 2 2 2 2 2 3 3 2" xfId="13134" xr:uid="{AB43B7F6-69A0-47FE-9638-71CB6067C807}"/>
    <cellStyle name="Comma 2 2 2 2 2 2 3 3 2 2" xfId="30324" xr:uid="{B5A52AE6-34B7-4E6F-BF23-E2D03BA0329B}"/>
    <cellStyle name="Comma 2 2 2 2 2 2 3 3 3" xfId="6814" xr:uid="{CA7A7AE5-6513-41C3-9143-60F2C7943A54}"/>
    <cellStyle name="Comma 2 2 2 2 2 2 3 3 4" xfId="24791" xr:uid="{51823FF2-0F9C-496D-AB64-A63A002418D5}"/>
    <cellStyle name="Comma 2 2 2 2 2 2 4" xfId="807" xr:uid="{00000000-0005-0000-0000-000027030000}"/>
    <cellStyle name="Comma 2 2 2 2 2 2 4 2" xfId="4025" xr:uid="{E2319096-A04C-48CD-BCD9-ABC4C21E2CFB}"/>
    <cellStyle name="Comma 2 2 2 2 2 2 4 2 2" xfId="13135" xr:uid="{B68C06BB-82C7-4ADF-99CC-46CD955AB3CB}"/>
    <cellStyle name="Comma 2 2 2 2 2 2 4 2 2 2" xfId="30325" xr:uid="{A6980FE8-0F35-4828-BD4C-8F085B7FCBE0}"/>
    <cellStyle name="Comma 2 2 2 2 2 2 4 2 3" xfId="6815" xr:uid="{D83AFF02-1FB7-4111-9F68-515FDF0DED4D}"/>
    <cellStyle name="Comma 2 2 2 2 2 2 4 2 4" xfId="24792" xr:uid="{68FBB9BD-0BEE-4AC0-9BC1-3384A7BC3923}"/>
    <cellStyle name="Comma 2 2 2 2 2 2 5" xfId="3054" xr:uid="{434ED6B4-2D43-4A57-86AA-96BE2AA2CC6A}"/>
    <cellStyle name="Comma 2 2 2 2 2 2 5 2" xfId="12748" xr:uid="{9C601DB4-D7B1-4B61-AE08-1CEAE1C4ACBE}"/>
    <cellStyle name="Comma 2 2 2 2 2 2 5 2 2" xfId="29973" xr:uid="{1E2B7754-AC4D-4D8E-BA28-CC298CE70170}"/>
    <cellStyle name="Comma 2 2 2 2 2 2 5 3" xfId="6359" xr:uid="{DDF9230F-0152-4577-A114-417864A70503}"/>
    <cellStyle name="Comma 2 2 2 2 2 2 5 4" xfId="24494" xr:uid="{E383894F-32B9-403B-A821-27E25F6FB8C4}"/>
    <cellStyle name="Comma 2 2 2 2 2 3" xfId="808" xr:uid="{00000000-0005-0000-0000-000028030000}"/>
    <cellStyle name="Comma 2 2 2 2 2 3 2" xfId="809" xr:uid="{00000000-0005-0000-0000-000029030000}"/>
    <cellStyle name="Comma 2 2 2 2 2 3 2 2" xfId="4026" xr:uid="{49E0993C-501A-4970-A3C6-88E4569ED243}"/>
    <cellStyle name="Comma 2 2 2 2 2 3 2 2 2" xfId="13136" xr:uid="{2275A5CA-6D50-4B47-A3AE-A7EB4C7CC7D9}"/>
    <cellStyle name="Comma 2 2 2 2 2 3 2 2 2 2" xfId="30326" xr:uid="{AA371EE0-BAE4-4C52-901E-912F087C1FE8}"/>
    <cellStyle name="Comma 2 2 2 2 2 3 2 2 3" xfId="6816" xr:uid="{475CC06B-90C2-442F-AB14-AD9102B80167}"/>
    <cellStyle name="Comma 2 2 2 2 2 3 2 2 4" xfId="24793" xr:uid="{C38A08AB-BF45-40AB-BC0A-41F1E2B12C22}"/>
    <cellStyle name="Comma 2 2 2 2 2 3 3" xfId="3059" xr:uid="{9C1EF324-FD74-4990-9639-835EB22A52A4}"/>
    <cellStyle name="Comma 2 2 2 2 2 3 3 2" xfId="12753" xr:uid="{7D13439B-BD00-44CF-AE35-DF66EADCF4D4}"/>
    <cellStyle name="Comma 2 2 2 2 2 3 3 2 2" xfId="29978" xr:uid="{31F15ACD-4F65-4323-BCF7-E243B69987FF}"/>
    <cellStyle name="Comma 2 2 2 2 2 3 3 3" xfId="6364" xr:uid="{0CB6BDF7-97E9-4E13-B0C0-B6EBE11D836D}"/>
    <cellStyle name="Comma 2 2 2 2 2 3 3 4" xfId="24499" xr:uid="{99F1B5D9-6909-4FC5-A27D-DD8C8DCAD9F9}"/>
    <cellStyle name="Comma 2 2 2 2 2 4" xfId="810" xr:uid="{00000000-0005-0000-0000-00002A030000}"/>
    <cellStyle name="Comma 2 2 2 2 2 4 2" xfId="811" xr:uid="{00000000-0005-0000-0000-00002B030000}"/>
    <cellStyle name="Comma 2 2 2 2 2 4 2 2" xfId="4027" xr:uid="{253A343E-4BCA-4E90-A394-9B2F37449AF7}"/>
    <cellStyle name="Comma 2 2 2 2 2 4 2 2 2" xfId="13137" xr:uid="{CE50BCD5-83DC-4860-B99C-A2869DF2C807}"/>
    <cellStyle name="Comma 2 2 2 2 2 4 2 2 2 2" xfId="30327" xr:uid="{D43C77B9-715E-4211-8E48-4D8ED7AC6127}"/>
    <cellStyle name="Comma 2 2 2 2 2 4 2 2 3" xfId="6817" xr:uid="{0F9578DB-7D71-4DA7-B3F8-3A0C6AC96E17}"/>
    <cellStyle name="Comma 2 2 2 2 2 4 2 2 4" xfId="24794" xr:uid="{779535A4-4501-4186-9D12-F299236BD985}"/>
    <cellStyle name="Comma 2 2 2 2 2 4 3" xfId="3060" xr:uid="{C2B9D5D3-AEF7-4D9C-8441-9C787B46E48A}"/>
    <cellStyle name="Comma 2 2 2 2 2 4 3 2" xfId="12754" xr:uid="{866D4DFC-7082-42AD-B284-CFB80B123CD2}"/>
    <cellStyle name="Comma 2 2 2 2 2 4 3 2 2" xfId="29979" xr:uid="{6D3E61B6-1DCE-42A7-98E9-5DC37FD1603F}"/>
    <cellStyle name="Comma 2 2 2 2 2 4 3 3" xfId="6365" xr:uid="{0C1865AE-858E-46B4-B14B-707DBE5D9C03}"/>
    <cellStyle name="Comma 2 2 2 2 2 4 3 4" xfId="24500" xr:uid="{22576808-C620-4D1B-9391-24378D3BBDDA}"/>
    <cellStyle name="Comma 2 2 2 2 2 5" xfId="3053" xr:uid="{292E16A3-50C0-4300-B2A0-C61C77350C20}"/>
    <cellStyle name="Comma 2 2 2 2 2 5 2" xfId="12747" xr:uid="{00952D9E-B65B-4731-B6B3-4A7F69F17F54}"/>
    <cellStyle name="Comma 2 2 2 2 2 5 2 2" xfId="29972" xr:uid="{98949AE2-7D4D-4ADF-87AF-F162C97EBB56}"/>
    <cellStyle name="Comma 2 2 2 2 2 5 3" xfId="6358" xr:uid="{5DC5C567-0558-4AA5-BE4A-249F3EF5ABA3}"/>
    <cellStyle name="Comma 2 2 2 2 2 5 4" xfId="24493" xr:uid="{0A57F37E-E6EB-4733-A9DF-6CED3632DAD8}"/>
    <cellStyle name="Comma 2 2 2 2 2 6" xfId="4020" xr:uid="{0AB856D6-2F2F-423B-93AE-B333EEAFF61D}"/>
    <cellStyle name="Comma 2 2 2 2 2 6 2" xfId="13130" xr:uid="{E36C7C01-15F2-40B1-B5F3-868C0FDFB8B5}"/>
    <cellStyle name="Comma 2 2 2 2 2 6 2 2" xfId="30320" xr:uid="{FC1A9C2C-7D0B-4A14-A751-593369D83400}"/>
    <cellStyle name="Comma 2 2 2 2 2 6 3" xfId="6810" xr:uid="{98BE4148-89B5-4633-A3DA-539E36346EE4}"/>
    <cellStyle name="Comma 2 2 2 2 2 6 4" xfId="24787" xr:uid="{14F82DAD-A08A-41AD-865B-8DA4321D2927}"/>
    <cellStyle name="Comma 2 2 2 2 3" xfId="812" xr:uid="{00000000-0005-0000-0000-00002C030000}"/>
    <cellStyle name="Comma 2 2 2 2 3 2" xfId="3061" xr:uid="{77E7F2D4-EB1C-49C4-B9B2-4930A683FA23}"/>
    <cellStyle name="Comma 2 2 2 2 3 2 2" xfId="12755" xr:uid="{B4EC8F24-AA29-44F8-A262-F56C51D6E1F5}"/>
    <cellStyle name="Comma 2 2 2 2 3 2 2 2" xfId="29980" xr:uid="{6DDE97B8-15AB-42D8-A25F-9DE322A3DA86}"/>
    <cellStyle name="Comma 2 2 2 2 3 2 3" xfId="6366" xr:uid="{6864F72D-B82F-4A97-B001-E567BDBC9865}"/>
    <cellStyle name="Comma 2 2 2 2 3 2 4" xfId="24501" xr:uid="{64E5BDDC-1103-4429-B591-016896EF4FC8}"/>
    <cellStyle name="Comma 2 2 2 2 3 3" xfId="4028" xr:uid="{4B048D58-8D5A-41A9-9C6D-9B5C7C8FE9A8}"/>
    <cellStyle name="Comma 2 2 2 2 3 3 2" xfId="13138" xr:uid="{85F9B10F-52BA-44F8-A7C1-2C9C2FD14424}"/>
    <cellStyle name="Comma 2 2 2 2 3 3 2 2" xfId="30328" xr:uid="{2C6D3A33-DD79-4873-A584-6ADB8CF7D286}"/>
    <cellStyle name="Comma 2 2 2 2 3 3 3" xfId="6818" xr:uid="{22853F72-537B-41FF-BCD0-4F7907709A87}"/>
    <cellStyle name="Comma 2 2 2 2 3 3 4" xfId="24795" xr:uid="{30A7FCF5-7C45-4BF4-9F07-5DE0C61ABAF1}"/>
    <cellStyle name="Comma 2 2 2 2 4" xfId="813" xr:uid="{00000000-0005-0000-0000-00002D030000}"/>
    <cellStyle name="Comma 2 2 2 2 4 2" xfId="3062" xr:uid="{EF259039-703B-4878-97EA-1EF79FAA0879}"/>
    <cellStyle name="Comma 2 2 2 2 4 2 2" xfId="12756" xr:uid="{E7679046-C0C5-440B-9340-62577460A0E4}"/>
    <cellStyle name="Comma 2 2 2 2 4 2 2 2" xfId="29981" xr:uid="{75965885-D323-4DBA-A7AB-6826429E6AF8}"/>
    <cellStyle name="Comma 2 2 2 2 4 2 3" xfId="6367" xr:uid="{C6131199-A896-4C22-91D1-14F8A4AEC71D}"/>
    <cellStyle name="Comma 2 2 2 2 4 2 4" xfId="24502" xr:uid="{75D69070-3E49-47B1-B92B-E4A4BCA14C8C}"/>
    <cellStyle name="Comma 2 2 2 2 4 3" xfId="4029" xr:uid="{3610FF4A-224B-4E75-90FC-562B7AB7FB4E}"/>
    <cellStyle name="Comma 2 2 2 2 4 3 2" xfId="13139" xr:uid="{C9046F13-C723-427D-8B31-393E435099FA}"/>
    <cellStyle name="Comma 2 2 2 2 4 3 2 2" xfId="30329" xr:uid="{BDEE5B22-56E6-42D5-8E30-BF25621BE14E}"/>
    <cellStyle name="Comma 2 2 2 2 4 3 3" xfId="6819" xr:uid="{F6BFE260-6A98-44EF-89E1-8A4EF5090F65}"/>
    <cellStyle name="Comma 2 2 2 2 4 3 4" xfId="24796" xr:uid="{A0F59EB1-656D-4684-84C2-94E516A0FE3D}"/>
    <cellStyle name="Comma 2 2 2 2 5" xfId="814" xr:uid="{00000000-0005-0000-0000-00002E030000}"/>
    <cellStyle name="Comma 2 2 2 2 5 2" xfId="4030" xr:uid="{C7B64045-5F08-4DFB-B0C8-2E034EF967A9}"/>
    <cellStyle name="Comma 2 2 2 2 5 2 2" xfId="13140" xr:uid="{ABF12A9B-B774-4F21-AB1D-73B7970316B6}"/>
    <cellStyle name="Comma 2 2 2 2 5 2 2 2" xfId="30330" xr:uid="{8FDF4DBC-44AD-4F3A-AD2A-B2E405AC8075}"/>
    <cellStyle name="Comma 2 2 2 2 5 2 3" xfId="6820" xr:uid="{15997A86-014C-438B-B223-CC8E567E6E48}"/>
    <cellStyle name="Comma 2 2 2 2 5 2 4" xfId="24797" xr:uid="{5CC4B9BB-BCCB-4A51-BF40-E1D124363CB2}"/>
    <cellStyle name="Comma 2 2 2 2 6" xfId="3052" xr:uid="{0373272B-0826-49BA-9FF1-39B70AE684DF}"/>
    <cellStyle name="Comma 2 2 2 2 6 2" xfId="12746" xr:uid="{FDE82DC7-E8FE-4F34-B72E-32AFEBE5F38E}"/>
    <cellStyle name="Comma 2 2 2 2 6 2 2" xfId="29971" xr:uid="{A4172E87-107E-433D-AD3D-87524E9B7C94}"/>
    <cellStyle name="Comma 2 2 2 2 6 3" xfId="6357" xr:uid="{C63200D6-FD98-427A-B479-F15059F7CB3A}"/>
    <cellStyle name="Comma 2 2 2 2 6 4" xfId="24492" xr:uid="{E6EA71B2-DFE6-451F-83B0-83AE59FC8FF0}"/>
    <cellStyle name="Comma 2 2 2 3" xfId="815" xr:uid="{00000000-0005-0000-0000-00002F030000}"/>
    <cellStyle name="Comma 2 2 2 3 2" xfId="816" xr:uid="{00000000-0005-0000-0000-000030030000}"/>
    <cellStyle name="Comma 2 2 2 3 2 2" xfId="4031" xr:uid="{D0A1DCAE-176C-4945-B062-8CB7374D349E}"/>
    <cellStyle name="Comma 2 2 2 3 2 2 2" xfId="13141" xr:uid="{614D5C45-26C1-49A1-ADE9-FC18E12FF5B0}"/>
    <cellStyle name="Comma 2 2 2 3 2 2 2 2" xfId="30331" xr:uid="{09C2983B-7C9A-40FE-A0A1-9E4238F71CCA}"/>
    <cellStyle name="Comma 2 2 2 3 2 2 3" xfId="6821" xr:uid="{FB8C9690-FCFA-463A-A224-3A0355066B4E}"/>
    <cellStyle name="Comma 2 2 2 3 2 2 4" xfId="24798" xr:uid="{4153548C-EAB4-4481-9162-47127385866E}"/>
    <cellStyle name="Comma 2 2 2 3 3" xfId="3063" xr:uid="{B8EB6C39-C34F-4D87-9075-EEFBF0382F10}"/>
    <cellStyle name="Comma 2 2 2 3 3 2" xfId="12757" xr:uid="{443EA1D7-A089-419C-8C32-3AFCABCE54BE}"/>
    <cellStyle name="Comma 2 2 2 3 3 2 2" xfId="29982" xr:uid="{3E86A4EC-268D-4F07-825C-FAD57FBF0260}"/>
    <cellStyle name="Comma 2 2 2 3 3 3" xfId="6368" xr:uid="{C7DE4023-DD65-4A69-B202-C17B31109C1D}"/>
    <cellStyle name="Comma 2 2 2 3 3 4" xfId="24503" xr:uid="{9B59F5AE-5760-43A8-BC7B-360B825EB40D}"/>
    <cellStyle name="Comma 2 2 2 4" xfId="817" xr:uid="{00000000-0005-0000-0000-000031030000}"/>
    <cellStyle name="Comma 2 2 2 4 2" xfId="818" xr:uid="{00000000-0005-0000-0000-000032030000}"/>
    <cellStyle name="Comma 2 2 2 4 2 2" xfId="4032" xr:uid="{78F26927-7EB2-410F-BFD8-2648B4969166}"/>
    <cellStyle name="Comma 2 2 2 4 2 2 2" xfId="13142" xr:uid="{52B39CBA-2D95-45EF-8156-7F52DEC34C05}"/>
    <cellStyle name="Comma 2 2 2 4 2 2 2 2" xfId="30332" xr:uid="{1A52885D-F02D-44A3-8A8F-6E643826F5E9}"/>
    <cellStyle name="Comma 2 2 2 4 2 2 3" xfId="6822" xr:uid="{CF9BBF87-3D50-4E9B-BB53-4A1D94730B0E}"/>
    <cellStyle name="Comma 2 2 2 4 2 2 4" xfId="24799" xr:uid="{9CA7804A-4EEC-4B57-B33D-436C6CA9F69B}"/>
    <cellStyle name="Comma 2 2 2 4 3" xfId="3064" xr:uid="{C8DB41C1-0628-4707-A6A3-C0449242A08C}"/>
    <cellStyle name="Comma 2 2 2 4 3 2" xfId="12758" xr:uid="{E777198C-0771-4134-8F8B-47618A24DEA3}"/>
    <cellStyle name="Comma 2 2 2 4 3 2 2" xfId="29983" xr:uid="{0017C947-37FF-4B15-ABAC-88E737EB44D7}"/>
    <cellStyle name="Comma 2 2 2 4 3 3" xfId="6369" xr:uid="{836B0870-5E51-4CDD-9969-6C973AECBBD6}"/>
    <cellStyle name="Comma 2 2 2 4 3 4" xfId="24504" xr:uid="{093B33B4-B46C-4A84-9DB5-12F9AF338E1F}"/>
    <cellStyle name="Comma 2 2 2 5" xfId="819" xr:uid="{00000000-0005-0000-0000-000033030000}"/>
    <cellStyle name="Comma 2 2 2 5 2" xfId="820" xr:uid="{00000000-0005-0000-0000-000034030000}"/>
    <cellStyle name="Comma 2 2 2 5 2 2" xfId="4033" xr:uid="{A11FB2FD-B170-439B-B086-023F0A131EDB}"/>
    <cellStyle name="Comma 2 2 2 5 2 2 2" xfId="13143" xr:uid="{0DE18594-5DB0-4C83-BFEE-EA55D3FE9C7A}"/>
    <cellStyle name="Comma 2 2 2 5 2 2 2 2" xfId="30333" xr:uid="{8E012B78-93AA-4592-B914-B510784452EB}"/>
    <cellStyle name="Comma 2 2 2 5 2 2 3" xfId="6823" xr:uid="{D7EA365E-D7C0-48C3-85C2-41676DC92064}"/>
    <cellStyle name="Comma 2 2 2 5 2 2 4" xfId="24800" xr:uid="{439DE3B4-EB52-40C0-8820-E03D15AF59AE}"/>
    <cellStyle name="Comma 2 2 2 5 3" xfId="3065" xr:uid="{2A1B62FC-872C-48CF-8C35-6E29BB6A25EB}"/>
    <cellStyle name="Comma 2 2 2 5 3 2" xfId="12759" xr:uid="{160F1FDE-9CDE-4B3E-97E8-EE35C7CCA957}"/>
    <cellStyle name="Comma 2 2 2 5 3 2 2" xfId="29984" xr:uid="{E9BCA49D-C116-4995-AA46-21C7F9ACD587}"/>
    <cellStyle name="Comma 2 2 2 5 3 3" xfId="6370" xr:uid="{F6E3F532-56F3-469A-B727-96A80CAB15FA}"/>
    <cellStyle name="Comma 2 2 2 5 3 4" xfId="24505" xr:uid="{F38D6E1F-811C-4F90-A956-49A81BD63433}"/>
    <cellStyle name="Comma 2 2 2 6" xfId="3051" xr:uid="{6BB74C52-7C4A-42E6-8EEE-864D18B444ED}"/>
    <cellStyle name="Comma 2 2 2 6 2" xfId="12745" xr:uid="{C8CBCE57-4B8C-4889-A6F2-1A5E4C6AAA2E}"/>
    <cellStyle name="Comma 2 2 2 6 2 2" xfId="29970" xr:uid="{DDF5F146-0E31-4678-A2CB-AB42B7FF9EDA}"/>
    <cellStyle name="Comma 2 2 2 6 3" xfId="6356" xr:uid="{EC45F75A-8B15-4E4A-A096-2AD6B469B9EF}"/>
    <cellStyle name="Comma 2 2 2 6 4" xfId="24491" xr:uid="{E67D9C60-733D-4DAF-B1D1-A1BBDB61570D}"/>
    <cellStyle name="Comma 2 2 3" xfId="821" xr:uid="{00000000-0005-0000-0000-000035030000}"/>
    <cellStyle name="Comma 2 2 3 2" xfId="822" xr:uid="{00000000-0005-0000-0000-000036030000}"/>
    <cellStyle name="Comma 2 2 3 2 2" xfId="4034" xr:uid="{9C426718-6F12-4B4A-B961-E73C1C98DC83}"/>
    <cellStyle name="Comma 2 2 3 2 2 2" xfId="13144" xr:uid="{4250F93A-3256-46A6-8401-B2D47928B74A}"/>
    <cellStyle name="Comma 2 2 3 2 2 2 2" xfId="30334" xr:uid="{0C4F6098-FC7D-4142-8ECB-2A737060E6EC}"/>
    <cellStyle name="Comma 2 2 3 2 2 3" xfId="6824" xr:uid="{C759917A-888C-45B2-A8D0-1E7CAB9ECAB1}"/>
    <cellStyle name="Comma 2 2 3 2 2 4" xfId="24801" xr:uid="{F49E2D5B-5EE4-4FAB-B2E9-AE02B82601FF}"/>
    <cellStyle name="Comma 2 2 3 3" xfId="3066" xr:uid="{10AA6034-2BB7-45AC-AF3E-BA103CE5F44B}"/>
    <cellStyle name="Comma 2 2 3 3 2" xfId="12760" xr:uid="{CD6218BF-D9C2-4365-AC98-8E7B0E6F26C5}"/>
    <cellStyle name="Comma 2 2 3 3 2 2" xfId="29985" xr:uid="{5D4DB8F1-60D1-418E-B885-C3876E3B3E3B}"/>
    <cellStyle name="Comma 2 2 3 3 3" xfId="6371" xr:uid="{A72D8450-281C-4ACD-9EED-D89ED9F8E841}"/>
    <cellStyle name="Comma 2 2 3 3 4" xfId="24506" xr:uid="{2809C126-A4A7-463F-95EC-AB37D5C8D6E9}"/>
    <cellStyle name="Comma 2 2 4" xfId="823" xr:uid="{00000000-0005-0000-0000-000037030000}"/>
    <cellStyle name="Comma 2 2 4 2" xfId="3067" xr:uid="{D327E1DC-367F-4D39-84A6-E24CC3A29998}"/>
    <cellStyle name="Comma 2 2 4 2 2" xfId="12761" xr:uid="{BF6CC706-4C26-4786-B9B8-8C9D23315E49}"/>
    <cellStyle name="Comma 2 2 4 2 2 2" xfId="29986" xr:uid="{E0425C3B-59E2-4210-AFD7-6097030E31E5}"/>
    <cellStyle name="Comma 2 2 4 2 3" xfId="6372" xr:uid="{511FA901-D27F-4737-92A0-91594FDDC827}"/>
    <cellStyle name="Comma 2 2 4 2 4" xfId="24507" xr:uid="{770E4FAA-EA5F-44E4-8E0B-C85A8DB2FDC7}"/>
    <cellStyle name="Comma 2 2 4 3" xfId="4035" xr:uid="{FB99223C-0E9C-4AEF-81B5-A7214A303CBF}"/>
    <cellStyle name="Comma 2 2 4 3 2" xfId="13145" xr:uid="{0E5C8964-C7B7-47DD-9C3A-CBF2BF3CA61D}"/>
    <cellStyle name="Comma 2 2 4 3 2 2" xfId="30335" xr:uid="{B6CD6C95-82E1-4DF6-9D55-9D497E0D12B9}"/>
    <cellStyle name="Comma 2 2 4 3 3" xfId="6825" xr:uid="{05D6A2E7-DDE8-4A6A-B05F-AFF4D467671C}"/>
    <cellStyle name="Comma 2 2 4 3 4" xfId="24802" xr:uid="{F4625C38-E0B0-4510-BC90-755144D141E6}"/>
    <cellStyle name="Comma 2 2 5" xfId="824" xr:uid="{00000000-0005-0000-0000-000038030000}"/>
    <cellStyle name="Comma 2 2 5 2" xfId="3068" xr:uid="{4BC0779D-8E6A-4D1A-A3B3-265220889FF9}"/>
    <cellStyle name="Comma 2 2 5 2 2" xfId="12762" xr:uid="{6B75949F-127D-40C9-8A12-13AD9CD63BA3}"/>
    <cellStyle name="Comma 2 2 5 2 2 2" xfId="29987" xr:uid="{DD61708C-3538-4418-8B97-AB4616CCAB39}"/>
    <cellStyle name="Comma 2 2 5 2 3" xfId="6373" xr:uid="{12CBC099-C5B2-467D-BC1B-DA89B49233A3}"/>
    <cellStyle name="Comma 2 2 5 2 4" xfId="24508" xr:uid="{4BFEC95B-EF86-4473-BB93-4C0A0455465D}"/>
    <cellStyle name="Comma 2 2 5 3" xfId="4036" xr:uid="{304E9243-06F4-493E-AD9B-45A542844955}"/>
    <cellStyle name="Comma 2 2 5 3 2" xfId="13146" xr:uid="{196E9910-0F47-45BA-9095-98A8D89871DD}"/>
    <cellStyle name="Comma 2 2 5 3 2 2" xfId="30336" xr:uid="{193EBA9D-3E35-40D6-AA9E-333B1C9B0B96}"/>
    <cellStyle name="Comma 2 2 5 3 3" xfId="6826" xr:uid="{369AF866-2DA2-4C2A-81C0-8BB79E9B6A72}"/>
    <cellStyle name="Comma 2 2 5 3 4" xfId="24803" xr:uid="{F4506F3F-D0FA-4D39-BD39-79F32493710E}"/>
    <cellStyle name="Comma 2 2 6" xfId="825" xr:uid="{00000000-0005-0000-0000-000039030000}"/>
    <cellStyle name="Comma 2 2 6 2" xfId="3069" xr:uid="{FC8A6416-4D38-4252-93E9-24DDFD334EFF}"/>
    <cellStyle name="Comma 2 2 6 2 2" xfId="12763" xr:uid="{2B55EA13-A40C-47B3-B0CD-2B3D632D6316}"/>
    <cellStyle name="Comma 2 2 6 2 2 2" xfId="29988" xr:uid="{16C836C9-F946-411E-840F-9692FC1C247F}"/>
    <cellStyle name="Comma 2 2 6 2 3" xfId="6374" xr:uid="{C2D5F204-6B2D-45E5-8846-F47484C6991E}"/>
    <cellStyle name="Comma 2 2 6 2 4" xfId="24509" xr:uid="{CDE390D2-997A-4E25-B9A7-9E18BDEC0C8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4037" xr:uid="{A8919C28-F268-4952-AE2B-A5D0AA5763F4}"/>
    <cellStyle name="Comma 2 20 2 2 2" xfId="13147" xr:uid="{9E7597B1-C47F-428A-981C-715514EBA0FB}"/>
    <cellStyle name="Comma 2 20 2 2 2 2" xfId="30337" xr:uid="{3985C814-E265-4CBD-8935-43F7F8CB1756}"/>
    <cellStyle name="Comma 2 20 2 2 3" xfId="6827" xr:uid="{CCE5434E-36DD-44AA-B5A9-7380E6266466}"/>
    <cellStyle name="Comma 2 20 2 2 4" xfId="24804" xr:uid="{CD325445-EE67-4C7D-9B32-9A655A3C603A}"/>
    <cellStyle name="Comma 2 20 3" xfId="3070" xr:uid="{E8504335-EF0B-40B3-BB11-27915C02D1DC}"/>
    <cellStyle name="Comma 2 20 3 2" xfId="12764" xr:uid="{630FF782-E00A-4BD0-862F-4BF5F305DA28}"/>
    <cellStyle name="Comma 2 20 3 2 2" xfId="29989" xr:uid="{B9C5A175-4F24-4554-ACAC-C694DFE3AEFF}"/>
    <cellStyle name="Comma 2 20 3 3" xfId="6375" xr:uid="{25A62FC6-03F0-488E-AB88-3BD49546824C}"/>
    <cellStyle name="Comma 2 20 3 4" xfId="24510" xr:uid="{000679A0-4C29-46E7-AFC2-694CA4D0BF64}"/>
    <cellStyle name="Comma 2 21" xfId="829" xr:uid="{00000000-0005-0000-0000-00003D030000}"/>
    <cellStyle name="Comma 2 21 2" xfId="830" xr:uid="{00000000-0005-0000-0000-00003E030000}"/>
    <cellStyle name="Comma 2 21 2 2" xfId="4038" xr:uid="{BF65CB74-BF6C-41D3-8687-033ACCE5FCD3}"/>
    <cellStyle name="Comma 2 21 2 2 2" xfId="13148" xr:uid="{1B120BAA-D196-4F93-BC9C-2D349468AEBE}"/>
    <cellStyle name="Comma 2 21 2 2 2 2" xfId="30338" xr:uid="{51624C0F-7B31-4C0D-9560-F1173C8E514B}"/>
    <cellStyle name="Comma 2 21 2 2 3" xfId="6828" xr:uid="{E3E30C15-6FEE-4A25-84AA-CFD51ED7DD83}"/>
    <cellStyle name="Comma 2 21 2 2 4" xfId="24805" xr:uid="{DCAD7C9B-0AD6-4C54-8587-2D51AC805EA2}"/>
    <cellStyle name="Comma 2 21 3" xfId="3071" xr:uid="{534A85AA-F339-4927-8E0A-7F27368C88BB}"/>
    <cellStyle name="Comma 2 21 3 2" xfId="12765" xr:uid="{F9217D4E-BDF3-4149-B933-46B126010345}"/>
    <cellStyle name="Comma 2 21 3 2 2" xfId="29990" xr:uid="{77945FB3-4351-4034-9E46-C5021501519F}"/>
    <cellStyle name="Comma 2 21 3 3" xfId="6376" xr:uid="{E418345E-65DE-43B8-AA5C-9D16580A1B73}"/>
    <cellStyle name="Comma 2 21 3 4" xfId="24511" xr:uid="{DF241C40-F8E1-4147-A2F2-EB05A2521AFC}"/>
    <cellStyle name="Comma 2 22" xfId="831" xr:uid="{00000000-0005-0000-0000-00003F030000}"/>
    <cellStyle name="Comma 2 22 2" xfId="832" xr:uid="{00000000-0005-0000-0000-000040030000}"/>
    <cellStyle name="Comma 2 22 2 2" xfId="4039" xr:uid="{8732D74C-3C26-4FA2-BA17-D1AB27F2F175}"/>
    <cellStyle name="Comma 2 22 2 2 2" xfId="13149" xr:uid="{4E0E7187-CA9D-430F-9ACA-3A03F8CE363B}"/>
    <cellStyle name="Comma 2 22 2 2 2 2" xfId="30339" xr:uid="{2F1CD7B3-4E85-436E-8711-4640203A86BD}"/>
    <cellStyle name="Comma 2 22 2 2 3" xfId="6829" xr:uid="{A9EDE171-48EB-45AA-89F0-F25B6ADC001B}"/>
    <cellStyle name="Comma 2 22 2 2 4" xfId="24806" xr:uid="{101AD8AC-928F-43D3-87FE-2D3274B4A686}"/>
    <cellStyle name="Comma 2 22 3" xfId="3072" xr:uid="{019EDD3C-1E42-4A89-9D85-4F854F325998}"/>
    <cellStyle name="Comma 2 22 3 2" xfId="12766" xr:uid="{94989C69-27F8-463C-81B2-55AC914F3D4E}"/>
    <cellStyle name="Comma 2 22 3 2 2" xfId="29991" xr:uid="{8BE9C340-710A-4354-A926-F062D5EE92A9}"/>
    <cellStyle name="Comma 2 22 3 3" xfId="6377" xr:uid="{2EF2721A-E743-492D-B436-23E24D89771E}"/>
    <cellStyle name="Comma 2 22 3 4" xfId="24512" xr:uid="{85195420-188A-4171-B8B9-494B5912F25A}"/>
    <cellStyle name="Comma 2 23" xfId="833" xr:uid="{00000000-0005-0000-0000-000041030000}"/>
    <cellStyle name="Comma 2 23 2" xfId="834" xr:uid="{00000000-0005-0000-0000-000042030000}"/>
    <cellStyle name="Comma 2 23 2 2" xfId="4040" xr:uid="{6718D3A2-2670-4597-BAD8-FEA70FA0B1CF}"/>
    <cellStyle name="Comma 2 23 2 2 2" xfId="13150" xr:uid="{9D949036-A6B4-4CB3-B2E2-C36727554E68}"/>
    <cellStyle name="Comma 2 23 2 2 2 2" xfId="30340" xr:uid="{4431D3FA-A985-4E84-8314-575D984B4AC3}"/>
    <cellStyle name="Comma 2 23 2 2 3" xfId="6830" xr:uid="{75BFF9E3-E7C4-44F0-A3AD-1756C18939BF}"/>
    <cellStyle name="Comma 2 23 2 2 4" xfId="24807" xr:uid="{4F2881EC-81BA-499A-8AE3-C5AC77C7FFAE}"/>
    <cellStyle name="Comma 2 23 3" xfId="3073" xr:uid="{CE5A0BC8-EFDA-470A-925C-0AE092386415}"/>
    <cellStyle name="Comma 2 23 3 2" xfId="12767" xr:uid="{87185279-ADD4-401C-AE88-0092B4619BA1}"/>
    <cellStyle name="Comma 2 23 3 2 2" xfId="29992" xr:uid="{D4493CCA-AF93-4513-A52C-8EC5469D9E49}"/>
    <cellStyle name="Comma 2 23 3 3" xfId="6378" xr:uid="{D5DBBBCE-1DBF-42B1-B4A6-AFC9A043F3FA}"/>
    <cellStyle name="Comma 2 23 3 4" xfId="24513" xr:uid="{1B20BDE5-44CD-4F1F-8A64-CA90EABDC257}"/>
    <cellStyle name="Comma 2 24" xfId="835" xr:uid="{00000000-0005-0000-0000-000043030000}"/>
    <cellStyle name="Comma 2 24 2" xfId="836" xr:uid="{00000000-0005-0000-0000-000044030000}"/>
    <cellStyle name="Comma 2 24 2 2" xfId="4041" xr:uid="{D0C9891A-64D9-40C6-AB7F-B50873F6187F}"/>
    <cellStyle name="Comma 2 24 2 2 2" xfId="13151" xr:uid="{4F069AD4-7936-4E1E-B78E-4C0413160699}"/>
    <cellStyle name="Comma 2 24 2 2 2 2" xfId="30341" xr:uid="{DF1558E6-F50D-4FD1-B621-F1A67B256D38}"/>
    <cellStyle name="Comma 2 24 2 2 3" xfId="6831" xr:uid="{56E6D93C-53DE-4A52-B326-2CF6E3A424E9}"/>
    <cellStyle name="Comma 2 24 2 2 4" xfId="24808" xr:uid="{C6BF353A-50E8-4DD9-871B-43C82A716224}"/>
    <cellStyle name="Comma 2 24 3" xfId="3074" xr:uid="{66A82A04-1B58-4C2E-9645-23D94777C17A}"/>
    <cellStyle name="Comma 2 24 3 2" xfId="12768" xr:uid="{6A5AB7DD-0C51-4F0F-A990-F6F4CE76BDC5}"/>
    <cellStyle name="Comma 2 24 3 2 2" xfId="29993" xr:uid="{DF1BEDA5-E7CD-4C5A-AB6C-DA868D1EF3A8}"/>
    <cellStyle name="Comma 2 24 3 3" xfId="6379" xr:uid="{6F6823B2-53DC-46F7-8224-0278B43B5A00}"/>
    <cellStyle name="Comma 2 24 3 4" xfId="24514" xr:uid="{A9BA7206-B88B-4398-AB8F-08CF8B501A99}"/>
    <cellStyle name="Comma 2 25" xfId="837" xr:uid="{00000000-0005-0000-0000-000045030000}"/>
    <cellStyle name="Comma 2 25 2" xfId="838" xr:uid="{00000000-0005-0000-0000-000046030000}"/>
    <cellStyle name="Comma 2 25 2 2" xfId="4042" xr:uid="{8430A0AB-BC56-4400-941D-ACC80CE60934}"/>
    <cellStyle name="Comma 2 25 2 2 2" xfId="13152" xr:uid="{C128F000-282E-4A1B-BE27-13ACF6A86904}"/>
    <cellStyle name="Comma 2 25 2 2 2 2" xfId="30342" xr:uid="{20ED4AFB-D2DC-4628-B1E6-B5406927A8C7}"/>
    <cellStyle name="Comma 2 25 2 2 3" xfId="6832" xr:uid="{5CB03106-752A-4791-BAD3-8D8E7FB1C627}"/>
    <cellStyle name="Comma 2 25 2 2 4" xfId="24809" xr:uid="{E0D0EDD1-3A63-4A82-B8D9-5FD1457293F5}"/>
    <cellStyle name="Comma 2 25 3" xfId="3075" xr:uid="{D4192D6C-4BA9-41C4-A724-B2A0FF9D1918}"/>
    <cellStyle name="Comma 2 25 3 2" xfId="12769" xr:uid="{E9A8EB55-098C-449C-9A8F-C8ED2C3AAD07}"/>
    <cellStyle name="Comma 2 25 3 2 2" xfId="29994" xr:uid="{BD172479-DA6D-4B1E-BDE7-B17403F9D52B}"/>
    <cellStyle name="Comma 2 25 3 3" xfId="6380" xr:uid="{B48D7767-8B78-4D59-BDBB-95EBC797BD8C}"/>
    <cellStyle name="Comma 2 25 3 4" xfId="24515" xr:uid="{8F80770E-F885-41B6-9354-08C2E6E1E0E7}"/>
    <cellStyle name="Comma 2 26" xfId="839" xr:uid="{00000000-0005-0000-0000-000047030000}"/>
    <cellStyle name="Comma 2 26 2" xfId="840" xr:uid="{00000000-0005-0000-0000-000048030000}"/>
    <cellStyle name="Comma 2 26 2 2" xfId="4043" xr:uid="{CB958C8F-A82E-44CE-859E-9D473D9E32CA}"/>
    <cellStyle name="Comma 2 26 2 2 2" xfId="13153" xr:uid="{E8CE4A07-D8FF-4644-AAB8-3130640A9FC7}"/>
    <cellStyle name="Comma 2 26 2 2 2 2" xfId="30343" xr:uid="{F600993B-7722-424D-BB11-8CF887ACCEB8}"/>
    <cellStyle name="Comma 2 26 2 2 3" xfId="6833" xr:uid="{1163523F-6174-45B2-ABCC-591258329644}"/>
    <cellStyle name="Comma 2 26 2 2 4" xfId="24810" xr:uid="{4197AE99-5DD7-4A2E-8CF7-9371D59AE987}"/>
    <cellStyle name="Comma 2 26 3" xfId="3076" xr:uid="{735FA171-3D24-4D5C-AB35-83AB490C0D30}"/>
    <cellStyle name="Comma 2 26 3 2" xfId="12770" xr:uid="{6466C55F-0FDC-4D8A-99A5-7908D62C562F}"/>
    <cellStyle name="Comma 2 26 3 2 2" xfId="29995" xr:uid="{8813E3F8-97E2-4DAD-9140-27849D6B1F54}"/>
    <cellStyle name="Comma 2 26 3 3" xfId="6381" xr:uid="{2758F51D-FBDF-4EB3-AF07-00DF655A46B9}"/>
    <cellStyle name="Comma 2 26 3 4" xfId="24516" xr:uid="{F6F7CDD8-F1D4-4F89-A915-44AF52B2844D}"/>
    <cellStyle name="Comma 2 27" xfId="841" xr:uid="{00000000-0005-0000-0000-000049030000}"/>
    <cellStyle name="Comma 2 27 2" xfId="842" xr:uid="{00000000-0005-0000-0000-00004A030000}"/>
    <cellStyle name="Comma 2 27 2 2" xfId="4044" xr:uid="{5CB7C8AF-D769-4543-AA1A-A9005DAD4C0E}"/>
    <cellStyle name="Comma 2 27 2 2 2" xfId="13154" xr:uid="{257178CA-6370-4831-A97D-B8E18BAD9F07}"/>
    <cellStyle name="Comma 2 27 2 2 2 2" xfId="30344" xr:uid="{E7584A03-E317-446B-8D20-87D23347478B}"/>
    <cellStyle name="Comma 2 27 2 2 3" xfId="6834" xr:uid="{E5DFF9A1-9CC2-47B8-AF0C-FEC8D3B08EB7}"/>
    <cellStyle name="Comma 2 27 2 2 4" xfId="24811" xr:uid="{C8EDC305-5F51-4182-B96A-5FC264EE2194}"/>
    <cellStyle name="Comma 2 27 3" xfId="3077" xr:uid="{4F40CF85-B1C9-49D3-A52B-2C972B4DFC2A}"/>
    <cellStyle name="Comma 2 27 3 2" xfId="12771" xr:uid="{5D539E44-01AF-48D6-A748-5976BB409153}"/>
    <cellStyle name="Comma 2 27 3 2 2" xfId="29996" xr:uid="{D7F2B40E-4859-430F-A527-14B4A39FF4FD}"/>
    <cellStyle name="Comma 2 27 3 3" xfId="6382" xr:uid="{FEA1AC77-AA3D-478B-ADA5-A04F12C3462B}"/>
    <cellStyle name="Comma 2 27 3 4" xfId="24517" xr:uid="{EFBC4901-42C6-49F1-8F6B-45BB0D7C11B1}"/>
    <cellStyle name="Comma 2 28" xfId="843" xr:uid="{00000000-0005-0000-0000-00004B030000}"/>
    <cellStyle name="Comma 2 28 2" xfId="844" xr:uid="{00000000-0005-0000-0000-00004C030000}"/>
    <cellStyle name="Comma 2 28 2 2" xfId="4045" xr:uid="{F3601D92-5567-4D76-9BB8-5F57F059D1DF}"/>
    <cellStyle name="Comma 2 28 2 2 2" xfId="13155" xr:uid="{E725E7DC-9DBA-42BC-B2E9-57A1FA7AA752}"/>
    <cellStyle name="Comma 2 28 2 2 2 2" xfId="30345" xr:uid="{7C687D6B-DA91-47C6-BDDA-6670264C0BBA}"/>
    <cellStyle name="Comma 2 28 2 2 3" xfId="6835" xr:uid="{13AC75B7-3A44-4CA6-89C8-6E28997652E7}"/>
    <cellStyle name="Comma 2 28 2 2 4" xfId="24812" xr:uid="{E91DEF4A-5922-49E3-B24D-F3D7FAE304F4}"/>
    <cellStyle name="Comma 2 28 3" xfId="3078" xr:uid="{A4DA0430-6849-4B2C-A5F5-72BA4228DB00}"/>
    <cellStyle name="Comma 2 28 3 2" xfId="12772" xr:uid="{0F2750FE-CF4F-40A1-A76B-DDD8C230CA9F}"/>
    <cellStyle name="Comma 2 28 3 2 2" xfId="29997" xr:uid="{24F98A92-905D-4318-A1B5-5617D4F23880}"/>
    <cellStyle name="Comma 2 28 3 3" xfId="6383" xr:uid="{94D1B317-0EF2-45FC-9FC0-77A4E62C0ECB}"/>
    <cellStyle name="Comma 2 28 3 4" xfId="24518" xr:uid="{A213EBF1-3B3E-487A-9FBA-7A6E3538C4FA}"/>
    <cellStyle name="Comma 2 29" xfId="845" xr:uid="{00000000-0005-0000-0000-00004D030000}"/>
    <cellStyle name="Comma 2 29 2" xfId="846" xr:uid="{00000000-0005-0000-0000-00004E030000}"/>
    <cellStyle name="Comma 2 29 2 2" xfId="4046" xr:uid="{1CF5AFB9-F3AA-4B9F-A90A-61A2A85D80CE}"/>
    <cellStyle name="Comma 2 29 2 2 2" xfId="13156" xr:uid="{F77232A2-4527-4EA9-9DB7-B42FA23793E5}"/>
    <cellStyle name="Comma 2 29 2 2 2 2" xfId="30346" xr:uid="{E4522CC4-394B-4245-B287-7FF05472CDEC}"/>
    <cellStyle name="Comma 2 29 2 2 3" xfId="6836" xr:uid="{0ACA1A78-AA6A-446E-AA0F-999888C7B154}"/>
    <cellStyle name="Comma 2 29 2 2 4" xfId="24813" xr:uid="{A8F459C2-1CF1-4B7C-AC8A-5F299981A001}"/>
    <cellStyle name="Comma 2 29 3" xfId="3079" xr:uid="{7BD30170-43AC-4F85-A55B-43E9215E9B3A}"/>
    <cellStyle name="Comma 2 29 3 2" xfId="12773" xr:uid="{50F02349-CBDB-4DB7-B9F8-59FE0D2961CD}"/>
    <cellStyle name="Comma 2 29 3 2 2" xfId="29998" xr:uid="{24860385-2DD4-4A33-AE8C-A9916C774C31}"/>
    <cellStyle name="Comma 2 29 3 3" xfId="6384" xr:uid="{C0F5DE53-3DA0-442E-8FC7-6BA4804ECC93}"/>
    <cellStyle name="Comma 2 29 3 4" xfId="24519" xr:uid="{21A4C4DE-2F68-42B1-90A1-F9A4880096A6}"/>
    <cellStyle name="Comma 2 3" xfId="847" xr:uid="{00000000-0005-0000-0000-00004F030000}"/>
    <cellStyle name="Comma 2 3 2" xfId="848" xr:uid="{00000000-0005-0000-0000-000050030000}"/>
    <cellStyle name="Comma 2 3 2 2" xfId="4047" xr:uid="{ECB9AA75-E63A-49B4-AEF3-46FA47C543C6}"/>
    <cellStyle name="Comma 2 3 2 2 2" xfId="13157" xr:uid="{30FD70C5-33E6-40AA-933A-D0E4BF296074}"/>
    <cellStyle name="Comma 2 3 2 2 2 2" xfId="30347" xr:uid="{07FA3157-B0A9-4996-94CE-99FE5913E213}"/>
    <cellStyle name="Comma 2 3 2 2 3" xfId="6837" xr:uid="{3EDF345A-757F-4D80-96F4-E7C97B7BAD80}"/>
    <cellStyle name="Comma 2 3 2 2 4" xfId="24814" xr:uid="{754E25CD-2511-4C31-A262-28ADEA9DA855}"/>
    <cellStyle name="Comma 2 3 3" xfId="3080" xr:uid="{60D14EEC-05C6-49B0-9F35-6D37685098FC}"/>
    <cellStyle name="Comma 2 3 3 2" xfId="12774" xr:uid="{54732012-0242-47DF-9ADD-F84481B41BE8}"/>
    <cellStyle name="Comma 2 3 3 2 2" xfId="29999" xr:uid="{60DFF4C8-1643-4A89-A8D4-AD145E333EE2}"/>
    <cellStyle name="Comma 2 3 3 3" xfId="6385" xr:uid="{4472A8E9-CE06-4540-9B28-2199C99F2DF0}"/>
    <cellStyle name="Comma 2 3 3 4" xfId="24520" xr:uid="{439ED2AB-3646-4C9F-842C-DF9621315C82}"/>
    <cellStyle name="Comma 2 30" xfId="849" xr:uid="{00000000-0005-0000-0000-000051030000}"/>
    <cellStyle name="Comma 2 30 2" xfId="850" xr:uid="{00000000-0005-0000-0000-000052030000}"/>
    <cellStyle name="Comma 2 30 2 2" xfId="4048" xr:uid="{B98B6EA8-261B-47A9-BD44-E5BA58275E42}"/>
    <cellStyle name="Comma 2 30 2 2 2" xfId="13158" xr:uid="{FBE820CB-3913-4687-971F-C88856F20B81}"/>
    <cellStyle name="Comma 2 30 2 2 2 2" xfId="30348" xr:uid="{8973821D-0681-438F-9E53-86BFA24E242A}"/>
    <cellStyle name="Comma 2 30 2 2 3" xfId="6838" xr:uid="{903625B8-9D4A-4522-875F-6D9A8FBD7F26}"/>
    <cellStyle name="Comma 2 30 2 2 4" xfId="24815" xr:uid="{87635089-BC8E-408F-9FA8-05C1644150EB}"/>
    <cellStyle name="Comma 2 30 3" xfId="3081" xr:uid="{548602E8-C7B2-4F42-BCEA-7A01F379E763}"/>
    <cellStyle name="Comma 2 30 3 2" xfId="12775" xr:uid="{528601F2-95C2-4CE6-9CCD-44E8DD883B64}"/>
    <cellStyle name="Comma 2 30 3 2 2" xfId="30000" xr:uid="{64514008-5620-4115-A9A6-0B2D6D82C4EC}"/>
    <cellStyle name="Comma 2 30 3 3" xfId="6386" xr:uid="{83F02DA5-04C9-46D6-8396-A4227F93A6EF}"/>
    <cellStyle name="Comma 2 30 3 4" xfId="24521" xr:uid="{0C82B4F6-26C2-4F5B-836C-E414AD06E0F1}"/>
    <cellStyle name="Comma 2 31" xfId="851" xr:uid="{00000000-0005-0000-0000-000053030000}"/>
    <cellStyle name="Comma 2 31 2" xfId="852" xr:uid="{00000000-0005-0000-0000-000054030000}"/>
    <cellStyle name="Comma 2 31 2 2" xfId="4049" xr:uid="{8B24C640-83C5-4571-BE32-EA68C8976A54}"/>
    <cellStyle name="Comma 2 31 2 2 2" xfId="13159" xr:uid="{BEF2D78C-D950-4489-A733-564267C74785}"/>
    <cellStyle name="Comma 2 31 2 2 2 2" xfId="30349" xr:uid="{5265D1FF-BA2C-4DDF-ABF9-7A9A07C47C58}"/>
    <cellStyle name="Comma 2 31 2 2 3" xfId="6839" xr:uid="{560257DE-7909-4FD4-B37A-84AA93CDC0D8}"/>
    <cellStyle name="Comma 2 31 2 2 4" xfId="24816" xr:uid="{FBC7B7FC-676C-4297-82CC-B17721C3DF5F}"/>
    <cellStyle name="Comma 2 31 3" xfId="3082" xr:uid="{74D0E64C-66D9-49E9-9B5B-362590BC2750}"/>
    <cellStyle name="Comma 2 31 3 2" xfId="12776" xr:uid="{16EBFCBC-70B6-4137-A7BF-9CEBCF14CAEA}"/>
    <cellStyle name="Comma 2 31 3 2 2" xfId="30001" xr:uid="{A72EB491-8E76-4DAF-8770-1CE4E7A2204B}"/>
    <cellStyle name="Comma 2 31 3 3" xfId="6387" xr:uid="{6EEB6FAC-CF78-411A-9A68-13F7E80341F2}"/>
    <cellStyle name="Comma 2 31 3 4" xfId="24522" xr:uid="{5CDFFE90-BF3D-44B3-8C29-8CCE12D131FE}"/>
    <cellStyle name="Comma 2 32" xfId="853" xr:uid="{00000000-0005-0000-0000-000055030000}"/>
    <cellStyle name="Comma 2 32 2" xfId="854" xr:uid="{00000000-0005-0000-0000-000056030000}"/>
    <cellStyle name="Comma 2 32 2 2" xfId="4050" xr:uid="{93253210-3593-46AD-85C9-9D5E9694FDEB}"/>
    <cellStyle name="Comma 2 32 2 2 2" xfId="13160" xr:uid="{20AF6A48-7C66-4D71-AC1B-AAE9B1186673}"/>
    <cellStyle name="Comma 2 32 2 2 2 2" xfId="30350" xr:uid="{24842712-F786-4ABB-8035-C51340908ACF}"/>
    <cellStyle name="Comma 2 32 2 2 3" xfId="6840" xr:uid="{E3706094-AD86-42F0-875A-EC011F314871}"/>
    <cellStyle name="Comma 2 32 2 2 4" xfId="24817" xr:uid="{624562C2-7A49-47B2-BB48-D29B39F48548}"/>
    <cellStyle name="Comma 2 32 3" xfId="3083" xr:uid="{0C681DF3-E95C-4D7B-B92D-5B49C8453D07}"/>
    <cellStyle name="Comma 2 32 3 2" xfId="12777" xr:uid="{59F61EF3-0212-496E-B625-7EA75339B7A1}"/>
    <cellStyle name="Comma 2 32 3 2 2" xfId="30002" xr:uid="{9A6EC997-CEFC-419E-B521-84F69E9E371A}"/>
    <cellStyle name="Comma 2 32 3 3" xfId="6388" xr:uid="{43B66F11-E141-46C4-A325-5B9B282D3B69}"/>
    <cellStyle name="Comma 2 32 3 4" xfId="24523" xr:uid="{074DAC00-DFDA-412F-B9D5-A3FEB33F9461}"/>
    <cellStyle name="Comma 2 33" xfId="855" xr:uid="{00000000-0005-0000-0000-000057030000}"/>
    <cellStyle name="Comma 2 33 2" xfId="856" xr:uid="{00000000-0005-0000-0000-000058030000}"/>
    <cellStyle name="Comma 2 33 2 2" xfId="4051" xr:uid="{1E8EA341-0107-43E7-B2AC-FA233C06E6AC}"/>
    <cellStyle name="Comma 2 33 2 2 2" xfId="13161" xr:uid="{6E54CE59-64A7-4759-98A1-89ACFFE2BAC0}"/>
    <cellStyle name="Comma 2 33 2 2 2 2" xfId="30351" xr:uid="{BF884973-664D-477D-B9FB-09A708D9D54C}"/>
    <cellStyle name="Comma 2 33 2 2 3" xfId="6841" xr:uid="{CC4F88BE-4115-4932-A1AC-1EB46EE06E14}"/>
    <cellStyle name="Comma 2 33 2 2 4" xfId="24818" xr:uid="{C32E0C6B-F860-4F7C-BD73-312890646F7E}"/>
    <cellStyle name="Comma 2 33 3" xfId="3084" xr:uid="{98EEB5A4-45EA-41AF-817C-639CA65141CA}"/>
    <cellStyle name="Comma 2 33 3 2" xfId="12778" xr:uid="{891EBEAF-3770-4AD5-B016-4AE319E31E12}"/>
    <cellStyle name="Comma 2 33 3 2 2" xfId="30003" xr:uid="{3C71C344-E4ED-4EA0-B5B5-73833D64506C}"/>
    <cellStyle name="Comma 2 33 3 3" xfId="6389" xr:uid="{65D89393-5B0F-4B05-B2C3-3EF5119B70E0}"/>
    <cellStyle name="Comma 2 33 3 4" xfId="24524" xr:uid="{C705D5E5-2518-412D-8E26-187C33731935}"/>
    <cellStyle name="Comma 2 34" xfId="857" xr:uid="{00000000-0005-0000-0000-000059030000}"/>
    <cellStyle name="Comma 2 34 2" xfId="858" xr:uid="{00000000-0005-0000-0000-00005A030000}"/>
    <cellStyle name="Comma 2 34 2 2" xfId="4052" xr:uid="{CD8E6C9A-7977-4E67-B454-F7CBE6C7454D}"/>
    <cellStyle name="Comma 2 34 2 2 2" xfId="13162" xr:uid="{D98291B8-F871-4AC1-AD2E-950D9E3077BB}"/>
    <cellStyle name="Comma 2 34 2 2 2 2" xfId="30352" xr:uid="{928F01A1-3426-4ABF-99E9-33E4F52BA54A}"/>
    <cellStyle name="Comma 2 34 2 2 3" xfId="6842" xr:uid="{DC3618D4-4D11-41A3-9ECF-CA881F8A1AC1}"/>
    <cellStyle name="Comma 2 34 2 2 4" xfId="24819" xr:uid="{54445AC2-F49C-4FB0-B8E0-08F24446A27B}"/>
    <cellStyle name="Comma 2 34 3" xfId="3085" xr:uid="{95E30297-53F3-42D2-BF25-79B3DAB2AA0A}"/>
    <cellStyle name="Comma 2 34 3 2" xfId="12779" xr:uid="{D75D6597-A0B1-4A58-BDB5-87AE39E03CCB}"/>
    <cellStyle name="Comma 2 34 3 2 2" xfId="30004" xr:uid="{994C7D5E-4D58-484D-A155-4AC467705833}"/>
    <cellStyle name="Comma 2 34 3 3" xfId="6390" xr:uid="{1E8934E4-586E-4845-8AEB-B648FE187B0B}"/>
    <cellStyle name="Comma 2 34 3 4" xfId="24525" xr:uid="{D0D9A6DB-1991-4A33-8680-0F586B62099E}"/>
    <cellStyle name="Comma 2 35" xfId="859" xr:uid="{00000000-0005-0000-0000-00005B030000}"/>
    <cellStyle name="Comma 2 35 2" xfId="860" xr:uid="{00000000-0005-0000-0000-00005C030000}"/>
    <cellStyle name="Comma 2 35 2 2" xfId="4053" xr:uid="{4010D4D2-245A-4727-A6F2-00458CD65079}"/>
    <cellStyle name="Comma 2 35 2 2 2" xfId="13163" xr:uid="{57E68812-7645-400D-B969-79CB18F87E68}"/>
    <cellStyle name="Comma 2 35 2 2 2 2" xfId="30353" xr:uid="{D875F9CD-D42B-47EA-AA8E-44A8CA5EC18B}"/>
    <cellStyle name="Comma 2 35 2 2 3" xfId="6843" xr:uid="{8C9E2C69-4F55-4F83-B525-9258021B9214}"/>
    <cellStyle name="Comma 2 35 2 2 4" xfId="24820" xr:uid="{ECBA9429-2F8E-4A76-93CA-94C5037DF768}"/>
    <cellStyle name="Comma 2 35 3" xfId="3086" xr:uid="{D49C1B0E-A666-45C7-AEE7-D8319AEFCB3D}"/>
    <cellStyle name="Comma 2 35 3 2" xfId="12780" xr:uid="{8E30B841-7DF6-4575-8639-F3BA28D0F505}"/>
    <cellStyle name="Comma 2 35 3 2 2" xfId="30005" xr:uid="{336CBFA1-4262-40A2-9C17-1BA309E6C8AB}"/>
    <cellStyle name="Comma 2 35 3 3" xfId="6391" xr:uid="{64EFBC82-256A-44A3-9987-F8BDFA9EB599}"/>
    <cellStyle name="Comma 2 35 3 4" xfId="24526" xr:uid="{9AB27E93-A0BA-496E-8056-40D4296E2DC3}"/>
    <cellStyle name="Comma 2 36" xfId="861" xr:uid="{00000000-0005-0000-0000-00005D030000}"/>
    <cellStyle name="Comma 2 36 2" xfId="862" xr:uid="{00000000-0005-0000-0000-00005E030000}"/>
    <cellStyle name="Comma 2 36 2 2" xfId="4054" xr:uid="{BB6AAAF4-F84B-4AA1-95AC-72102C1FEF89}"/>
    <cellStyle name="Comma 2 36 2 2 2" xfId="13164" xr:uid="{0199794C-F714-4A09-88D1-0A31FFB2CF94}"/>
    <cellStyle name="Comma 2 36 2 2 2 2" xfId="30354" xr:uid="{83998C06-76B9-428C-AC3B-5299DCFBAEE7}"/>
    <cellStyle name="Comma 2 36 2 2 3" xfId="6844" xr:uid="{BA71F23A-1D5A-482A-BA29-C54C81EF5A49}"/>
    <cellStyle name="Comma 2 36 2 2 4" xfId="24821" xr:uid="{6325F749-2E61-403A-9F30-8349C466717B}"/>
    <cellStyle name="Comma 2 36 3" xfId="3087" xr:uid="{9082B455-17FA-4C1A-8D63-E796ADE46D61}"/>
    <cellStyle name="Comma 2 36 3 2" xfId="12781" xr:uid="{B46BAF1A-5658-45E9-BA1F-BE21925ADE37}"/>
    <cellStyle name="Comma 2 36 3 2 2" xfId="30006" xr:uid="{C97D2D49-3ACC-4E07-9F92-09D2BBE56DA3}"/>
    <cellStyle name="Comma 2 36 3 3" xfId="6392" xr:uid="{C764C31B-E2B5-4E1A-B615-7E7E050785C8}"/>
    <cellStyle name="Comma 2 36 3 4" xfId="24527" xr:uid="{0619456E-BF06-44F9-985A-ACED81434D5B}"/>
    <cellStyle name="Comma 2 37" xfId="863" xr:uid="{00000000-0005-0000-0000-00005F030000}"/>
    <cellStyle name="Comma 2 37 2" xfId="864" xr:uid="{00000000-0005-0000-0000-000060030000}"/>
    <cellStyle name="Comma 2 37 2 2" xfId="4055" xr:uid="{1B29F67C-ED95-4269-93D5-CE0A9A4F3FB0}"/>
    <cellStyle name="Comma 2 37 2 2 2" xfId="13165" xr:uid="{E4AFE4C5-664D-48D2-AF30-4CD155D0BCAC}"/>
    <cellStyle name="Comma 2 37 2 2 2 2" xfId="30355" xr:uid="{EB138378-FC87-4CD3-924B-36F46F02EA2E}"/>
    <cellStyle name="Comma 2 37 2 2 3" xfId="6845" xr:uid="{9EA5D6C4-3644-4AAF-B5EB-FC914D811441}"/>
    <cellStyle name="Comma 2 37 2 2 4" xfId="24822" xr:uid="{6F50BC8A-23FB-40EF-8CB6-D96ED4133024}"/>
    <cellStyle name="Comma 2 37 3" xfId="3088" xr:uid="{6FD2996F-B042-47C1-A7A4-E645E12016AF}"/>
    <cellStyle name="Comma 2 37 3 2" xfId="12782" xr:uid="{61F6310C-7515-44BC-91AF-45E6EE2C608F}"/>
    <cellStyle name="Comma 2 37 3 2 2" xfId="30007" xr:uid="{ADFE05F5-67A7-49B7-ADCB-3C95EFD2CDDD}"/>
    <cellStyle name="Comma 2 37 3 3" xfId="6393" xr:uid="{32CA8479-C7CB-487F-9162-7A2A9FB93B26}"/>
    <cellStyle name="Comma 2 37 3 4" xfId="24528" xr:uid="{1CF64439-16AE-45CD-9280-AFFECC1B854C}"/>
    <cellStyle name="Comma 2 38" xfId="865" xr:uid="{00000000-0005-0000-0000-000061030000}"/>
    <cellStyle name="Comma 2 38 2" xfId="866" xr:uid="{00000000-0005-0000-0000-000062030000}"/>
    <cellStyle name="Comma 2 38 2 2" xfId="4056" xr:uid="{AF63DFE1-0101-414D-A027-39B4A0002FE7}"/>
    <cellStyle name="Comma 2 38 2 2 2" xfId="13166" xr:uid="{3039C025-1BFB-4059-809F-FAB937A0CFC9}"/>
    <cellStyle name="Comma 2 38 2 2 2 2" xfId="30356" xr:uid="{FFF62D35-AE80-4FF0-87D1-3BF2CF8DA7AC}"/>
    <cellStyle name="Comma 2 38 2 2 3" xfId="6846" xr:uid="{D560DF42-62ED-4E27-90AF-D353AC105E3F}"/>
    <cellStyle name="Comma 2 38 2 2 4" xfId="24823" xr:uid="{044E8D05-D605-42AC-A863-F47E9529C4D4}"/>
    <cellStyle name="Comma 2 38 3" xfId="3089" xr:uid="{19A2A224-DC0F-40C6-B85F-3C7438EB6AF8}"/>
    <cellStyle name="Comma 2 38 3 2" xfId="12783" xr:uid="{5F46D709-D7DC-4DB0-AFA5-AA8E6274B26F}"/>
    <cellStyle name="Comma 2 38 3 2 2" xfId="30008" xr:uid="{97819E51-B834-4984-ABC2-3DA190E1AE5D}"/>
    <cellStyle name="Comma 2 38 3 3" xfId="6394" xr:uid="{3F1DB3C5-D7CD-4F99-B53B-BB2E712D88F3}"/>
    <cellStyle name="Comma 2 38 3 4" xfId="24529" xr:uid="{1450A521-3515-4B4B-9434-DB509CE17FC1}"/>
    <cellStyle name="Comma 2 39" xfId="867" xr:uid="{00000000-0005-0000-0000-000063030000}"/>
    <cellStyle name="Comma 2 39 2" xfId="868" xr:uid="{00000000-0005-0000-0000-000064030000}"/>
    <cellStyle name="Comma 2 39 2 2" xfId="4057" xr:uid="{5C86AB7F-224C-415E-9346-74648B688E07}"/>
    <cellStyle name="Comma 2 39 2 2 2" xfId="13167" xr:uid="{9027AE4B-2852-4708-9BB2-971CC5E8724F}"/>
    <cellStyle name="Comma 2 39 2 2 2 2" xfId="30357" xr:uid="{FF7ABCC7-3588-431A-A109-02003BDBA029}"/>
    <cellStyle name="Comma 2 39 2 2 3" xfId="6847" xr:uid="{9DF68222-A217-4DA0-88B2-63061D4B9C61}"/>
    <cellStyle name="Comma 2 39 2 2 4" xfId="24824" xr:uid="{4D3F2130-BC0C-470A-9AC5-92C67BF65F50}"/>
    <cellStyle name="Comma 2 39 3" xfId="3090" xr:uid="{8D82E791-171C-48D3-B277-B43C69149260}"/>
    <cellStyle name="Comma 2 39 3 2" xfId="12784" xr:uid="{020B1D72-A988-4ED4-810B-9D72DEF9E6F3}"/>
    <cellStyle name="Comma 2 39 3 2 2" xfId="30009" xr:uid="{4545BE47-B054-40DE-B2BF-8642F53C848D}"/>
    <cellStyle name="Comma 2 39 3 3" xfId="6395" xr:uid="{1474BDE4-6D15-4E33-A14A-3457561C174E}"/>
    <cellStyle name="Comma 2 39 3 4" xfId="24530" xr:uid="{FED44344-BE69-4246-81DC-D83313A1A303}"/>
    <cellStyle name="Comma 2 4" xfId="869" xr:uid="{00000000-0005-0000-0000-000065030000}"/>
    <cellStyle name="Comma 2 4 2" xfId="870" xr:uid="{00000000-0005-0000-0000-000066030000}"/>
    <cellStyle name="Comma 2 4 2 2" xfId="4058" xr:uid="{869DF904-C558-4452-A78C-A31C14281579}"/>
    <cellStyle name="Comma 2 4 2 2 2" xfId="13168" xr:uid="{E3D69035-7A11-4BE3-AE8D-D5DE1A6DB1B4}"/>
    <cellStyle name="Comma 2 4 2 2 2 2" xfId="30358" xr:uid="{218009BC-3E93-4DD8-B14D-BBCB7791BD54}"/>
    <cellStyle name="Comma 2 4 2 2 3" xfId="6848" xr:uid="{9D304EB9-5EDC-47AA-B3DA-BE0027EBE8AA}"/>
    <cellStyle name="Comma 2 4 2 2 4" xfId="24825" xr:uid="{DF65450A-8B58-4134-9767-78E09C71D5EF}"/>
    <cellStyle name="Comma 2 4 3" xfId="871" xr:uid="{00000000-0005-0000-0000-000067030000}"/>
    <cellStyle name="Comma 2 4 3 2" xfId="4059" xr:uid="{30AC24CF-6AF9-463F-B009-BF80F760DE81}"/>
    <cellStyle name="Comma 2 4 3 2 2" xfId="13169" xr:uid="{661244FB-1618-4D4F-95A1-B43DC925750C}"/>
    <cellStyle name="Comma 2 4 3 2 2 2" xfId="30359" xr:uid="{6FB9FFB1-A331-4E19-B58E-0519068502F9}"/>
    <cellStyle name="Comma 2 4 3 2 3" xfId="6849" xr:uid="{0759121A-4D7E-4445-8B0A-6223DBDADA56}"/>
    <cellStyle name="Comma 2 4 3 2 4" xfId="24826" xr:uid="{91DB4A4B-4DAA-49CD-9E93-E476097F2665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4060" xr:uid="{942FF5DD-0902-4697-A65E-72B5C272C343}"/>
    <cellStyle name="Comma 2 40 2 2 2" xfId="13170" xr:uid="{6C9242F9-EE5C-4E50-ACB2-2AB5955E05BA}"/>
    <cellStyle name="Comma 2 40 2 2 2 2" xfId="30360" xr:uid="{155D3F54-A13C-46F3-BB13-70B1EB69F3CD}"/>
    <cellStyle name="Comma 2 40 2 2 3" xfId="6850" xr:uid="{3F380A48-A7A5-4D36-A0F6-4D0DB99A7D38}"/>
    <cellStyle name="Comma 2 40 2 2 4" xfId="24827" xr:uid="{B78BF2BF-BF65-47C2-8837-C90BEB2251B4}"/>
    <cellStyle name="Comma 2 40 3" xfId="3091" xr:uid="{E1BE61A9-2B6C-484E-B003-1D61146AFE42}"/>
    <cellStyle name="Comma 2 40 3 2" xfId="12785" xr:uid="{6A7E29C6-5106-445C-9FFD-13AFD568EA52}"/>
    <cellStyle name="Comma 2 40 3 2 2" xfId="30010" xr:uid="{3273AFBD-31D7-4A65-B453-7CD6432F4095}"/>
    <cellStyle name="Comma 2 40 3 3" xfId="6396" xr:uid="{9947AF1A-2FC5-4D94-9C20-0031E801AF23}"/>
    <cellStyle name="Comma 2 40 3 4" xfId="24531" xr:uid="{00C2ADD3-82B7-45AC-9DC9-AA5A5EC515F4}"/>
    <cellStyle name="Comma 2 41" xfId="875" xr:uid="{00000000-0005-0000-0000-00006B030000}"/>
    <cellStyle name="Comma 2 41 2" xfId="876" xr:uid="{00000000-0005-0000-0000-00006C030000}"/>
    <cellStyle name="Comma 2 41 2 2" xfId="4061" xr:uid="{EFB05859-C87C-44C7-A39B-A9F9465BD36A}"/>
    <cellStyle name="Comma 2 41 2 2 2" xfId="13171" xr:uid="{48CCBA31-8E52-41E4-81C1-1FF060EC1062}"/>
    <cellStyle name="Comma 2 41 2 2 2 2" xfId="30361" xr:uid="{1D09E667-41A1-4AE6-8E71-B496474DEEA4}"/>
    <cellStyle name="Comma 2 41 2 2 3" xfId="6851" xr:uid="{955F5C12-C7D7-4890-A550-8623B12346AF}"/>
    <cellStyle name="Comma 2 41 2 2 4" xfId="24828" xr:uid="{05357619-9BF1-4A12-9C31-41A4488E0460}"/>
    <cellStyle name="Comma 2 41 3" xfId="3092" xr:uid="{23D27F6F-D27C-4011-A778-6AFA311F3030}"/>
    <cellStyle name="Comma 2 41 3 2" xfId="12786" xr:uid="{F424CF9B-5903-4270-BCB4-62864715E5B2}"/>
    <cellStyle name="Comma 2 41 3 2 2" xfId="30011" xr:uid="{C711B56F-0E13-460D-935A-7B1E50AAB569}"/>
    <cellStyle name="Comma 2 41 3 3" xfId="6397" xr:uid="{C1FB2FEE-EDFB-4EAD-80D0-16052077E7B6}"/>
    <cellStyle name="Comma 2 41 3 4" xfId="24532" xr:uid="{E20BFFEC-8969-4234-9E87-716DF44F1A59}"/>
    <cellStyle name="Comma 2 42" xfId="877" xr:uid="{00000000-0005-0000-0000-00006D030000}"/>
    <cellStyle name="Comma 2 42 2" xfId="878" xr:uid="{00000000-0005-0000-0000-00006E030000}"/>
    <cellStyle name="Comma 2 42 2 2" xfId="4062" xr:uid="{5E520485-587E-443A-9869-B2BF74938F55}"/>
    <cellStyle name="Comma 2 42 2 2 2" xfId="13172" xr:uid="{59EE2FFE-D2D7-459C-8B04-F65C928E2652}"/>
    <cellStyle name="Comma 2 42 2 2 2 2" xfId="30362" xr:uid="{94EA0E2D-425D-4BA4-A66D-204A57EA8C3F}"/>
    <cellStyle name="Comma 2 42 2 2 3" xfId="6852" xr:uid="{C27BA5D3-5FE5-4E87-B669-09A4E01022D2}"/>
    <cellStyle name="Comma 2 42 2 2 4" xfId="24829" xr:uid="{C8106444-2358-46D3-A308-A2B34E9CF3B8}"/>
    <cellStyle name="Comma 2 42 3" xfId="3093" xr:uid="{CA392237-F2D7-41A8-BC19-3D872EA343EE}"/>
    <cellStyle name="Comma 2 42 3 2" xfId="12787" xr:uid="{6EBE48F0-9955-4A29-B777-FAA2B7CFD17B}"/>
    <cellStyle name="Comma 2 42 3 2 2" xfId="30012" xr:uid="{D0A40251-3B90-4A54-A7BB-BF5E0253D387}"/>
    <cellStyle name="Comma 2 42 3 3" xfId="6398" xr:uid="{A91B0C8A-B1B6-490F-9551-E051E8B0DA12}"/>
    <cellStyle name="Comma 2 42 3 4" xfId="24533" xr:uid="{8A5B1603-E955-486B-A36D-E11DC896129E}"/>
    <cellStyle name="Comma 2 43" xfId="879" xr:uid="{00000000-0005-0000-0000-00006F030000}"/>
    <cellStyle name="Comma 2 43 2" xfId="880" xr:uid="{00000000-0005-0000-0000-000070030000}"/>
    <cellStyle name="Comma 2 43 2 2" xfId="4063" xr:uid="{0D0EC139-8D48-4D84-9B8D-EC7CE8820EA6}"/>
    <cellStyle name="Comma 2 43 2 2 2" xfId="13173" xr:uid="{0FA1A0AD-DD70-48CB-B527-D489EAE76BC0}"/>
    <cellStyle name="Comma 2 43 2 2 2 2" xfId="30363" xr:uid="{472A61CA-D3D6-4DDD-902A-11F2ED2FE2BA}"/>
    <cellStyle name="Comma 2 43 2 2 3" xfId="6853" xr:uid="{C08BFA22-462C-45F9-8F22-38F36C75EA5D}"/>
    <cellStyle name="Comma 2 43 2 2 4" xfId="24830" xr:uid="{1FA99F6B-81F4-4069-B4EE-78962AA95AEA}"/>
    <cellStyle name="Comma 2 43 3" xfId="3094" xr:uid="{F11FB0F4-086E-4415-9358-B340202D30C7}"/>
    <cellStyle name="Comma 2 43 3 2" xfId="12788" xr:uid="{D9C11E4C-409A-4A7B-92BF-0550BCB9CF46}"/>
    <cellStyle name="Comma 2 43 3 2 2" xfId="30013" xr:uid="{96355644-1E5F-46E1-9B72-32D77D00109E}"/>
    <cellStyle name="Comma 2 43 3 3" xfId="6399" xr:uid="{842D4745-3601-46F5-94F6-E6763CACD8D1}"/>
    <cellStyle name="Comma 2 43 3 4" xfId="24534" xr:uid="{B39E1490-0B09-46E5-83F9-86EE69724414}"/>
    <cellStyle name="Comma 2 44" xfId="881" xr:uid="{00000000-0005-0000-0000-000071030000}"/>
    <cellStyle name="Comma 2 44 2" xfId="882" xr:uid="{00000000-0005-0000-0000-000072030000}"/>
    <cellStyle name="Comma 2 44 2 2" xfId="4064" xr:uid="{0E3A5BD6-B4CC-4B57-9BAF-82DBD876B691}"/>
    <cellStyle name="Comma 2 44 2 2 2" xfId="13174" xr:uid="{C395C71D-A424-4172-A309-A7244B4F8770}"/>
    <cellStyle name="Comma 2 44 2 2 2 2" xfId="30364" xr:uid="{F0025400-B81A-4F85-8B8D-3B6A0A17CDAF}"/>
    <cellStyle name="Comma 2 44 2 2 3" xfId="6854" xr:uid="{B9A68F60-22D1-46C8-89FC-ED6E00BB536D}"/>
    <cellStyle name="Comma 2 44 2 2 4" xfId="24831" xr:uid="{C46B21DF-F477-439A-98B7-1E047B2C9551}"/>
    <cellStyle name="Comma 2 44 3" xfId="3095" xr:uid="{6329D4E8-B5B6-4A54-842E-9AD756199C37}"/>
    <cellStyle name="Comma 2 44 3 2" xfId="12789" xr:uid="{89EDA07D-4BB6-42B9-87C7-E9F66B078F7F}"/>
    <cellStyle name="Comma 2 44 3 2 2" xfId="30014" xr:uid="{10DC6E0C-FD84-4877-9B69-B85DB083EBBC}"/>
    <cellStyle name="Comma 2 44 3 3" xfId="6400" xr:uid="{4D723300-E192-4847-AEEC-EBF22027E357}"/>
    <cellStyle name="Comma 2 44 3 4" xfId="24535" xr:uid="{BCA3DDCF-1D60-40C9-8538-FF5679AF74C2}"/>
    <cellStyle name="Comma 2 45" xfId="883" xr:uid="{00000000-0005-0000-0000-000073030000}"/>
    <cellStyle name="Comma 2 45 2" xfId="884" xr:uid="{00000000-0005-0000-0000-000074030000}"/>
    <cellStyle name="Comma 2 45 2 2" xfId="4065" xr:uid="{4E9179F6-3B91-4DFE-8841-7336ED4F2341}"/>
    <cellStyle name="Comma 2 45 2 2 2" xfId="13175" xr:uid="{9C98217D-508A-4BBB-A4A0-660F8AFAB7C8}"/>
    <cellStyle name="Comma 2 45 2 2 2 2" xfId="30365" xr:uid="{E3978820-19DF-4679-ADBE-4423247B275C}"/>
    <cellStyle name="Comma 2 45 2 2 3" xfId="6855" xr:uid="{32EF46F4-DCEB-4A94-98C9-E9340EFCBFF8}"/>
    <cellStyle name="Comma 2 45 2 2 4" xfId="24832" xr:uid="{6E42AF5D-EFAA-4CCF-8A94-056906287500}"/>
    <cellStyle name="Comma 2 45 3" xfId="3096" xr:uid="{16FABC5D-E010-497A-AF1C-7154B5FD46EF}"/>
    <cellStyle name="Comma 2 45 3 2" xfId="12790" xr:uid="{7950A73E-4EC5-4C3A-AD5D-0FCB4089C0BB}"/>
    <cellStyle name="Comma 2 45 3 2 2" xfId="30015" xr:uid="{8B32CB4F-545F-4EF7-878D-505A2227C1CF}"/>
    <cellStyle name="Comma 2 45 3 3" xfId="6401" xr:uid="{992A9DC3-0057-4155-B2CA-64AAD648E2DE}"/>
    <cellStyle name="Comma 2 45 3 4" xfId="24536" xr:uid="{096B1244-EE2B-4721-B08C-3800B1F1362F}"/>
    <cellStyle name="Comma 2 46" xfId="885" xr:uid="{00000000-0005-0000-0000-000075030000}"/>
    <cellStyle name="Comma 2 46 2" xfId="886" xr:uid="{00000000-0005-0000-0000-000076030000}"/>
    <cellStyle name="Comma 2 46 2 2" xfId="4066" xr:uid="{7484ED1A-58AD-41D9-9FE7-6E452056AC5B}"/>
    <cellStyle name="Comma 2 46 2 2 2" xfId="13176" xr:uid="{B396B374-18E0-4E9E-A17D-B2901FCE2F40}"/>
    <cellStyle name="Comma 2 46 2 2 2 2" xfId="30366" xr:uid="{66CAAE56-BD18-421D-A11E-9E9BF404B4EC}"/>
    <cellStyle name="Comma 2 46 2 2 3" xfId="6856" xr:uid="{4C60CD05-A1F8-4A95-A79D-7840B95E5B34}"/>
    <cellStyle name="Comma 2 46 2 2 4" xfId="24833" xr:uid="{7A0F3BEF-9A09-4BC4-8F6E-3F09834878AB}"/>
    <cellStyle name="Comma 2 46 3" xfId="3097" xr:uid="{DE889437-008A-4667-A4D6-E2E669833A90}"/>
    <cellStyle name="Comma 2 46 3 2" xfId="12791" xr:uid="{091476B8-224C-4027-AB5C-221B5F315F62}"/>
    <cellStyle name="Comma 2 46 3 2 2" xfId="30016" xr:uid="{F355FD01-D578-4A30-9BAD-E995ECEA78F3}"/>
    <cellStyle name="Comma 2 46 3 3" xfId="6402" xr:uid="{CABF7643-9EBB-4FFD-A09A-35BA1E865E71}"/>
    <cellStyle name="Comma 2 46 3 4" xfId="24537" xr:uid="{F85FB80C-212F-45FF-8BAE-054F41556269}"/>
    <cellStyle name="Comma 2 47" xfId="887" xr:uid="{00000000-0005-0000-0000-000077030000}"/>
    <cellStyle name="Comma 2 47 2" xfId="888" xr:uid="{00000000-0005-0000-0000-000078030000}"/>
    <cellStyle name="Comma 2 47 2 2" xfId="4067" xr:uid="{9352C58C-D1F3-4646-94CF-2B8EF5BFD668}"/>
    <cellStyle name="Comma 2 47 2 2 2" xfId="13177" xr:uid="{BF2D61F7-7143-4B33-9317-B622CDDE2119}"/>
    <cellStyle name="Comma 2 47 2 2 2 2" xfId="30367" xr:uid="{92D43882-3A89-43D5-995E-8FC51C9A8AC8}"/>
    <cellStyle name="Comma 2 47 2 2 3" xfId="6857" xr:uid="{DC54C372-95E9-4358-A79E-A070653D09C5}"/>
    <cellStyle name="Comma 2 47 2 2 4" xfId="24834" xr:uid="{D4F6D208-368E-4AA9-8928-D8F226B3C930}"/>
    <cellStyle name="Comma 2 47 3" xfId="3098" xr:uid="{86213DB4-6907-449B-B678-5A16F2F75006}"/>
    <cellStyle name="Comma 2 47 3 2" xfId="12792" xr:uid="{AA1F0F46-AA58-4B87-8B0E-5F0EF236106F}"/>
    <cellStyle name="Comma 2 47 3 2 2" xfId="30017" xr:uid="{13423F10-5251-4D97-A5E1-D683A64EDA31}"/>
    <cellStyle name="Comma 2 47 3 3" xfId="6403" xr:uid="{50081D94-1163-4D4D-AE02-F3F63A0069F0}"/>
    <cellStyle name="Comma 2 47 3 4" xfId="24538" xr:uid="{15B1B3A0-2A85-4844-9E0F-C04075DD8B8B}"/>
    <cellStyle name="Comma 2 48" xfId="889" xr:uid="{00000000-0005-0000-0000-000079030000}"/>
    <cellStyle name="Comma 2 48 2" xfId="890" xr:uid="{00000000-0005-0000-0000-00007A030000}"/>
    <cellStyle name="Comma 2 48 2 2" xfId="4068" xr:uid="{1ED31EB9-0D86-41BF-AEA3-079D5C5402EB}"/>
    <cellStyle name="Comma 2 48 2 2 2" xfId="13178" xr:uid="{85F8D94E-FE1F-454B-B2F4-F2AEE706DFD5}"/>
    <cellStyle name="Comma 2 48 2 2 2 2" xfId="30368" xr:uid="{61BE0776-AFD4-4F91-987F-8E853C6911A8}"/>
    <cellStyle name="Comma 2 48 2 2 3" xfId="6858" xr:uid="{E65E1869-3867-440B-B197-1287349CF93B}"/>
    <cellStyle name="Comma 2 48 2 2 4" xfId="24835" xr:uid="{2236B4B7-91E9-406F-B7DF-F32F12880393}"/>
    <cellStyle name="Comma 2 48 3" xfId="3099" xr:uid="{4E3EB5AA-72F2-4A49-8B5C-5C72FC9C2979}"/>
    <cellStyle name="Comma 2 48 3 2" xfId="12793" xr:uid="{B1EAC8A7-ECA0-476A-ACB1-F0B54A435DDF}"/>
    <cellStyle name="Comma 2 48 3 2 2" xfId="30018" xr:uid="{CA5BF9CA-ED96-4C7A-9CC0-386A139C6D1E}"/>
    <cellStyle name="Comma 2 48 3 3" xfId="6404" xr:uid="{0D7E2A8E-E0BD-48D3-89F0-E7D96685159F}"/>
    <cellStyle name="Comma 2 48 3 4" xfId="24539" xr:uid="{BF957140-8071-4E7C-9278-DD8BF489E31B}"/>
    <cellStyle name="Comma 2 49" xfId="891" xr:uid="{00000000-0005-0000-0000-00007B030000}"/>
    <cellStyle name="Comma 2 49 2" xfId="892" xr:uid="{00000000-0005-0000-0000-00007C030000}"/>
    <cellStyle name="Comma 2 49 2 2" xfId="4069" xr:uid="{CE960D4F-2B50-4E12-836F-34A9505C8943}"/>
    <cellStyle name="Comma 2 49 2 2 2" xfId="13179" xr:uid="{E6F492A9-BA21-4536-9B47-75C52390AE82}"/>
    <cellStyle name="Comma 2 49 2 2 2 2" xfId="30369" xr:uid="{3ED0387A-4BE3-425D-8ACF-F19F4FC874EE}"/>
    <cellStyle name="Comma 2 49 2 2 3" xfId="6859" xr:uid="{0FDF724F-5225-49A0-8ED3-4FAD04B60889}"/>
    <cellStyle name="Comma 2 49 2 2 4" xfId="24836" xr:uid="{9F32C6A5-77D1-4CBD-A51D-A5907EA861B4}"/>
    <cellStyle name="Comma 2 49 3" xfId="3100" xr:uid="{C69917E3-0734-4657-BEA3-AC98A4F91924}"/>
    <cellStyle name="Comma 2 49 3 2" xfId="12794" xr:uid="{792FA1AD-BC9D-4FA4-B0FE-3C2FD8F89512}"/>
    <cellStyle name="Comma 2 49 3 2 2" xfId="30019" xr:uid="{972B2500-864C-4DB2-ABD5-BB2E933C9BC6}"/>
    <cellStyle name="Comma 2 49 3 3" xfId="6405" xr:uid="{B45345C8-0C14-4890-AAF6-2E3D8A8FE628}"/>
    <cellStyle name="Comma 2 49 3 4" xfId="24540" xr:uid="{25E1F8E9-1713-4D3D-B407-904AA7CEFFBB}"/>
    <cellStyle name="Comma 2 5" xfId="893" xr:uid="{00000000-0005-0000-0000-00007D030000}"/>
    <cellStyle name="Comma 2 5 2" xfId="894" xr:uid="{00000000-0005-0000-0000-00007E030000}"/>
    <cellStyle name="Comma 2 5 2 2" xfId="4070" xr:uid="{39F32380-AE86-4F66-9D98-113DBAA8597D}"/>
    <cellStyle name="Comma 2 5 2 2 2" xfId="13180" xr:uid="{8D078890-EB99-44D4-A79F-C404E92B5240}"/>
    <cellStyle name="Comma 2 5 2 2 2 2" xfId="30370" xr:uid="{553506D2-A5AF-4FB0-B138-97F22FB7EF5C}"/>
    <cellStyle name="Comma 2 5 2 2 3" xfId="6860" xr:uid="{C8C863BB-DAAA-49FC-B164-FCD5D68FE26F}"/>
    <cellStyle name="Comma 2 5 2 2 4" xfId="24837" xr:uid="{4965B871-DD2D-4145-BA5E-09DFE1A1F43A}"/>
    <cellStyle name="Comma 2 5 3" xfId="3101" xr:uid="{E3E5D57C-90D3-4AC1-B755-B3438091000A}"/>
    <cellStyle name="Comma 2 5 3 2" xfId="12795" xr:uid="{40CC8BB8-99C6-498A-990D-009CFB3E3174}"/>
    <cellStyle name="Comma 2 5 3 2 2" xfId="30020" xr:uid="{EB7DEECB-5386-4920-9B39-A8FD537A18A5}"/>
    <cellStyle name="Comma 2 5 3 3" xfId="6406" xr:uid="{EFF6FC0A-DC80-43F6-A161-560FCBAE237D}"/>
    <cellStyle name="Comma 2 5 3 4" xfId="24541" xr:uid="{AA827C65-B30C-41EB-8BC9-6C47E159B4E8}"/>
    <cellStyle name="Comma 2 50" xfId="895" xr:uid="{00000000-0005-0000-0000-00007F030000}"/>
    <cellStyle name="Comma 2 50 2" xfId="896" xr:uid="{00000000-0005-0000-0000-000080030000}"/>
    <cellStyle name="Comma 2 50 2 2" xfId="4072" xr:uid="{97548529-303A-4B66-917D-BA58E58A1BC0}"/>
    <cellStyle name="Comma 2 50 2 2 2" xfId="13181" xr:uid="{4E2DD2A0-8AC3-4ED8-AD72-4437F68CCB64}"/>
    <cellStyle name="Comma 2 50 2 2 2 2" xfId="30371" xr:uid="{B2A18124-C98A-456A-9F58-36DDCB5A37E6}"/>
    <cellStyle name="Comma 2 50 2 2 3" xfId="6861" xr:uid="{D8B99094-7382-45F2-88EF-6CA93420F0DC}"/>
    <cellStyle name="Comma 2 50 2 2 4" xfId="24838" xr:uid="{A868F894-D291-47E4-A16A-144D8A8B66A2}"/>
    <cellStyle name="Comma 2 50 3" xfId="3102" xr:uid="{56BB6E67-307E-4BE6-84D2-B9A61B7F67D9}"/>
    <cellStyle name="Comma 2 50 3 2" xfId="12796" xr:uid="{B1B73187-4442-4921-87F8-B1174CCFEB29}"/>
    <cellStyle name="Comma 2 50 3 2 2" xfId="30021" xr:uid="{DA828B70-A18C-4E07-898A-193C9165B1C9}"/>
    <cellStyle name="Comma 2 50 3 3" xfId="6407" xr:uid="{DC648CFC-46AB-4FA6-865D-CC055362F5A2}"/>
    <cellStyle name="Comma 2 50 3 4" xfId="24542" xr:uid="{885400E1-9816-4CDB-A4A1-2C013C1B2A48}"/>
    <cellStyle name="Comma 2 51" xfId="897" xr:uid="{00000000-0005-0000-0000-000081030000}"/>
    <cellStyle name="Comma 2 51 2" xfId="898" xr:uid="{00000000-0005-0000-0000-000082030000}"/>
    <cellStyle name="Comma 2 51 2 2" xfId="4073" xr:uid="{D54A47DF-69F5-4DAA-9314-A866E36C5693}"/>
    <cellStyle name="Comma 2 51 2 2 2" xfId="13182" xr:uid="{441E53B0-0BA3-4394-8459-FFFA07C34627}"/>
    <cellStyle name="Comma 2 51 2 2 2 2" xfId="30372" xr:uid="{9E5B97F9-A726-466D-A91B-3C5448FD2C6E}"/>
    <cellStyle name="Comma 2 51 2 2 3" xfId="6862" xr:uid="{78C833CB-DECB-4D41-BAD1-3081C9D4A981}"/>
    <cellStyle name="Comma 2 51 2 2 4" xfId="24839" xr:uid="{89EE921A-DBBF-40C4-9981-46A8A6A4BA72}"/>
    <cellStyle name="Comma 2 51 3" xfId="3103" xr:uid="{8DEF2FC8-3DB7-46F2-A6B9-77FB00CE3C2E}"/>
    <cellStyle name="Comma 2 51 3 2" xfId="12797" xr:uid="{5A09EE3E-A206-4E81-8E7B-3FF125B9AEED}"/>
    <cellStyle name="Comma 2 51 3 2 2" xfId="30022" xr:uid="{67DD09E9-F456-4C26-A570-E7B471C60D65}"/>
    <cellStyle name="Comma 2 51 3 3" xfId="6408" xr:uid="{FCA06F90-70A0-4AFF-BD07-6C45282309ED}"/>
    <cellStyle name="Comma 2 51 3 4" xfId="24543" xr:uid="{9868C8EE-16B7-4517-83D7-C203CE357E1F}"/>
    <cellStyle name="Comma 2 52" xfId="899" xr:uid="{00000000-0005-0000-0000-000083030000}"/>
    <cellStyle name="Comma 2 52 2" xfId="900" xr:uid="{00000000-0005-0000-0000-000084030000}"/>
    <cellStyle name="Comma 2 52 2 2" xfId="4074" xr:uid="{6F9C062E-548E-4F67-B105-AB487099CE54}"/>
    <cellStyle name="Comma 2 52 2 2 2" xfId="13183" xr:uid="{8E6B0627-C1E7-444A-926C-9E90E9D1364D}"/>
    <cellStyle name="Comma 2 52 2 2 2 2" xfId="30373" xr:uid="{3DE155F9-FDB5-4A53-91E4-2B04F536A01A}"/>
    <cellStyle name="Comma 2 52 2 2 3" xfId="6863" xr:uid="{0C4A10A2-4AAF-4021-9044-FFDB1B999C9D}"/>
    <cellStyle name="Comma 2 52 2 2 4" xfId="24840" xr:uid="{B4CEB65B-18E6-4316-94E7-D73CFA6F6EDF}"/>
    <cellStyle name="Comma 2 52 3" xfId="3104" xr:uid="{9730646B-60A6-4736-8081-35235C4DA134}"/>
    <cellStyle name="Comma 2 52 3 2" xfId="12798" xr:uid="{2A10C3C7-49F7-4F91-9A6D-08DB35D7E0D4}"/>
    <cellStyle name="Comma 2 52 3 2 2" xfId="30023" xr:uid="{2D0EA159-69ED-4AC7-A496-F643B1178EFB}"/>
    <cellStyle name="Comma 2 52 3 3" xfId="6409" xr:uid="{8C8A2279-1257-450D-954E-5820CFF01A90}"/>
    <cellStyle name="Comma 2 52 3 4" xfId="24544" xr:uid="{18723D9B-9224-4EAD-B1C4-304F7C340316}"/>
    <cellStyle name="Comma 2 53" xfId="901" xr:uid="{00000000-0005-0000-0000-000085030000}"/>
    <cellStyle name="Comma 2 53 2" xfId="902" xr:uid="{00000000-0005-0000-0000-000086030000}"/>
    <cellStyle name="Comma 2 53 2 2" xfId="4075" xr:uid="{C1F4146B-E39A-4DF0-9358-79B51A44FDBD}"/>
    <cellStyle name="Comma 2 53 2 2 2" xfId="13184" xr:uid="{2A9F4BDC-4A52-4858-A611-D71FB0337BE8}"/>
    <cellStyle name="Comma 2 53 2 2 2 2" xfId="30374" xr:uid="{DF75485D-9819-4ACE-BAFE-65764757CCCB}"/>
    <cellStyle name="Comma 2 53 2 2 3" xfId="6864" xr:uid="{03DCE2B0-AD6D-4C71-83FA-0B9E90797D14}"/>
    <cellStyle name="Comma 2 53 2 2 4" xfId="24841" xr:uid="{26D0ABF8-B4DA-4042-AA54-7D5E89717826}"/>
    <cellStyle name="Comma 2 53 3" xfId="3105" xr:uid="{18E9A742-7482-4343-B446-6A74407F4B89}"/>
    <cellStyle name="Comma 2 53 3 2" xfId="12799" xr:uid="{59088038-E334-4DD2-8FCD-69AEC3D2EBAD}"/>
    <cellStyle name="Comma 2 53 3 2 2" xfId="30024" xr:uid="{242EA8E5-F2F6-4B22-A8ED-5192AB49E1DF}"/>
    <cellStyle name="Comma 2 53 3 3" xfId="6410" xr:uid="{023F623B-48C1-4A30-9917-5128EB92A31D}"/>
    <cellStyle name="Comma 2 53 3 4" xfId="24545" xr:uid="{ED85EBBE-6C7B-40F0-9129-E1B7E9B0250A}"/>
    <cellStyle name="Comma 2 54" xfId="903" xr:uid="{00000000-0005-0000-0000-000087030000}"/>
    <cellStyle name="Comma 2 54 2" xfId="904" xr:uid="{00000000-0005-0000-0000-000088030000}"/>
    <cellStyle name="Comma 2 54 2 2" xfId="4076" xr:uid="{D447B2EB-B6ED-455A-902D-8B6BA2B34CDD}"/>
    <cellStyle name="Comma 2 54 2 2 2" xfId="13185" xr:uid="{14701EB5-42E6-4275-81FD-FAA8229993E9}"/>
    <cellStyle name="Comma 2 54 2 2 2 2" xfId="30375" xr:uid="{036BF805-F81C-4F43-AD40-6EEAE5C53FAC}"/>
    <cellStyle name="Comma 2 54 2 2 3" xfId="6865" xr:uid="{4967877D-5633-4AB3-A953-367E27772BF0}"/>
    <cellStyle name="Comma 2 54 2 2 4" xfId="24842" xr:uid="{5B4ADA5F-99B8-480F-A61C-2A4A657A2F38}"/>
    <cellStyle name="Comma 2 54 3" xfId="3106" xr:uid="{1AF6AE64-DB8F-4B33-80B7-97EB80C88A92}"/>
    <cellStyle name="Comma 2 54 3 2" xfId="12800" xr:uid="{AD89DA80-602A-4976-BF14-46E3C99548F1}"/>
    <cellStyle name="Comma 2 54 3 2 2" xfId="30025" xr:uid="{AF8AC182-BCB8-4B27-ACBB-9AB14DE94185}"/>
    <cellStyle name="Comma 2 54 3 3" xfId="6411" xr:uid="{79085E0B-F360-45FC-B0D8-F65F35B37FB4}"/>
    <cellStyle name="Comma 2 54 3 4" xfId="24546" xr:uid="{4CFF1C1D-CD5D-4E9F-B90B-2C63089BEDED}"/>
    <cellStyle name="Comma 2 55" xfId="905" xr:uid="{00000000-0005-0000-0000-000089030000}"/>
    <cellStyle name="Comma 2 55 2" xfId="906" xr:uid="{00000000-0005-0000-0000-00008A030000}"/>
    <cellStyle name="Comma 2 55 2 2" xfId="4077" xr:uid="{6789CA6B-7A3B-419C-BC50-3B34708BE6A6}"/>
    <cellStyle name="Comma 2 55 2 2 2" xfId="13186" xr:uid="{27C13D5F-240C-4013-A625-C6E68E036911}"/>
    <cellStyle name="Comma 2 55 2 2 2 2" xfId="30376" xr:uid="{ABCE610F-20E3-43C4-A967-FCEC81611277}"/>
    <cellStyle name="Comma 2 55 2 2 3" xfId="6866" xr:uid="{24371E98-4313-460A-9767-31E27EB8BD2A}"/>
    <cellStyle name="Comma 2 55 2 2 4" xfId="24843" xr:uid="{C0B40625-F579-45AE-8A7C-FE4B1350C9BF}"/>
    <cellStyle name="Comma 2 55 3" xfId="3107" xr:uid="{8A08F75A-DF72-405E-83F6-F80F4A04D56D}"/>
    <cellStyle name="Comma 2 55 3 2" xfId="12801" xr:uid="{F8B60371-0767-465F-BEC8-32C235F99DE8}"/>
    <cellStyle name="Comma 2 55 3 2 2" xfId="30026" xr:uid="{15D4E205-BE30-429D-85B5-323BA36DE6A9}"/>
    <cellStyle name="Comma 2 55 3 3" xfId="6412" xr:uid="{E941C0DF-01FC-4FC9-BDDB-1573EE80DC75}"/>
    <cellStyle name="Comma 2 55 3 4" xfId="24547" xr:uid="{AFC181C5-6C28-497C-9D61-46B53E38E369}"/>
    <cellStyle name="Comma 2 56" xfId="907" xr:uid="{00000000-0005-0000-0000-00008B030000}"/>
    <cellStyle name="Comma 2 56 2" xfId="908" xr:uid="{00000000-0005-0000-0000-00008C030000}"/>
    <cellStyle name="Comma 2 56 2 2" xfId="4078" xr:uid="{A9B1C2D6-A75C-459E-B42A-4589F9C2F317}"/>
    <cellStyle name="Comma 2 56 2 2 2" xfId="13187" xr:uid="{6BF393E8-D4D3-4116-BCAD-E02DF412DCC8}"/>
    <cellStyle name="Comma 2 56 2 2 2 2" xfId="30377" xr:uid="{298126F4-47BC-467C-8619-9BE7BBF4D0A2}"/>
    <cellStyle name="Comma 2 56 2 2 3" xfId="6867" xr:uid="{F5D7018C-7CB8-427A-83B8-8A50628833BD}"/>
    <cellStyle name="Comma 2 56 2 2 4" xfId="24844" xr:uid="{5744B22C-4F96-42B0-898E-E36F4E850A3F}"/>
    <cellStyle name="Comma 2 56 3" xfId="3108" xr:uid="{8577900C-603E-45C0-A1C8-DDCCCB68F57B}"/>
    <cellStyle name="Comma 2 56 3 2" xfId="12802" xr:uid="{A01068D1-557A-43B7-ACCA-53CECCD102DD}"/>
    <cellStyle name="Comma 2 56 3 2 2" xfId="30027" xr:uid="{50AFCDEC-2B14-4F08-BF30-387EF18D3923}"/>
    <cellStyle name="Comma 2 56 3 3" xfId="6413" xr:uid="{6C6E9788-5BFE-45DD-ADFF-116D38129BE4}"/>
    <cellStyle name="Comma 2 56 3 4" xfId="24548" xr:uid="{7B97CD68-DBFD-4D8F-83F9-7DBF74065365}"/>
    <cellStyle name="Comma 2 57" xfId="909" xr:uid="{00000000-0005-0000-0000-00008D030000}"/>
    <cellStyle name="Comma 2 57 2" xfId="910" xr:uid="{00000000-0005-0000-0000-00008E030000}"/>
    <cellStyle name="Comma 2 57 2 2" xfId="4079" xr:uid="{9E7D763F-2CE7-46AD-A762-F26488740491}"/>
    <cellStyle name="Comma 2 57 2 2 2" xfId="13188" xr:uid="{6C90C822-F807-4E8F-A53F-C530F89A7C36}"/>
    <cellStyle name="Comma 2 57 2 2 2 2" xfId="30378" xr:uid="{C08BB4C9-0F2C-4897-866D-2C2A79DEBE02}"/>
    <cellStyle name="Comma 2 57 2 2 3" xfId="6868" xr:uid="{BCB873A5-88D2-4105-94DC-814D08B975A7}"/>
    <cellStyle name="Comma 2 57 2 2 4" xfId="24845" xr:uid="{E55D24F7-C324-4911-A3B8-8831D498F103}"/>
    <cellStyle name="Comma 2 57 3" xfId="3109" xr:uid="{4548BFEC-6F08-43C1-908B-AE03047B0833}"/>
    <cellStyle name="Comma 2 57 3 2" xfId="12803" xr:uid="{F8B96C94-C34F-4A2F-8CC9-19A68D547FA2}"/>
    <cellStyle name="Comma 2 57 3 2 2" xfId="30028" xr:uid="{5AEA6D6A-C567-4992-B33B-3D09793F005E}"/>
    <cellStyle name="Comma 2 57 3 3" xfId="6414" xr:uid="{CB7C8B69-7006-43AF-B0DE-6E8A44FE1459}"/>
    <cellStyle name="Comma 2 57 3 4" xfId="24549" xr:uid="{5A439B63-DB17-4579-BD22-07005171C7EA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4080" xr:uid="{4482DB90-104A-4ADD-86ED-6EECF39D21EF}"/>
    <cellStyle name="Comma 2 58 2 2 2 2" xfId="13189" xr:uid="{2D6ABCCC-EFD1-48C9-8B36-5CB73615D298}"/>
    <cellStyle name="Comma 2 58 2 2 2 2 2" xfId="30379" xr:uid="{92D46013-1CE0-48EE-9C64-1435130F5A97}"/>
    <cellStyle name="Comma 2 58 2 2 2 3" xfId="6869" xr:uid="{5F59E7E2-28F8-4963-80D9-D6F99F6F86D2}"/>
    <cellStyle name="Comma 2 58 2 2 2 4" xfId="24846" xr:uid="{2B449EB6-BCFA-4F03-B4BA-7D3CAB3BCEA9}"/>
    <cellStyle name="Comma 2 58 2 3" xfId="3111" xr:uid="{78A87053-F310-469E-B75E-8F3C3CE3B64F}"/>
    <cellStyle name="Comma 2 58 2 3 2" xfId="12805" xr:uid="{D4DB90FE-8089-4846-96F4-BB28378D1A78}"/>
    <cellStyle name="Comma 2 58 2 3 2 2" xfId="30030" xr:uid="{556D30ED-0368-4B03-B40D-CE5E19599BD2}"/>
    <cellStyle name="Comma 2 58 2 3 3" xfId="6416" xr:uid="{3DAC947A-A651-42F8-B3ED-EDF45C08ED43}"/>
    <cellStyle name="Comma 2 58 2 3 4" xfId="24551" xr:uid="{721F2E3F-6E31-433E-8F06-FAAD07F39E46}"/>
    <cellStyle name="Comma 2 58 3" xfId="914" xr:uid="{00000000-0005-0000-0000-000092030000}"/>
    <cellStyle name="Comma 2 58 3 2" xfId="915" xr:uid="{00000000-0005-0000-0000-000093030000}"/>
    <cellStyle name="Comma 2 58 3 2 2" xfId="4081" xr:uid="{3EBC884C-DEB1-45C0-9DC4-98999E5A0BB1}"/>
    <cellStyle name="Comma 2 58 3 2 2 2" xfId="13190" xr:uid="{1D1D3696-6FA5-4614-9F5D-BCBC45DD52C0}"/>
    <cellStyle name="Comma 2 58 3 2 2 2 2" xfId="30380" xr:uid="{63090B0B-BF07-4B76-BC7F-8B14A10B8517}"/>
    <cellStyle name="Comma 2 58 3 2 2 3" xfId="6870" xr:uid="{648A9314-2382-4D45-BD5E-E7472826EF22}"/>
    <cellStyle name="Comma 2 58 3 2 2 4" xfId="24847" xr:uid="{05B39B1B-44C1-4AD7-BD59-916EEB6B8F2B}"/>
    <cellStyle name="Comma 2 58 3 3" xfId="3112" xr:uid="{E5C93B72-736D-4014-A3A7-8119EA45EA36}"/>
    <cellStyle name="Comma 2 58 3 3 2" xfId="12806" xr:uid="{8162EAB4-FCAD-440A-B239-AB5486CE6D7F}"/>
    <cellStyle name="Comma 2 58 3 3 2 2" xfId="30031" xr:uid="{AD2310B4-CF7E-4DB2-A402-04BB88E24530}"/>
    <cellStyle name="Comma 2 58 3 3 3" xfId="6417" xr:uid="{1FE58B04-2EC2-4A16-96C0-B51D4FC27044}"/>
    <cellStyle name="Comma 2 58 3 3 4" xfId="24552" xr:uid="{9F9EAF3A-2873-4051-8A6F-6E324B989F66}"/>
    <cellStyle name="Comma 2 58 4" xfId="916" xr:uid="{00000000-0005-0000-0000-000094030000}"/>
    <cellStyle name="Comma 2 58 4 2" xfId="917" xr:uid="{00000000-0005-0000-0000-000095030000}"/>
    <cellStyle name="Comma 2 58 4 2 2" xfId="4082" xr:uid="{CFFB03F6-D6FD-4875-99E6-1360A418160E}"/>
    <cellStyle name="Comma 2 58 4 2 2 2" xfId="13191" xr:uid="{D115D3CD-C470-4BB3-95E3-8B667214C1E5}"/>
    <cellStyle name="Comma 2 58 4 2 2 2 2" xfId="30381" xr:uid="{6C13611B-5B52-41D8-8ECC-DEDE5B33A3B1}"/>
    <cellStyle name="Comma 2 58 4 2 2 3" xfId="6871" xr:uid="{B8067DE3-239A-429F-9CDA-8DFFDAFEC1E6}"/>
    <cellStyle name="Comma 2 58 4 2 2 4" xfId="24848" xr:uid="{982AF664-DCA6-406C-9926-6E6BFCBEA371}"/>
    <cellStyle name="Comma 2 58 4 3" xfId="3113" xr:uid="{12B0CA1A-DD18-42EB-8EA2-C30D64AB2CDB}"/>
    <cellStyle name="Comma 2 58 4 3 2" xfId="12807" xr:uid="{49F6D805-BC3E-4E95-9EA0-7F3CCBDC3409}"/>
    <cellStyle name="Comma 2 58 4 3 2 2" xfId="30032" xr:uid="{AD66CC70-7B95-4DB4-A63A-1B1679A43D37}"/>
    <cellStyle name="Comma 2 58 4 3 3" xfId="6418" xr:uid="{1B77260C-DA7B-49AE-A550-618ECCEA2F13}"/>
    <cellStyle name="Comma 2 58 4 3 4" xfId="24553" xr:uid="{A45FD553-57A0-46A8-9D9A-EF3B4DC1E986}"/>
    <cellStyle name="Comma 2 58 5" xfId="918" xr:uid="{00000000-0005-0000-0000-000096030000}"/>
    <cellStyle name="Comma 2 58 5 2" xfId="4083" xr:uid="{C27503B6-B579-457E-9881-300C895B97FB}"/>
    <cellStyle name="Comma 2 58 5 2 2" xfId="13192" xr:uid="{91F40B7F-0656-4033-B86E-F0940F198AF2}"/>
    <cellStyle name="Comma 2 58 5 2 2 2" xfId="30382" xr:uid="{8CE29969-9C11-48F6-9F54-98C8DF65B88A}"/>
    <cellStyle name="Comma 2 58 5 2 3" xfId="6872" xr:uid="{46506A41-DD34-4285-A879-0ECFAB5A851F}"/>
    <cellStyle name="Comma 2 58 5 2 4" xfId="24849" xr:uid="{542F5628-CBBA-4A4E-B925-579DBA578BC9}"/>
    <cellStyle name="Comma 2 58 6" xfId="3110" xr:uid="{ABE3D2C6-A385-4141-8220-5CF5002296B0}"/>
    <cellStyle name="Comma 2 58 6 2" xfId="12804" xr:uid="{85C65933-8F26-41D1-ABA0-00E61EC53507}"/>
    <cellStyle name="Comma 2 58 6 2 2" xfId="30029" xr:uid="{82B29637-4E46-4DF3-B74F-F9021951A085}"/>
    <cellStyle name="Comma 2 58 6 3" xfId="6415" xr:uid="{DEA834A0-8AE1-41E7-A742-F55DC6519652}"/>
    <cellStyle name="Comma 2 58 6 4" xfId="24550" xr:uid="{6F5CC19B-DFCC-429F-84DA-AA8EAA17E876}"/>
    <cellStyle name="Comma 2 59" xfId="919" xr:uid="{00000000-0005-0000-0000-000097030000}"/>
    <cellStyle name="Comma 2 59 2" xfId="920" xr:uid="{00000000-0005-0000-0000-000098030000}"/>
    <cellStyle name="Comma 2 59 2 2" xfId="4084" xr:uid="{8D356D38-E906-4AE0-91FA-993ABE8555F4}"/>
    <cellStyle name="Comma 2 59 2 2 2" xfId="13193" xr:uid="{2F5F10A5-451B-4C0E-8965-A065B1EE26AA}"/>
    <cellStyle name="Comma 2 59 2 2 2 2" xfId="30383" xr:uid="{F88CD897-C0DA-402C-A478-49B989C9318E}"/>
    <cellStyle name="Comma 2 59 2 2 3" xfId="6873" xr:uid="{BB1E94B4-752A-4ABE-8B97-E0D15D094094}"/>
    <cellStyle name="Comma 2 59 2 2 4" xfId="24850" xr:uid="{BAB442D4-9A47-43C4-A70F-3E7A63F99EE5}"/>
    <cellStyle name="Comma 2 59 3" xfId="3114" xr:uid="{966D8D74-63D8-4F83-86F7-D90B48B13ADE}"/>
    <cellStyle name="Comma 2 59 3 2" xfId="12808" xr:uid="{5BC1740D-7F79-4C39-B5B1-30FF72695D7F}"/>
    <cellStyle name="Comma 2 59 3 2 2" xfId="30033" xr:uid="{4AD4725E-D253-45DC-94C5-CD1ABA87D8EB}"/>
    <cellStyle name="Comma 2 59 3 3" xfId="6419" xr:uid="{91F3B4A7-082F-4BC0-ADE1-714D172F4CEC}"/>
    <cellStyle name="Comma 2 59 3 4" xfId="24554" xr:uid="{1E4CFC10-B3A1-4273-910D-B1E2850EECC1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4085" xr:uid="{F82253BE-8185-493B-833E-9B2E5937AC3C}"/>
    <cellStyle name="Comma 2 60 2 2 2" xfId="13194" xr:uid="{372787B1-27DE-453A-9111-71B6892CACED}"/>
    <cellStyle name="Comma 2 60 2 2 2 2" xfId="30384" xr:uid="{35B546B5-5274-4FE1-833E-331A40CA481F}"/>
    <cellStyle name="Comma 2 60 2 2 3" xfId="6874" xr:uid="{896067E1-252B-4412-9408-1DA48D8BE9D9}"/>
    <cellStyle name="Comma 2 60 2 2 4" xfId="24851" xr:uid="{2468D82D-7810-479F-8211-DAB0BABF4EE1}"/>
    <cellStyle name="Comma 2 60 3" xfId="3115" xr:uid="{CBA10FC1-71F5-491F-A746-48348529D2D0}"/>
    <cellStyle name="Comma 2 60 3 2" xfId="12809" xr:uid="{B04078BC-718B-4D00-81AA-CD8453BEDA33}"/>
    <cellStyle name="Comma 2 60 3 2 2" xfId="30034" xr:uid="{93C55902-E15A-4465-B7B0-DF86542B5EE9}"/>
    <cellStyle name="Comma 2 60 3 3" xfId="6420" xr:uid="{E5F05595-634A-4971-803B-1C4E1AD22742}"/>
    <cellStyle name="Comma 2 60 3 4" xfId="24555" xr:uid="{2EC971A4-5688-4364-8272-A59D324B1018}"/>
    <cellStyle name="Comma 2 61" xfId="2691" xr:uid="{119929EB-FFF5-4EB7-A063-EB1046313570}"/>
    <cellStyle name="Comma 2 61 2" xfId="12589" xr:uid="{B47FB0CC-4223-49C5-B916-ED7C59E1CA1E}"/>
    <cellStyle name="Comma 2 61 2 2" xfId="29814" xr:uid="{AC34C168-7B2F-4748-9F69-F3061A3352BD}"/>
    <cellStyle name="Comma 2 61 3" xfId="6063" xr:uid="{CA2ECA8A-0A4B-4820-A6EA-348AAFF22E35}"/>
    <cellStyle name="Comma 2 61 4" xfId="24331" xr:uid="{3336A4A8-66AC-4AF2-A8D8-CE71F5442789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4087" xr:uid="{3738655A-0379-440D-9ED0-8F7A128DFBC7}"/>
    <cellStyle name="Comma 2 8 2 2 2" xfId="13195" xr:uid="{F5DAB033-891B-4DC3-A321-B64F2AAE704D}"/>
    <cellStyle name="Comma 2 8 2 2 2 2" xfId="30385" xr:uid="{90A9A45E-F379-44AB-93C3-301E0C624621}"/>
    <cellStyle name="Comma 2 8 2 2 3" xfId="6875" xr:uid="{AEF4DB53-3E01-4F8E-9DE6-CD49B9358A50}"/>
    <cellStyle name="Comma 2 8 2 2 4" xfId="24852" xr:uid="{167CFCF7-9D01-4758-AF68-02A4B895C2D8}"/>
    <cellStyle name="Comma 2 8 3" xfId="3116" xr:uid="{7895E14F-6B9F-4E5D-987E-6DCCE641A2AB}"/>
    <cellStyle name="Comma 2 8 3 2" xfId="12810" xr:uid="{FF2AEB1E-C0ED-4C18-BC25-A342ADA30EDB}"/>
    <cellStyle name="Comma 2 8 3 2 2" xfId="30035" xr:uid="{6EA33275-EA08-4CCB-8365-B298EEEB28A5}"/>
    <cellStyle name="Comma 2 8 3 3" xfId="6421" xr:uid="{403AE985-839C-47FB-BD04-B617CA286491}"/>
    <cellStyle name="Comma 2 8 3 4" xfId="24556" xr:uid="{5BD29238-D6CA-4379-95C0-D02FC855560A}"/>
    <cellStyle name="Comma 2 9" xfId="948" xr:uid="{00000000-0005-0000-0000-0000B4030000}"/>
    <cellStyle name="Comma 2 9 2" xfId="949" xr:uid="{00000000-0005-0000-0000-0000B5030000}"/>
    <cellStyle name="Comma 2 9 2 2" xfId="4088" xr:uid="{69CD1CE2-0C71-47BC-BA95-732DE74F85C7}"/>
    <cellStyle name="Comma 2 9 2 2 2" xfId="13196" xr:uid="{EAB3B903-2D3C-48BC-B4E7-189359E2ACBC}"/>
    <cellStyle name="Comma 2 9 2 2 2 2" xfId="30386" xr:uid="{228B8301-7959-4477-A2BE-2271E3A6DC94}"/>
    <cellStyle name="Comma 2 9 2 2 3" xfId="6876" xr:uid="{B001AE81-3648-44F5-BC50-7AF63D65FBB5}"/>
    <cellStyle name="Comma 2 9 2 2 4" xfId="24853" xr:uid="{EA441EC6-1538-44A7-AEC4-109DDEDCC40B}"/>
    <cellStyle name="Comma 2 9 3" xfId="3117" xr:uid="{3C0C8D29-A8FC-4B22-B2C2-CD5619F4FCE5}"/>
    <cellStyle name="Comma 2 9 3 2" xfId="12811" xr:uid="{22EA847B-9C51-4D63-BA54-F11B3C59EC9E}"/>
    <cellStyle name="Comma 2 9 3 2 2" xfId="30036" xr:uid="{7450F3AC-6FD8-4593-9935-7D5A43A37D33}"/>
    <cellStyle name="Comma 2 9 3 3" xfId="6422" xr:uid="{0E2FFA1B-C052-48B1-B498-A9C43406B970}"/>
    <cellStyle name="Comma 2 9 3 4" xfId="24557" xr:uid="{2987D3C6-6A92-456A-A971-6F36A75CE76B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4089" xr:uid="{8AAD8EB9-6324-4900-8077-A77DD53E70C2}"/>
    <cellStyle name="Comma 20 2 2 2 2" xfId="13197" xr:uid="{DE9269CC-1A24-4F14-B661-0C30D91C5834}"/>
    <cellStyle name="Comma 20 2 2 2 2 2" xfId="30387" xr:uid="{816F69B7-0924-42A1-A0DE-28447484DB10}"/>
    <cellStyle name="Comma 20 2 2 2 3" xfId="6877" xr:uid="{C4AC58E4-50DF-4BFA-A38A-F90D12941940}"/>
    <cellStyle name="Comma 20 2 2 2 4" xfId="24854" xr:uid="{71FE0E1C-9CE5-4CDA-93E7-6D914FC3FA80}"/>
    <cellStyle name="Comma 20 2 3" xfId="3119" xr:uid="{BBE64F19-6DDB-4B0E-855F-8DBE7DE85715}"/>
    <cellStyle name="Comma 20 2 3 2" xfId="12813" xr:uid="{C6AEB8F5-6196-4C5B-87F4-AC0FD0536450}"/>
    <cellStyle name="Comma 20 2 3 2 2" xfId="30038" xr:uid="{342B01EB-F3D4-4DED-A218-3BCB7649DB4B}"/>
    <cellStyle name="Comma 20 2 3 3" xfId="6424" xr:uid="{E009C0A8-3D6B-4026-AD30-778C58C56673}"/>
    <cellStyle name="Comma 20 2 3 4" xfId="24559" xr:uid="{E6D52E42-1037-4871-9FE5-5DF8F347833F}"/>
    <cellStyle name="Comma 20 3" xfId="953" xr:uid="{00000000-0005-0000-0000-0000B9030000}"/>
    <cellStyle name="Comma 20 3 2" xfId="4090" xr:uid="{B62FEC3B-3EA5-443C-8C47-C7DE42D206C0}"/>
    <cellStyle name="Comma 20 3 2 2" xfId="13198" xr:uid="{62A8E9E5-8129-4F74-A542-AC4777FA1EAA}"/>
    <cellStyle name="Comma 20 3 2 2 2" xfId="30388" xr:uid="{D5CCA93C-9E85-41AF-9E8E-EB58F8BE07A0}"/>
    <cellStyle name="Comma 20 3 2 3" xfId="6878" xr:uid="{36EDB765-2F0C-4E7A-8F49-673439174AE3}"/>
    <cellStyle name="Comma 20 3 2 4" xfId="24855" xr:uid="{9110716B-877F-42CC-ACDE-7A5C4BE1180E}"/>
    <cellStyle name="Comma 20 4" xfId="3118" xr:uid="{8DA3A481-B15C-44B5-8BD9-7EF501D94F04}"/>
    <cellStyle name="Comma 20 4 2" xfId="12812" xr:uid="{BA2C35AA-35E4-4478-BC72-B139F4055ED5}"/>
    <cellStyle name="Comma 20 4 2 2" xfId="30037" xr:uid="{A0E1EEF0-F8CA-4C2F-8FC6-AD239032648A}"/>
    <cellStyle name="Comma 20 4 3" xfId="6423" xr:uid="{FB2FD123-9EEB-48CE-A90F-2F78CBB91702}"/>
    <cellStyle name="Comma 20 4 4" xfId="24558" xr:uid="{C96DA465-8069-4767-AAAD-C4312EF4BDAC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4091" xr:uid="{3C3177DE-2CE7-4950-A013-6E18BDBBED8E}"/>
    <cellStyle name="Comma 21 2 2 2 2" xfId="13199" xr:uid="{7BA57DC2-6B37-46D8-86B0-692808F8C6E1}"/>
    <cellStyle name="Comma 21 2 2 2 2 2" xfId="30389" xr:uid="{EA7FB88A-B02C-45CF-B659-60A2971BDB3D}"/>
    <cellStyle name="Comma 21 2 2 2 3" xfId="6879" xr:uid="{9B1B7D50-C46C-4FAC-955F-F957B527ACD5}"/>
    <cellStyle name="Comma 21 2 2 2 4" xfId="24856" xr:uid="{65E4FA26-5CA2-460C-8517-2E1F57DDEA77}"/>
    <cellStyle name="Comma 21 2 3" xfId="3121" xr:uid="{1ADD6D14-A05B-40A4-8BC2-B83F674A8B02}"/>
    <cellStyle name="Comma 21 2 3 2" xfId="12815" xr:uid="{55D6AD92-E621-4923-BDB2-935F28BEFE56}"/>
    <cellStyle name="Comma 21 2 3 2 2" xfId="30040" xr:uid="{3FEAC1D5-1D14-4E8E-9163-66B89E0AB82E}"/>
    <cellStyle name="Comma 21 2 3 3" xfId="6426" xr:uid="{75B65F1B-9620-41AC-B3F8-90FBFBEC6DCB}"/>
    <cellStyle name="Comma 21 2 3 4" xfId="24561" xr:uid="{91BA7622-7EFC-4CEE-84F6-8429358340D1}"/>
    <cellStyle name="Comma 21 3" xfId="957" xr:uid="{00000000-0005-0000-0000-0000BD030000}"/>
    <cellStyle name="Comma 21 3 2" xfId="4092" xr:uid="{66E1C084-EA34-490F-8BAC-66E2DE1DA351}"/>
    <cellStyle name="Comma 21 3 2 2" xfId="13200" xr:uid="{E58BFA27-6861-4881-B23D-39A68660B044}"/>
    <cellStyle name="Comma 21 3 2 2 2" xfId="30390" xr:uid="{95A47723-0148-4731-810C-238DDF703B0F}"/>
    <cellStyle name="Comma 21 3 2 3" xfId="6880" xr:uid="{41B715DF-5CA0-451E-A049-C44AC401034E}"/>
    <cellStyle name="Comma 21 3 2 4" xfId="24857" xr:uid="{05D18050-D47A-497D-95D0-E4A287740D98}"/>
    <cellStyle name="Comma 21 4" xfId="3120" xr:uid="{6560BB67-FD92-48F6-89B1-3B42D040D167}"/>
    <cellStyle name="Comma 21 4 2" xfId="12814" xr:uid="{3BFFFDC0-092D-427F-85D6-8C6F512CAD86}"/>
    <cellStyle name="Comma 21 4 2 2" xfId="30039" xr:uid="{14A06E24-2460-4E36-A098-AB32A8F74288}"/>
    <cellStyle name="Comma 21 4 3" xfId="6425" xr:uid="{00C209DB-5D01-455D-AF84-AA71434ACF2A}"/>
    <cellStyle name="Comma 21 4 4" xfId="24560" xr:uid="{8D78A9A5-FC08-412B-91BB-19363D417B71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4093" xr:uid="{6FB181C9-DEE6-49B1-A60D-C2745D938C22}"/>
    <cellStyle name="Comma 22 2 2 2 2" xfId="13201" xr:uid="{3F736701-EDF7-4CAA-AAE7-2E74FA483B43}"/>
    <cellStyle name="Comma 22 2 2 2 2 2" xfId="30391" xr:uid="{9C01F96D-EFB2-48BD-A31F-AE1781519984}"/>
    <cellStyle name="Comma 22 2 2 2 3" xfId="6881" xr:uid="{B96A1CB2-3A00-42B5-9C09-80509174BF4D}"/>
    <cellStyle name="Comma 22 2 2 2 4" xfId="24858" xr:uid="{5F340234-B373-4AE3-A094-97F1FE613504}"/>
    <cellStyle name="Comma 22 2 3" xfId="3123" xr:uid="{8662D34A-87FE-4E93-8D66-C4B9E2E8EC06}"/>
    <cellStyle name="Comma 22 2 3 2" xfId="12817" xr:uid="{B14E0874-6231-479E-B58C-144BBAFB08B1}"/>
    <cellStyle name="Comma 22 2 3 2 2" xfId="30042" xr:uid="{EF2AC0AF-581F-45D3-B3C5-18FE0ECF24E5}"/>
    <cellStyle name="Comma 22 2 3 3" xfId="6428" xr:uid="{28B231BF-2510-4B22-A838-FC5E4E54F690}"/>
    <cellStyle name="Comma 22 2 3 4" xfId="24563" xr:uid="{E9EDE5C0-33F8-4A0F-A24F-E126E5C85A1B}"/>
    <cellStyle name="Comma 22 3" xfId="961" xr:uid="{00000000-0005-0000-0000-0000C1030000}"/>
    <cellStyle name="Comma 22 3 2" xfId="4094" xr:uid="{CF092EC1-88DF-4CB8-9C36-0CF2BD4410B6}"/>
    <cellStyle name="Comma 22 3 2 2" xfId="13202" xr:uid="{63DB491E-C789-4AF0-A724-5F3695C978AC}"/>
    <cellStyle name="Comma 22 3 2 2 2" xfId="30392" xr:uid="{D72B59DD-78FA-473B-8939-C5F715BBBD50}"/>
    <cellStyle name="Comma 22 3 2 3" xfId="6882" xr:uid="{F65785CF-C256-4717-9DED-564D97294786}"/>
    <cellStyle name="Comma 22 3 2 4" xfId="24859" xr:uid="{C92A47F7-202D-43C9-85E4-CBA07851F321}"/>
    <cellStyle name="Comma 22 4" xfId="3122" xr:uid="{AB787142-AA86-4106-9348-74B1F9707EEB}"/>
    <cellStyle name="Comma 22 4 2" xfId="12816" xr:uid="{E19707AC-B35F-424E-A709-07104D8F3822}"/>
    <cellStyle name="Comma 22 4 2 2" xfId="30041" xr:uid="{26D9CCEA-5BC7-4583-BCA5-FECC5C155630}"/>
    <cellStyle name="Comma 22 4 3" xfId="6427" xr:uid="{E722B3AD-FF92-4705-979C-12B115B3A489}"/>
    <cellStyle name="Comma 22 4 4" xfId="24562" xr:uid="{99FFD226-959E-4F81-8899-A64922D3FAAB}"/>
    <cellStyle name="Comma 23" xfId="962" xr:uid="{00000000-0005-0000-0000-0000C2030000}"/>
    <cellStyle name="Comma 23 2" xfId="963" xr:uid="{00000000-0005-0000-0000-0000C3030000}"/>
    <cellStyle name="Comma 23 2 2" xfId="4095" xr:uid="{BF314D45-1C6F-4497-9864-5AAB58C1B0C9}"/>
    <cellStyle name="Comma 23 2 2 2" xfId="13203" xr:uid="{69D310B0-0AC3-493D-9E72-7407D11ED425}"/>
    <cellStyle name="Comma 23 2 2 2 2" xfId="30393" xr:uid="{CE6906E1-BF90-44F2-8788-D4A15D6B1258}"/>
    <cellStyle name="Comma 23 2 2 3" xfId="6883" xr:uid="{9A31AC29-43C8-40A5-8041-88233F170BE9}"/>
    <cellStyle name="Comma 23 2 2 4" xfId="24860" xr:uid="{9BD4F62D-4C2B-4F1A-A0C6-56DBFBEBDCBB}"/>
    <cellStyle name="Comma 23 3" xfId="3124" xr:uid="{C3C12BA6-2BD7-45B0-B747-B5DF41DE496F}"/>
    <cellStyle name="Comma 23 3 2" xfId="12818" xr:uid="{36963F56-C2EF-47FD-8588-F659A569838E}"/>
    <cellStyle name="Comma 23 3 2 2" xfId="30043" xr:uid="{F2A5C8A2-9D42-4AC6-95D7-866CD1223171}"/>
    <cellStyle name="Comma 23 3 3" xfId="6429" xr:uid="{881D1F97-15CF-47D6-8DD1-B3585B834AC6}"/>
    <cellStyle name="Comma 23 3 4" xfId="24564" xr:uid="{255D2000-908B-4FE8-9766-4763024C004A}"/>
    <cellStyle name="Comma 24" xfId="964" xr:uid="{00000000-0005-0000-0000-0000C4030000}"/>
    <cellStyle name="Comma 24 2" xfId="965" xr:uid="{00000000-0005-0000-0000-0000C5030000}"/>
    <cellStyle name="Comma 24 2 2" xfId="4096" xr:uid="{D98ED610-0EFA-4526-8F18-93B3C6569C57}"/>
    <cellStyle name="Comma 24 2 2 2" xfId="13204" xr:uid="{F3BABE73-E73D-4C76-9C47-E428013936F3}"/>
    <cellStyle name="Comma 24 2 2 2 2" xfId="30394" xr:uid="{A12B2BEF-D641-42B1-91FA-010CEC87C811}"/>
    <cellStyle name="Comma 24 2 2 3" xfId="6884" xr:uid="{271BBF5D-5F2F-45D0-ACF8-F63912328977}"/>
    <cellStyle name="Comma 24 2 2 4" xfId="24861" xr:uid="{D6EBD22F-458C-41A1-AB83-DC568CCCACF3}"/>
    <cellStyle name="Comma 24 3" xfId="3125" xr:uid="{D1D0B624-15C5-4D4F-AB58-7A0B51960085}"/>
    <cellStyle name="Comma 24 3 2" xfId="12819" xr:uid="{7E0B8762-8787-4AC1-9552-1926A52D6CA8}"/>
    <cellStyle name="Comma 24 3 2 2" xfId="30044" xr:uid="{C018AD57-4CD8-49A7-95C8-CC014A95BE3D}"/>
    <cellStyle name="Comma 24 3 3" xfId="6430" xr:uid="{4BB1EE2A-2550-45F9-91B0-63302CD2E9BE}"/>
    <cellStyle name="Comma 24 3 4" xfId="24565" xr:uid="{5D357373-07C8-4F6A-8D8E-9214CBCAC1F4}"/>
    <cellStyle name="Comma 25" xfId="966" xr:uid="{00000000-0005-0000-0000-0000C6030000}"/>
    <cellStyle name="Comma 25 2" xfId="967" xr:uid="{00000000-0005-0000-0000-0000C7030000}"/>
    <cellStyle name="Comma 25 2 2" xfId="4097" xr:uid="{0B1C2CF4-0D19-4935-B534-933A8BF24EC6}"/>
    <cellStyle name="Comma 25 2 2 2" xfId="13205" xr:uid="{6D173527-FDF9-4A0F-A49B-B7DC5BF51478}"/>
    <cellStyle name="Comma 25 2 2 2 2" xfId="30395" xr:uid="{AA48C05F-4847-4082-AEC0-4FD25DCAC076}"/>
    <cellStyle name="Comma 25 2 2 3" xfId="6885" xr:uid="{C00F6329-2B4F-41C3-BBAC-4EF8B5EA1902}"/>
    <cellStyle name="Comma 25 2 2 4" xfId="24862" xr:uid="{06237C43-832A-449C-BEDA-17C41D27AAD4}"/>
    <cellStyle name="Comma 25 3" xfId="3126" xr:uid="{1ABB76CA-D37E-40F3-8545-FC2C2CD95BAC}"/>
    <cellStyle name="Comma 25 3 2" xfId="12820" xr:uid="{12CC55E3-F26F-485F-A3B4-0B0F83091865}"/>
    <cellStyle name="Comma 25 3 2 2" xfId="30045" xr:uid="{3AA4B561-A3D9-4170-8E56-510D4242A06B}"/>
    <cellStyle name="Comma 25 3 3" xfId="6431" xr:uid="{D8001346-8761-48D6-AB17-3CB8B22A570E}"/>
    <cellStyle name="Comma 25 3 4" xfId="24566" xr:uid="{08188F9E-5129-4F1E-92B9-876DD49FCFB4}"/>
    <cellStyle name="Comma 26" xfId="968" xr:uid="{00000000-0005-0000-0000-0000C8030000}"/>
    <cellStyle name="Comma 26 2" xfId="969" xr:uid="{00000000-0005-0000-0000-0000C9030000}"/>
    <cellStyle name="Comma 26 2 2" xfId="4098" xr:uid="{E6F04F91-E674-436D-9AAC-13B03AB7264F}"/>
    <cellStyle name="Comma 26 2 2 2" xfId="13206" xr:uid="{9AC02331-9811-4747-A43B-90F084158ED6}"/>
    <cellStyle name="Comma 26 2 2 2 2" xfId="30396" xr:uid="{2B4140FE-6B66-4A97-BE36-EF57CE871362}"/>
    <cellStyle name="Comma 26 2 2 3" xfId="6886" xr:uid="{61F21959-AE17-41E8-98FE-EB963D2EB0AE}"/>
    <cellStyle name="Comma 26 2 2 4" xfId="24863" xr:uid="{AAFEFBEC-537C-40F0-BF74-DEAF6A9684F0}"/>
    <cellStyle name="Comma 26 3" xfId="3127" xr:uid="{FB999719-5279-46B4-9C20-889A05C67A86}"/>
    <cellStyle name="Comma 26 3 2" xfId="12821" xr:uid="{140A1899-4369-42C2-BB03-6C40D4A6AC64}"/>
    <cellStyle name="Comma 26 3 2 2" xfId="30046" xr:uid="{8425BA2A-5C4D-4612-9273-00B0C554D544}"/>
    <cellStyle name="Comma 26 3 3" xfId="6432" xr:uid="{038D3F67-66DA-46A3-B60F-5316E25F7501}"/>
    <cellStyle name="Comma 26 3 4" xfId="24567" xr:uid="{DA29B3EF-9EDA-4948-8757-F6E1ED4D9C6F}"/>
    <cellStyle name="Comma 27" xfId="970" xr:uid="{00000000-0005-0000-0000-0000CA030000}"/>
    <cellStyle name="Comma 27 2" xfId="3128" xr:uid="{C30E9176-0C1A-48BE-B80B-5D2B7874FBD2}"/>
    <cellStyle name="Comma 27 2 2" xfId="12822" xr:uid="{E420064F-591F-40D8-953A-F4613A43E7A0}"/>
    <cellStyle name="Comma 27 2 2 2" xfId="30047" xr:uid="{FC830F07-3435-4F7B-BC14-510BA2DB7046}"/>
    <cellStyle name="Comma 27 2 3" xfId="6433" xr:uid="{A30E3909-9335-43BD-B949-C317D43B70F9}"/>
    <cellStyle name="Comma 27 2 4" xfId="24568" xr:uid="{84965945-FCBE-4C5D-9C9D-62F6E5AACB14}"/>
    <cellStyle name="Comma 27 3" xfId="4099" xr:uid="{F1535CDB-372C-4F68-A38C-5C054BBB53D3}"/>
    <cellStyle name="Comma 27 3 2" xfId="13207" xr:uid="{22D62C3C-28A0-400C-95F7-68A8528DC91E}"/>
    <cellStyle name="Comma 27 3 2 2" xfId="30397" xr:uid="{0819218B-B396-4FE5-896B-DFA165DA07C4}"/>
    <cellStyle name="Comma 27 3 3" xfId="6887" xr:uid="{7A5451CA-8F8F-4F70-BEA7-5420E7F5C897}"/>
    <cellStyle name="Comma 27 3 4" xfId="24864" xr:uid="{B5249C28-8423-4ACB-9656-F00BA6E57F91}"/>
    <cellStyle name="Comma 28" xfId="971" xr:uid="{00000000-0005-0000-0000-0000CB030000}"/>
    <cellStyle name="Comma 28 2" xfId="972" xr:uid="{00000000-0005-0000-0000-0000CC030000}"/>
    <cellStyle name="Comma 28 2 2" xfId="4100" xr:uid="{B058684C-93CA-4707-8AB7-CC194F03F72F}"/>
    <cellStyle name="Comma 28 2 2 2" xfId="13208" xr:uid="{D8D4FE6B-8412-4490-A4AB-5F9C120F84E4}"/>
    <cellStyle name="Comma 28 2 2 2 2" xfId="30398" xr:uid="{7C9263C1-FDA4-4027-9069-57AF3807DDB9}"/>
    <cellStyle name="Comma 28 2 2 3" xfId="6888" xr:uid="{A9339933-5B74-4050-B445-30798D046F8B}"/>
    <cellStyle name="Comma 28 2 2 4" xfId="24865" xr:uid="{237FF2E2-6C44-454E-B79E-4AC0407AFE9A}"/>
    <cellStyle name="Comma 28 3" xfId="3129" xr:uid="{85586FC9-F66B-4578-A216-BA54751C58DB}"/>
    <cellStyle name="Comma 28 3 2" xfId="12823" xr:uid="{E3D17A70-2E04-4BCD-B108-524D34BF43F1}"/>
    <cellStyle name="Comma 28 3 2 2" xfId="30048" xr:uid="{419D77AE-4DFF-490D-B234-305C556A3AE0}"/>
    <cellStyle name="Comma 28 3 3" xfId="6434" xr:uid="{862F86AF-22B7-45C0-8A14-19D77F139922}"/>
    <cellStyle name="Comma 28 3 4" xfId="24569" xr:uid="{B9EC7243-E6CE-4D18-B765-459F7FEA41B8}"/>
    <cellStyle name="Comma 29" xfId="973" xr:uid="{00000000-0005-0000-0000-0000CD030000}"/>
    <cellStyle name="Comma 29 2" xfId="974" xr:uid="{00000000-0005-0000-0000-0000CE030000}"/>
    <cellStyle name="Comma 29 2 2" xfId="4101" xr:uid="{7184091B-8441-44BE-90F8-FD567AC3182F}"/>
    <cellStyle name="Comma 29 2 2 2" xfId="13209" xr:uid="{E86C4763-9475-40D5-91C4-46A6778FE669}"/>
    <cellStyle name="Comma 29 2 2 2 2" xfId="30399" xr:uid="{5C911AB7-4EEB-471D-AC20-4DA551BB1414}"/>
    <cellStyle name="Comma 29 2 2 3" xfId="6889" xr:uid="{B65EB488-D216-4723-AD02-189EC2AE08C8}"/>
    <cellStyle name="Comma 29 2 2 4" xfId="24866" xr:uid="{76F2854B-DDEC-46E4-BAE5-687301B53310}"/>
    <cellStyle name="Comma 29 3" xfId="3130" xr:uid="{558B8A42-9040-4FDA-A128-90AF94E0CF18}"/>
    <cellStyle name="Comma 29 3 2" xfId="12824" xr:uid="{08F8C18B-6E6D-479B-9917-586784603A9F}"/>
    <cellStyle name="Comma 29 3 2 2" xfId="30049" xr:uid="{24CE8C3C-D650-434B-BED3-445C91A4D547}"/>
    <cellStyle name="Comma 29 3 3" xfId="6435" xr:uid="{EB961354-573C-4F03-B9E9-2F3E804F3FD4}"/>
    <cellStyle name="Comma 29 3 4" xfId="24570" xr:uid="{AD273D71-699C-4A52-8C57-C95F2AA3D621}"/>
    <cellStyle name="Comma 3" xfId="975" xr:uid="{00000000-0005-0000-0000-0000CF030000}"/>
    <cellStyle name="Comma 3 10" xfId="976" xr:uid="{00000000-0005-0000-0000-0000D0030000}"/>
    <cellStyle name="Comma 3 10 2" xfId="4102" xr:uid="{0F3A116F-853F-4661-A79D-FA7368227FCF}"/>
    <cellStyle name="Comma 3 10 2 2" xfId="13210" xr:uid="{7C6C210D-4F75-4705-891A-E2BF6D3EA187}"/>
    <cellStyle name="Comma 3 10 2 2 2" xfId="30400" xr:uid="{95911489-B719-4DD8-8582-190288F4CBA2}"/>
    <cellStyle name="Comma 3 10 2 3" xfId="6890" xr:uid="{83E25514-9630-4FCE-B801-BF1299C2E4E7}"/>
    <cellStyle name="Comma 3 10 2 4" xfId="24867" xr:uid="{A88AAB82-9009-4386-9AEE-E6DBD77AA82F}"/>
    <cellStyle name="Comma 3 11" xfId="3131" xr:uid="{1C12E760-6CAF-4BD4-BD12-3F13EC8F6950}"/>
    <cellStyle name="Comma 3 11 2" xfId="12825" xr:uid="{B713BF00-3A2D-474A-B147-AF7DBFC5F6EE}"/>
    <cellStyle name="Comma 3 11 2 2" xfId="30050" xr:uid="{175E60B0-A062-4B4D-B03D-0F139445BC8F}"/>
    <cellStyle name="Comma 3 11 3" xfId="6436" xr:uid="{A13C3C48-C9EF-403F-A285-FEC12A4FC637}"/>
    <cellStyle name="Comma 3 11 4" xfId="24571" xr:uid="{A3BABBE8-CBB8-4B77-B173-2F5D14523E1B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2 2 2" xfId="12829" xr:uid="{71D9ED69-ABC1-46F3-B00A-0157536AC03F}"/>
    <cellStyle name="Comma 3 2 2 2 2 2 2 2" xfId="30054" xr:uid="{B4222B84-061C-4A06-8391-4E91E10B2212}"/>
    <cellStyle name="Comma 3 2 2 2 2 2 3" xfId="6440" xr:uid="{420E64F4-F7A5-4A9E-8F59-4354626C7043}"/>
    <cellStyle name="Comma 3 2 2 2 2 2 4" xfId="24575" xr:uid="{654C00C3-234E-4CE1-AF89-12DF70C2FC3F}"/>
    <cellStyle name="Comma 3 2 2 2 3" xfId="981" xr:uid="{00000000-0005-0000-0000-0000D5030000}"/>
    <cellStyle name="Comma 3 2 2 2 3 2" xfId="3136" xr:uid="{8EEF7E98-A6E6-4B52-9E47-B6350A63318C}"/>
    <cellStyle name="Comma 3 2 2 2 3 2 2" xfId="12830" xr:uid="{9AB1FA7E-2ED7-43FD-8C66-6FE6D3B9A2BE}"/>
    <cellStyle name="Comma 3 2 2 2 3 2 2 2" xfId="30055" xr:uid="{11B40B76-0CD8-4213-97E1-59D59F897227}"/>
    <cellStyle name="Comma 3 2 2 2 3 2 3" xfId="6441" xr:uid="{721E6B02-A002-4741-B3CB-70CAED6F5E1E}"/>
    <cellStyle name="Comma 3 2 2 2 3 2 4" xfId="24576" xr:uid="{D2C4CC57-4158-4932-AF59-2D7C7BDB49AB}"/>
    <cellStyle name="Comma 3 2 2 2 4" xfId="982" xr:uid="{00000000-0005-0000-0000-0000D6030000}"/>
    <cellStyle name="Comma 3 2 2 2 4 2" xfId="3137" xr:uid="{9A2DF3B3-EB7A-4424-B65F-7B12AC49DE9B}"/>
    <cellStyle name="Comma 3 2 2 2 4 2 2" xfId="12831" xr:uid="{29C5B1FF-F83B-420E-84EC-A3F3DEE755B7}"/>
    <cellStyle name="Comma 3 2 2 2 4 2 2 2" xfId="30056" xr:uid="{A882F922-4C3D-4E74-8824-37FFA4661187}"/>
    <cellStyle name="Comma 3 2 2 2 4 2 3" xfId="6442" xr:uid="{13318CA5-86F2-4FCC-B467-503CEFB9E810}"/>
    <cellStyle name="Comma 3 2 2 2 4 2 4" xfId="24577" xr:uid="{98064AA2-5472-484D-AE3E-A9567F65E4A6}"/>
    <cellStyle name="Comma 3 2 2 2 5" xfId="3134" xr:uid="{F3332EE1-586C-4AEB-B321-EFC9BBFEE295}"/>
    <cellStyle name="Comma 3 2 2 2 5 2" xfId="12828" xr:uid="{927D68B6-ED4B-43D0-872C-28B65A7A12AB}"/>
    <cellStyle name="Comma 3 2 2 2 5 2 2" xfId="30053" xr:uid="{5F20CBBB-D3D4-428A-9453-656E380D1F3D}"/>
    <cellStyle name="Comma 3 2 2 2 5 3" xfId="6439" xr:uid="{AE5B3BCE-3150-4146-B4E6-ADD82E941656}"/>
    <cellStyle name="Comma 3 2 2 2 5 4" xfId="24574" xr:uid="{06407801-9AE1-454A-A0CB-CCA04171C038}"/>
    <cellStyle name="Comma 3 2 2 3" xfId="983" xr:uid="{00000000-0005-0000-0000-0000D7030000}"/>
    <cellStyle name="Comma 3 2 2 3 2" xfId="3138" xr:uid="{767F3952-CD37-427F-94F9-42C19890A6F9}"/>
    <cellStyle name="Comma 3 2 2 3 2 2" xfId="12832" xr:uid="{E5F21418-9319-4C5C-8972-84973D2A0149}"/>
    <cellStyle name="Comma 3 2 2 3 2 2 2" xfId="30057" xr:uid="{65A2D8ED-8652-4401-93A0-0625EDD81D8C}"/>
    <cellStyle name="Comma 3 2 2 3 2 3" xfId="6443" xr:uid="{82107D21-C489-4832-BCF6-9680F3683D6F}"/>
    <cellStyle name="Comma 3 2 2 3 2 4" xfId="24578" xr:uid="{8F785D3B-7D3E-4DF1-BF82-16FCAE91E1CA}"/>
    <cellStyle name="Comma 3 2 2 4" xfId="984" xr:uid="{00000000-0005-0000-0000-0000D8030000}"/>
    <cellStyle name="Comma 3 2 2 4 2" xfId="3139" xr:uid="{C6207382-D4E7-4B74-B8B7-F8E01C04BF7F}"/>
    <cellStyle name="Comma 3 2 2 4 2 2" xfId="12833" xr:uid="{01D1476D-B35D-42CF-81E7-32143A58399D}"/>
    <cellStyle name="Comma 3 2 2 4 2 2 2" xfId="30058" xr:uid="{4BFD59AC-F2E3-4D50-89C3-A9887CD2E9E3}"/>
    <cellStyle name="Comma 3 2 2 4 2 3" xfId="6444" xr:uid="{16571266-C307-44AD-A94C-F16CFECDBD1D}"/>
    <cellStyle name="Comma 3 2 2 4 2 4" xfId="24579" xr:uid="{A4DDB3CD-8367-4835-8C73-03B494C038BB}"/>
    <cellStyle name="Comma 3 2 2 5" xfId="985" xr:uid="{00000000-0005-0000-0000-0000D9030000}"/>
    <cellStyle name="Comma 3 2 2 5 2" xfId="3140" xr:uid="{7F06C688-C1FE-46D2-BEBE-4D6C53B90CE0}"/>
    <cellStyle name="Comma 3 2 2 5 2 2" xfId="12834" xr:uid="{9786543B-E2C9-4761-B24A-76D784085DBD}"/>
    <cellStyle name="Comma 3 2 2 5 2 2 2" xfId="30059" xr:uid="{8636E923-47D1-40B6-A9CF-EDE9C9DD8D1D}"/>
    <cellStyle name="Comma 3 2 2 5 2 3" xfId="6445" xr:uid="{83D78782-B869-4F7A-ACC2-E48533AD03C5}"/>
    <cellStyle name="Comma 3 2 2 5 2 4" xfId="24580" xr:uid="{3CF28E3A-972E-4522-8D3B-B4F195BCA809}"/>
    <cellStyle name="Comma 3 2 2 6" xfId="3133" xr:uid="{510301FD-500C-4E5E-A635-63EF1EEAD036}"/>
    <cellStyle name="Comma 3 2 2 6 2" xfId="12827" xr:uid="{60F62996-4EE9-4064-990E-B00167754BA8}"/>
    <cellStyle name="Comma 3 2 2 6 2 2" xfId="30052" xr:uid="{B5567BCA-536D-40A8-BBD3-1F1764856C21}"/>
    <cellStyle name="Comma 3 2 2 6 3" xfId="6438" xr:uid="{E89B23D9-7C2C-4461-997D-324E05E2E356}"/>
    <cellStyle name="Comma 3 2 2 6 4" xfId="24573" xr:uid="{E206A614-2446-4567-BB74-AC62E26166FF}"/>
    <cellStyle name="Comma 3 2 3" xfId="986" xr:uid="{00000000-0005-0000-0000-0000DA030000}"/>
    <cellStyle name="Comma 3 2 3 2" xfId="3141" xr:uid="{EF0D8DE0-3C5E-4E75-914A-88F2701EAB23}"/>
    <cellStyle name="Comma 3 2 3 2 2" xfId="12835" xr:uid="{AA7CC18A-E579-43B4-9FB1-8CAD17C7DCBB}"/>
    <cellStyle name="Comma 3 2 3 2 2 2" xfId="30060" xr:uid="{3ACC6BCD-E528-4F34-9725-0803A4C7EAC5}"/>
    <cellStyle name="Comma 3 2 3 2 3" xfId="6446" xr:uid="{E0129E54-7A6B-403B-A718-95386C37B42C}"/>
    <cellStyle name="Comma 3 2 3 2 4" xfId="24581" xr:uid="{36051721-AB87-4D96-8741-D31DFA5C8EF2}"/>
    <cellStyle name="Comma 3 2 4" xfId="987" xr:uid="{00000000-0005-0000-0000-0000DB030000}"/>
    <cellStyle name="Comma 3 2 4 2" xfId="3142" xr:uid="{F770057D-8D5F-4B9E-AEDB-33A888FFAA72}"/>
    <cellStyle name="Comma 3 2 4 2 2" xfId="12836" xr:uid="{DAB1F4C8-7048-4897-A60B-CF216BF75592}"/>
    <cellStyle name="Comma 3 2 4 2 2 2" xfId="30061" xr:uid="{E26A5EEF-E753-4C7F-BC3C-7BDA41569690}"/>
    <cellStyle name="Comma 3 2 4 2 3" xfId="6447" xr:uid="{AE50DF25-612A-42D3-982E-AB86C0EECD7B}"/>
    <cellStyle name="Comma 3 2 4 2 4" xfId="24582" xr:uid="{DCDC28CD-9048-42F3-BEB6-84578DC14F92}"/>
    <cellStyle name="Comma 3 2 5" xfId="988" xr:uid="{00000000-0005-0000-0000-0000DC030000}"/>
    <cellStyle name="Comma 3 2 5 2" xfId="3143" xr:uid="{D1950CEB-18F2-406D-879E-1ACA57621145}"/>
    <cellStyle name="Comma 3 2 5 2 2" xfId="12837" xr:uid="{D4E5A0F9-D640-4F19-A1CC-5874A69E81B7}"/>
    <cellStyle name="Comma 3 2 5 2 2 2" xfId="30062" xr:uid="{12EFC7C8-CD60-4777-8C61-DA356DBF0B9A}"/>
    <cellStyle name="Comma 3 2 5 2 3" xfId="6448" xr:uid="{BDF91A68-555C-47EE-8388-3EDA5D7E257E}"/>
    <cellStyle name="Comma 3 2 5 2 4" xfId="24583" xr:uid="{CAE2D4EE-0836-4AF4-8384-74980CF028C9}"/>
    <cellStyle name="Comma 3 2 6" xfId="989" xr:uid="{00000000-0005-0000-0000-0000DD030000}"/>
    <cellStyle name="Comma 3 2 6 2" xfId="4103" xr:uid="{15417549-D3DF-42B3-A0A3-DEF24CAA4CCC}"/>
    <cellStyle name="Comma 3 2 6 2 2" xfId="13211" xr:uid="{22EA00BD-7395-4BBD-8E56-91325CCEA0C5}"/>
    <cellStyle name="Comma 3 2 6 2 2 2" xfId="30401" xr:uid="{33D2240F-7DD0-48FF-A883-384A3397E310}"/>
    <cellStyle name="Comma 3 2 6 2 3" xfId="6891" xr:uid="{FB056DF8-5C5E-4D30-BC60-22A1751F7B3F}"/>
    <cellStyle name="Comma 3 2 6 2 4" xfId="24868" xr:uid="{3D9FB48E-0BBC-43E8-B3F6-60515E470864}"/>
    <cellStyle name="Comma 3 2 7" xfId="3132" xr:uid="{876C8944-47A0-4EF2-AF00-52615A4B248D}"/>
    <cellStyle name="Comma 3 2 7 2" xfId="12826" xr:uid="{09D25884-2060-4D1D-9143-348D2C42028C}"/>
    <cellStyle name="Comma 3 2 7 2 2" xfId="30051" xr:uid="{0B78248E-064F-4F9A-A5EB-20D85D67DEEC}"/>
    <cellStyle name="Comma 3 2 7 3" xfId="6437" xr:uid="{1562DD85-7E64-4192-81A8-3B4208A3B1D8}"/>
    <cellStyle name="Comma 3 2 7 4" xfId="24572" xr:uid="{05908C33-3E85-4D13-AF39-962BB9F0EE24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2 2 2" xfId="12839" xr:uid="{BA287242-5C83-45E2-A4CE-006FB01AF932}"/>
    <cellStyle name="Comma 3 3 2 2 2 2" xfId="30064" xr:uid="{E0D234CD-7FB1-4AB9-A512-17D179BD907A}"/>
    <cellStyle name="Comma 3 3 2 2 3" xfId="6450" xr:uid="{BD67D2AC-8445-4053-8135-80E710BE92F7}"/>
    <cellStyle name="Comma 3 3 2 2 4" xfId="24585" xr:uid="{42794427-BAE1-4507-979B-884E5A5DE381}"/>
    <cellStyle name="Comma 3 3 3" xfId="992" xr:uid="{00000000-0005-0000-0000-0000E0030000}"/>
    <cellStyle name="Comma 3 3 3 2" xfId="3146" xr:uid="{33DE9018-6CD5-4817-9680-C7B6CACC0BA4}"/>
    <cellStyle name="Comma 3 3 3 2 2" xfId="12840" xr:uid="{20FC665C-8FB2-4219-BE11-C388BC9692FC}"/>
    <cellStyle name="Comma 3 3 3 2 2 2" xfId="30065" xr:uid="{A7847A54-1E97-45F7-A441-CF9D5D1C2D06}"/>
    <cellStyle name="Comma 3 3 3 2 3" xfId="6451" xr:uid="{5B502204-1E2C-41E4-982E-888A111DB44C}"/>
    <cellStyle name="Comma 3 3 3 2 4" xfId="24586" xr:uid="{8F25976D-EBB8-43F1-9D3E-ADE1DBB1E6FC}"/>
    <cellStyle name="Comma 3 3 4" xfId="993" xr:uid="{00000000-0005-0000-0000-0000E1030000}"/>
    <cellStyle name="Comma 3 3 4 2" xfId="3147" xr:uid="{262BCFD5-2872-49B4-A206-7369120B3481}"/>
    <cellStyle name="Comma 3 3 4 2 2" xfId="12841" xr:uid="{951AA6A9-424A-4CE7-AC46-977C5C63C706}"/>
    <cellStyle name="Comma 3 3 4 2 2 2" xfId="30066" xr:uid="{582A775C-D1DA-43F8-B890-7AE7199794E2}"/>
    <cellStyle name="Comma 3 3 4 2 3" xfId="6452" xr:uid="{81096A07-1A43-4910-8ED6-4EFF2A013884}"/>
    <cellStyle name="Comma 3 3 4 2 4" xfId="24587" xr:uid="{976323F1-A2F0-410E-B469-FA13BA575526}"/>
    <cellStyle name="Comma 3 3 5" xfId="3144" xr:uid="{1131D518-BDB7-488A-B1F2-B2C8942B1862}"/>
    <cellStyle name="Comma 3 3 5 2" xfId="12838" xr:uid="{9F057CA2-1499-418F-9A99-7955B2E8BD1D}"/>
    <cellStyle name="Comma 3 3 5 2 2" xfId="30063" xr:uid="{7D6C24C2-F61A-44DA-83FC-09298583F756}"/>
    <cellStyle name="Comma 3 3 5 3" xfId="6449" xr:uid="{3889CD23-46D9-48EA-BC8D-B1A66F81664F}"/>
    <cellStyle name="Comma 3 3 5 4" xfId="24584" xr:uid="{7A241FED-C23A-44A6-A671-13596CABF5EC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2 2 2" xfId="12843" xr:uid="{2392CA7D-4BFF-433B-A4F1-6B67EE620FBC}"/>
    <cellStyle name="Comma 3 4 2 2 2 2" xfId="30068" xr:uid="{09A3C34D-097D-4CC7-B80F-473BC215EE1C}"/>
    <cellStyle name="Comma 3 4 2 2 3" xfId="6454" xr:uid="{A57A71C4-9E7A-47A5-8A3C-B56674597AE9}"/>
    <cellStyle name="Comma 3 4 2 2 4" xfId="24589" xr:uid="{452D1F5C-64CF-4A3C-8016-739A139756AB}"/>
    <cellStyle name="Comma 3 4 3" xfId="996" xr:uid="{00000000-0005-0000-0000-0000E4030000}"/>
    <cellStyle name="Comma 3 4 3 2" xfId="3150" xr:uid="{0C120D9D-80D9-4E59-86B9-95540507C15C}"/>
    <cellStyle name="Comma 3 4 3 2 2" xfId="12844" xr:uid="{3A59D648-51C5-41EE-B0C7-4C19C2402946}"/>
    <cellStyle name="Comma 3 4 3 2 2 2" xfId="30069" xr:uid="{DE69E908-20B8-4637-8401-560A058FC5B8}"/>
    <cellStyle name="Comma 3 4 3 2 3" xfId="6455" xr:uid="{EAE4E9DB-0F7B-4665-A6BF-E59B45C7CEAC}"/>
    <cellStyle name="Comma 3 4 3 2 4" xfId="24590" xr:uid="{8C4DA14B-42D1-4550-855E-388B3BC89DC1}"/>
    <cellStyle name="Comma 3 4 4" xfId="997" xr:uid="{00000000-0005-0000-0000-0000E5030000}"/>
    <cellStyle name="Comma 3 4 4 2" xfId="3151" xr:uid="{A3FED434-C322-43AF-A473-349673162E1B}"/>
    <cellStyle name="Comma 3 4 4 2 2" xfId="12845" xr:uid="{2A984C88-03D1-49F2-B8E8-170B26150865}"/>
    <cellStyle name="Comma 3 4 4 2 2 2" xfId="30070" xr:uid="{5C0DBF79-8438-43F5-9A2D-C4732A4BBC40}"/>
    <cellStyle name="Comma 3 4 4 2 3" xfId="6456" xr:uid="{457CD826-BA01-48B6-B910-5A86300E3988}"/>
    <cellStyle name="Comma 3 4 4 2 4" xfId="24591" xr:uid="{BF71AF5A-2F50-49FD-BDF2-2996FC86A8CA}"/>
    <cellStyle name="Comma 3 4 5" xfId="3148" xr:uid="{3447AD81-1124-4869-9F48-2EC210490C11}"/>
    <cellStyle name="Comma 3 4 5 2" xfId="12842" xr:uid="{D82D734A-626C-4915-BCB5-F82AEDC0909A}"/>
    <cellStyle name="Comma 3 4 5 2 2" xfId="30067" xr:uid="{7D7119BB-ACF0-49A3-9D89-757B54020A5F}"/>
    <cellStyle name="Comma 3 4 5 3" xfId="6453" xr:uid="{728738A2-74A7-4484-B717-50D0058ED63F}"/>
    <cellStyle name="Comma 3 4 5 4" xfId="24588" xr:uid="{6C5F6598-0679-453A-BCAC-0DFDC34A8456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2 2 2" xfId="12851" xr:uid="{92ABE3C5-1E73-4CE2-80D2-257DECB8BB91}"/>
    <cellStyle name="Comma 3 5 2 2 2 2 2 2 2 2" xfId="30076" xr:uid="{0B9A3A6C-8B96-412D-B4E8-B453D17CA46B}"/>
    <cellStyle name="Comma 3 5 2 2 2 2 2 2 3" xfId="6462" xr:uid="{2C531E46-1D75-4DC2-8B72-8ACC2F357CD7}"/>
    <cellStyle name="Comma 3 5 2 2 2 2 2 2 4" xfId="24597" xr:uid="{5E316ECE-A3C4-45F5-8C3B-241A40185081}"/>
    <cellStyle name="Comma 3 5 2 2 2 2 3" xfId="1004" xr:uid="{00000000-0005-0000-0000-0000EC030000}"/>
    <cellStyle name="Comma 3 5 2 2 2 2 3 2" xfId="3158" xr:uid="{2005CAB7-DAF1-43F4-B804-BDA5D9AADB9F}"/>
    <cellStyle name="Comma 3 5 2 2 2 2 3 2 2" xfId="12852" xr:uid="{0FBCFA9A-55DC-4712-AF41-EA11EECD3A63}"/>
    <cellStyle name="Comma 3 5 2 2 2 2 3 2 2 2" xfId="30077" xr:uid="{02166148-BD74-4D73-98BC-B62347B9B4A0}"/>
    <cellStyle name="Comma 3 5 2 2 2 2 3 2 3" xfId="6463" xr:uid="{C6CFBF8E-AF2C-48DC-967D-A81FA2B48984}"/>
    <cellStyle name="Comma 3 5 2 2 2 2 3 2 4" xfId="24598" xr:uid="{0BDAF1CB-7366-4D73-8E7F-84272A178A3C}"/>
    <cellStyle name="Comma 3 5 2 2 2 2 4" xfId="1005" xr:uid="{00000000-0005-0000-0000-0000ED030000}"/>
    <cellStyle name="Comma 3 5 2 2 2 2 4 2" xfId="3159" xr:uid="{40A8EAD9-8C14-4309-AEE0-BDD768DF57AF}"/>
    <cellStyle name="Comma 3 5 2 2 2 2 4 2 2" xfId="12853" xr:uid="{98FDF36F-FC6A-4680-89D3-E41D2C0DFF40}"/>
    <cellStyle name="Comma 3 5 2 2 2 2 4 2 2 2" xfId="30078" xr:uid="{4F6EB006-F913-49D5-B5F7-4874501FDB16}"/>
    <cellStyle name="Comma 3 5 2 2 2 2 4 2 3" xfId="6464" xr:uid="{778CD40A-619A-4B9C-B947-E5B00DBC50BA}"/>
    <cellStyle name="Comma 3 5 2 2 2 2 4 2 4" xfId="24599" xr:uid="{20F80693-A61B-46C9-AABF-F7CA0761A428}"/>
    <cellStyle name="Comma 3 5 2 2 2 2 5" xfId="1006" xr:uid="{00000000-0005-0000-0000-0000EE030000}"/>
    <cellStyle name="Comma 3 5 2 2 2 2 5 2" xfId="3160" xr:uid="{B80D2D68-E28B-40B6-9B5B-001B91B876A7}"/>
    <cellStyle name="Comma 3 5 2 2 2 2 5 2 2" xfId="12854" xr:uid="{72028628-122F-492F-973A-0C6BE7DB8744}"/>
    <cellStyle name="Comma 3 5 2 2 2 2 5 2 2 2" xfId="30079" xr:uid="{D69321F1-CA00-4FC4-914F-C25289ECD2B3}"/>
    <cellStyle name="Comma 3 5 2 2 2 2 5 2 3" xfId="6465" xr:uid="{E74C6267-7AF6-4FBA-A0B2-436F69C33C30}"/>
    <cellStyle name="Comma 3 5 2 2 2 2 5 2 4" xfId="24600" xr:uid="{C8FC09D7-4C09-4C01-BCC0-A3CDFE04278F}"/>
    <cellStyle name="Comma 3 5 2 2 2 2 6" xfId="3156" xr:uid="{3857FC0A-1FC3-4D3B-AD6C-F4AF28714095}"/>
    <cellStyle name="Comma 3 5 2 2 2 2 6 2" xfId="12850" xr:uid="{92AE9E72-E7A3-40C3-AC3F-33D7A83E532B}"/>
    <cellStyle name="Comma 3 5 2 2 2 2 6 2 2" xfId="30075" xr:uid="{4D601A17-F829-458F-9D73-8DFF84F6F0B2}"/>
    <cellStyle name="Comma 3 5 2 2 2 2 6 3" xfId="6461" xr:uid="{6818EFDD-53A5-4C76-A711-C2F080FC9F93}"/>
    <cellStyle name="Comma 3 5 2 2 2 2 6 4" xfId="24596" xr:uid="{0F9B1CE5-6AF8-4E5E-9CD6-AC0E9F1AA4BB}"/>
    <cellStyle name="Comma 3 5 2 2 2 3" xfId="1007" xr:uid="{00000000-0005-0000-0000-0000EF030000}"/>
    <cellStyle name="Comma 3 5 2 2 2 3 2" xfId="3161" xr:uid="{C31BD69B-4DC1-4840-A42D-1DC8A7F5135B}"/>
    <cellStyle name="Comma 3 5 2 2 2 3 2 2" xfId="12855" xr:uid="{A0FCEF52-AE8C-45D9-906B-9327C36AE34D}"/>
    <cellStyle name="Comma 3 5 2 2 2 3 2 2 2" xfId="30080" xr:uid="{A84A046B-3B2E-4E36-85AE-89107F2D6479}"/>
    <cellStyle name="Comma 3 5 2 2 2 3 2 3" xfId="6466" xr:uid="{E151C256-B977-48B1-865A-1A3520396B3F}"/>
    <cellStyle name="Comma 3 5 2 2 2 3 2 4" xfId="24601" xr:uid="{E894A216-A89A-4F54-B134-F194CEFD854B}"/>
    <cellStyle name="Comma 3 5 2 2 2 4" xfId="1008" xr:uid="{00000000-0005-0000-0000-0000F0030000}"/>
    <cellStyle name="Comma 3 5 2 2 2 4 2" xfId="3162" xr:uid="{D1293590-74C9-48A2-BF7A-789FD6F13F62}"/>
    <cellStyle name="Comma 3 5 2 2 2 4 2 2" xfId="12856" xr:uid="{47AE91A1-A12A-472C-A823-7763B7349167}"/>
    <cellStyle name="Comma 3 5 2 2 2 4 2 2 2" xfId="30081" xr:uid="{B35D0477-C3E8-41C1-BF2A-4605852EE0DB}"/>
    <cellStyle name="Comma 3 5 2 2 2 4 2 3" xfId="6467" xr:uid="{3468890E-C02D-489B-818A-B25AB6C06306}"/>
    <cellStyle name="Comma 3 5 2 2 2 4 2 4" xfId="24602" xr:uid="{189142F3-A9C7-41FD-999F-99BA94B2BB9E}"/>
    <cellStyle name="Comma 3 5 2 2 2 5" xfId="1009" xr:uid="{00000000-0005-0000-0000-0000F1030000}"/>
    <cellStyle name="Comma 3 5 2 2 2 5 2" xfId="3163" xr:uid="{DDB635BC-7792-4AA2-80F1-4D933746255A}"/>
    <cellStyle name="Comma 3 5 2 2 2 5 2 2" xfId="12857" xr:uid="{1BF614D5-C76F-4484-B3D9-7437B1C12CD0}"/>
    <cellStyle name="Comma 3 5 2 2 2 5 2 2 2" xfId="30082" xr:uid="{C1C434CD-FA7D-4AC8-B287-E810A860EBB8}"/>
    <cellStyle name="Comma 3 5 2 2 2 5 2 3" xfId="6468" xr:uid="{1F91D6BF-99E9-4BD6-BD7E-66FC0A84647A}"/>
    <cellStyle name="Comma 3 5 2 2 2 5 2 4" xfId="24603" xr:uid="{D05513B8-1FAD-4940-9B8F-91D96321AD31}"/>
    <cellStyle name="Comma 3 5 2 2 2 6" xfId="3155" xr:uid="{685EB41F-89B6-4981-B598-311A336FE9CD}"/>
    <cellStyle name="Comma 3 5 2 2 2 6 2" xfId="12849" xr:uid="{0164328C-53F7-49BF-A8B7-74D247C250F2}"/>
    <cellStyle name="Comma 3 5 2 2 2 6 2 2" xfId="30074" xr:uid="{4D5DA802-09BE-4069-B4E1-D5EA0383FAD3}"/>
    <cellStyle name="Comma 3 5 2 2 2 6 3" xfId="6460" xr:uid="{2817E696-673D-409A-80FE-CA27284A1C02}"/>
    <cellStyle name="Comma 3 5 2 2 2 6 4" xfId="24595" xr:uid="{E6D0A48A-F991-4676-8187-DAAEA8F1C36E}"/>
    <cellStyle name="Comma 3 5 2 2 3" xfId="1010" xr:uid="{00000000-0005-0000-0000-0000F2030000}"/>
    <cellStyle name="Comma 3 5 2 2 3 2" xfId="3164" xr:uid="{F168003E-ACDA-4971-B3FE-E779BF6B1582}"/>
    <cellStyle name="Comma 3 5 2 2 3 2 2" xfId="12858" xr:uid="{D7CDFD7E-582A-41FF-8F78-325AAD91A2E7}"/>
    <cellStyle name="Comma 3 5 2 2 3 2 2 2" xfId="30083" xr:uid="{9C363CBD-C35F-4C5F-8262-8D6240D984EF}"/>
    <cellStyle name="Comma 3 5 2 2 3 2 3" xfId="6469" xr:uid="{CF2D407F-A469-4228-BFC5-C15949442EDD}"/>
    <cellStyle name="Comma 3 5 2 2 3 2 4" xfId="24604" xr:uid="{9DDAE783-663D-4A51-B30F-25F4E17D5D1F}"/>
    <cellStyle name="Comma 3 5 2 2 4" xfId="1011" xr:uid="{00000000-0005-0000-0000-0000F3030000}"/>
    <cellStyle name="Comma 3 5 2 2 4 2" xfId="3165" xr:uid="{AE03CCA9-E1E4-424E-9559-4104058C84F2}"/>
    <cellStyle name="Comma 3 5 2 2 4 2 2" xfId="12859" xr:uid="{E0ABDD02-3E33-4E49-A54D-B9D126E59CC7}"/>
    <cellStyle name="Comma 3 5 2 2 4 2 2 2" xfId="30084" xr:uid="{90537A24-6431-459E-AD6E-E6D43D85939A}"/>
    <cellStyle name="Comma 3 5 2 2 4 2 3" xfId="6470" xr:uid="{BCC1E293-8889-4A2B-BDE3-4021425A2031}"/>
    <cellStyle name="Comma 3 5 2 2 4 2 4" xfId="24605" xr:uid="{68D48762-463F-450F-ACC2-5B95EF3EB734}"/>
    <cellStyle name="Comma 3 5 2 2 5" xfId="1012" xr:uid="{00000000-0005-0000-0000-0000F4030000}"/>
    <cellStyle name="Comma 3 5 2 2 5 2" xfId="3166" xr:uid="{F379E24D-982A-4DA2-A4E7-BADDC47ACF0D}"/>
    <cellStyle name="Comma 3 5 2 2 5 2 2" xfId="12860" xr:uid="{E7BDBD7C-991C-491D-9A63-B43622683625}"/>
    <cellStyle name="Comma 3 5 2 2 5 2 2 2" xfId="30085" xr:uid="{A5EAE728-9916-4183-8EF0-9E202BD8CF99}"/>
    <cellStyle name="Comma 3 5 2 2 5 2 3" xfId="6471" xr:uid="{3EEAD629-5F9C-4D94-89A1-19405456CB56}"/>
    <cellStyle name="Comma 3 5 2 2 5 2 4" xfId="24606" xr:uid="{3D0F171C-861F-4BD1-AC36-A0CA5611129C}"/>
    <cellStyle name="Comma 3 5 2 2 6" xfId="3154" xr:uid="{98D8CABE-A6EE-40E8-B814-FEB8908F3E34}"/>
    <cellStyle name="Comma 3 5 2 2 6 2" xfId="12848" xr:uid="{62477BBA-87CE-49E8-8B0F-56C77CB5803E}"/>
    <cellStyle name="Comma 3 5 2 2 6 2 2" xfId="30073" xr:uid="{683125C5-833B-410A-9287-139375EAF5A4}"/>
    <cellStyle name="Comma 3 5 2 2 6 3" xfId="6459" xr:uid="{BC1CB6E0-5701-4BCD-9064-0705E6319339}"/>
    <cellStyle name="Comma 3 5 2 2 6 4" xfId="24594" xr:uid="{90B81AEF-8D90-464C-95FB-FFE8ED0824FD}"/>
    <cellStyle name="Comma 3 5 2 3" xfId="1013" xr:uid="{00000000-0005-0000-0000-0000F5030000}"/>
    <cellStyle name="Comma 3 5 2 3 2" xfId="3167" xr:uid="{38C63C08-3075-4F4B-8573-856AC1CDEE63}"/>
    <cellStyle name="Comma 3 5 2 3 2 2" xfId="12861" xr:uid="{7C92DD4F-679E-48A2-A33F-24F2B0E79274}"/>
    <cellStyle name="Comma 3 5 2 3 2 2 2" xfId="30086" xr:uid="{C09DD44E-2CC8-4AED-9F03-937A59BEF31C}"/>
    <cellStyle name="Comma 3 5 2 3 2 3" xfId="6472" xr:uid="{702897D3-D5A8-4E16-8A3A-866F3D9D65D0}"/>
    <cellStyle name="Comma 3 5 2 3 2 4" xfId="24607" xr:uid="{4B53D45C-6359-4AFD-8D47-48EAEABEDE7C}"/>
    <cellStyle name="Comma 3 5 2 4" xfId="1014" xr:uid="{00000000-0005-0000-0000-0000F6030000}"/>
    <cellStyle name="Comma 3 5 2 4 2" xfId="3168" xr:uid="{060EF659-4517-41F9-AA73-A1916C5A3B28}"/>
    <cellStyle name="Comma 3 5 2 4 2 2" xfId="12862" xr:uid="{EE40C45A-655E-4593-9498-067A6ABF9FCE}"/>
    <cellStyle name="Comma 3 5 2 4 2 2 2" xfId="30087" xr:uid="{4092765A-2360-4C8A-B16C-C760E12F1AF5}"/>
    <cellStyle name="Comma 3 5 2 4 2 3" xfId="6473" xr:uid="{D49A82BE-674A-4B7B-BE02-A66F5F268E48}"/>
    <cellStyle name="Comma 3 5 2 4 2 4" xfId="24608" xr:uid="{2015B67E-293E-41C9-8341-13923000A842}"/>
    <cellStyle name="Comma 3 5 2 5" xfId="1015" xr:uid="{00000000-0005-0000-0000-0000F7030000}"/>
    <cellStyle name="Comma 3 5 2 5 2" xfId="3169" xr:uid="{4D25AC0A-33FD-49EE-8E49-0A462C22678D}"/>
    <cellStyle name="Comma 3 5 2 5 2 2" xfId="12863" xr:uid="{09260B1C-A1C2-4360-A585-5412A3B8220A}"/>
    <cellStyle name="Comma 3 5 2 5 2 2 2" xfId="30088" xr:uid="{B4FA6A87-2912-4C36-9870-9D565C3D843D}"/>
    <cellStyle name="Comma 3 5 2 5 2 3" xfId="6474" xr:uid="{E7FDB895-515F-4A2B-BCA0-B6D2AC1E37BB}"/>
    <cellStyle name="Comma 3 5 2 5 2 4" xfId="24609" xr:uid="{90978E23-1E15-468F-A981-90D2DC252517}"/>
    <cellStyle name="Comma 3 5 2 6" xfId="3153" xr:uid="{7C4D74B8-52C8-4AB0-A2E7-2AC1DC9422C4}"/>
    <cellStyle name="Comma 3 5 2 6 2" xfId="12847" xr:uid="{FA2E76CF-5BA9-4A67-8141-AE6A7728DB72}"/>
    <cellStyle name="Comma 3 5 2 6 2 2" xfId="30072" xr:uid="{E8A97A0C-B62B-4C5F-97A1-AED8A0A6E882}"/>
    <cellStyle name="Comma 3 5 2 6 3" xfId="6458" xr:uid="{1A546153-E7FB-484A-AA9D-2C86DB627651}"/>
    <cellStyle name="Comma 3 5 2 6 4" xfId="24593" xr:uid="{1B537F93-B186-4CDB-BA40-E70BEF6DCFA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2 2 2" xfId="12865" xr:uid="{FA8A0E16-10CA-4E22-A750-B778B8082D36}"/>
    <cellStyle name="Comma 3 5 3 2 2 2 2" xfId="30090" xr:uid="{F5379BD1-C0D6-4FE1-9D6A-F11CC844EF4D}"/>
    <cellStyle name="Comma 3 5 3 2 2 3" xfId="6476" xr:uid="{8C8AC61E-BD80-43AE-9FC5-2A5035D8A9F6}"/>
    <cellStyle name="Comma 3 5 3 2 2 4" xfId="24611" xr:uid="{3785506F-1D1C-4609-8CEC-ACA30E604725}"/>
    <cellStyle name="Comma 3 5 3 3" xfId="1018" xr:uid="{00000000-0005-0000-0000-0000FA030000}"/>
    <cellStyle name="Comma 3 5 3 3 2" xfId="3172" xr:uid="{6E7C0D8E-CAE6-4087-AE74-EB1FC9E6EE97}"/>
    <cellStyle name="Comma 3 5 3 3 2 2" xfId="12866" xr:uid="{74134F10-6E5D-4AD1-AE8D-DC67698AF537}"/>
    <cellStyle name="Comma 3 5 3 3 2 2 2" xfId="30091" xr:uid="{F381ACE5-89E9-43BC-9681-77656A4679D5}"/>
    <cellStyle name="Comma 3 5 3 3 2 3" xfId="6477" xr:uid="{D647DC91-C52A-4DF3-8808-EE45936B2051}"/>
    <cellStyle name="Comma 3 5 3 3 2 4" xfId="24612" xr:uid="{7064F46F-A1A4-45C3-BA24-868A886DDDB9}"/>
    <cellStyle name="Comma 3 5 3 4" xfId="1019" xr:uid="{00000000-0005-0000-0000-0000FB030000}"/>
    <cellStyle name="Comma 3 5 3 4 2" xfId="3173" xr:uid="{960A11AB-DDDE-4472-8E7F-3B703287FE67}"/>
    <cellStyle name="Comma 3 5 3 4 2 2" xfId="12867" xr:uid="{99096DAB-80BB-44A3-BA0A-E46E2F2F12CC}"/>
    <cellStyle name="Comma 3 5 3 4 2 2 2" xfId="30092" xr:uid="{B9083841-B78E-4505-B7FA-5078304D3B25}"/>
    <cellStyle name="Comma 3 5 3 4 2 3" xfId="6478" xr:uid="{D7776CA4-6BB1-4DD7-ACB6-6EFFE5182790}"/>
    <cellStyle name="Comma 3 5 3 4 2 4" xfId="24613" xr:uid="{FFBBD1DE-2EAD-4A66-BBBC-88B5D2FA33B0}"/>
    <cellStyle name="Comma 3 5 3 5" xfId="3170" xr:uid="{FA321AEC-0517-42B4-A463-8676DDCC91B8}"/>
    <cellStyle name="Comma 3 5 3 5 2" xfId="12864" xr:uid="{923EC605-0995-4CA6-8BB1-46F4802628AA}"/>
    <cellStyle name="Comma 3 5 3 5 2 2" xfId="30089" xr:uid="{299C40B8-1165-4301-B0B3-D92B26DA7B91}"/>
    <cellStyle name="Comma 3 5 3 5 3" xfId="6475" xr:uid="{0D26FBA9-1CC1-4633-AE37-7821C456898B}"/>
    <cellStyle name="Comma 3 5 3 5 4" xfId="24610" xr:uid="{0772021F-F069-40A1-A32B-AAD5767E9B53}"/>
    <cellStyle name="Comma 3 5 4" xfId="1020" xr:uid="{00000000-0005-0000-0000-0000FC030000}"/>
    <cellStyle name="Comma 3 5 4 2" xfId="3174" xr:uid="{4889B9FC-8607-4130-9BE7-92A0236736E5}"/>
    <cellStyle name="Comma 3 5 4 2 2" xfId="12868" xr:uid="{369645C1-D880-40C3-AA18-8EC72CF61C4D}"/>
    <cellStyle name="Comma 3 5 4 2 2 2" xfId="30093" xr:uid="{3241F541-699D-458F-A6B8-F0A1C902AE0E}"/>
    <cellStyle name="Comma 3 5 4 2 3" xfId="6479" xr:uid="{BFCA3D56-5109-4073-9E70-82C0C1CF96F1}"/>
    <cellStyle name="Comma 3 5 4 2 4" xfId="24614" xr:uid="{3FECBFB2-E966-4766-985A-A80D9F8653E3}"/>
    <cellStyle name="Comma 3 5 5" xfId="1021" xr:uid="{00000000-0005-0000-0000-0000FD030000}"/>
    <cellStyle name="Comma 3 5 5 2" xfId="3175" xr:uid="{A2030E3F-08FC-48E9-A02D-95E70DB3D81C}"/>
    <cellStyle name="Comma 3 5 5 2 2" xfId="12869" xr:uid="{BD9F192A-A54C-46C3-94E7-FC8EA76D33F3}"/>
    <cellStyle name="Comma 3 5 5 2 2 2" xfId="30094" xr:uid="{DF184A63-E5E6-4ED4-87D0-EEA1E9A69101}"/>
    <cellStyle name="Comma 3 5 5 2 3" xfId="6480" xr:uid="{8DB8B16D-A27C-49AE-8CC5-F2D05955F721}"/>
    <cellStyle name="Comma 3 5 5 2 4" xfId="24615" xr:uid="{0851A09F-C69F-48B7-A39C-0C8FA52A57B3}"/>
    <cellStyle name="Comma 3 5 6" xfId="1022" xr:uid="{00000000-0005-0000-0000-0000FE030000}"/>
    <cellStyle name="Comma 3 5 6 2" xfId="3176" xr:uid="{0B894AB4-20EC-4670-965E-4E6C9E2FFF60}"/>
    <cellStyle name="Comma 3 5 6 2 2" xfId="12870" xr:uid="{C6B31BE5-7A3D-4F9A-B809-9F4DCDF6F2E0}"/>
    <cellStyle name="Comma 3 5 6 2 2 2" xfId="30095" xr:uid="{0FD8D369-0BC0-4B90-8F09-5B2B5F7E51ED}"/>
    <cellStyle name="Comma 3 5 6 2 3" xfId="6481" xr:uid="{2F917D59-7EB2-433C-AA69-9AC12F0D4EB8}"/>
    <cellStyle name="Comma 3 5 6 2 4" xfId="24616" xr:uid="{10574E41-AA51-42FC-AD09-E56062CA3680}"/>
    <cellStyle name="Comma 3 5 7" xfId="3152" xr:uid="{17672DDB-D8B5-4B3D-815A-9C588A497E52}"/>
    <cellStyle name="Comma 3 5 7 2" xfId="12846" xr:uid="{EE3E0629-8511-4392-8123-08F10B0F4EEE}"/>
    <cellStyle name="Comma 3 5 7 2 2" xfId="30071" xr:uid="{B712147A-BD01-43D5-9F2B-C918AB4A00DA}"/>
    <cellStyle name="Comma 3 5 7 3" xfId="6457" xr:uid="{F9FEEB38-D1C5-42C3-8139-1106062DC515}"/>
    <cellStyle name="Comma 3 5 7 4" xfId="24592" xr:uid="{B03FB672-E09A-4B68-BC77-FF5E5B1955D4}"/>
    <cellStyle name="Comma 3 6" xfId="1023" xr:uid="{00000000-0005-0000-0000-0000FF030000}"/>
    <cellStyle name="Comma 3 6 2" xfId="3177" xr:uid="{08DBC276-C119-426D-847F-735FD99AA96B}"/>
    <cellStyle name="Comma 3 6 2 2" xfId="12871" xr:uid="{66E393D8-9689-4DB8-8D53-445D71157A8F}"/>
    <cellStyle name="Comma 3 6 2 2 2" xfId="30096" xr:uid="{0E88D768-B73A-487A-B00D-3DE48460AAB5}"/>
    <cellStyle name="Comma 3 6 2 3" xfId="6482" xr:uid="{C816828F-4C11-4D6C-BA9A-BD6EA0B15D63}"/>
    <cellStyle name="Comma 3 6 2 4" xfId="24617" xr:uid="{C7BDB9E6-F023-43B8-8831-DBFB02E194F1}"/>
    <cellStyle name="Comma 3 7" xfId="1024" xr:uid="{00000000-0005-0000-0000-000000040000}"/>
    <cellStyle name="Comma 3 7 2" xfId="3178" xr:uid="{0B70389D-AAA6-42F3-ABB8-F7B0BBA02B7F}"/>
    <cellStyle name="Comma 3 7 2 2" xfId="12872" xr:uid="{01748282-BE9E-4B91-8D15-2825E76F47B5}"/>
    <cellStyle name="Comma 3 7 2 2 2" xfId="30097" xr:uid="{897804CF-E1F7-45B1-A65C-53E3FB251704}"/>
    <cellStyle name="Comma 3 7 2 3" xfId="6483" xr:uid="{781A22B3-0C56-4E42-8900-ECB6E653A8B7}"/>
    <cellStyle name="Comma 3 7 2 4" xfId="24618" xr:uid="{3773A2E7-E6C0-41C6-98A0-44F62E096BAB}"/>
    <cellStyle name="Comma 3 8" xfId="1025" xr:uid="{00000000-0005-0000-0000-000001040000}"/>
    <cellStyle name="Comma 3 8 2" xfId="3179" xr:uid="{451AFB79-B914-461E-821A-03ACD7FA0605}"/>
    <cellStyle name="Comma 3 8 2 2" xfId="12873" xr:uid="{FC17D85B-2AED-4BE1-AC35-92EABD313157}"/>
    <cellStyle name="Comma 3 8 2 2 2" xfId="30098" xr:uid="{6F138A56-0ECA-4CE3-B5FF-AA85AB46970A}"/>
    <cellStyle name="Comma 3 8 2 3" xfId="6484" xr:uid="{504C6AD5-E949-4564-A297-24A6EB66432F}"/>
    <cellStyle name="Comma 3 8 2 4" xfId="24619" xr:uid="{8CDCBE5F-8AE9-460C-BA34-AEB9FCD2AA66}"/>
    <cellStyle name="Comma 3 9" xfId="1026" xr:uid="{00000000-0005-0000-0000-000002040000}"/>
    <cellStyle name="Comma 3 9 2" xfId="2672" xr:uid="{A762D8F6-0846-4D2D-8159-B2CFDFB2A653}"/>
    <cellStyle name="Comma 3 9 2 2" xfId="12584" xr:uid="{921F45A3-918B-4FC4-8206-B63BE13CCECD}"/>
    <cellStyle name="Comma 3 9 2 2 2" xfId="29810" xr:uid="{D75CC8AD-D179-49A0-B2B7-4CACB94EFDE9}"/>
    <cellStyle name="Comma 3 9 2 3" xfId="6049" xr:uid="{71424A15-2FD0-46A6-B25B-C8E120A6FFEA}"/>
    <cellStyle name="Comma 3 9 3" xfId="4104" xr:uid="{9D4F657A-423E-4A30-8D6A-404EBADA0FF0}"/>
    <cellStyle name="Comma 3 9 3 2" xfId="13212" xr:uid="{32590AD4-50E3-4BD8-94AA-7FE61012AEA6}"/>
    <cellStyle name="Comma 3 9 3 2 2" xfId="30402" xr:uid="{3951E914-3D9B-4AFE-9244-691E4A46C21F}"/>
    <cellStyle name="Comma 3 9 3 3" xfId="6892" xr:uid="{DBA2C05B-7FE1-4A37-872A-A2ECC3CC2AB5}"/>
    <cellStyle name="Comma 3 9 3 4" xfId="24869" xr:uid="{6BF7FAD2-C2DB-4239-8983-510F2A1DDFD0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4105" xr:uid="{F60EF1DF-0712-4EC1-91D4-72C9C7CC6746}"/>
    <cellStyle name="Comma 30 2 2 2" xfId="13213" xr:uid="{7E267E3B-8B7D-4EFD-8EF6-6B8C3F75A60C}"/>
    <cellStyle name="Comma 30 2 2 2 2" xfId="30403" xr:uid="{0E92711C-BD23-4DC2-A1D3-AD2FCBF9A7A0}"/>
    <cellStyle name="Comma 30 2 2 3" xfId="6893" xr:uid="{8DBA0E60-8726-4531-ABC1-552BE257E4AD}"/>
    <cellStyle name="Comma 30 2 2 4" xfId="24870" xr:uid="{D561D51D-91DE-4D87-ADE2-936F18E79AB2}"/>
    <cellStyle name="Comma 30 3" xfId="3180" xr:uid="{DBE703DA-CA5C-4F97-8D00-7C1C36D015D4}"/>
    <cellStyle name="Comma 30 3 2" xfId="12874" xr:uid="{89C0539D-86A9-4F90-8EFF-28FE352B3D16}"/>
    <cellStyle name="Comma 30 3 2 2" xfId="30099" xr:uid="{D7C53672-9CEB-4FE5-BD4A-C9F683918E16}"/>
    <cellStyle name="Comma 30 3 3" xfId="6485" xr:uid="{02E97B4A-532C-4A6A-BCDE-6A132EE2515C}"/>
    <cellStyle name="Comma 30 3 4" xfId="24620" xr:uid="{587630A3-556F-4674-86A8-E7315F45787F}"/>
    <cellStyle name="Comma 31" xfId="1030" xr:uid="{00000000-0005-0000-0000-000006040000}"/>
    <cellStyle name="Comma 31 2" xfId="1031" xr:uid="{00000000-0005-0000-0000-000007040000}"/>
    <cellStyle name="Comma 31 2 2" xfId="4106" xr:uid="{A5A51D17-0F2B-486A-9209-0EF1C516FE71}"/>
    <cellStyle name="Comma 31 2 2 2" xfId="13214" xr:uid="{19935CF3-4DCD-40D4-AD40-077A7EDA8256}"/>
    <cellStyle name="Comma 31 2 2 2 2" xfId="30404" xr:uid="{1E94C8A2-A670-4B35-B3BD-BB51B69089D6}"/>
    <cellStyle name="Comma 31 2 2 3" xfId="6894" xr:uid="{A17A9AE8-21F4-4BC3-AEFE-9FD3F4E7B93A}"/>
    <cellStyle name="Comma 31 2 2 4" xfId="24871" xr:uid="{A1D873C2-F1AC-460B-A59B-AA88B8EE66B9}"/>
    <cellStyle name="Comma 31 3" xfId="3181" xr:uid="{8BD5B314-B7AA-4484-84BE-A0C67953456F}"/>
    <cellStyle name="Comma 31 3 2" xfId="12875" xr:uid="{1AAC2220-B23C-4AC4-B8E7-D8E474A5B0C3}"/>
    <cellStyle name="Comma 31 3 2 2" xfId="30100" xr:uid="{E420181B-7F2E-4276-99AA-9070537D3267}"/>
    <cellStyle name="Comma 31 3 3" xfId="6486" xr:uid="{157623A6-18A2-461B-89CD-FAF45374F0F6}"/>
    <cellStyle name="Comma 31 3 4" xfId="24621" xr:uid="{E6DAC9B0-5D2A-4C14-BFEE-C21118598CE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10" xfId="9726" xr:uid="{A80FF551-A074-4634-88AF-D2FA2BDE8F3A}"/>
    <cellStyle name="Comma 33 10 2" xfId="16197" xr:uid="{BAE99E5B-D35A-4F3C-860C-3B6751805F8C}"/>
    <cellStyle name="Comma 33 10 2 2" xfId="32902" xr:uid="{137FCEDF-D5EA-425E-8125-B92BBB7C0149}"/>
    <cellStyle name="Comma 33 10 3" xfId="27387" xr:uid="{9A3AB60D-F127-4827-A80B-0B7E35F4818D}"/>
    <cellStyle name="Comma 33 11" xfId="10920" xr:uid="{B8076939-2F46-4937-ACF3-D5047BFDF538}"/>
    <cellStyle name="Comma 33 11 2" xfId="28366" xr:uid="{EEB0C4A5-DD47-40DE-827C-EF8A2823B354}"/>
    <cellStyle name="Comma 33 12" xfId="17117" xr:uid="{1F9AA2AA-4EDA-49B6-814D-5E7831DB22D0}"/>
    <cellStyle name="Comma 33 12 2" xfId="33702" xr:uid="{24ECC582-3E12-49F7-8880-E3573DF89639}"/>
    <cellStyle name="Comma 33 13" xfId="33941" xr:uid="{40855869-49F1-4366-A258-73A054094155}"/>
    <cellStyle name="Comma 33 2" xfId="1035" xr:uid="{00000000-0005-0000-0000-00000B040000}"/>
    <cellStyle name="Comma 33 2 2" xfId="1036" xr:uid="{00000000-0005-0000-0000-00000C040000}"/>
    <cellStyle name="Comma 33 2 2 2" xfId="4109" xr:uid="{1B21AC06-C399-41FD-A212-81413A45C1E2}"/>
    <cellStyle name="Comma 33 2 2 2 2" xfId="13217" xr:uid="{31985AE4-9D8B-4270-9E49-00628FF33B46}"/>
    <cellStyle name="Comma 33 2 2 2 2 2" xfId="30407" xr:uid="{D185271A-E1D3-4A89-9F6F-BF460DC9C378}"/>
    <cellStyle name="Comma 33 2 2 2 3" xfId="6897" xr:uid="{C2A80B51-26EC-493D-A2D6-5228D6DD7683}"/>
    <cellStyle name="Comma 33 2 2 2 4" xfId="24874" xr:uid="{7F793C6C-6145-48ED-88E5-A2C068966705}"/>
    <cellStyle name="Comma 33 2 3" xfId="4108" xr:uid="{F6D2070E-D012-4886-A4BE-26DFB3396AC5}"/>
    <cellStyle name="Comma 33 2 3 2" xfId="13216" xr:uid="{BDB0B344-C1E0-48C6-8B7E-58A79E69DF98}"/>
    <cellStyle name="Comma 33 2 3 2 2" xfId="30406" xr:uid="{2216AB16-525D-4780-9A96-8B217E136ED4}"/>
    <cellStyle name="Comma 33 2 3 3" xfId="6896" xr:uid="{5AAB5BD6-26DD-42A3-87B5-A3FE270AC6C7}"/>
    <cellStyle name="Comma 33 2 3 4" xfId="24873" xr:uid="{8F95E33E-BC5B-4654-975B-CC3B442F045B}"/>
    <cellStyle name="Comma 33 3" xfId="1037" xr:uid="{00000000-0005-0000-0000-00000D040000}"/>
    <cellStyle name="Comma 33 3 2" xfId="4110" xr:uid="{EB3C528B-6D7F-4F0D-955C-A7C10D6DABDD}"/>
    <cellStyle name="Comma 33 3 2 2" xfId="13218" xr:uid="{479C3480-872F-4EEA-947E-10EC0F29E1CE}"/>
    <cellStyle name="Comma 33 3 2 2 2" xfId="30408" xr:uid="{A5B3F449-1827-47F7-AA31-91835CB31C26}"/>
    <cellStyle name="Comma 33 3 2 3" xfId="6898" xr:uid="{494DDB40-A00E-4985-993C-53707408A1CB}"/>
    <cellStyle name="Comma 33 3 2 4" xfId="24875" xr:uid="{7B17E3D6-096B-4874-840A-93F140A47392}"/>
    <cellStyle name="Comma 33 4" xfId="3182" xr:uid="{9F82FAF5-27C0-45C9-84D7-C51609381F8D}"/>
    <cellStyle name="Comma 33 4 2" xfId="12876" xr:uid="{F6568579-7FD7-4C8F-B5AA-F0BFFDDB2F80}"/>
    <cellStyle name="Comma 33 4 2 2" xfId="30101" xr:uid="{41C72149-12CD-4A13-B081-AA1BC195916A}"/>
    <cellStyle name="Comma 33 4 3" xfId="6487" xr:uid="{ECB82EBA-7C5A-41D6-AD2D-1E778D276C7E}"/>
    <cellStyle name="Comma 33 4 4" xfId="24622" xr:uid="{8EC9F6AE-D80A-444C-A8D1-7EB08A94418C}"/>
    <cellStyle name="Comma 33 5" xfId="3632" xr:uid="{6F6EB5BF-0FA9-47C6-B1EE-3AF6AC7FB239}"/>
    <cellStyle name="Comma 33 5 2" xfId="13215" xr:uid="{1CC5ACF6-DF70-48A7-AB6D-F1DE0C020D38}"/>
    <cellStyle name="Comma 33 5 2 2" xfId="30405" xr:uid="{9EC68919-7FB5-4920-97BF-BABBDD998BC9}"/>
    <cellStyle name="Comma 33 5 3" xfId="6895" xr:uid="{43F554B3-A0F8-4C1C-B8E8-A75D636876C8}"/>
    <cellStyle name="Comma 33 5 4" xfId="24872" xr:uid="{47E75E1B-6103-4D95-9E32-2C8B3488ACD6}"/>
    <cellStyle name="Comma 33 6" xfId="4107" xr:uid="{688654F4-D8BC-4008-AE4A-C41B7DFDD048}"/>
    <cellStyle name="Comma 33 6 2" xfId="13847" xr:uid="{3429C053-06A0-440E-9289-67E816CE4970}"/>
    <cellStyle name="Comma 33 6 2 2" xfId="30898" xr:uid="{56BD63F9-8B08-4AA6-93EA-CFE64BEAB70E}"/>
    <cellStyle name="Comma 33 6 3" xfId="7451" xr:uid="{3BD27AB2-2AEA-4BCB-B2CD-507DCE8A5C4D}"/>
    <cellStyle name="Comma 33 6 4" xfId="25376" xr:uid="{6137BECE-2449-4F33-B6F7-FCD020563409}"/>
    <cellStyle name="Comma 33 7" xfId="7982" xr:uid="{A186F38D-B0A0-4D62-BE9F-6E48BEDEB745}"/>
    <cellStyle name="Comma 33 7 2" xfId="14453" xr:uid="{579A2595-8783-4584-AC21-404C4A64F5A1}"/>
    <cellStyle name="Comma 33 7 2 2" xfId="31468" xr:uid="{90EF5DE0-67CA-4AE0-AFA0-B1032DFF407A}"/>
    <cellStyle name="Comma 33 7 3" xfId="25947" xr:uid="{BDCD61B0-EB09-4714-8163-8400954513EF}"/>
    <cellStyle name="Comma 33 8" xfId="8224" xr:uid="{AA397B00-2C62-4370-8A13-D6A78FC08CD4}"/>
    <cellStyle name="Comma 33 8 2" xfId="14695" xr:uid="{81048170-F404-4501-B2E8-C634BD1FF8BB}"/>
    <cellStyle name="Comma 33 8 2 2" xfId="31666" xr:uid="{F4280BE0-F62F-46CF-8DA2-3A464184C6D1}"/>
    <cellStyle name="Comma 33 8 3" xfId="26148" xr:uid="{B5368B3E-5EA1-4403-B029-8C3D4622648C}"/>
    <cellStyle name="Comma 33 9" xfId="8804" xr:uid="{EFFDB5D3-0A26-4BC9-B569-DB4611E3AC74}"/>
    <cellStyle name="Comma 33 9 2" xfId="15275" xr:uid="{D2B6E615-2018-49C9-BC34-B011FD3E7F62}"/>
    <cellStyle name="Comma 33 9 2 2" xfId="32114" xr:uid="{1418C09E-8AFC-48FB-AC77-7E470A727816}"/>
    <cellStyle name="Comma 33 9 3" xfId="26595" xr:uid="{FF6C817F-B2E8-49A0-B64D-8DC763929A76}"/>
    <cellStyle name="Comma 34" xfId="1038" xr:uid="{00000000-0005-0000-0000-00000E040000}"/>
    <cellStyle name="Comma 34 2" xfId="1039" xr:uid="{00000000-0005-0000-0000-00000F040000}"/>
    <cellStyle name="Comma 34 2 2" xfId="4111" xr:uid="{7D52B6B6-00EE-4AE7-8F39-65A3A8294B7D}"/>
    <cellStyle name="Comma 34 2 2 2" xfId="13219" xr:uid="{8CF5CBB2-D0E7-47BB-B78E-851B35F18C93}"/>
    <cellStyle name="Comma 34 2 2 2 2" xfId="30409" xr:uid="{ED898B13-C437-43B3-8EBB-00F082DB3473}"/>
    <cellStyle name="Comma 34 2 2 3" xfId="6899" xr:uid="{E3A84CC9-7DBA-45E3-B2BF-DF9CBF6C0C35}"/>
    <cellStyle name="Comma 34 2 2 4" xfId="24876" xr:uid="{3909D9E1-A390-4B33-9F37-0E8097EAA408}"/>
    <cellStyle name="Comma 34 3" xfId="3183" xr:uid="{290D026B-C2AE-4BFB-95A7-23045EB5D076}"/>
    <cellStyle name="Comma 34 3 2" xfId="12877" xr:uid="{A52C3515-9B34-433F-810E-F8FC80F4B696}"/>
    <cellStyle name="Comma 34 3 2 2" xfId="30102" xr:uid="{501B648C-B28D-4CF0-B313-1F8452871539}"/>
    <cellStyle name="Comma 34 3 3" xfId="6488" xr:uid="{A29FD165-AD28-4E97-99BF-353A04F2C3FC}"/>
    <cellStyle name="Comma 34 3 4" xfId="24623" xr:uid="{BC9A5E11-D347-419A-8F97-29BDE53307C4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4112" xr:uid="{DED90763-4991-4F14-8FE4-06DA59ACC3B2}"/>
    <cellStyle name="Comma 37 2 2 2" xfId="13220" xr:uid="{D9A1266F-7834-41F5-984B-F6F08FABC360}"/>
    <cellStyle name="Comma 37 2 2 2 2" xfId="30410" xr:uid="{0564D7CA-E76A-4BED-9103-4325CEA16CDC}"/>
    <cellStyle name="Comma 37 2 2 3" xfId="6900" xr:uid="{D4CFB9A6-35A2-4823-8AD7-FB18B2B44549}"/>
    <cellStyle name="Comma 37 2 2 4" xfId="24877" xr:uid="{61516288-7B20-4FA1-9F8D-EBD03E84C334}"/>
    <cellStyle name="Comma 37 3" xfId="3184" xr:uid="{CFB81A28-96E9-4FC7-B4DE-5FA54AF0B23B}"/>
    <cellStyle name="Comma 37 3 2" xfId="12878" xr:uid="{6B4FF82D-927A-4299-B983-366954074941}"/>
    <cellStyle name="Comma 37 3 2 2" xfId="30103" xr:uid="{23312348-A52D-4C65-99EA-3EDE8C31D6A4}"/>
    <cellStyle name="Comma 37 3 3" xfId="6489" xr:uid="{B315F898-2217-426E-9CEE-173A297CCACF}"/>
    <cellStyle name="Comma 37 3 4" xfId="24624" xr:uid="{EF193280-F155-41D0-90A8-534B03A2D38E}"/>
    <cellStyle name="Comma 38" xfId="1044" xr:uid="{00000000-0005-0000-0000-000014040000}"/>
    <cellStyle name="Comma 38 2" xfId="1045" xr:uid="{00000000-0005-0000-0000-000015040000}"/>
    <cellStyle name="Comma 38 2 2" xfId="4114" xr:uid="{D2561B49-EF30-4328-AF25-1F93BE83A6FF}"/>
    <cellStyle name="Comma 38 2 2 2" xfId="13222" xr:uid="{A3AADF08-5D07-434A-B6FD-FCA71CF9B956}"/>
    <cellStyle name="Comma 38 2 2 2 2" xfId="30412" xr:uid="{AC9D5191-8209-47E8-8D05-6C4AED859258}"/>
    <cellStyle name="Comma 38 2 2 3" xfId="6902" xr:uid="{D2AB151B-688B-42DD-BCE3-95CFECECB92D}"/>
    <cellStyle name="Comma 38 2 2 4" xfId="24879" xr:uid="{611FA2E9-214E-4F29-A4D2-6CBD91B21CC8}"/>
    <cellStyle name="Comma 38 3" xfId="4113" xr:uid="{63A4E5E1-57DD-4C23-B37E-FF81AAD6071E}"/>
    <cellStyle name="Comma 38 3 2" xfId="13221" xr:uid="{55B42260-9C63-4806-AD49-D5299A53CDE8}"/>
    <cellStyle name="Comma 38 3 2 2" xfId="30411" xr:uid="{B19A9D16-6FB0-4833-A9FC-1530F20C6C95}"/>
    <cellStyle name="Comma 38 3 3" xfId="6901" xr:uid="{7AE1FC72-7B7A-45CC-982B-53E41E9475DC}"/>
    <cellStyle name="Comma 38 3 4" xfId="24878" xr:uid="{255443B0-18BE-4BE7-B01B-B8C6102F4AAB}"/>
    <cellStyle name="Comma 39" xfId="1046" xr:uid="{00000000-0005-0000-0000-000016040000}"/>
    <cellStyle name="Comma 39 2" xfId="4115" xr:uid="{4863BEE4-E215-45BF-8B5B-1A4801CA76AA}"/>
    <cellStyle name="Comma 39 2 2" xfId="13223" xr:uid="{2A28D5E5-3957-4E0D-B9AF-E4A541EDBA7F}"/>
    <cellStyle name="Comma 39 2 2 2" xfId="30413" xr:uid="{8F6619A6-6C69-4D43-9AAA-E699573E6EF2}"/>
    <cellStyle name="Comma 39 2 3" xfId="6903" xr:uid="{42E48AE8-CF67-45A7-89F4-F72CE0F77050}"/>
    <cellStyle name="Comma 39 2 4" xfId="24880" xr:uid="{B57919C4-3DC6-453B-B07A-E6EF2235D177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4116" xr:uid="{4E15FE4E-AD3A-4FD6-B44D-079A258BF490}"/>
    <cellStyle name="Comma 4 2 2 2 2" xfId="13224" xr:uid="{64E52598-AA90-41B4-9047-ED520A5D8AF9}"/>
    <cellStyle name="Comma 4 2 2 2 2 2" xfId="30414" xr:uid="{6A6B10F0-2F6E-49B1-9B84-88B65DE9AEA2}"/>
    <cellStyle name="Comma 4 2 2 2 3" xfId="6904" xr:uid="{EAE873A4-429B-49DB-AB8C-575143B106A6}"/>
    <cellStyle name="Comma 4 2 2 2 4" xfId="24881" xr:uid="{C034EA9C-3421-4F3A-B6FF-D1316C06A9E8}"/>
    <cellStyle name="Comma 4 2 3" xfId="3186" xr:uid="{F7828FDB-280A-4DB2-A34D-13055E70D125}"/>
    <cellStyle name="Comma 4 2 3 2" xfId="12880" xr:uid="{42A8D55A-7289-4C5C-B869-D041EC69DD87}"/>
    <cellStyle name="Comma 4 2 3 2 2" xfId="30105" xr:uid="{22E74042-9880-45C7-8CF3-AD09A10F6C9B}"/>
    <cellStyle name="Comma 4 2 3 3" xfId="6491" xr:uid="{4A590EEA-D551-47A5-8097-EC3888B46F4B}"/>
    <cellStyle name="Comma 4 2 3 4" xfId="24626" xr:uid="{491FCC02-0AA5-4659-A216-21367E988B72}"/>
    <cellStyle name="Comma 4 3" xfId="1050" xr:uid="{00000000-0005-0000-0000-00001A040000}"/>
    <cellStyle name="Comma 4 3 2" xfId="4117" xr:uid="{E3E1DA71-AB22-4D65-9F76-CF4C1FC61CF4}"/>
    <cellStyle name="Comma 4 3 2 2" xfId="13225" xr:uid="{B018B756-3785-4C68-A5D5-BBF772B10EDA}"/>
    <cellStyle name="Comma 4 3 2 2 2" xfId="30415" xr:uid="{DD0FF871-208D-4082-920F-EDF74FF36089}"/>
    <cellStyle name="Comma 4 3 2 3" xfId="6905" xr:uid="{D76E15A5-F6BC-405E-A913-25AE7D907F62}"/>
    <cellStyle name="Comma 4 3 2 4" xfId="24882" xr:uid="{C8D4BE06-EBC2-4FD0-BE37-AE91F78DFB26}"/>
    <cellStyle name="Comma 4 4" xfId="1051" xr:uid="{00000000-0005-0000-0000-00001B040000}"/>
    <cellStyle name="Comma 4 4 2" xfId="4118" xr:uid="{E08C6EFF-12C8-4147-A347-90491166BABC}"/>
    <cellStyle name="Comma 4 4 2 2" xfId="13226" xr:uid="{2BBB3579-DE29-4263-BBD1-EFEEC7108359}"/>
    <cellStyle name="Comma 4 4 2 2 2" xfId="30416" xr:uid="{67F9FA50-B74E-4BDB-AE15-7D77D08865DA}"/>
    <cellStyle name="Comma 4 4 2 3" xfId="6906" xr:uid="{6F53FE59-5A69-4499-8FC4-B52C767F9EB2}"/>
    <cellStyle name="Comma 4 4 2 4" xfId="24883" xr:uid="{686F527C-7499-49A5-8A24-8076A9E08530}"/>
    <cellStyle name="Comma 4 5" xfId="1052" xr:uid="{00000000-0005-0000-0000-00001C040000}"/>
    <cellStyle name="Comma 4 5 2" xfId="4119" xr:uid="{0766CCAA-7570-4208-9A09-E09EC6405B5A}"/>
    <cellStyle name="Comma 4 5 2 2" xfId="13227" xr:uid="{48C8BD6E-9227-42C8-BCF1-823FCD0A0695}"/>
    <cellStyle name="Comma 4 5 2 2 2" xfId="30417" xr:uid="{4E9C59FC-5A52-404B-8F92-D64651397929}"/>
    <cellStyle name="Comma 4 5 2 3" xfId="6907" xr:uid="{36D319F5-73A1-4229-9B39-EE642C6B08A9}"/>
    <cellStyle name="Comma 4 5 2 4" xfId="24884" xr:uid="{E44B44EA-9F4E-47A3-9418-518B16B100F2}"/>
    <cellStyle name="Comma 4 6" xfId="3185" xr:uid="{DB7B830A-8ED3-475D-9BE0-A00F7F10C261}"/>
    <cellStyle name="Comma 4 6 2" xfId="12879" xr:uid="{CBAD4DBD-2F0F-4005-89DC-A58BC06C0D9F}"/>
    <cellStyle name="Comma 4 6 2 2" xfId="30104" xr:uid="{84A7BC09-1E05-478E-A4FA-39694D9A0765}"/>
    <cellStyle name="Comma 4 6 3" xfId="6490" xr:uid="{BF16D3A2-F3E7-46A1-BC7A-87E6DC1DBB06}"/>
    <cellStyle name="Comma 4 6 4" xfId="24625" xr:uid="{54DF125C-E606-40C9-B116-86212547BC1B}"/>
    <cellStyle name="Comma 40" xfId="1053" xr:uid="{00000000-0005-0000-0000-00001D040000}"/>
    <cellStyle name="Comma 40 2" xfId="4120" xr:uid="{123E3C6B-A03A-416B-AA4C-D154D984F673}"/>
    <cellStyle name="Comma 40 2 2" xfId="13228" xr:uid="{09CE06F1-0518-41CB-96CE-F2BBA4C45960}"/>
    <cellStyle name="Comma 40 2 2 2" xfId="30418" xr:uid="{2259D41F-674B-4D34-8FFA-7D5E9EAA700B}"/>
    <cellStyle name="Comma 40 2 3" xfId="6908" xr:uid="{75B4807E-A4D2-4A56-BB17-E233B15BCA74}"/>
    <cellStyle name="Comma 40 2 4" xfId="24885" xr:uid="{DB182E98-8E6F-437B-A52F-88B3BF5946FF}"/>
    <cellStyle name="Comma 41" xfId="3916" xr:uid="{5A491CEE-10A1-430C-B2F1-3C3BE88B6E8C}"/>
    <cellStyle name="Comma 41 2" xfId="13025" xr:uid="{B5213EC3-B898-4EF2-9B83-A068E4C3009C}"/>
    <cellStyle name="Comma 41 2 2" xfId="30215" xr:uid="{8B367CBC-E80E-4B50-BCA3-52674857EFAE}"/>
    <cellStyle name="Comma 41 3" xfId="6705" xr:uid="{2AAD1DE3-036F-45B5-A3DA-86D40748E6BE}"/>
    <cellStyle name="Comma 41 4" xfId="24683" xr:uid="{9B0EAB30-F92D-4C39-AF2A-F3A648F59450}"/>
    <cellStyle name="Comma 42" xfId="1054" xr:uid="{00000000-0005-0000-0000-00001E040000}"/>
    <cellStyle name="Comma 42 2" xfId="1055" xr:uid="{00000000-0005-0000-0000-00001F040000}"/>
    <cellStyle name="Comma 42 2 2" xfId="4121" xr:uid="{073F4C96-D098-4F1D-A18A-004F97DC8D74}"/>
    <cellStyle name="Comma 42 2 2 2" xfId="13229" xr:uid="{0D303ACE-EEEE-4E2D-8978-E325E0E0C66B}"/>
    <cellStyle name="Comma 42 2 2 2 2" xfId="30419" xr:uid="{2B68D2BF-26CA-4C13-9381-AC2B276E5864}"/>
    <cellStyle name="Comma 42 2 2 3" xfId="6909" xr:uid="{3C878355-D94D-4256-90EB-1538D8F7181F}"/>
    <cellStyle name="Comma 42 2 2 4" xfId="24886" xr:uid="{6804955F-5DD0-4301-BA1E-9E70450FE8F3}"/>
    <cellStyle name="Comma 42 3" xfId="3187" xr:uid="{C0A33045-EC4F-4689-9FC0-9AACC9E26ED7}"/>
    <cellStyle name="Comma 42 3 2" xfId="12881" xr:uid="{6C8B40D4-3552-4BA4-A501-0885954933A3}"/>
    <cellStyle name="Comma 42 3 2 2" xfId="30106" xr:uid="{AA501B5C-71B6-4F70-953B-AD1D93701BCD}"/>
    <cellStyle name="Comma 42 3 3" xfId="6492" xr:uid="{077A3E99-3C58-4EF8-BE08-771335C53516}"/>
    <cellStyle name="Comma 42 3 4" xfId="24627" xr:uid="{AF2E17C9-5C9D-4A88-AB70-82D02826A2EB}"/>
    <cellStyle name="Comma 43" xfId="4194" xr:uid="{75D295E4-BE54-4D9F-BFAA-642E8005045D}"/>
    <cellStyle name="Comma 43 2" xfId="13329" xr:uid="{6DD92010-1EA1-4E60-8227-9B51063C80DF}"/>
    <cellStyle name="Comma 43 2 2" xfId="30470" xr:uid="{065B5386-95A2-4398-A593-2399B55804FD}"/>
    <cellStyle name="Comma 43 3" xfId="7008" xr:uid="{8914B424-EF67-4FC2-AE60-024E52CA74BB}"/>
    <cellStyle name="Comma 43 4" xfId="24938" xr:uid="{F7577DD9-A2A8-45C7-9399-2DCC0BFDB4C6}"/>
    <cellStyle name="Comma 44" xfId="4398" xr:uid="{A3CB505E-A42C-4095-98D8-D9F434868A60}"/>
    <cellStyle name="Comma 44 2" xfId="13721" xr:uid="{67557C42-6431-4B69-A62E-A1603372A6A2}"/>
    <cellStyle name="Comma 44 2 2" xfId="30862" xr:uid="{0077616E-D087-42C3-B4D0-0F669CF937A8}"/>
    <cellStyle name="Comma 44 3" xfId="7338" xr:uid="{923C7C65-CA6A-4AAF-9A1B-8DF4D6F06AC4}"/>
    <cellStyle name="Comma 44 4" xfId="25335" xr:uid="{9C10A908-FC40-425C-AB89-A6C0694473DB}"/>
    <cellStyle name="Comma 45" xfId="1056" xr:uid="{00000000-0005-0000-0000-000020040000}"/>
    <cellStyle name="Comma 45 2" xfId="1057" xr:uid="{00000000-0005-0000-0000-000021040000}"/>
    <cellStyle name="Comma 45 2 2" xfId="4122" xr:uid="{CFCD91CB-0741-4E5B-99D3-F0C060AAB5E4}"/>
    <cellStyle name="Comma 45 2 2 2" xfId="13230" xr:uid="{053718FF-8A39-4044-8C01-603EE99B5994}"/>
    <cellStyle name="Comma 45 2 2 2 2" xfId="30420" xr:uid="{E7E14F2B-0478-45C2-A2E1-05E7C624D05E}"/>
    <cellStyle name="Comma 45 2 2 3" xfId="6910" xr:uid="{7BE180AC-1CFB-4009-9960-0CE26B750F34}"/>
    <cellStyle name="Comma 45 2 2 4" xfId="24887" xr:uid="{A29E5206-8EA1-4A1A-BD8A-9A9B234FFD7D}"/>
    <cellStyle name="Comma 45 3" xfId="3188" xr:uid="{0B8CEAE7-25EB-4EB1-976A-B083792EC9F7}"/>
    <cellStyle name="Comma 45 3 2" xfId="12882" xr:uid="{43230BF5-6D76-40E5-802F-3F83C405B083}"/>
    <cellStyle name="Comma 45 3 2 2" xfId="30107" xr:uid="{8C21148E-4529-4014-9C21-1893D482657B}"/>
    <cellStyle name="Comma 45 3 3" xfId="6493" xr:uid="{64AC1C60-74CD-40E7-83F2-D956AF51AA5D}"/>
    <cellStyle name="Comma 45 3 4" xfId="24628" xr:uid="{D52B3891-0345-4C61-A7D9-A7DF44349722}"/>
    <cellStyle name="Comma 46" xfId="1058" xr:uid="{00000000-0005-0000-0000-000022040000}"/>
    <cellStyle name="Comma 46 2" xfId="1059" xr:uid="{00000000-0005-0000-0000-000023040000}"/>
    <cellStyle name="Comma 46 2 2" xfId="4123" xr:uid="{4B702AB8-7269-4F65-ACB3-B1F6B39DEB88}"/>
    <cellStyle name="Comma 46 2 2 2" xfId="13231" xr:uid="{F30905E7-4998-4E50-A32C-C6CCCE2D6FC2}"/>
    <cellStyle name="Comma 46 2 2 2 2" xfId="30421" xr:uid="{6A64BA46-9B08-4982-B5C3-EF31A5AEC3C1}"/>
    <cellStyle name="Comma 46 2 2 3" xfId="6911" xr:uid="{8806ADE6-4B90-4CFD-8333-66449D40CE79}"/>
    <cellStyle name="Comma 46 2 2 4" xfId="24888" xr:uid="{052DEFF4-44F0-4C40-B172-ED08B034178B}"/>
    <cellStyle name="Comma 46 3" xfId="3189" xr:uid="{1F6CA30F-699C-407F-B511-70F041083585}"/>
    <cellStyle name="Comma 46 3 2" xfId="12883" xr:uid="{D429C200-5640-48FB-A956-AAA4689594AD}"/>
    <cellStyle name="Comma 46 3 2 2" xfId="30108" xr:uid="{FA9CB122-F7EA-4A63-AD06-93497A6D11CE}"/>
    <cellStyle name="Comma 46 3 3" xfId="6494" xr:uid="{CFA23E13-BA77-4ABA-B21A-004582A557A6}"/>
    <cellStyle name="Comma 46 3 4" xfId="24629" xr:uid="{2233ED0B-EED0-48C1-AFB5-787D5EE89603}"/>
    <cellStyle name="Comma 47" xfId="1060" xr:uid="{00000000-0005-0000-0000-000024040000}"/>
    <cellStyle name="Comma 47 2" xfId="1061" xr:uid="{00000000-0005-0000-0000-000025040000}"/>
    <cellStyle name="Comma 47 2 2" xfId="4124" xr:uid="{EF39CE52-ED0F-4121-AB16-0DCD9B49DEAA}"/>
    <cellStyle name="Comma 47 2 2 2" xfId="13232" xr:uid="{4E4823EC-B7E9-4E0B-B738-96D17FF64BE7}"/>
    <cellStyle name="Comma 47 2 2 2 2" xfId="30422" xr:uid="{0691466D-3221-464F-9AF9-481853CEC6CA}"/>
    <cellStyle name="Comma 47 2 2 3" xfId="6912" xr:uid="{4339C522-4DCA-41F8-9365-2CE3FBF074EB}"/>
    <cellStyle name="Comma 47 2 2 4" xfId="24889" xr:uid="{79D79F90-ADFD-49CF-A426-C7C5DDA11856}"/>
    <cellStyle name="Comma 47 3" xfId="3190" xr:uid="{AEBE1380-B8FF-46B3-904B-55EC2EF60ED2}"/>
    <cellStyle name="Comma 47 3 2" xfId="12884" xr:uid="{CF2B6D82-C5FC-4B2F-B9A9-6345D2EB8342}"/>
    <cellStyle name="Comma 47 3 2 2" xfId="30109" xr:uid="{8F185A5C-CEB7-4349-9837-F1A08FFC1050}"/>
    <cellStyle name="Comma 47 3 3" xfId="6495" xr:uid="{19503ECC-3BA5-44C8-8BAD-5D0CD5CD6E47}"/>
    <cellStyle name="Comma 47 3 4" xfId="24630" xr:uid="{298092CE-31A1-4314-887E-D7DA4282B980}"/>
    <cellStyle name="Comma 48" xfId="1062" xr:uid="{00000000-0005-0000-0000-000026040000}"/>
    <cellStyle name="Comma 48 2" xfId="1063" xr:uid="{00000000-0005-0000-0000-000027040000}"/>
    <cellStyle name="Comma 48 2 2" xfId="4125" xr:uid="{FAE5DB7E-22C3-4AB6-8965-55CB68F817C1}"/>
    <cellStyle name="Comma 48 2 2 2" xfId="13233" xr:uid="{0185F790-19AB-4C48-8662-0E11CEAAED2B}"/>
    <cellStyle name="Comma 48 2 2 2 2" xfId="30423" xr:uid="{C7BB0ED3-3EEC-44EF-AF87-7C4762B2BBA0}"/>
    <cellStyle name="Comma 48 2 2 3" xfId="6913" xr:uid="{A06DD8CB-727D-4182-9781-8B739BBC8469}"/>
    <cellStyle name="Comma 48 2 2 4" xfId="24890" xr:uid="{531BCD48-872A-4203-93A2-51629FAF9A35}"/>
    <cellStyle name="Comma 48 3" xfId="3191" xr:uid="{5D415D29-14F6-4D51-B808-4067398BE1C0}"/>
    <cellStyle name="Comma 48 3 2" xfId="12885" xr:uid="{B752CF8C-207D-4E77-8848-A9AE5E6C4129}"/>
    <cellStyle name="Comma 48 3 2 2" xfId="30110" xr:uid="{72F1819D-857C-4A1C-A4FE-21E31AE1CA9C}"/>
    <cellStyle name="Comma 48 3 3" xfId="6496" xr:uid="{BA4406B4-5990-4850-A3CF-AB61444F6CEF}"/>
    <cellStyle name="Comma 48 3 4" xfId="24631" xr:uid="{A0EB874C-8E9D-4E58-B6B8-795B2CAE4333}"/>
    <cellStyle name="Comma 49" xfId="1064" xr:uid="{00000000-0005-0000-0000-000028040000}"/>
    <cellStyle name="Comma 49 2" xfId="1065" xr:uid="{00000000-0005-0000-0000-000029040000}"/>
    <cellStyle name="Comma 49 2 2" xfId="4126" xr:uid="{A8ABC1AA-EB77-46CF-B481-06A6250796F8}"/>
    <cellStyle name="Comma 49 2 2 2" xfId="13234" xr:uid="{79380544-07AC-4529-ADEC-05F10E732398}"/>
    <cellStyle name="Comma 49 2 2 2 2" xfId="30424" xr:uid="{3B12E883-08DB-463D-AEE6-9B002AEE85A5}"/>
    <cellStyle name="Comma 49 2 2 3" xfId="6914" xr:uid="{9EF470B1-318F-44A8-A626-F9EE137088E5}"/>
    <cellStyle name="Comma 49 2 2 4" xfId="24891" xr:uid="{2416BBF3-1A21-4E67-989A-59CE4471AA2D}"/>
    <cellStyle name="Comma 49 3" xfId="3192" xr:uid="{E9F78AAF-A5FE-49F1-B348-5828CC61D922}"/>
    <cellStyle name="Comma 49 3 2" xfId="12886" xr:uid="{687315D6-A74D-4C9B-93C1-F9F8CC64565D}"/>
    <cellStyle name="Comma 49 3 2 2" xfId="30111" xr:uid="{76DDC15B-AE56-4936-B592-EC89905360DD}"/>
    <cellStyle name="Comma 49 3 3" xfId="6497" xr:uid="{70B87793-8711-4B67-A027-EC6167D903B2}"/>
    <cellStyle name="Comma 49 3 4" xfId="24632" xr:uid="{85E14489-282C-483F-8680-862CD7A9FD3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4127" xr:uid="{4DDAE950-91B3-4E0D-8822-4F2AA897C987}"/>
    <cellStyle name="Comma 5 2 2 2 2" xfId="13235" xr:uid="{16A00EED-DD58-4ECE-AB77-02F1A5979125}"/>
    <cellStyle name="Comma 5 2 2 2 2 2" xfId="30425" xr:uid="{B898606F-F2CA-4B1B-93B6-D2E82E48AD52}"/>
    <cellStyle name="Comma 5 2 2 2 3" xfId="6915" xr:uid="{0551E289-EF32-406B-B305-CE736668058A}"/>
    <cellStyle name="Comma 5 2 2 2 4" xfId="24892" xr:uid="{0A48FEEE-AF2E-4508-A6F3-22A74604E803}"/>
    <cellStyle name="Comma 5 2 3" xfId="3193" xr:uid="{11197C28-5A30-4D7F-B516-24F3CC8C711E}"/>
    <cellStyle name="Comma 5 2 3 2" xfId="12887" xr:uid="{D977AA15-7C63-4BDF-A4F2-47B929520595}"/>
    <cellStyle name="Comma 5 2 3 2 2" xfId="30112" xr:uid="{EB29E38C-6497-46A5-AA27-126B2159C0DB}"/>
    <cellStyle name="Comma 5 2 3 3" xfId="6498" xr:uid="{A5C3BBD9-4DD4-48DC-BAEE-D15A43E7F65C}"/>
    <cellStyle name="Comma 5 2 3 4" xfId="24633" xr:uid="{2C0E78C2-4529-4F49-9AC7-292A573A8AD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4128" xr:uid="{98F0CB53-F2FF-41D9-AF50-BB7D92B27695}"/>
    <cellStyle name="Comma 50 2 2 2" xfId="13236" xr:uid="{62FB7903-E7A0-4A0B-A572-3862397953EA}"/>
    <cellStyle name="Comma 50 2 2 2 2" xfId="30426" xr:uid="{D857914E-2C96-4561-8FB7-93AB7372FE8C}"/>
    <cellStyle name="Comma 50 2 2 3" xfId="6916" xr:uid="{0D0CB4F2-5FCE-4C6F-BC1A-85D4D1DE50D1}"/>
    <cellStyle name="Comma 50 2 2 4" xfId="24893" xr:uid="{4DEC6B6C-D564-4075-86F9-DDCC1152ACB6}"/>
    <cellStyle name="Comma 50 3" xfId="3194" xr:uid="{F38B95C0-2520-4988-A7C3-052494202073}"/>
    <cellStyle name="Comma 50 3 2" xfId="12888" xr:uid="{81DF9C73-DC6C-49D9-93C6-5B74F6EDC918}"/>
    <cellStyle name="Comma 50 3 2 2" xfId="30113" xr:uid="{DFC91BF7-7863-460D-9EA3-E30099E686E1}"/>
    <cellStyle name="Comma 50 3 3" xfId="6499" xr:uid="{89993E9E-D2AE-4BBC-9DB4-E0ADF5469772}"/>
    <cellStyle name="Comma 50 3 4" xfId="24634" xr:uid="{977C6CC8-271B-4166-B06C-7A2AEB705C6F}"/>
    <cellStyle name="Comma 51" xfId="1072" xr:uid="{00000000-0005-0000-0000-000030040000}"/>
    <cellStyle name="Comma 51 2" xfId="1073" xr:uid="{00000000-0005-0000-0000-000031040000}"/>
    <cellStyle name="Comma 51 2 2" xfId="4129" xr:uid="{249B43D5-60B0-4908-9968-A2931CEE48AC}"/>
    <cellStyle name="Comma 51 2 2 2" xfId="13237" xr:uid="{0993129E-2A6C-4B1A-B636-11663E227C4A}"/>
    <cellStyle name="Comma 51 2 2 2 2" xfId="30427" xr:uid="{47B26B2F-0F34-4315-9F15-B3442CA49DEE}"/>
    <cellStyle name="Comma 51 2 2 3" xfId="6917" xr:uid="{D89CB57A-303F-414B-B626-9AF02ABB1039}"/>
    <cellStyle name="Comma 51 2 2 4" xfId="24894" xr:uid="{F1DFA07A-39B9-4387-AD4F-B7B065E9749A}"/>
    <cellStyle name="Comma 51 3" xfId="3195" xr:uid="{78123E01-2BFA-4228-BD91-30EA91418C39}"/>
    <cellStyle name="Comma 51 3 2" xfId="12889" xr:uid="{D3F7A57A-10A9-4128-A51B-20DAF393963A}"/>
    <cellStyle name="Comma 51 3 2 2" xfId="30114" xr:uid="{B5AF3D9D-CFB9-4583-8DB7-047E4FE59224}"/>
    <cellStyle name="Comma 51 3 3" xfId="6500" xr:uid="{85B81B3A-35B1-4512-A930-6047535412BA}"/>
    <cellStyle name="Comma 51 3 4" xfId="24635" xr:uid="{AA213B88-2255-47E8-814F-AED7AE5083D0}"/>
    <cellStyle name="Comma 52" xfId="1074" xr:uid="{00000000-0005-0000-0000-000032040000}"/>
    <cellStyle name="Comma 52 2" xfId="1075" xr:uid="{00000000-0005-0000-0000-000033040000}"/>
    <cellStyle name="Comma 52 2 2" xfId="4130" xr:uid="{EF975088-7688-4636-8BE6-1A6E0A7AD25D}"/>
    <cellStyle name="Comma 52 2 2 2" xfId="13238" xr:uid="{084712EA-9FB4-4021-82B8-D40A96960C8C}"/>
    <cellStyle name="Comma 52 2 2 2 2" xfId="30428" xr:uid="{D64A4124-04A6-481F-8699-4F0A68FB0D98}"/>
    <cellStyle name="Comma 52 2 2 3" xfId="6918" xr:uid="{6A62C6FA-BD7A-47D9-878D-7C3926487AF5}"/>
    <cellStyle name="Comma 52 2 2 4" xfId="24895" xr:uid="{C0982706-5FB0-49A4-B046-66B887186C5B}"/>
    <cellStyle name="Comma 52 3" xfId="3196" xr:uid="{617E6A58-3CD2-4746-8BB7-1993A4ABE718}"/>
    <cellStyle name="Comma 52 3 2" xfId="12890" xr:uid="{124F7C78-4E7C-4D18-8ED5-360E6706FBA1}"/>
    <cellStyle name="Comma 52 3 2 2" xfId="30115" xr:uid="{E0778C70-77B8-4FFA-A15C-62BD461E896E}"/>
    <cellStyle name="Comma 52 3 3" xfId="6501" xr:uid="{ACFF2513-06A3-4137-B5E1-A14A87B9F666}"/>
    <cellStyle name="Comma 52 3 4" xfId="24636" xr:uid="{C4EE1EDC-6976-4B28-95B6-33A8F8358B1F}"/>
    <cellStyle name="Comma 53" xfId="10743" xr:uid="{3B55E5FA-E7F6-4F31-BFBE-6ED9655A6FEC}"/>
    <cellStyle name="Comma 53 2" xfId="28273" xr:uid="{C58CF11A-1C98-454D-AB3C-7D59F67F6DA9}"/>
    <cellStyle name="Comma 54" xfId="12339" xr:uid="{1D8B4BC5-57CA-4605-B5FD-5A669B1499B6}"/>
    <cellStyle name="Comma 54 2" xfId="29591" xr:uid="{8D0F7F66-3985-4C71-85D0-582ED53A384A}"/>
    <cellStyle name="Comma 55" xfId="12386" xr:uid="{AE36C03B-E194-44D2-846F-E38F6977D533}"/>
    <cellStyle name="Comma 55 2" xfId="29612" xr:uid="{6DE33113-A0AE-4646-981E-49A98D34117D}"/>
    <cellStyle name="Comma 56" xfId="17087" xr:uid="{33195BA3-5F1A-472F-A926-50D596F4DE66}"/>
    <cellStyle name="Comma 56 2" xfId="33693" xr:uid="{ECAE1695-60C3-40C3-81E9-E3BC7DF86BBB}"/>
    <cellStyle name="Comma 57" xfId="12340" xr:uid="{DC2B850B-DDE5-4EA4-BB18-167A805EE16C}"/>
    <cellStyle name="Comma 57 2" xfId="29592" xr:uid="{FAC5984B-E947-4FE4-A684-A0D677F7B001}"/>
    <cellStyle name="Comma 58" xfId="1076" xr:uid="{00000000-0005-0000-0000-000034040000}"/>
    <cellStyle name="Comma 58 2" xfId="1077" xr:uid="{00000000-0005-0000-0000-000035040000}"/>
    <cellStyle name="Comma 58 2 2" xfId="4131" xr:uid="{8CD56465-ACD8-4FEA-8B3A-A2373A8CE650}"/>
    <cellStyle name="Comma 58 2 2 2" xfId="13239" xr:uid="{5D6E42DB-74A9-45C6-83DF-E0468A3E28AB}"/>
    <cellStyle name="Comma 58 2 2 2 2" xfId="30429" xr:uid="{F3008743-A3E6-4C2F-9A6B-36DDBECA227E}"/>
    <cellStyle name="Comma 58 2 2 3" xfId="6919" xr:uid="{DB7A41A0-3FF7-4B8C-BF4D-809F83597A11}"/>
    <cellStyle name="Comma 58 2 2 4" xfId="24896" xr:uid="{F0525376-4005-4AE3-A372-413433B408B3}"/>
    <cellStyle name="Comma 58 3" xfId="3197" xr:uid="{FF6F2D01-C2D5-4BD3-8A80-F034540D2D0B}"/>
    <cellStyle name="Comma 58 3 2" xfId="12891" xr:uid="{C180D6F0-A44D-4786-A2B5-81F7B498162E}"/>
    <cellStyle name="Comma 58 3 2 2" xfId="30116" xr:uid="{ADC7FEE0-6097-4DF0-AD3A-3F5E29443F76}"/>
    <cellStyle name="Comma 58 3 3" xfId="6502" xr:uid="{471B39F7-A74A-435F-A9AB-40CFE9C6224C}"/>
    <cellStyle name="Comma 58 3 4" xfId="24637" xr:uid="{F8F56A86-B651-435C-8E45-21BB7056E65F}"/>
    <cellStyle name="Comma 59" xfId="1078" xr:uid="{00000000-0005-0000-0000-000036040000}"/>
    <cellStyle name="Comma 59 2" xfId="1079" xr:uid="{00000000-0005-0000-0000-000037040000}"/>
    <cellStyle name="Comma 59 2 2" xfId="4132" xr:uid="{9257AC79-0C2B-4932-97D2-6041F7612E7F}"/>
    <cellStyle name="Comma 59 2 2 2" xfId="13240" xr:uid="{99709CBE-162A-4261-8B0D-BE190429D2CF}"/>
    <cellStyle name="Comma 59 2 2 2 2" xfId="30430" xr:uid="{BA69A4EB-3302-40EF-BE8A-8A0F36796683}"/>
    <cellStyle name="Comma 59 2 2 3" xfId="6920" xr:uid="{2753E577-B5E6-48E9-A955-962BE7B44DDE}"/>
    <cellStyle name="Comma 59 2 2 4" xfId="24897" xr:uid="{5B2DF212-2D7E-4CE8-AFA0-1163178561AA}"/>
    <cellStyle name="Comma 59 3" xfId="3198" xr:uid="{3CD6B4B8-BC11-4563-A15D-E1F35A8DD545}"/>
    <cellStyle name="Comma 59 3 2" xfId="12892" xr:uid="{768F5B2B-A64A-49D0-B18C-9E95E5FF688D}"/>
    <cellStyle name="Comma 59 3 2 2" xfId="30117" xr:uid="{DE97F3E7-C76A-41CC-B5BB-5E8FBC539AF4}"/>
    <cellStyle name="Comma 59 3 3" xfId="6503" xr:uid="{E6AEA074-39EB-4BD1-A085-55BD392333A2}"/>
    <cellStyle name="Comma 59 3 4" xfId="24638" xr:uid="{6F263B46-CFE8-4165-BF98-8A3B0F4F59A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4133" xr:uid="{6813E7C2-1EFB-48F4-A9EE-6DEBC34A59C3}"/>
    <cellStyle name="Comma 6 2 2 2 2" xfId="13241" xr:uid="{492C636D-7FA7-4E70-8EDD-99C6FD5AC470}"/>
    <cellStyle name="Comma 6 2 2 2 2 2" xfId="30431" xr:uid="{7008F8E0-B9C9-4C3B-BC17-8BF4AEB8E7A2}"/>
    <cellStyle name="Comma 6 2 2 2 3" xfId="6921" xr:uid="{0AAD3133-00E6-4B96-AACE-D826BC8A2539}"/>
    <cellStyle name="Comma 6 2 2 2 4" xfId="24898" xr:uid="{B68E1925-3D6E-4C5C-BD85-F0512A9F4384}"/>
    <cellStyle name="Comma 6 2 3" xfId="3200" xr:uid="{CE698371-5B17-48D0-A1C8-7248F3664BE6}"/>
    <cellStyle name="Comma 6 2 3 2" xfId="12894" xr:uid="{F37E5328-BF4D-40C8-9709-F313177E860F}"/>
    <cellStyle name="Comma 6 2 3 2 2" xfId="30119" xr:uid="{C25B0906-4493-4EB1-8C98-A44A79EC4E2D}"/>
    <cellStyle name="Comma 6 2 3 3" xfId="6505" xr:uid="{CCFC633F-CC4C-45A8-A9C8-A5E41E00413F}"/>
    <cellStyle name="Comma 6 2 3 4" xfId="24640" xr:uid="{A4220BE5-C91A-43C8-B61B-B802F3EF7623}"/>
    <cellStyle name="Comma 6 3" xfId="3199" xr:uid="{931473CD-1404-47D7-B23E-F95DB265C92C}"/>
    <cellStyle name="Comma 6 3 2" xfId="12893" xr:uid="{92223608-33ED-4A22-962C-F2B440937195}"/>
    <cellStyle name="Comma 6 3 2 2" xfId="30118" xr:uid="{7B55AE13-CBF9-4174-A77D-0D1D1ABE1752}"/>
    <cellStyle name="Comma 6 3 3" xfId="6504" xr:uid="{51C7A6B6-A5E7-426E-B79D-AFFE0B3C7FE4}"/>
    <cellStyle name="Comma 6 3 4" xfId="24639" xr:uid="{35770D98-0B22-4E08-9018-41FE55EC87D0}"/>
    <cellStyle name="Comma 60" xfId="17086" xr:uid="{F430CA12-40C0-4B52-9784-A903293301BD}"/>
    <cellStyle name="Comma 60 2" xfId="33692" xr:uid="{4DC62811-DD4C-4F2B-A4BC-35A97C025019}"/>
    <cellStyle name="Comma 61" xfId="12338" xr:uid="{2B65F020-1D14-4CD2-B61F-712579CE745A}"/>
    <cellStyle name="Comma 61 2" xfId="29590" xr:uid="{11A66D0B-69BA-485E-83A6-1034E8B06FCF}"/>
    <cellStyle name="Comma 62" xfId="1083" xr:uid="{00000000-0005-0000-0000-00003B040000}"/>
    <cellStyle name="Comma 62 2" xfId="1084" xr:uid="{00000000-0005-0000-0000-00003C040000}"/>
    <cellStyle name="Comma 62 2 2" xfId="4134" xr:uid="{05C64923-5D80-42CD-AF16-31DD9B884BC6}"/>
    <cellStyle name="Comma 62 2 2 2" xfId="13242" xr:uid="{FD6C7FAB-6B4E-47FB-BD1D-039CBA8B6DDA}"/>
    <cellStyle name="Comma 62 2 2 2 2" xfId="30432" xr:uid="{3F6E4E59-DE7D-4AF9-99BF-B3837FDA9BCA}"/>
    <cellStyle name="Comma 62 2 2 3" xfId="6922" xr:uid="{C3DC7E3D-F4AA-4B4B-973D-66274B6BA135}"/>
    <cellStyle name="Comma 62 2 2 4" xfId="24899" xr:uid="{2B917C8D-152C-45DE-B56B-F51534F6C2F4}"/>
    <cellStyle name="Comma 62 3" xfId="3201" xr:uid="{74D48D40-EEEB-4642-8E2F-0F1E1A72FB61}"/>
    <cellStyle name="Comma 62 3 2" xfId="12895" xr:uid="{5CD0CDAD-B979-4150-B414-C8CFFC117B0E}"/>
    <cellStyle name="Comma 62 3 2 2" xfId="30120" xr:uid="{39CA9E4D-4D7D-4231-97C1-FD78CFED87C1}"/>
    <cellStyle name="Comma 62 3 3" xfId="6506" xr:uid="{A89FDC88-AF69-4030-A0FF-CC6D1C7DE442}"/>
    <cellStyle name="Comma 62 3 4" xfId="24641" xr:uid="{E5EB1384-0C73-4CFB-9E57-508A1AED7E54}"/>
    <cellStyle name="Comma 63" xfId="1085" xr:uid="{00000000-0005-0000-0000-00003D040000}"/>
    <cellStyle name="Comma 63 2" xfId="1086" xr:uid="{00000000-0005-0000-0000-00003E040000}"/>
    <cellStyle name="Comma 63 2 2" xfId="4135" xr:uid="{A2CC7499-5C9A-4E0E-9FF5-B8B1F43FB4DF}"/>
    <cellStyle name="Comma 63 2 2 2" xfId="13243" xr:uid="{2CBB4277-70CF-41FE-8D24-BE4C4B009F83}"/>
    <cellStyle name="Comma 63 2 2 2 2" xfId="30433" xr:uid="{863D1C12-B1E3-4E1C-A6E6-65057FCA180A}"/>
    <cellStyle name="Comma 63 2 2 3" xfId="6923" xr:uid="{BD8F8EEB-2733-4FB4-82AA-C7469856EB9F}"/>
    <cellStyle name="Comma 63 2 2 4" xfId="24900" xr:uid="{FFCB6B1F-6650-43A8-850F-DE89D39615FD}"/>
    <cellStyle name="Comma 63 3" xfId="3202" xr:uid="{D85E5FCF-6A48-459E-AB81-A49ECBD3157C}"/>
    <cellStyle name="Comma 63 3 2" xfId="12896" xr:uid="{0E582D1A-F8C9-4573-BA04-2726B65382BE}"/>
    <cellStyle name="Comma 63 3 2 2" xfId="30121" xr:uid="{D2627F46-5E4E-49E6-B8BE-6C60573C126C}"/>
    <cellStyle name="Comma 63 3 3" xfId="6507" xr:uid="{2A6FB448-94C5-4989-8CFF-3A7AB26937C0}"/>
    <cellStyle name="Comma 63 3 4" xfId="24642" xr:uid="{93B6E271-3091-4658-908E-635259B24B94}"/>
    <cellStyle name="Comma 64" xfId="4729" xr:uid="{138B1728-F8FE-4B5E-BEF8-A7A6878E81F4}"/>
    <cellStyle name="Comma 65" xfId="7184" xr:uid="{EE62648C-F4FA-4780-BD3E-502E2C0BA991}"/>
    <cellStyle name="Comma 66" xfId="1087" xr:uid="{00000000-0005-0000-0000-00003F040000}"/>
    <cellStyle name="Comma 66 2" xfId="3203" xr:uid="{5B849F2D-25FB-4A0C-86EA-AD9A31722FC6}"/>
    <cellStyle name="Comma 66 2 2" xfId="12897" xr:uid="{0F2B933A-57B6-4845-AF38-CE5DE7F1A1EC}"/>
    <cellStyle name="Comma 66 2 2 2" xfId="30122" xr:uid="{5EDCD8BF-D59B-4A15-89CB-F65008B2DC16}"/>
    <cellStyle name="Comma 66 2 3" xfId="6508" xr:uid="{6B7C3F3B-5361-4B76-BC29-4ED210707632}"/>
    <cellStyle name="Comma 66 2 4" xfId="24643" xr:uid="{64E77F33-4F08-45FD-9D69-26146F6CA5CA}"/>
    <cellStyle name="Comma 67" xfId="1088" xr:uid="{00000000-0005-0000-0000-000040040000}"/>
    <cellStyle name="Comma 67 2" xfId="1089" xr:uid="{00000000-0005-0000-0000-000041040000}"/>
    <cellStyle name="Comma 67 2 2" xfId="4136" xr:uid="{8291545E-F59D-4020-9E2C-D613AE4E6E3D}"/>
    <cellStyle name="Comma 67 2 2 2" xfId="13244" xr:uid="{36A2B7AC-599F-4C31-B6CE-8DCEEC1AAD83}"/>
    <cellStyle name="Comma 67 2 2 2 2" xfId="30434" xr:uid="{C4264FA1-8DD5-4149-B661-498D6FB51A7F}"/>
    <cellStyle name="Comma 67 2 2 3" xfId="6924" xr:uid="{B826CB6B-8FFE-4BA8-A375-14EAC5C52004}"/>
    <cellStyle name="Comma 67 2 2 4" xfId="24901" xr:uid="{4EFCD4C4-D2A6-41F9-8EA8-A51FBC0D7038}"/>
    <cellStyle name="Comma 67 3" xfId="3204" xr:uid="{9158DC6C-F342-4405-91FA-89D24E5F151A}"/>
    <cellStyle name="Comma 67 3 2" xfId="12898" xr:uid="{6670A209-2128-4F7F-89C3-04E1C5CE797F}"/>
    <cellStyle name="Comma 67 3 2 2" xfId="30123" xr:uid="{63940FE0-4660-44F2-AF47-30409CF2DEB6}"/>
    <cellStyle name="Comma 67 3 3" xfId="6509" xr:uid="{B6562E89-10E9-4E2C-906E-9CEFFC2229E1}"/>
    <cellStyle name="Comma 67 3 4" xfId="24644" xr:uid="{66947711-E88D-43D7-819C-BFE3207DB468}"/>
    <cellStyle name="Comma 68" xfId="22834" xr:uid="{DF6845DC-C653-4261-89D7-025099ADB662}"/>
    <cellStyle name="Comma 69" xfId="6184" xr:uid="{D4AC0B04-2382-44F2-93E6-F4D9214F1D78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4138" xr:uid="{728CAB4E-3FDC-4C3B-B3B0-335B66B2A347}"/>
    <cellStyle name="Comma 7 2 2 2 2" xfId="13246" xr:uid="{2E87611B-47FC-4AD1-956C-4F5C7E9A0C29}"/>
    <cellStyle name="Comma 7 2 2 2 2 2" xfId="30436" xr:uid="{6B7CF17E-2D00-4950-8025-43024BF85F39}"/>
    <cellStyle name="Comma 7 2 2 2 3" xfId="6926" xr:uid="{E62B395A-B50A-421B-8394-2762CFC1BFCF}"/>
    <cellStyle name="Comma 7 2 2 2 4" xfId="24903" xr:uid="{8A4912CA-6D00-4440-B73E-FD77B74D2E9F}"/>
    <cellStyle name="Comma 7 2 3" xfId="3206" xr:uid="{8E31267B-C2A8-4C73-9DC7-B87522850602}"/>
    <cellStyle name="Comma 7 2 3 2" xfId="12900" xr:uid="{27D11735-9354-4F29-8039-BD419E8A489C}"/>
    <cellStyle name="Comma 7 2 3 2 2" xfId="30125" xr:uid="{5D40073F-2846-4E69-92CB-9F1261329B53}"/>
    <cellStyle name="Comma 7 2 3 3" xfId="6511" xr:uid="{F13443D4-EEEB-42D3-BC24-6213F6C23FC5}"/>
    <cellStyle name="Comma 7 2 3 4" xfId="24646" xr:uid="{4E28DB9E-57DE-4456-BE86-C6624251080B}"/>
    <cellStyle name="Comma 7 3" xfId="1093" xr:uid="{00000000-0005-0000-0000-000045040000}"/>
    <cellStyle name="Comma 7 3 2" xfId="1094" xr:uid="{00000000-0005-0000-0000-000046040000}"/>
    <cellStyle name="Comma 7 3 2 2" xfId="4139" xr:uid="{761C2F1D-8B5D-4D82-AFEA-5439880CB489}"/>
    <cellStyle name="Comma 7 3 2 2 2" xfId="13247" xr:uid="{866E5566-85E9-48E3-B61D-F715B13CE973}"/>
    <cellStyle name="Comma 7 3 2 2 2 2" xfId="30437" xr:uid="{7A24E90C-1AE3-418A-915F-6B4AA0E8EFD1}"/>
    <cellStyle name="Comma 7 3 2 2 3" xfId="6927" xr:uid="{E4C9B66C-23AA-451B-9125-C8020620AB3C}"/>
    <cellStyle name="Comma 7 3 2 2 4" xfId="24904" xr:uid="{58224610-AE3B-4EF5-B11F-C5811B9B7B9D}"/>
    <cellStyle name="Comma 7 3 3" xfId="3207" xr:uid="{648F0BE3-19F6-40CE-8536-897CE90C6E10}"/>
    <cellStyle name="Comma 7 3 3 2" xfId="12901" xr:uid="{4BDF80B9-6227-42EA-8602-7B2F0623B6F4}"/>
    <cellStyle name="Comma 7 3 3 2 2" xfId="30126" xr:uid="{4CDA2E72-4651-441B-BE35-FFAA28B8B75E}"/>
    <cellStyle name="Comma 7 3 3 3" xfId="6512" xr:uid="{CBEA6436-CB1E-4723-94E3-81C658866879}"/>
    <cellStyle name="Comma 7 3 3 4" xfId="24647" xr:uid="{FD722A09-CF2C-4714-81A5-7E29CF6494C3}"/>
    <cellStyle name="Comma 7 4" xfId="3205" xr:uid="{B12EFE5C-D056-4BAE-B5DA-7C1A3BF49D5E}"/>
    <cellStyle name="Comma 7 4 2" xfId="12899" xr:uid="{C556A8EB-4B2E-4B4F-9E6E-FBD6670E361E}"/>
    <cellStyle name="Comma 7 4 2 2" xfId="30124" xr:uid="{C0C2CBA9-1B2A-44AD-8EDB-F7B531322C5B}"/>
    <cellStyle name="Comma 7 4 3" xfId="6510" xr:uid="{CD619AAD-8EA9-4F1A-B132-1C3F0093E201}"/>
    <cellStyle name="Comma 7 4 4" xfId="24645" xr:uid="{ABE1A846-841E-4206-AED4-BD6C48B72240}"/>
    <cellStyle name="Comma 7 5" xfId="4137" xr:uid="{0B2010C1-1A13-4D84-B86C-13332B9ABCDD}"/>
    <cellStyle name="Comma 7 5 2" xfId="13245" xr:uid="{43DD6E7A-166C-48F7-BD2D-318D3BFB67B8}"/>
    <cellStyle name="Comma 7 5 2 2" xfId="30435" xr:uid="{4119FDA5-F6C0-47AF-93E3-879C43C74296}"/>
    <cellStyle name="Comma 7 5 3" xfId="6925" xr:uid="{C030AD19-319B-4ABA-826C-74F5B4DA199E}"/>
    <cellStyle name="Comma 7 5 4" xfId="24902" xr:uid="{1DC02D71-DE34-489C-9ABF-C32A33237FDD}"/>
    <cellStyle name="Comma 70" xfId="4831" xr:uid="{E9A133E5-1AF9-47CE-B9C7-F5EEF88DADF5}"/>
    <cellStyle name="Comma 71" xfId="18293" xr:uid="{DF892376-7DE3-44AA-83A1-3F973CB0F76F}"/>
    <cellStyle name="Comma 72" xfId="1095" xr:uid="{00000000-0005-0000-0000-000047040000}"/>
    <cellStyle name="Comma 72 2" xfId="3208" xr:uid="{139C9FD7-F04C-4FBE-A742-C8277169828F}"/>
    <cellStyle name="Comma 72 2 2" xfId="12902" xr:uid="{A4D5C282-1FE3-4595-AA24-A7AFD7FB4467}"/>
    <cellStyle name="Comma 72 2 2 2" xfId="30127" xr:uid="{3C8F606A-6048-42C5-A0F4-379ADBD0D96E}"/>
    <cellStyle name="Comma 72 2 3" xfId="6513" xr:uid="{8EDCE2F0-E4EA-482B-8B62-015C311FA1C9}"/>
    <cellStyle name="Comma 72 2 4" xfId="24648" xr:uid="{AC05E948-1088-4D27-8937-CA0AF1A3923A}"/>
    <cellStyle name="Comma 73" xfId="24036" xr:uid="{2253EF6F-A807-419C-9066-DA9696831ACA}"/>
    <cellStyle name="Comma 74" xfId="1096" xr:uid="{00000000-0005-0000-0000-000048040000}"/>
    <cellStyle name="Comma 74 2" xfId="1097" xr:uid="{00000000-0005-0000-0000-000049040000}"/>
    <cellStyle name="Comma 74 2 2" xfId="4140" xr:uid="{5D235C10-22F1-4967-966B-5462670E9218}"/>
    <cellStyle name="Comma 74 2 2 2" xfId="13248" xr:uid="{93209F1A-685A-482D-AFA1-35A793785E01}"/>
    <cellStyle name="Comma 74 2 2 2 2" xfId="30438" xr:uid="{9CBBE595-EC58-4F8E-AE1C-DE14B09E6E85}"/>
    <cellStyle name="Comma 74 2 2 3" xfId="6928" xr:uid="{9E8C7DAC-8997-45AC-9908-A1EABA100E1B}"/>
    <cellStyle name="Comma 74 2 2 4" xfId="24905" xr:uid="{2379D2E9-203F-4F16-9ABC-C1A209795E71}"/>
    <cellStyle name="Comma 74 3" xfId="3209" xr:uid="{A83B0356-F25D-40E1-88D6-CB99F31B36AC}"/>
    <cellStyle name="Comma 74 3 2" xfId="12903" xr:uid="{AD960CD2-5659-42EE-A171-AF3193EEBB52}"/>
    <cellStyle name="Comma 74 3 2 2" xfId="30128" xr:uid="{EED89E54-5775-44FE-BED0-3350F02B6FFA}"/>
    <cellStyle name="Comma 74 3 3" xfId="6514" xr:uid="{4219ED84-B2B7-4C2E-A299-6461ADC9410A}"/>
    <cellStyle name="Comma 74 3 4" xfId="24649" xr:uid="{FE922ECA-F772-4E55-B246-BB4609ECA4C4}"/>
    <cellStyle name="Comma 75" xfId="1098" xr:uid="{00000000-0005-0000-0000-00004A040000}"/>
    <cellStyle name="Comma 75 2" xfId="1099" xr:uid="{00000000-0005-0000-0000-00004B040000}"/>
    <cellStyle name="Comma 75 2 2" xfId="4141" xr:uid="{BA782169-CDDD-455C-B859-8F2756305E13}"/>
    <cellStyle name="Comma 75 2 2 2" xfId="13249" xr:uid="{26257784-E63B-4B30-90F6-CB468B3AAE27}"/>
    <cellStyle name="Comma 75 2 2 2 2" xfId="30439" xr:uid="{5F78AF77-97C3-4FE4-8F1C-9FC09175CD09}"/>
    <cellStyle name="Comma 75 2 2 3" xfId="6929" xr:uid="{25618177-6E7A-4B0D-B67C-720FA2B6EB5E}"/>
    <cellStyle name="Comma 75 2 2 4" xfId="24906" xr:uid="{0D38682F-4573-4835-B8EF-68D697405722}"/>
    <cellStyle name="Comma 75 3" xfId="3210" xr:uid="{B3B9310D-B0DE-4223-9104-E83DC45A99B8}"/>
    <cellStyle name="Comma 75 3 2" xfId="12904" xr:uid="{B38CB665-46E2-408F-9CDC-7B91591AF06C}"/>
    <cellStyle name="Comma 75 3 2 2" xfId="30129" xr:uid="{575E153F-7759-4261-B580-FD1419C33028}"/>
    <cellStyle name="Comma 75 3 3" xfId="6515" xr:uid="{DB351811-7088-4314-8C25-D1BF950C3ECF}"/>
    <cellStyle name="Comma 75 3 4" xfId="24650" xr:uid="{9662E278-97D8-46DD-95BC-49575BF46A75}"/>
    <cellStyle name="Comma 76" xfId="24160" xr:uid="{0B690A69-19F3-4BC2-A017-57CE5CEE732F}"/>
    <cellStyle name="Comma 77" xfId="34248" xr:uid="{F8EFBC60-C883-42CA-8657-CE48EC64079A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4142" xr:uid="{B213BB29-5404-4896-BAA4-0F7904A7A877}"/>
    <cellStyle name="Comma 8 2 2 2 2 2" xfId="13250" xr:uid="{993F2F42-F04E-48C0-845A-BDE4DAB203E3}"/>
    <cellStyle name="Comma 8 2 2 2 2 2 2" xfId="30440" xr:uid="{DEED7893-26E0-431E-AA84-351BAA6088F0}"/>
    <cellStyle name="Comma 8 2 2 2 2 3" xfId="6930" xr:uid="{33D18747-F316-464A-938A-B7C2D226D411}"/>
    <cellStyle name="Comma 8 2 2 2 2 4" xfId="24907" xr:uid="{9FCCBB01-BBDF-44E2-9860-7B690C61B51D}"/>
    <cellStyle name="Comma 8 2 2 3" xfId="3213" xr:uid="{8971175D-897D-4AE1-AD6B-222E20BFBB24}"/>
    <cellStyle name="Comma 8 2 2 3 2" xfId="12907" xr:uid="{6DAD7F4F-FFA8-4F54-8C0F-2D209087D35D}"/>
    <cellStyle name="Comma 8 2 2 3 2 2" xfId="30132" xr:uid="{7817EB30-C348-43DA-8364-739FA8223D8D}"/>
    <cellStyle name="Comma 8 2 2 3 3" xfId="6518" xr:uid="{B56EEFCC-BCA4-4E6D-903F-ECCC7026A66E}"/>
    <cellStyle name="Comma 8 2 2 3 4" xfId="24653" xr:uid="{CD3A69BE-E9AC-46A7-B3C9-18FE53BDE778}"/>
    <cellStyle name="Comma 8 2 3" xfId="1104" xr:uid="{00000000-0005-0000-0000-000050040000}"/>
    <cellStyle name="Comma 8 2 3 2" xfId="4143" xr:uid="{E2D006B3-D499-4A4B-BF90-48BE6A976475}"/>
    <cellStyle name="Comma 8 2 3 2 2" xfId="13251" xr:uid="{860B0989-3816-4690-90D0-ECAB7CDBCA54}"/>
    <cellStyle name="Comma 8 2 3 2 2 2" xfId="30441" xr:uid="{52520AAD-35ED-41AE-A6EE-B479BA10710A}"/>
    <cellStyle name="Comma 8 2 3 2 3" xfId="6931" xr:uid="{5E25A6D0-3D8C-464A-94FC-FB1694766462}"/>
    <cellStyle name="Comma 8 2 3 2 4" xfId="24908" xr:uid="{1C1F24AF-E6A3-49C0-837A-6FB5D1FBEE56}"/>
    <cellStyle name="Comma 8 2 4" xfId="3212" xr:uid="{27C17A73-FA94-4E80-84C4-AD3DCC26A00F}"/>
    <cellStyle name="Comma 8 2 4 2" xfId="12906" xr:uid="{9EBC4896-E80C-4227-BA77-78B830ACC67B}"/>
    <cellStyle name="Comma 8 2 4 2 2" xfId="30131" xr:uid="{5C605D22-0877-44E6-A246-54882D9C91AB}"/>
    <cellStyle name="Comma 8 2 4 3" xfId="6517" xr:uid="{953FA429-2E6B-4F51-BE9A-E4ABBC61BDC4}"/>
    <cellStyle name="Comma 8 2 4 4" xfId="24652" xr:uid="{AFAF338D-F3FB-4232-B369-8A5735875D4F}"/>
    <cellStyle name="Comma 8 3" xfId="1105" xr:uid="{00000000-0005-0000-0000-000051040000}"/>
    <cellStyle name="Comma 8 3 2" xfId="4144" xr:uid="{1ABED610-892F-4F56-B9F6-1DEB45123794}"/>
    <cellStyle name="Comma 8 3 2 2" xfId="13252" xr:uid="{B35DB411-420C-4398-8A74-F6A00A61E1CA}"/>
    <cellStyle name="Comma 8 3 2 2 2" xfId="30442" xr:uid="{32229F65-1BDB-4CB5-99B4-73AC08E01AA7}"/>
    <cellStyle name="Comma 8 3 2 3" xfId="6932" xr:uid="{26644D21-EE62-4E4C-BE78-33E9889DDE1B}"/>
    <cellStyle name="Comma 8 3 2 4" xfId="24909" xr:uid="{39A55C01-AA40-4DA0-9DB1-D9ACBE494668}"/>
    <cellStyle name="Comma 8 4" xfId="3211" xr:uid="{AB0C3E73-BFFB-41C9-B5BA-01B4275A2DA9}"/>
    <cellStyle name="Comma 8 4 2" xfId="12905" xr:uid="{A10A334A-3BFD-4F80-B350-940E3382ADA0}"/>
    <cellStyle name="Comma 8 4 2 2" xfId="30130" xr:uid="{F742F3F6-7745-4CA2-987D-5E31C6F9A603}"/>
    <cellStyle name="Comma 8 4 3" xfId="6516" xr:uid="{818C8100-7CE9-4ABA-87E1-281AD09D379B}"/>
    <cellStyle name="Comma 8 4 4" xfId="24651" xr:uid="{8A521DCC-D9AD-4F9A-978C-1E6A23D6F7B5}"/>
    <cellStyle name="Comma 82" xfId="1106" xr:uid="{00000000-0005-0000-0000-000052040000}"/>
    <cellStyle name="Comma 82 2" xfId="1107" xr:uid="{00000000-0005-0000-0000-000053040000}"/>
    <cellStyle name="Comma 82 2 2" xfId="4145" xr:uid="{5E895577-2B3D-4633-8436-A59B3723F3B5}"/>
    <cellStyle name="Comma 82 2 2 2" xfId="13253" xr:uid="{C584511E-04AA-49B1-8803-4639435E2868}"/>
    <cellStyle name="Comma 82 2 2 2 2" xfId="30443" xr:uid="{5246AF5D-E4F5-4277-B49A-DB5A61876C96}"/>
    <cellStyle name="Comma 82 2 2 3" xfId="6933" xr:uid="{BCB2401F-40EA-40F8-8B34-1FB52A71DD04}"/>
    <cellStyle name="Comma 82 2 2 4" xfId="24910" xr:uid="{A9439F24-B65C-4D89-BE79-4B4DC94DAFB9}"/>
    <cellStyle name="Comma 82 3" xfId="3214" xr:uid="{D687BE1B-E3BB-4964-BA0E-8280A9CAA302}"/>
    <cellStyle name="Comma 82 3 2" xfId="12908" xr:uid="{195600D7-53AA-4696-95AB-7E4A62CB79BD}"/>
    <cellStyle name="Comma 82 3 2 2" xfId="30133" xr:uid="{79128A1D-B010-4587-9CBB-D5F35A1A4155}"/>
    <cellStyle name="Comma 82 3 3" xfId="6519" xr:uid="{F1E83165-2FBD-4D89-9DB6-FA22BF18D3BA}"/>
    <cellStyle name="Comma 82 3 4" xfId="24654" xr:uid="{E7109F5A-5EB4-4A1A-87CD-C06FD8981DC5}"/>
    <cellStyle name="Comma 83" xfId="1108" xr:uid="{00000000-0005-0000-0000-000054040000}"/>
    <cellStyle name="Comma 83 2" xfId="1109" xr:uid="{00000000-0005-0000-0000-000055040000}"/>
    <cellStyle name="Comma 83 2 2" xfId="4146" xr:uid="{B0318A92-1BCF-44DB-B2C1-59BAC1BA0614}"/>
    <cellStyle name="Comma 83 2 2 2" xfId="13254" xr:uid="{8A205808-C7DA-4BC8-8936-5D69FFF974C6}"/>
    <cellStyle name="Comma 83 2 2 2 2" xfId="30444" xr:uid="{626B1059-EFF9-4E6C-A306-C3BF4BA86ED6}"/>
    <cellStyle name="Comma 83 2 2 3" xfId="6934" xr:uid="{ED573E82-5D56-44BB-845C-9D33222F4A9F}"/>
    <cellStyle name="Comma 83 2 2 4" xfId="24911" xr:uid="{907C04BF-1717-475D-B2E3-A338FCED8D68}"/>
    <cellStyle name="Comma 83 3" xfId="3215" xr:uid="{780B7EE8-5550-4279-82AB-1E74BF71339B}"/>
    <cellStyle name="Comma 83 3 2" xfId="12909" xr:uid="{757726FB-A77D-46B4-BB1D-8DAD267CC49B}"/>
    <cellStyle name="Comma 83 3 2 2" xfId="30134" xr:uid="{DA82727A-D834-47DA-B975-18E178DDD597}"/>
    <cellStyle name="Comma 83 3 3" xfId="6520" xr:uid="{96A3699D-7302-4E46-A92C-9FBE610FBD67}"/>
    <cellStyle name="Comma 83 3 4" xfId="24655" xr:uid="{A1692EA6-A11C-49B3-971A-1455FB5A7300}"/>
    <cellStyle name="Comma 85" xfId="1110" xr:uid="{00000000-0005-0000-0000-000056040000}"/>
    <cellStyle name="Comma 85 2" xfId="1111" xr:uid="{00000000-0005-0000-0000-000057040000}"/>
    <cellStyle name="Comma 85 2 2" xfId="4147" xr:uid="{F69DC4DF-96A2-4EE0-837E-E4FEE8FAC905}"/>
    <cellStyle name="Comma 85 2 2 2" xfId="13255" xr:uid="{FCD4067B-53EC-4EEB-BFC6-D143A7309ACF}"/>
    <cellStyle name="Comma 85 2 2 2 2" xfId="30445" xr:uid="{189B7C98-38CC-4448-8FEB-2E3F49215691}"/>
    <cellStyle name="Comma 85 2 2 3" xfId="6935" xr:uid="{FAE0DB1A-7D8F-4857-86EF-787EC763D785}"/>
    <cellStyle name="Comma 85 2 2 4" xfId="24912" xr:uid="{36036543-64BE-43A8-81BC-2B88FC849EB5}"/>
    <cellStyle name="Comma 85 3" xfId="3216" xr:uid="{1DAA1A9F-27B1-45A2-B55C-7067F16DAD86}"/>
    <cellStyle name="Comma 85 3 2" xfId="12910" xr:uid="{DBDD7453-2693-4119-9097-DA507671F9BA}"/>
    <cellStyle name="Comma 85 3 2 2" xfId="30135" xr:uid="{523BBB30-1FAE-4896-A155-1FCBA794E351}"/>
    <cellStyle name="Comma 85 3 3" xfId="6521" xr:uid="{9C039D50-96FE-438A-B512-41014115F0FE}"/>
    <cellStyle name="Comma 85 3 4" xfId="24656" xr:uid="{6B0CADA5-0F75-43EC-A40A-6386858269E3}"/>
    <cellStyle name="Comma 86" xfId="1112" xr:uid="{00000000-0005-0000-0000-000058040000}"/>
    <cellStyle name="Comma 86 2" xfId="1113" xr:uid="{00000000-0005-0000-0000-000059040000}"/>
    <cellStyle name="Comma 86 2 2" xfId="4148" xr:uid="{D1A4941B-154B-4A43-9B41-B0C7D6EC435B}"/>
    <cellStyle name="Comma 86 2 2 2" xfId="13256" xr:uid="{CF2470F0-34FF-4FE9-978A-B1D460F99D03}"/>
    <cellStyle name="Comma 86 2 2 2 2" xfId="30446" xr:uid="{CEFD67E3-4967-41E4-AC05-7A4AFB5070B9}"/>
    <cellStyle name="Comma 86 2 2 3" xfId="6936" xr:uid="{C2F6F2D1-F180-47E2-A7C2-4DA791F8886B}"/>
    <cellStyle name="Comma 86 2 2 4" xfId="24913" xr:uid="{5C68D2DC-25B7-4C64-9458-B7D0752264D6}"/>
    <cellStyle name="Comma 86 3" xfId="3217" xr:uid="{AD1EB67B-94CC-4400-BD5E-B645041C80CB}"/>
    <cellStyle name="Comma 86 3 2" xfId="12911" xr:uid="{1197BF2F-FDEB-4B2C-93B3-42E84BB3CD04}"/>
    <cellStyle name="Comma 86 3 2 2" xfId="30136" xr:uid="{37946D64-7A92-44C6-8AB6-14226046D923}"/>
    <cellStyle name="Comma 86 3 3" xfId="6522" xr:uid="{5422485C-E3CB-4238-ABED-BEB80CB555B0}"/>
    <cellStyle name="Comma 86 3 4" xfId="24657" xr:uid="{2F5EECE8-4F75-4DB0-8CC8-B61310C543A9}"/>
    <cellStyle name="Comma 89" xfId="1114" xr:uid="{00000000-0005-0000-0000-00005A040000}"/>
    <cellStyle name="Comma 89 2" xfId="3218" xr:uid="{B0087802-3BF4-4FDE-AA2C-B664F360661D}"/>
    <cellStyle name="Comma 89 2 2" xfId="12912" xr:uid="{8762AC60-83A2-49DB-B03B-E4D1F69F93B3}"/>
    <cellStyle name="Comma 89 2 2 2" xfId="30137" xr:uid="{3C5974F5-71EB-402C-B813-0A17183C9466}"/>
    <cellStyle name="Comma 89 2 3" xfId="6523" xr:uid="{45C2054E-ED88-4692-8F2F-154352A0A770}"/>
    <cellStyle name="Comma 89 2 4" xfId="24658" xr:uid="{31E4A1A4-8225-4DCF-8DD5-8BCCCF89B19B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2 2 2" xfId="12914" xr:uid="{BC6A1496-B25F-4AEC-8CB8-1B54970F9434}"/>
    <cellStyle name="Comma 9 2 2 2 2" xfId="30139" xr:uid="{068082DD-969B-4D13-AF1F-CDFDF1C934B2}"/>
    <cellStyle name="Comma 9 2 2 3" xfId="6525" xr:uid="{3E30C03E-2F10-48AF-9D47-1418B7AC9A68}"/>
    <cellStyle name="Comma 9 2 2 4" xfId="24660" xr:uid="{FAB5A701-055D-4246-8124-6B61F21C5A0C}"/>
    <cellStyle name="Comma 9 3" xfId="1117" xr:uid="{00000000-0005-0000-0000-00005D040000}"/>
    <cellStyle name="Comma 9 3 2" xfId="3221" xr:uid="{51C18A76-9A74-4396-9DBF-C25BC8B4C409}"/>
    <cellStyle name="Comma 9 3 2 2" xfId="12915" xr:uid="{E1C89D82-E4C8-4BC7-9B04-63791D610E17}"/>
    <cellStyle name="Comma 9 3 2 2 2" xfId="30140" xr:uid="{9F16F5C3-AAF0-4E13-9ECD-D85EF8052CEC}"/>
    <cellStyle name="Comma 9 3 2 3" xfId="6526" xr:uid="{FD6A5FB2-EE18-481E-A144-1E49E0DBA1D0}"/>
    <cellStyle name="Comma 9 3 2 4" xfId="24661" xr:uid="{B1B29B86-7F3B-4F96-AD2A-34FD3E7059B2}"/>
    <cellStyle name="Comma 9 4" xfId="1118" xr:uid="{00000000-0005-0000-0000-00005E040000}"/>
    <cellStyle name="Comma 9 4 2" xfId="4149" xr:uid="{D5268A77-15D3-42E0-A8B8-5AECB866B5E2}"/>
    <cellStyle name="Comma 9 4 2 2" xfId="13257" xr:uid="{2BDA36F1-BAAD-4CC3-8565-4064C913BEB3}"/>
    <cellStyle name="Comma 9 4 2 2 2" xfId="30447" xr:uid="{772099DC-4A9D-4981-A34D-F172E5AF4326}"/>
    <cellStyle name="Comma 9 4 2 3" xfId="6937" xr:uid="{6F9AD35A-FA33-4586-AEB3-CFB97182B91B}"/>
    <cellStyle name="Comma 9 4 2 4" xfId="24914" xr:uid="{4EB8C004-8C4E-4D0B-904D-DAC8D95948AA}"/>
    <cellStyle name="Comma 9 5" xfId="3219" xr:uid="{1EE17F7A-D5B8-4A73-A9A0-00424B40BDD0}"/>
    <cellStyle name="Comma 9 5 2" xfId="12913" xr:uid="{358A0B97-EB7A-4150-B681-BFC064F8291A}"/>
    <cellStyle name="Comma 9 5 2 2" xfId="30138" xr:uid="{ECF10170-CE5C-4120-BCDC-BD54EE8B5DB1}"/>
    <cellStyle name="Comma 9 5 3" xfId="6524" xr:uid="{971A4E22-7EE8-4610-B933-DA08C48EA0E1}"/>
    <cellStyle name="Comma 9 5 4" xfId="24659" xr:uid="{D2E7A6FB-3669-4878-8468-457DEAD87863}"/>
    <cellStyle name="Comma 98" xfId="1119" xr:uid="{00000000-0005-0000-0000-00005F040000}"/>
    <cellStyle name="Comma 98 2" xfId="3222" xr:uid="{72830CE0-02C4-4D46-8A97-7DC21722AAAD}"/>
    <cellStyle name="Comma 98 2 2" xfId="12916" xr:uid="{52CD7C78-9C21-48F3-8575-EE19357930B1}"/>
    <cellStyle name="Comma 98 2 2 2" xfId="30141" xr:uid="{1624059C-278C-43A6-97E2-65122361C406}"/>
    <cellStyle name="Comma 98 2 3" xfId="6527" xr:uid="{BC15F09A-EAC9-4F00-941F-16A2FE7AA633}"/>
    <cellStyle name="Comma 98 2 4" xfId="24662" xr:uid="{E5ED8B8A-AEF4-427B-9D91-303C90CDDA8A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(0.00) 2 2" xfId="6939" xr:uid="{9C51B3F3-CD4D-490D-9582-E12EAD58D4B1}"/>
    <cellStyle name="Currency (0.00) 2 2 2" xfId="13259" xr:uid="{B753952F-D272-42C4-9811-375451C47D3E}"/>
    <cellStyle name="Currency (0.00) 2 2 2 2" xfId="30449" xr:uid="{22A42E41-E154-48D4-9FC6-6CC35798C1E1}"/>
    <cellStyle name="Currency (0.00) 2 2 3" xfId="24916" xr:uid="{951AACF2-E35E-4B51-91B4-FACB41AF0A31}"/>
    <cellStyle name="Currency (0.00) 2 3" xfId="12342" xr:uid="{37D3383D-A2DB-449F-8315-6E7EE4D41FD8}"/>
    <cellStyle name="Currency (0.00) 2 3 2" xfId="29593" xr:uid="{C492DC98-A0A5-4AB3-9B9B-AE10FA37BC38}"/>
    <cellStyle name="Currency (0.00) 2 4" xfId="18129" xr:uid="{8D324BAF-B80A-4599-85EA-CB76C177A560}"/>
    <cellStyle name="Currency (0.00) 3" xfId="6528" xr:uid="{8DC47030-EA75-4792-9C96-38E426985566}"/>
    <cellStyle name="Currency (0.00) 3 2" xfId="12917" xr:uid="{B81C1485-68E9-4C8D-8308-43F2F31ED4B8}"/>
    <cellStyle name="Currency (0.00) 3 2 2" xfId="30142" xr:uid="{EC936F18-E978-4D76-AD81-4E7F0E487371}"/>
    <cellStyle name="Currency (0.00) 3 3" xfId="24663" xr:uid="{F294FE77-5E7E-4B3E-A3B9-452F2FC0247D}"/>
    <cellStyle name="Currency (0.00) 4" xfId="6938" xr:uid="{0FA18B6D-D93D-4386-ADED-D18AB36679A0}"/>
    <cellStyle name="Currency (0.00) 4 2" xfId="13258" xr:uid="{4EE456DC-AD96-47B2-AB76-CB5F15CA3B96}"/>
    <cellStyle name="Currency (0.00) 4 2 2" xfId="30448" xr:uid="{FB047FFB-69A1-4DEA-B3EF-DAD23F90AF8E}"/>
    <cellStyle name="Currency (0.00) 4 3" xfId="24915" xr:uid="{73512B50-4227-43CB-92D4-5124E3A84338}"/>
    <cellStyle name="Currency (0.00) 5" xfId="11324" xr:uid="{38EC08E0-93F3-4533-9E6A-278C32C56524}"/>
    <cellStyle name="Currency (0.00) 5 2" xfId="28618" xr:uid="{2AF0BEB4-8D3B-4B6C-AB0A-A9441DB8924F}"/>
    <cellStyle name="Currency (0.00) 6" xfId="5715" xr:uid="{ED99A92A-56CD-4EDB-A9A2-EC80565875B9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] 3 3" xfId="4150" xr:uid="{59525049-ADEE-4C79-8BE6-FA53BFD33F66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10" xfId="8800" xr:uid="{66250F1A-F28C-4A83-A6ED-E572E660AEB4}"/>
    <cellStyle name="Draw lines around data in range 10 2" xfId="15271" xr:uid="{3B6B4B6A-6B43-4240-BD8A-947CC816C79B}"/>
    <cellStyle name="Draw lines around data in range 10 2 2" xfId="17415" xr:uid="{7B77CAC4-4F3B-456F-BA22-8BF99E9D20C1}"/>
    <cellStyle name="Draw lines around data in range 10 2 3" xfId="32110" xr:uid="{794D226B-044D-400C-B0A2-2C42D21FF87D}"/>
    <cellStyle name="Draw lines around data in range 10 3" xfId="18152" xr:uid="{6FB324F8-3240-408C-A28D-ED7DBD351647}"/>
    <cellStyle name="Draw lines around data in range 10 4" xfId="26591" xr:uid="{C4689750-BF04-4690-9C38-42EBAC1CFFBC}"/>
    <cellStyle name="Draw lines around data in range 11" xfId="8777" xr:uid="{38F2DC48-9EE1-4F9B-AB32-C52FDBEDB4C3}"/>
    <cellStyle name="Draw lines around data in range 11 2" xfId="15248" xr:uid="{CBF5D9FF-FA43-4305-AF1F-269397EF3710}"/>
    <cellStyle name="Draw lines around data in range 11 2 2" xfId="21400" xr:uid="{048BB96B-A0BB-4980-8609-7657471B8E00}"/>
    <cellStyle name="Draw lines around data in range 11 2 3" xfId="32105" xr:uid="{7B80F0F9-271C-43B0-8C78-CD472705AA8B}"/>
    <cellStyle name="Draw lines around data in range 11 3" xfId="18367" xr:uid="{24FC32FE-5533-4F21-952E-7959A24110B1}"/>
    <cellStyle name="Draw lines around data in range 11 4" xfId="26586" xr:uid="{5A2B917A-D6EB-440A-9C9F-4E249E0439E7}"/>
    <cellStyle name="Draw lines around data in range 12" xfId="8760" xr:uid="{DBC323CA-A933-4C3C-A6FA-64388C286AB3}"/>
    <cellStyle name="Draw lines around data in range 12 2" xfId="15231" xr:uid="{AAAE0541-2FC6-4CBC-BE61-5B4E7A20FFD2}"/>
    <cellStyle name="Draw lines around data in range 12 2 2" xfId="21232" xr:uid="{3557CE3F-4D7F-4D86-84F1-7EE109235481}"/>
    <cellStyle name="Draw lines around data in range 12 2 3" xfId="32104" xr:uid="{87D2DA9B-DD11-4D5A-9DBD-232692D40071}"/>
    <cellStyle name="Draw lines around data in range 12 3" xfId="17637" xr:uid="{AC5FA262-8EAD-4CE1-9AB2-2D3CB98FF331}"/>
    <cellStyle name="Draw lines around data in range 12 4" xfId="26583" xr:uid="{157A2656-D18B-4D5A-9EA2-CCED5B1A531D}"/>
    <cellStyle name="Draw lines around data in range 13" xfId="9733" xr:uid="{BE85F887-963F-481A-88A7-C22741E0AEED}"/>
    <cellStyle name="Draw lines around data in range 13 2" xfId="16204" xr:uid="{75FD6CEA-BF1A-4CDB-AB90-5FE723E9224E}"/>
    <cellStyle name="Draw lines around data in range 13 2 2" xfId="4420" xr:uid="{137B2EB7-544C-4B00-B0E6-427C69379389}"/>
    <cellStyle name="Draw lines around data in range 13 2 3" xfId="32909" xr:uid="{4E0F94F0-99D3-4C99-BB98-57CD45C8B872}"/>
    <cellStyle name="Draw lines around data in range 13 3" xfId="20120" xr:uid="{BBE356CC-E92E-4AF1-9E86-16253E8D1BA4}"/>
    <cellStyle name="Draw lines around data in range 13 4" xfId="27394" xr:uid="{AA9BB0AE-8A88-4CDD-A5D0-5421D9A56B3D}"/>
    <cellStyle name="Draw lines around data in range 14" xfId="9740" xr:uid="{A97CD3B7-47EE-408C-A9DA-AD252226B162}"/>
    <cellStyle name="Draw lines around data in range 14 2" xfId="16211" xr:uid="{13CB978D-9EF4-4287-B6BE-5689946A2BE1}"/>
    <cellStyle name="Draw lines around data in range 14 2 2" xfId="22347" xr:uid="{2DBC882E-3B78-4417-9964-4865F1DEF4C7}"/>
    <cellStyle name="Draw lines around data in range 14 2 3" xfId="32916" xr:uid="{32BE2BA8-C31D-45F5-B468-FF6C4B2464EE}"/>
    <cellStyle name="Draw lines around data in range 14 3" xfId="20157" xr:uid="{5E0AF108-42A8-450D-AE03-AA82D7956E76}"/>
    <cellStyle name="Draw lines around data in range 14 4" xfId="27401" xr:uid="{5C04E285-2C44-4F06-B631-239B4125B830}"/>
    <cellStyle name="Draw lines around data in range 15" xfId="9735" xr:uid="{6011C880-D6EA-4ABB-8E19-F692F975E709}"/>
    <cellStyle name="Draw lines around data in range 15 2" xfId="16206" xr:uid="{90D62A91-0083-47B1-85B5-7D83D0A788EE}"/>
    <cellStyle name="Draw lines around data in range 15 2 2" xfId="17969" xr:uid="{95FB78FD-6813-4EC2-859C-B081E3924DAB}"/>
    <cellStyle name="Draw lines around data in range 15 2 3" xfId="32911" xr:uid="{5FBACA2D-3C61-440E-A132-28EAADD61F07}"/>
    <cellStyle name="Draw lines around data in range 15 3" xfId="22153" xr:uid="{A2C03432-D58C-4681-8425-18D2DEC87549}"/>
    <cellStyle name="Draw lines around data in range 15 4" xfId="27396" xr:uid="{E1C5207D-6965-44E7-B8C0-FB82083C25E9}"/>
    <cellStyle name="Draw lines around data in range 16" xfId="9738" xr:uid="{1A7B1C81-7073-4311-878E-2EF052A2774D}"/>
    <cellStyle name="Draw lines around data in range 16 2" xfId="16209" xr:uid="{EBFD7C8F-57D4-45D9-8D67-B3D93BAF1979}"/>
    <cellStyle name="Draw lines around data in range 16 2 2" xfId="17961" xr:uid="{958E75CF-0AB3-40F3-B3BA-A81BDDB6A1E1}"/>
    <cellStyle name="Draw lines around data in range 16 2 3" xfId="32914" xr:uid="{650BA134-44BF-491A-A9D0-2F0F3ACD75C3}"/>
    <cellStyle name="Draw lines around data in range 16 3" xfId="21753" xr:uid="{1657F805-DE91-40AF-A236-C2B93B5FCFE7}"/>
    <cellStyle name="Draw lines around data in range 16 4" xfId="27399" xr:uid="{7180DA71-330D-4212-8055-D9252E29E1A1}"/>
    <cellStyle name="Draw lines around data in range 17" xfId="9737" xr:uid="{94F98796-ACD2-4A99-9018-4E76E3C8D4F9}"/>
    <cellStyle name="Draw lines around data in range 17 2" xfId="16208" xr:uid="{D9AA0366-9CA8-4EB2-90F4-BB75EFCAE8CE}"/>
    <cellStyle name="Draw lines around data in range 17 2 2" xfId="22098" xr:uid="{F727B7C0-2D65-4CB5-93A4-239A8BC4827C}"/>
    <cellStyle name="Draw lines around data in range 17 2 3" xfId="32913" xr:uid="{02B0AFB4-83FE-48FE-944A-A830C4DD8D68}"/>
    <cellStyle name="Draw lines around data in range 17 3" xfId="17497" xr:uid="{9FC7AE7E-0AEE-4A62-9F00-518DB450A75D}"/>
    <cellStyle name="Draw lines around data in range 17 4" xfId="27398" xr:uid="{D769CCE5-116D-4AF6-87C0-8201A85AF00B}"/>
    <cellStyle name="Draw lines around data in range 18" xfId="10911" xr:uid="{7B2CFDD2-8576-4913-88AA-D4C8F0178233}"/>
    <cellStyle name="Draw lines around data in range 18 2" xfId="21106" xr:uid="{8667E94F-8602-4FB0-BE9C-5D80E2848CE6}"/>
    <cellStyle name="Draw lines around data in range 18 3" xfId="28357" xr:uid="{E58FFD91-1030-44D6-BE10-DFC86C7C9619}"/>
    <cellStyle name="Draw lines around data in range 19" xfId="10836" xr:uid="{C69B97D3-132A-426F-8E7C-75C30F5AC350}"/>
    <cellStyle name="Draw lines around data in range 19 2" xfId="23291" xr:uid="{13D42529-C35D-4BD1-8C8D-C2DB62508ACC}"/>
    <cellStyle name="Draw lines around data in range 19 3" xfId="28346" xr:uid="{5F6631BD-E5C1-4670-88B3-20F676D8B6B8}"/>
    <cellStyle name="Draw lines around data in range 2" xfId="1161" xr:uid="{00000000-0005-0000-0000-000089040000}"/>
    <cellStyle name="Draw lines around data in range 2 2" xfId="4151" xr:uid="{E7E28701-5168-44A7-BD35-DB024AF857B2}"/>
    <cellStyle name="Draw lines around data in range 2 2 2" xfId="13261" xr:uid="{961AC00E-2A87-452C-A31E-E566B64AD435}"/>
    <cellStyle name="Draw lines around data in range 2 2 2 2" xfId="7725" xr:uid="{07FA2ED3-0DED-403A-869D-5BC6F935411A}"/>
    <cellStyle name="Draw lines around data in range 2 2 2 3" xfId="30451" xr:uid="{EF306EBC-D2DD-4A1A-9536-422B405F2A8C}"/>
    <cellStyle name="Draw lines around data in range 2 2 3" xfId="18355" xr:uid="{A233698D-AF19-424D-9750-77F2A0A14C2F}"/>
    <cellStyle name="Draw lines around data in range 2 2 4" xfId="24918" xr:uid="{9C5F095B-248B-4C30-8623-5ECECEE38B3B}"/>
    <cellStyle name="Draw lines around data in range 2 3" xfId="10904" xr:uid="{7CB14188-1D11-4183-9B08-9D54AC5CF8ED}"/>
    <cellStyle name="Draw lines around data in range 2 3 2" xfId="19020" xr:uid="{8ECB7514-DBD6-4A7B-B980-A63997749288}"/>
    <cellStyle name="Draw lines around data in range 2 3 3" xfId="28351" xr:uid="{E7D0087F-C59E-48D7-B73E-E7F4525DC9D7}"/>
    <cellStyle name="Draw lines around data in range 2 4" xfId="12343" xr:uid="{276C3111-C9F1-4EDB-B4DA-5387F858F69A}"/>
    <cellStyle name="Draw lines around data in range 2 4 2" xfId="20358" xr:uid="{DEA73244-36A5-466D-B17E-7F9ABEF97AA0}"/>
    <cellStyle name="Draw lines around data in range 2 4 3" xfId="29594" xr:uid="{904BE720-B110-4603-A04F-000B49AE368E}"/>
    <cellStyle name="Draw lines around data in range 2 5" xfId="23060" xr:uid="{8747E81E-0EC0-45E7-A0B3-9DFD413E2638}"/>
    <cellStyle name="Draw lines around data in range 20" xfId="10915" xr:uid="{48D41F3D-9FEB-4ABD-B138-0794FE2A518F}"/>
    <cellStyle name="Draw lines around data in range 20 2" xfId="18306" xr:uid="{0F8DC1D6-B368-4181-B006-18705D64B336}"/>
    <cellStyle name="Draw lines around data in range 20 3" xfId="28361" xr:uid="{1CDC5DF4-5AE6-4EDE-A9A5-E560577B1C51}"/>
    <cellStyle name="Draw lines around data in range 21" xfId="10986" xr:uid="{F892F3BD-5216-474E-9C51-9D799A3658AA}"/>
    <cellStyle name="Draw lines around data in range 21 2" xfId="20948" xr:uid="{E3B0AFFC-BECC-412A-85CD-8DF2D5C0E867}"/>
    <cellStyle name="Draw lines around data in range 21 3" xfId="28369" xr:uid="{F5FA89F4-E920-4B2D-A943-4C188A583546}"/>
    <cellStyle name="Draw lines around data in range 22" xfId="10917" xr:uid="{7C09AC63-58ED-4908-B591-2679854544D4}"/>
    <cellStyle name="Draw lines around data in range 22 2" xfId="19291" xr:uid="{3BC1A124-BF73-45C8-9C0A-6EC15B4F2CC6}"/>
    <cellStyle name="Draw lines around data in range 22 3" xfId="28363" xr:uid="{AB80F181-98F4-4896-8B36-2534190F1609}"/>
    <cellStyle name="Draw lines around data in range 23" xfId="11795" xr:uid="{C57A8FE0-D35C-4C3A-B8A4-4E8610035D38}"/>
    <cellStyle name="Draw lines around data in range 23 2" xfId="5373" xr:uid="{E6191C08-8168-4C10-B483-8DCFCD9FC3EF}"/>
    <cellStyle name="Draw lines around data in range 23 3" xfId="29080" xr:uid="{4EF8A116-D3CB-4E6E-8298-A2D1EF35778D}"/>
    <cellStyle name="Draw lines around data in range 24" xfId="17118" xr:uid="{1FB08D7B-7749-4FFD-8894-027A070A65C8}"/>
    <cellStyle name="Draw lines around data in range 24 2" xfId="20075" xr:uid="{330AD2E7-8D14-484A-90F1-E3D9A3E68359}"/>
    <cellStyle name="Draw lines around data in range 24 3" xfId="33703" xr:uid="{F5729C2B-8A07-4533-9667-40E3ED69639D}"/>
    <cellStyle name="Draw lines around data in range 25" xfId="5014" xr:uid="{3D5B5845-F4E9-466F-81F6-B0FA4DF3BDDD}"/>
    <cellStyle name="Draw lines around data in range 26" xfId="33925" xr:uid="{78A5D38A-A6CF-4B50-A1C8-D94C9F4B12AC}"/>
    <cellStyle name="Draw lines around data in range 27" xfId="33701" xr:uid="{A364D229-7A77-4985-A012-BAF326766380}"/>
    <cellStyle name="Draw lines around data in range 28" xfId="34230" xr:uid="{0EC204FE-ACC5-46DE-A9B5-0BE53B8D4217}"/>
    <cellStyle name="Draw lines around data in range 3" xfId="3638" xr:uid="{B86CB9C3-34F2-4758-8638-9DD95499857D}"/>
    <cellStyle name="Draw lines around data in range 3 2" xfId="13260" xr:uid="{204A725A-1FE1-4B26-8F86-0ACC2A6620D5}"/>
    <cellStyle name="Draw lines around data in range 3 2 2" xfId="19982" xr:uid="{29A5FCB3-D1D4-4AFF-8196-2FFF3C514B7B}"/>
    <cellStyle name="Draw lines around data in range 3 2 3" xfId="30450" xr:uid="{1F64C0B0-2D6B-4C1A-865D-DA939D69DE3C}"/>
    <cellStyle name="Draw lines around data in range 3 3" xfId="6940" xr:uid="{B7940ADF-7610-468A-9BC3-E8A17AEB6728}"/>
    <cellStyle name="Draw lines around data in range 3 4" xfId="22887" xr:uid="{F5438B43-9260-4ECE-AA20-6032F0947DF3}"/>
    <cellStyle name="Draw lines around data in range 3 5" xfId="24917" xr:uid="{8C04223C-BFE3-4549-B673-BC4D95AAE85B}"/>
    <cellStyle name="Draw lines around data in range 4" xfId="3639" xr:uid="{69B10AEB-49A5-4A03-AE27-60E633F9B412}"/>
    <cellStyle name="Draw lines around data in range 4 2" xfId="13843" xr:uid="{73B5C026-0D2A-4A1A-81CD-4C78CB71EA44}"/>
    <cellStyle name="Draw lines around data in range 4 2 2" xfId="18020" xr:uid="{6615B9D2-2E0F-4B56-8EA8-BC5A8A8DD9E4}"/>
    <cellStyle name="Draw lines around data in range 4 2 3" xfId="30894" xr:uid="{BF20A46A-3D41-485A-9B23-EE3646212332}"/>
    <cellStyle name="Draw lines around data in range 4 3" xfId="4839" xr:uid="{BFDEF309-A3A5-43FD-B05E-5CBFA47B3297}"/>
    <cellStyle name="Draw lines around data in range 4 4" xfId="25372" xr:uid="{DEA11AC0-1328-4F5A-B19B-84B55A3E4760}"/>
    <cellStyle name="Draw lines around data in range 5" xfId="7410" xr:uid="{4342D3CB-B4F5-4DD6-B2BB-D4559D818680}"/>
    <cellStyle name="Draw lines around data in range 5 2" xfId="13805" xr:uid="{4C385C57-CCE0-4AC8-85D6-E3B7C84F9576}"/>
    <cellStyle name="Draw lines around data in range 5 2 2" xfId="5231" xr:uid="{1167BAAD-B23B-4B6A-A3BF-13CA89F5F20D}"/>
    <cellStyle name="Draw lines around data in range 5 2 3" xfId="30890" xr:uid="{6D766C69-37E2-492A-8BAA-1F2A1DBF3023}"/>
    <cellStyle name="Draw lines around data in range 5 3" xfId="21349" xr:uid="{C686328E-663A-456F-861F-1281098F9A52}"/>
    <cellStyle name="Draw lines around data in range 5 4" xfId="25364" xr:uid="{F50D57D4-02E9-4B87-BCF0-FFE459011899}"/>
    <cellStyle name="Draw lines around data in range 6" xfId="7401" xr:uid="{A4969F5A-7F4C-42FC-8A42-795449A95917}"/>
    <cellStyle name="Draw lines around data in range 6 2" xfId="13788" xr:uid="{CA95846B-488E-4D77-B8CA-098131A8FEAC}"/>
    <cellStyle name="Draw lines around data in range 6 2 2" xfId="21588" xr:uid="{33E3C566-1B45-4BB1-A5CF-3140AF4CE485}"/>
    <cellStyle name="Draw lines around data in range 6 2 3" xfId="30889" xr:uid="{D9025098-16CF-4DE7-9769-B6DFD70ADAE7}"/>
    <cellStyle name="Draw lines around data in range 6 3" xfId="19585" xr:uid="{F6292FC7-94D1-4924-A8AD-2B2BCCEA6D48}"/>
    <cellStyle name="Draw lines around data in range 6 4" xfId="25361" xr:uid="{CAAFAAB8-75D7-470A-860A-0F8807E9178A}"/>
    <cellStyle name="Draw lines around data in range 7" xfId="8231" xr:uid="{EBA75D3B-45DC-451E-BA41-E8FA0CCB3EF2}"/>
    <cellStyle name="Draw lines around data in range 7 2" xfId="14702" xr:uid="{C022A2A3-1EDE-4D31-8E63-CC60EF9E4BF1}"/>
    <cellStyle name="Draw lines around data in range 7 2 2" xfId="23880" xr:uid="{1353126F-BFB0-4F80-8903-F85F8A54263B}"/>
    <cellStyle name="Draw lines around data in range 7 2 3" xfId="31669" xr:uid="{80955335-FF0E-46AD-A2F5-D226AE62D87F}"/>
    <cellStyle name="Draw lines around data in range 7 3" xfId="7173" xr:uid="{63357293-960C-4060-AD94-D67E9BBE0A37}"/>
    <cellStyle name="Draw lines around data in range 7 4" xfId="26151" xr:uid="{B07CBB20-77EB-4471-A068-6D6137203F57}"/>
    <cellStyle name="Draw lines around data in range 8" xfId="8250" xr:uid="{4B70ECE7-E62A-428B-8932-AFDBCB861FCB}"/>
    <cellStyle name="Draw lines around data in range 8 2" xfId="14721" xr:uid="{6F4B7F44-9CDA-4EFB-A057-EFAD3DC5F211}"/>
    <cellStyle name="Draw lines around data in range 8 2 2" xfId="19886" xr:uid="{8F926349-526F-4B37-AD1D-31F5EA56DDCE}"/>
    <cellStyle name="Draw lines around data in range 8 2 3" xfId="31672" xr:uid="{683856BD-5277-4290-B2E9-3AB1AEC5895D}"/>
    <cellStyle name="Draw lines around data in range 8 3" xfId="23853" xr:uid="{C086C9E4-FE18-467B-B103-684DE9B4A9AE}"/>
    <cellStyle name="Draw lines around data in range 8 4" xfId="26154" xr:uid="{500396DB-BED1-4ECD-A24B-5A0B992FBDF8}"/>
    <cellStyle name="Draw lines around data in range 9" xfId="8221" xr:uid="{0F000DAA-04AE-438F-BD6E-D72CD14603AF}"/>
    <cellStyle name="Draw lines around data in range 9 2" xfId="14692" xr:uid="{B4665653-406D-42F4-AAB5-00264EFCC72F}"/>
    <cellStyle name="Draw lines around data in range 9 2 2" xfId="19947" xr:uid="{9F9B1787-5E33-4BD0-B807-2795DE4AED79}"/>
    <cellStyle name="Draw lines around data in range 9 2 3" xfId="31663" xr:uid="{DB7AB208-9B91-40F9-AF31-E0F19E015B66}"/>
    <cellStyle name="Draw lines around data in range 9 3" xfId="23941" xr:uid="{7E631564-4A67-4C3C-B714-C31086D3695E}"/>
    <cellStyle name="Draw lines around data in range 9 4" xfId="26145" xr:uid="{D4712AEF-FA4C-483D-9A0F-28238326696D}"/>
    <cellStyle name="Draw shadow and lines within range" xfId="1162" xr:uid="{00000000-0005-0000-0000-00008A040000}"/>
    <cellStyle name="Draw shadow and lines within range 10" xfId="8801" xr:uid="{3120F73B-CB08-4DA7-A7E6-654A7FAFB129}"/>
    <cellStyle name="Draw shadow and lines within range 10 2" xfId="15272" xr:uid="{BF3D676D-2AA4-4032-B4C9-C1BED57993E4}"/>
    <cellStyle name="Draw shadow and lines within range 10 2 2" xfId="17925" xr:uid="{482471CD-3F82-42E0-9178-323D25420B39}"/>
    <cellStyle name="Draw shadow and lines within range 10 2 3" xfId="32111" xr:uid="{D857FBA6-F5F3-49F8-8585-6208B8FCB7B3}"/>
    <cellStyle name="Draw shadow and lines within range 10 3" xfId="18466" xr:uid="{3DE3A2E2-173B-4657-B563-E063B8752A66}"/>
    <cellStyle name="Draw shadow and lines within range 10 4" xfId="26592" xr:uid="{C52D1DE1-F2CD-462B-9DD7-85D64A1E3011}"/>
    <cellStyle name="Draw shadow and lines within range 11" xfId="8778" xr:uid="{44EE839D-CFF2-4357-9F15-53E5CF51E8B3}"/>
    <cellStyle name="Draw shadow and lines within range 11 2" xfId="15249" xr:uid="{3C656B79-8A84-481B-9F4E-D3B8A96C4002}"/>
    <cellStyle name="Draw shadow and lines within range 11 2 2" xfId="5302" xr:uid="{439DED0A-CAE6-4DB8-84A0-C4748A697B5D}"/>
    <cellStyle name="Draw shadow and lines within range 11 2 3" xfId="32106" xr:uid="{696E1C53-7719-485A-A322-CAC1E513CF06}"/>
    <cellStyle name="Draw shadow and lines within range 11 3" xfId="22808" xr:uid="{3C2E733B-C39B-4189-9A84-48F441DEF945}"/>
    <cellStyle name="Draw shadow and lines within range 11 4" xfId="26587" xr:uid="{13CD648E-5E2A-4D48-9CB7-7F7739B78017}"/>
    <cellStyle name="Draw shadow and lines within range 12" xfId="8759" xr:uid="{8ED8F00F-83DC-4963-8121-6DE9B11D2EAB}"/>
    <cellStyle name="Draw shadow and lines within range 12 2" xfId="15230" xr:uid="{50F21CAE-943B-4431-8A8F-631854CD3BC6}"/>
    <cellStyle name="Draw shadow and lines within range 12 2 2" xfId="21406" xr:uid="{E63F5C88-4783-4E7F-A74E-FCCE9A122AD7}"/>
    <cellStyle name="Draw shadow and lines within range 12 2 3" xfId="32103" xr:uid="{E9FCB20D-2A74-4377-9A2F-FAC664C82897}"/>
    <cellStyle name="Draw shadow and lines within range 12 3" xfId="5421" xr:uid="{CDDB02C9-D787-4F38-9CB3-A6528540649E}"/>
    <cellStyle name="Draw shadow and lines within range 12 4" xfId="26582" xr:uid="{8CEF9E24-1187-4A3B-B1F2-EA3AD21859B6}"/>
    <cellStyle name="Draw shadow and lines within range 13" xfId="9732" xr:uid="{F73815DA-11F1-42BE-8D05-E5CFDE2606E7}"/>
    <cellStyle name="Draw shadow and lines within range 13 2" xfId="16203" xr:uid="{DBC539E9-1619-4F5C-8C0F-81139BC234AE}"/>
    <cellStyle name="Draw shadow and lines within range 13 2 2" xfId="23931" xr:uid="{72CAA0D5-3C51-4DDC-A048-54C44B6CA61B}"/>
    <cellStyle name="Draw shadow and lines within range 13 2 3" xfId="32908" xr:uid="{7941AACE-9D4F-492B-A3E5-1C017B98CF5E}"/>
    <cellStyle name="Draw shadow and lines within range 13 3" xfId="5482" xr:uid="{E2289DCF-DFDD-43BB-8513-F6C16921536B}"/>
    <cellStyle name="Draw shadow and lines within range 13 4" xfId="27393" xr:uid="{33C4BA2D-1178-4F27-97A6-173FB370B002}"/>
    <cellStyle name="Draw shadow and lines within range 14" xfId="9741" xr:uid="{E8C9BACF-58E8-4488-AFF2-7D4FC7F43441}"/>
    <cellStyle name="Draw shadow and lines within range 14 2" xfId="16212" xr:uid="{4815896C-BCBC-44CB-A7B5-92BA4FE8718A}"/>
    <cellStyle name="Draw shadow and lines within range 14 2 2" xfId="21108" xr:uid="{E52F7427-83BA-4EE1-8A28-455B2A517B57}"/>
    <cellStyle name="Draw shadow and lines within range 14 2 3" xfId="32917" xr:uid="{F4658E53-0BA5-4FD1-8E64-E6ACA5E77EFE}"/>
    <cellStyle name="Draw shadow and lines within range 14 3" xfId="22354" xr:uid="{3B9510D2-9541-465C-A5C1-9A3D86EF8E9F}"/>
    <cellStyle name="Draw shadow and lines within range 14 4" xfId="27402" xr:uid="{C307C57C-C057-4A73-9FB0-57473A1373FA}"/>
    <cellStyle name="Draw shadow and lines within range 15" xfId="9734" xr:uid="{DFEE4727-AAFF-47F1-BFF9-BDE29129434A}"/>
    <cellStyle name="Draw shadow and lines within range 15 2" xfId="16205" xr:uid="{9A29DCAE-C34E-4B8C-8407-568B79AF6C39}"/>
    <cellStyle name="Draw shadow and lines within range 15 2 2" xfId="18642" xr:uid="{DABFB634-8C8A-4D95-A6A4-F5DC8E3EECB4}"/>
    <cellStyle name="Draw shadow and lines within range 15 2 3" xfId="32910" xr:uid="{1B79687C-CA56-4284-A72B-E50E67337222}"/>
    <cellStyle name="Draw shadow and lines within range 15 3" xfId="19192" xr:uid="{C39FC749-CE5B-4474-89D7-9BB30E0AF720}"/>
    <cellStyle name="Draw shadow and lines within range 15 4" xfId="27395" xr:uid="{62FC0528-6D1A-4994-A29E-44CB70D433B3}"/>
    <cellStyle name="Draw shadow and lines within range 16" xfId="9739" xr:uid="{B9E663E6-5C21-4389-8E1A-AA77B227C9A0}"/>
    <cellStyle name="Draw shadow and lines within range 16 2" xfId="16210" xr:uid="{2B3233A7-B361-4D70-8330-43E5E7AC05CA}"/>
    <cellStyle name="Draw shadow and lines within range 16 2 2" xfId="18055" xr:uid="{6B70A918-B368-47C0-9800-82976316038A}"/>
    <cellStyle name="Draw shadow and lines within range 16 2 3" xfId="32915" xr:uid="{20C54768-570B-4102-847B-47090E7900B4}"/>
    <cellStyle name="Draw shadow and lines within range 16 3" xfId="18538" xr:uid="{9C8658D5-99E6-4FED-8DEE-EA5D97CAC686}"/>
    <cellStyle name="Draw shadow and lines within range 16 4" xfId="27400" xr:uid="{0E935745-087F-4AC4-8E8C-9F33D3D2EAF3}"/>
    <cellStyle name="Draw shadow and lines within range 17" xfId="9736" xr:uid="{D99CEFF0-5351-4677-B895-BB1012267EF1}"/>
    <cellStyle name="Draw shadow and lines within range 17 2" xfId="16207" xr:uid="{E7348CAF-0BBA-434C-BF96-8DC068161CB9}"/>
    <cellStyle name="Draw shadow and lines within range 17 2 2" xfId="5288" xr:uid="{35D27289-F8EC-4329-8FFE-8D38377F7530}"/>
    <cellStyle name="Draw shadow and lines within range 17 2 3" xfId="32912" xr:uid="{98383ED3-7164-46A4-83C2-D6F86BC07835}"/>
    <cellStyle name="Draw shadow and lines within range 17 3" xfId="5444" xr:uid="{14ABAD46-CE88-46EA-9BAA-3481750D1E17}"/>
    <cellStyle name="Draw shadow and lines within range 17 4" xfId="27397" xr:uid="{0DC7CBB9-8AE8-4D1B-8066-63565DE75353}"/>
    <cellStyle name="Draw shadow and lines within range 18" xfId="10912" xr:uid="{DBA107E1-FC76-453F-9B0E-551B4BDC77AC}"/>
    <cellStyle name="Draw shadow and lines within range 18 2" xfId="23357" xr:uid="{20B46612-BB6F-4B95-B64A-07DC76E7CDAC}"/>
    <cellStyle name="Draw shadow and lines within range 18 3" xfId="28358" xr:uid="{25891621-A526-4DDA-AAD1-D93A2BF464F5}"/>
    <cellStyle name="Draw shadow and lines within range 19" xfId="10835" xr:uid="{FE1F6894-537D-4076-BBA6-4E6FE9C720D6}"/>
    <cellStyle name="Draw shadow and lines within range 19 2" xfId="4402" xr:uid="{25E99397-2106-410B-87BF-E89EB457D73D}"/>
    <cellStyle name="Draw shadow and lines within range 19 3" xfId="28345" xr:uid="{95FEDE94-96CE-47C6-8B29-C8616D978CAA}"/>
    <cellStyle name="Draw shadow and lines within range 2" xfId="1163" xr:uid="{00000000-0005-0000-0000-00008B040000}"/>
    <cellStyle name="Draw shadow and lines within range 2 2" xfId="4152" xr:uid="{321D3890-2248-4C4E-847E-00F552416FB6}"/>
    <cellStyle name="Draw shadow and lines within range 2 2 2" xfId="13263" xr:uid="{BEB7D64A-60FA-4A73-B73A-7899FD1CAF72}"/>
    <cellStyle name="Draw shadow and lines within range 2 2 2 2" xfId="23222" xr:uid="{A5343CDC-3614-40AD-94B6-2C1B71A626FD}"/>
    <cellStyle name="Draw shadow and lines within range 2 2 2 3" xfId="30453" xr:uid="{6280BCAB-8D8D-4077-B3CC-5141D3404535}"/>
    <cellStyle name="Draw shadow and lines within range 2 2 3" xfId="22050" xr:uid="{5365DB14-445A-4CFE-B41C-1FDB996A3D8D}"/>
    <cellStyle name="Draw shadow and lines within range 2 2 4" xfId="24920" xr:uid="{F8860A0F-34F7-4EA6-AAC3-087D60E66306}"/>
    <cellStyle name="Draw shadow and lines within range 2 3" xfId="10905" xr:uid="{7AEC9A62-D2DF-4C3D-A337-D7C42187FCC6}"/>
    <cellStyle name="Draw shadow and lines within range 2 3 2" xfId="18616" xr:uid="{79B689F3-584D-4D2F-9FF2-118E76B9BE13}"/>
    <cellStyle name="Draw shadow and lines within range 2 3 3" xfId="28352" xr:uid="{34E0AC06-C006-48F0-AE1E-B86959C5E323}"/>
    <cellStyle name="Draw shadow and lines within range 2 4" xfId="12344" xr:uid="{D576F26A-91D9-4089-9FD2-E91A7FC7C2FC}"/>
    <cellStyle name="Draw shadow and lines within range 2 4 2" xfId="5226" xr:uid="{DBA6B93E-68EC-47C2-975D-3A61AC48CE27}"/>
    <cellStyle name="Draw shadow and lines within range 2 4 3" xfId="29595" xr:uid="{34CF05EE-8181-4324-8B54-11D4206C07AA}"/>
    <cellStyle name="Draw shadow and lines within range 2 5" xfId="21192" xr:uid="{B13106FE-C8EA-4598-93DE-B5297704D5C9}"/>
    <cellStyle name="Draw shadow and lines within range 20" xfId="10914" xr:uid="{90F0BF7B-5148-487C-BB87-D6DFB753D77C}"/>
    <cellStyle name="Draw shadow and lines within range 20 2" xfId="23865" xr:uid="{B941BBB4-EB5B-4FD1-A0C4-77F4D69B0BDA}"/>
    <cellStyle name="Draw shadow and lines within range 20 3" xfId="28360" xr:uid="{77A8BBE0-FA6B-4C48-AF34-FD2B72116DE6}"/>
    <cellStyle name="Draw shadow and lines within range 21" xfId="10987" xr:uid="{691918F8-8CB0-44F6-91D6-D31DCADF7072}"/>
    <cellStyle name="Draw shadow and lines within range 21 2" xfId="19711" xr:uid="{A87786E4-6F86-4521-BD9A-FC64F6732811}"/>
    <cellStyle name="Draw shadow and lines within range 21 3" xfId="28370" xr:uid="{40681CE5-F6B5-4AFC-AF4C-8B279C1E7BB5}"/>
    <cellStyle name="Draw shadow and lines within range 22" xfId="10916" xr:uid="{9192F0F1-DEE7-48C5-AFC6-0E246E3B3B55}"/>
    <cellStyle name="Draw shadow and lines within range 22 2" xfId="4536" xr:uid="{B7B472C7-8E6E-4FDB-B67A-9D5BCBE39CF6}"/>
    <cellStyle name="Draw shadow and lines within range 22 3" xfId="28362" xr:uid="{B4384620-7B31-47C9-B797-636D8C3AB305}"/>
    <cellStyle name="Draw shadow and lines within range 23" xfId="10988" xr:uid="{C7908964-C8A6-4F92-9D69-798760C88D42}"/>
    <cellStyle name="Draw shadow and lines within range 23 2" xfId="17512" xr:uid="{4E008E5F-F4DD-4024-93C7-B402C7067D66}"/>
    <cellStyle name="Draw shadow and lines within range 23 3" xfId="28371" xr:uid="{14AAF3CF-8E18-4574-9C10-A0AE74DD706F}"/>
    <cellStyle name="Draw shadow and lines within range 24" xfId="17119" xr:uid="{7E8198EA-3B5B-4836-A73D-F97E4A1718D9}"/>
    <cellStyle name="Draw shadow and lines within range 24 2" xfId="23703" xr:uid="{7E48D4A3-6AAE-49A8-82A6-A9B4BD8840EF}"/>
    <cellStyle name="Draw shadow and lines within range 24 3" xfId="33704" xr:uid="{B752FFC2-3E7F-4C8C-B5DB-D5929CF9B2EB}"/>
    <cellStyle name="Draw shadow and lines within range 25" xfId="17397" xr:uid="{4867C371-39B6-4267-8F69-49F24B90DF20}"/>
    <cellStyle name="Draw shadow and lines within range 26" xfId="25368" xr:uid="{279D4667-395E-4398-8FDB-037909898A02}"/>
    <cellStyle name="Draw shadow and lines within range 27" xfId="33915" xr:uid="{34496A8C-7E5C-4A2F-9AB8-5C25D1A244A4}"/>
    <cellStyle name="Draw shadow and lines within range 28" xfId="24276" xr:uid="{8998AF4B-5001-46B9-B080-F8269AD24D34}"/>
    <cellStyle name="Draw shadow and lines within range 3" xfId="3637" xr:uid="{F7B2781E-430F-49D0-B280-DCC268AAC7C6}"/>
    <cellStyle name="Draw shadow and lines within range 3 2" xfId="13262" xr:uid="{A896BD85-0C6E-418D-9A6C-8EC4827369CC}"/>
    <cellStyle name="Draw shadow and lines within range 3 2 2" xfId="20714" xr:uid="{7EF77BFF-2520-40FC-ADEE-C5DFF8D663AC}"/>
    <cellStyle name="Draw shadow and lines within range 3 2 3" xfId="30452" xr:uid="{B4FBF321-81A6-45C6-9158-CF6293D73291}"/>
    <cellStyle name="Draw shadow and lines within range 3 3" xfId="6942" xr:uid="{09C68CCC-AD60-4CA1-B475-7C0B2DC8F090}"/>
    <cellStyle name="Draw shadow and lines within range 3 4" xfId="5793" xr:uid="{C1486DF1-0D94-47D5-8CC6-F284B94F76C6}"/>
    <cellStyle name="Draw shadow and lines within range 3 5" xfId="24919" xr:uid="{BD0FDAA1-CC05-4F87-87C6-B92513EF3A69}"/>
    <cellStyle name="Draw shadow and lines within range 4" xfId="3640" xr:uid="{D596A876-8225-4652-BE5E-47ECE642D066}"/>
    <cellStyle name="Draw shadow and lines within range 4 2" xfId="13844" xr:uid="{5E18706D-AA16-42A6-94BA-B191A78E6341}"/>
    <cellStyle name="Draw shadow and lines within range 4 2 2" xfId="19776" xr:uid="{C5601C59-2145-41C0-BD81-0335BAC9BC3C}"/>
    <cellStyle name="Draw shadow and lines within range 4 2 3" xfId="30895" xr:uid="{818FE72A-F3F0-4923-95C0-437440835DAD}"/>
    <cellStyle name="Draw shadow and lines within range 4 3" xfId="7324" xr:uid="{922D93B0-9E80-4C9A-9828-DF4D21F8A6BA}"/>
    <cellStyle name="Draw shadow and lines within range 4 4" xfId="25373" xr:uid="{22608EB9-5359-4899-B5E6-644BB8CE3177}"/>
    <cellStyle name="Draw shadow and lines within range 5" xfId="7411" xr:uid="{718FA85E-5289-4037-805E-1006EA80EC96}"/>
    <cellStyle name="Draw shadow and lines within range 5 2" xfId="13806" xr:uid="{72FA12FA-DCE0-471E-A8FC-A1A435C17621}"/>
    <cellStyle name="Draw shadow and lines within range 5 2 2" xfId="7460" xr:uid="{3B7CED65-3F32-4B91-B70D-989F6FCE434B}"/>
    <cellStyle name="Draw shadow and lines within range 5 2 3" xfId="30891" xr:uid="{6317F767-CC9D-49B7-ACBE-E9E3D4BCFE1C}"/>
    <cellStyle name="Draw shadow and lines within range 5 3" xfId="5486" xr:uid="{6E4647C0-E6B8-498E-8C8D-FD386BF140AB}"/>
    <cellStyle name="Draw shadow and lines within range 5 4" xfId="25365" xr:uid="{F0990B6C-4BB3-417C-A06B-D262F90731FA}"/>
    <cellStyle name="Draw shadow and lines within range 6" xfId="7400" xr:uid="{68C3C640-E823-41DE-A3BB-520E9690D3D8}"/>
    <cellStyle name="Draw shadow and lines within range 6 2" xfId="13787" xr:uid="{101623BF-9054-41B9-B76C-5EB28D9B47B9}"/>
    <cellStyle name="Draw shadow and lines within range 6 2 2" xfId="17402" xr:uid="{8F06975A-462D-43D9-B44C-B0A827F6C718}"/>
    <cellStyle name="Draw shadow and lines within range 6 2 3" xfId="30888" xr:uid="{FF4842D6-515B-4B5F-AE13-9067DE50922C}"/>
    <cellStyle name="Draw shadow and lines within range 6 3" xfId="4794" xr:uid="{7E41F49E-53C3-4AD1-8008-1381ABF46193}"/>
    <cellStyle name="Draw shadow and lines within range 6 4" xfId="25360" xr:uid="{E449CC51-D057-433B-BFFC-7E68519D431C}"/>
    <cellStyle name="Draw shadow and lines within range 7" xfId="8230" xr:uid="{1D23D8D8-4CD9-45EA-BED4-BB79982B6EF6}"/>
    <cellStyle name="Draw shadow and lines within range 7 2" xfId="14701" xr:uid="{BD396DE7-27D0-4D45-906A-4D7F79467DFE}"/>
    <cellStyle name="Draw shadow and lines within range 7 2 2" xfId="22195" xr:uid="{49AD008C-E1A6-48B2-8D7E-34F3A424224E}"/>
    <cellStyle name="Draw shadow and lines within range 7 2 3" xfId="31668" xr:uid="{651CAE4C-0CA8-40E5-9C44-F0100C2EED46}"/>
    <cellStyle name="Draw shadow and lines within range 7 3" xfId="22787" xr:uid="{467E15C8-14C2-42F4-92F3-4FCB371CF1CA}"/>
    <cellStyle name="Draw shadow and lines within range 7 4" xfId="26150" xr:uid="{9D258FFF-321B-4679-980F-0D21C606C3FD}"/>
    <cellStyle name="Draw shadow and lines within range 8" xfId="8251" xr:uid="{38C4E376-6EE8-4F0B-91A7-D2A2885FBFEE}"/>
    <cellStyle name="Draw shadow and lines within range 8 2" xfId="14722" xr:uid="{67C3BBB8-DDA0-484E-81BB-3AEC924C7022}"/>
    <cellStyle name="Draw shadow and lines within range 8 2 2" xfId="20391" xr:uid="{42482969-E16D-40C7-9A5A-AB0CF83CEDF2}"/>
    <cellStyle name="Draw shadow and lines within range 8 2 3" xfId="31673" xr:uid="{AF9521E1-CA8F-47B4-AA1D-DDBCB7B5291E}"/>
    <cellStyle name="Draw shadow and lines within range 8 3" xfId="5789" xr:uid="{EBE69629-8069-4B1B-9A57-9BC15EEA8B57}"/>
    <cellStyle name="Draw shadow and lines within range 8 4" xfId="26155" xr:uid="{519A5407-BD85-4135-816D-46EDB1580F87}"/>
    <cellStyle name="Draw shadow and lines within range 9" xfId="8222" xr:uid="{042F8853-5F7E-4376-BC7A-71D5AB1C3E4E}"/>
    <cellStyle name="Draw shadow and lines within range 9 2" xfId="14693" xr:uid="{1465CFEE-E608-4BB3-8846-D6D5A62F0C14}"/>
    <cellStyle name="Draw shadow and lines within range 9 2 2" xfId="23487" xr:uid="{F5C841B1-3B7F-40BC-B075-CB8CFF82874D}"/>
    <cellStyle name="Draw shadow and lines within range 9 2 3" xfId="31664" xr:uid="{AD83DCE7-5E94-4501-BBEB-0131F56B40CC}"/>
    <cellStyle name="Draw shadow and lines within range 9 3" xfId="5167" xr:uid="{F71DEB8F-F3ED-4D55-B62D-E69125F15008}"/>
    <cellStyle name="Draw shadow and lines within range 9 4" xfId="26146" xr:uid="{4DD6CCBE-7DED-4FD8-9916-CF2F05297B26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4153" xr:uid="{B99CB0B5-AEE7-4AEB-AA59-D3454E3F53FA}"/>
    <cellStyle name="Format a column of totals 2 2 2 2" xfId="6945" xr:uid="{5B2F9D21-4309-489D-8CB3-609356F02304}"/>
    <cellStyle name="Format a column of totals 2 3" xfId="3636" xr:uid="{5128B386-83F8-482D-85A1-3532C47325A6}"/>
    <cellStyle name="Format a column of totals 2 3 2" xfId="6944" xr:uid="{144D8EE4-F4F0-4BB2-9DF3-E4F63121536D}"/>
    <cellStyle name="Format a column of totals 3" xfId="1206" xr:uid="{00000000-0005-0000-0000-0000B6040000}"/>
    <cellStyle name="Format a column of totals 3 2" xfId="4154" xr:uid="{5556C664-0FBE-4F2E-817B-BAAB2587838F}"/>
    <cellStyle name="Format a column of totals 3 2 2" xfId="6946" xr:uid="{E8360186-EA6F-4284-B02A-0138FF7AE7DD}"/>
    <cellStyle name="Format a column of totals 4" xfId="3635" xr:uid="{59778E62-8379-4F93-9446-1154650EA1E5}"/>
    <cellStyle name="Format a column of totals 4 2" xfId="6943" xr:uid="{5B3716BF-E531-4EA6-A87D-7E271422FA9C}"/>
    <cellStyle name="Format a row of totals" xfId="1207" xr:uid="{00000000-0005-0000-0000-0000B7040000}"/>
    <cellStyle name="Format a row of totals 10" xfId="8802" xr:uid="{85C64CF6-7765-4178-8B21-9DE49F7886F8}"/>
    <cellStyle name="Format a row of totals 10 2" xfId="15273" xr:uid="{09C14C3B-0C1B-4B1D-BEAE-AB8ACB7D55BA}"/>
    <cellStyle name="Format a row of totals 10 2 2" xfId="5835" xr:uid="{4F7C8BA4-B177-45B9-81E1-05ACBA6CEDC4}"/>
    <cellStyle name="Format a row of totals 10 2 3" xfId="32112" xr:uid="{B2078B0C-7941-44DA-A31F-1832D83BE983}"/>
    <cellStyle name="Format a row of totals 10 3" xfId="19853" xr:uid="{06C6ED88-158F-486C-9D6C-B40413C85B1F}"/>
    <cellStyle name="Format a row of totals 10 4" xfId="26593" xr:uid="{D5B22481-8194-4CE1-9F8F-F2D36B8840A6}"/>
    <cellStyle name="Format a row of totals 11" xfId="8779" xr:uid="{EE39BDA2-2827-45FF-8686-442DCB04CFB7}"/>
    <cellStyle name="Format a row of totals 11 2" xfId="15250" xr:uid="{106D549B-7EF6-454A-A87F-4F73936138B0}"/>
    <cellStyle name="Format a row of totals 11 2 2" xfId="19999" xr:uid="{5DA86674-6D91-4759-85C0-8B2001D85698}"/>
    <cellStyle name="Format a row of totals 11 2 3" xfId="32107" xr:uid="{6EED07AB-E88F-4CA6-BC8E-015BF4331E9C}"/>
    <cellStyle name="Format a row of totals 11 3" xfId="22965" xr:uid="{FA159CC7-5038-4398-9A3C-4547AA9D095B}"/>
    <cellStyle name="Format a row of totals 11 4" xfId="26588" xr:uid="{BCE1B9B4-CD96-4631-B8BB-3858C200EF93}"/>
    <cellStyle name="Format a row of totals 12" xfId="8758" xr:uid="{10522B6C-B9FB-4BA4-BF5D-D4ED505B362B}"/>
    <cellStyle name="Format a row of totals 12 2" xfId="15229" xr:uid="{622962E5-2A6C-4144-85F9-70DD4CD99332}"/>
    <cellStyle name="Format a row of totals 12 2 2" xfId="17390" xr:uid="{2C10C211-457C-447A-A5F3-E83679E82FC6}"/>
    <cellStyle name="Format a row of totals 12 2 3" xfId="32102" xr:uid="{9D8422D7-8F59-4E60-B83A-2EA4178AF679}"/>
    <cellStyle name="Format a row of totals 12 3" xfId="19660" xr:uid="{CF1B6E08-B97D-4587-812B-EA44F8E8908B}"/>
    <cellStyle name="Format a row of totals 12 4" xfId="26581" xr:uid="{D9450272-74C5-4E46-9B2D-9E8ACADB3545}"/>
    <cellStyle name="Format a row of totals 13" xfId="9427" xr:uid="{EB3C98CC-BE12-4D30-A8E6-B1CEC098EB42}"/>
    <cellStyle name="Format a row of totals 13 2" xfId="15898" xr:uid="{2373440A-9AC4-4339-BA13-7C4A2F9B6545}"/>
    <cellStyle name="Format a row of totals 13 2 2" xfId="7284" xr:uid="{44A1B816-3AD3-47E2-B00A-BC896EE95E8A}"/>
    <cellStyle name="Format a row of totals 13 2 3" xfId="32702" xr:uid="{DB38EAF5-39B6-4789-89EC-F821BF8C510E}"/>
    <cellStyle name="Format a row of totals 13 3" xfId="21800" xr:uid="{AE040859-7727-4FEF-94A0-8F2533CFECED}"/>
    <cellStyle name="Format a row of totals 13 4" xfId="27183" xr:uid="{BF9AE169-8C66-43A0-A49E-797537E4A7D6}"/>
    <cellStyle name="Format a row of totals 14" xfId="9744" xr:uid="{7E5043DA-A170-4624-A035-463529D4730E}"/>
    <cellStyle name="Format a row of totals 14 2" xfId="16215" xr:uid="{41CDA842-BCDF-4F20-B68F-EFF9150BCCD8}"/>
    <cellStyle name="Format a row of totals 14 2 2" xfId="18185" xr:uid="{F71B769C-E148-4E43-BDDE-36C3CAAC3E02}"/>
    <cellStyle name="Format a row of totals 14 2 3" xfId="32920" xr:uid="{D7335693-27FB-4D00-AE5F-88CE0ADA972D}"/>
    <cellStyle name="Format a row of totals 14 3" xfId="17981" xr:uid="{50881CB5-B174-43A8-A6E2-D4FF38586765}"/>
    <cellStyle name="Format a row of totals 14 4" xfId="27405" xr:uid="{3642DBE9-EC8E-41C4-9A77-FF3474E4E3B6}"/>
    <cellStyle name="Format a row of totals 15" xfId="9729" xr:uid="{2AAA369C-B5F8-42DC-8C65-0BA706E2285A}"/>
    <cellStyle name="Format a row of totals 15 2" xfId="16200" xr:uid="{0BC5A9DA-1240-4A57-8215-D93F9A7B1C9F}"/>
    <cellStyle name="Format a row of totals 15 2 2" xfId="21215" xr:uid="{31F73705-1CC9-4B3D-985D-43112FAB77BC}"/>
    <cellStyle name="Format a row of totals 15 2 3" xfId="32905" xr:uid="{607003BB-8ABF-4587-A544-EFC44595291F}"/>
    <cellStyle name="Format a row of totals 15 3" xfId="21818" xr:uid="{FFECE034-7270-4D6C-91DF-75ED910C3767}"/>
    <cellStyle name="Format a row of totals 15 4" xfId="27390" xr:uid="{0FBD8448-A293-4CCF-A475-8057D48C625E}"/>
    <cellStyle name="Format a row of totals 16" xfId="9742" xr:uid="{57BDF7D3-BE54-461E-9B66-5900CBE4A7F7}"/>
    <cellStyle name="Format a row of totals 16 2" xfId="16213" xr:uid="{572D0BBB-8708-4FE6-ADDC-3851AA3CFFD9}"/>
    <cellStyle name="Format a row of totals 16 2 2" xfId="5536" xr:uid="{2E9DB938-B8AF-4718-B28E-658E11D5455D}"/>
    <cellStyle name="Format a row of totals 16 2 3" xfId="32918" xr:uid="{BA23B547-826B-419D-B314-F9AB087D0D6D}"/>
    <cellStyle name="Format a row of totals 16 3" xfId="7670" xr:uid="{78534B3F-8F02-430F-B00C-147735D89B9F}"/>
    <cellStyle name="Format a row of totals 16 4" xfId="27403" xr:uid="{334D059A-1F11-4EA9-988A-A0841CCBC4ED}"/>
    <cellStyle name="Format a row of totals 17" xfId="9731" xr:uid="{EA709024-E686-4BD9-BC0B-4001F0C9155C}"/>
    <cellStyle name="Format a row of totals 17 2" xfId="16202" xr:uid="{5FECFB85-7956-42EB-A426-A1C1CA5BA793}"/>
    <cellStyle name="Format a row of totals 17 2 2" xfId="18470" xr:uid="{CC6CDDC6-12E3-4C36-9729-EAD0309B6420}"/>
    <cellStyle name="Format a row of totals 17 2 3" xfId="32907" xr:uid="{700BD055-3BA3-43CE-94E9-3D56B15580A2}"/>
    <cellStyle name="Format a row of totals 17 3" xfId="19972" xr:uid="{B0CF3714-F3B0-4919-B82C-F6D05E65C0DD}"/>
    <cellStyle name="Format a row of totals 17 4" xfId="27392" xr:uid="{6B99CA76-188F-4F3C-8257-1BD996B9207E}"/>
    <cellStyle name="Format a row of totals 18" xfId="10918" xr:uid="{DC9E3258-A592-4661-B334-67CB547D8C2E}"/>
    <cellStyle name="Format a row of totals 18 2" xfId="18526" xr:uid="{C4CFFF8C-3A55-4988-9A22-9E633C640093}"/>
    <cellStyle name="Format a row of totals 18 3" xfId="28364" xr:uid="{024AFDA9-CDB5-4DFD-B700-6516C0249E98}"/>
    <cellStyle name="Format a row of totals 19" xfId="10831" xr:uid="{7A6C55D5-A010-4ACA-A576-2EF6A8708424}"/>
    <cellStyle name="Format a row of totals 19 2" xfId="17715" xr:uid="{DEC700D7-DF71-41A7-AD4B-D43AD816E93A}"/>
    <cellStyle name="Format a row of totals 19 3" xfId="28344" xr:uid="{EF3BB0B7-7D71-4409-9EF6-FBD45033C5C5}"/>
    <cellStyle name="Format a row of totals 2" xfId="1208" xr:uid="{00000000-0005-0000-0000-0000B8040000}"/>
    <cellStyle name="Format a row of totals 2 2" xfId="4155" xr:uid="{EC261D7A-33EA-497C-8BFE-B5C6BC286625}"/>
    <cellStyle name="Format a row of totals 2 2 2" xfId="13265" xr:uid="{57648204-A487-4B90-87CD-659339318246}"/>
    <cellStyle name="Format a row of totals 2 2 2 2" xfId="19207" xr:uid="{B932B468-68CF-4FAF-A246-11683957F0C2}"/>
    <cellStyle name="Format a row of totals 2 2 2 3" xfId="30455" xr:uid="{9C3551B6-86AD-4ACB-A883-8EFFF5F51455}"/>
    <cellStyle name="Format a row of totals 2 2 3" xfId="19069" xr:uid="{E8340967-2894-478D-A9A4-8C6079E9AA89}"/>
    <cellStyle name="Format a row of totals 2 2 4" xfId="24922" xr:uid="{457F4E22-CC9C-471E-906A-EC5A2D974038}"/>
    <cellStyle name="Format a row of totals 2 3" xfId="11271" xr:uid="{E9E194E9-01E0-48B2-9A1D-1B144EC7619E}"/>
    <cellStyle name="Format a row of totals 2 3 2" xfId="21556" xr:uid="{8448F424-3CFB-4828-9047-6ED5FA99B237}"/>
    <cellStyle name="Format a row of totals 2 3 3" xfId="28576" xr:uid="{80E13F82-9232-4AB2-82BD-2B76998B1000}"/>
    <cellStyle name="Format a row of totals 2 4" xfId="12345" xr:uid="{AFB24D63-5826-44F4-9B8C-646A2A84CEFC}"/>
    <cellStyle name="Format a row of totals 2 4 2" xfId="5611" xr:uid="{249F4301-DC69-4CBA-AA02-16A49366DADE}"/>
    <cellStyle name="Format a row of totals 2 4 3" xfId="29596" xr:uid="{CB5526DF-C9E2-421F-9CD7-8D9A84550BE8}"/>
    <cellStyle name="Format a row of totals 2 5" xfId="19961" xr:uid="{86690712-8F86-4AE0-82AF-E488119BE19D}"/>
    <cellStyle name="Format a row of totals 20" xfId="10908" xr:uid="{C4FB9ABE-3E04-4E59-B091-41C4B52AB9D6}"/>
    <cellStyle name="Format a row of totals 20 2" xfId="19608" xr:uid="{A6AFB763-DB43-4881-BAB8-7D706306A08E}"/>
    <cellStyle name="Format a row of totals 20 3" xfId="28354" xr:uid="{631382E9-E26E-46AC-82F4-2A1A7016A4FB}"/>
    <cellStyle name="Format a row of totals 21" xfId="10990" xr:uid="{B1BF8F81-C091-4BBD-A189-3C430C6EE955}"/>
    <cellStyle name="Format a row of totals 21 2" xfId="21641" xr:uid="{092BB72A-35A2-4B69-B063-42C0D0B24CB3}"/>
    <cellStyle name="Format a row of totals 21 3" xfId="28373" xr:uid="{D684029B-4913-42F8-8414-DF4A0DD6BE0E}"/>
    <cellStyle name="Format a row of totals 22" xfId="10910" xr:uid="{A5331BDE-501A-4DB0-86AD-C03EE957B473}"/>
    <cellStyle name="Format a row of totals 22 2" xfId="21024" xr:uid="{880997F2-48B4-4C41-ADE1-7BE87AFA40FE}"/>
    <cellStyle name="Format a row of totals 22 3" xfId="28356" xr:uid="{933CCA08-EF94-4505-9D32-963CF30F9A22}"/>
    <cellStyle name="Format a row of totals 23" xfId="12177" xr:uid="{762E5C65-2E5E-42BB-9E73-66223490C6C9}"/>
    <cellStyle name="Format a row of totals 23 2" xfId="19792" xr:uid="{8EBD6D33-2E32-4A44-8E07-3FF9047051FB}"/>
    <cellStyle name="Format a row of totals 23 3" xfId="29449" xr:uid="{48D65FC0-DE74-4A7F-922B-F73C505C9770}"/>
    <cellStyle name="Format a row of totals 24" xfId="17120" xr:uid="{729E509D-21C4-43F3-B0FB-D2743CDD135D}"/>
    <cellStyle name="Format a row of totals 24 2" xfId="19130" xr:uid="{520D2DB4-06AF-41D6-920D-A2077FB35639}"/>
    <cellStyle name="Format a row of totals 24 3" xfId="33705" xr:uid="{26EFFDFB-212A-40AA-BA80-B511E38A3B06}"/>
    <cellStyle name="Format a row of totals 25" xfId="7166" xr:uid="{F485D5F6-0FF6-4F5C-8040-8DD134C1D4A4}"/>
    <cellStyle name="Format a row of totals 26" xfId="34092" xr:uid="{70FAE164-FA68-4DCE-B623-486E29D9364F}"/>
    <cellStyle name="Format a row of totals 27" xfId="26140" xr:uid="{577D4168-B54F-40A4-A829-69CD65756A09}"/>
    <cellStyle name="Format a row of totals 28" xfId="34044" xr:uid="{57EACAD5-53CB-4FB4-A0AA-6EE5EFAB1148}"/>
    <cellStyle name="Format a row of totals 3" xfId="3634" xr:uid="{59883E9C-A3BA-4332-BC55-2415578A1943}"/>
    <cellStyle name="Format a row of totals 3 2" xfId="13264" xr:uid="{6D3FD32C-3F0F-4445-A4C8-AEE60CA57342}"/>
    <cellStyle name="Format a row of totals 3 2 2" xfId="22433" xr:uid="{75903E1A-8B21-4567-AEF6-FF98E714177C}"/>
    <cellStyle name="Format a row of totals 3 2 3" xfId="30454" xr:uid="{ACA1F411-A726-4AA8-A484-3C4ED257FC63}"/>
    <cellStyle name="Format a row of totals 3 3" xfId="6947" xr:uid="{E8E353B0-F2D9-4C42-BDD7-91BE803FBD6E}"/>
    <cellStyle name="Format a row of totals 3 4" xfId="23508" xr:uid="{9E6981A2-ECF9-4388-B3DB-68DE77341A25}"/>
    <cellStyle name="Format a row of totals 3 5" xfId="24921" xr:uid="{B5EDD83E-F51C-4495-8960-AE8EE16B0043}"/>
    <cellStyle name="Format a row of totals 4" xfId="3641" xr:uid="{5904F3BF-F20E-4331-BBAA-43B4C949CA60}"/>
    <cellStyle name="Format a row of totals 4 2" xfId="13845" xr:uid="{1F9F91D8-5DF1-4E39-8B0C-BFBC6EA4C9C9}"/>
    <cellStyle name="Format a row of totals 4 2 2" xfId="23224" xr:uid="{A7326B2A-10BC-4158-9225-B647FFEBABA0}"/>
    <cellStyle name="Format a row of totals 4 2 3" xfId="30896" xr:uid="{7CE2CB53-ACBD-4A97-A987-6E63A78F7DA3}"/>
    <cellStyle name="Format a row of totals 4 3" xfId="19560" xr:uid="{03AFFA7F-CC61-4620-A74F-76A83C786F59}"/>
    <cellStyle name="Format a row of totals 4 4" xfId="25374" xr:uid="{FD8646AE-77E1-4CD2-AFF4-5596DA7A3ABC}"/>
    <cellStyle name="Format a row of totals 5" xfId="7412" xr:uid="{469F23D5-579F-4EDB-9897-FB042E54DADF}"/>
    <cellStyle name="Format a row of totals 5 2" xfId="13807" xr:uid="{54F80795-F6EF-4066-AF2C-8025DC766E82}"/>
    <cellStyle name="Format a row of totals 5 2 2" xfId="4668" xr:uid="{EAF25EAB-8F68-4867-BE3E-6E33B55FDDE4}"/>
    <cellStyle name="Format a row of totals 5 2 3" xfId="30892" xr:uid="{4899D68F-8D3B-4870-A5E5-3CCFC37FDC30}"/>
    <cellStyle name="Format a row of totals 5 3" xfId="19061" xr:uid="{6B4D1A4A-7BBB-4DF0-AB42-08AC94DDE974}"/>
    <cellStyle name="Format a row of totals 5 4" xfId="25366" xr:uid="{D7740AF1-882F-486D-9402-9624C818F82D}"/>
    <cellStyle name="Format a row of totals 6" xfId="7399" xr:uid="{233A8570-E90D-484D-801B-B998A6AA2397}"/>
    <cellStyle name="Format a row of totals 6 2" xfId="13786" xr:uid="{C2655795-7B70-4623-AC58-A037BCEBF573}"/>
    <cellStyle name="Format a row of totals 6 2 2" xfId="17979" xr:uid="{0C868120-BC3B-4CDD-8E28-4962F62B238F}"/>
    <cellStyle name="Format a row of totals 6 2 3" xfId="30887" xr:uid="{0092C8F2-B224-458E-A03C-672AF8942018}"/>
    <cellStyle name="Format a row of totals 6 3" xfId="18923" xr:uid="{89F0E907-B044-4861-8836-A1EA772BC974}"/>
    <cellStyle name="Format a row of totals 6 4" xfId="25359" xr:uid="{F7B7F8E7-BD3F-4805-928C-CD2D8C098084}"/>
    <cellStyle name="Format a row of totals 7" xfId="8225" xr:uid="{29A1DE20-481D-4EAF-AE37-D0F69D530CD0}"/>
    <cellStyle name="Format a row of totals 7 2" xfId="14696" xr:uid="{6DC4949F-B370-4AD8-9FCF-FD2F6B38E25E}"/>
    <cellStyle name="Format a row of totals 7 2 2" xfId="20575" xr:uid="{C5292113-7546-46A4-99CB-48CA901F10D0}"/>
    <cellStyle name="Format a row of totals 7 2 3" xfId="31667" xr:uid="{A673AD44-E45E-43B1-9EE6-635E31BF4705}"/>
    <cellStyle name="Format a row of totals 7 3" xfId="22587" xr:uid="{E8B9749A-DC8B-4DB6-B43F-23DC33BB45C7}"/>
    <cellStyle name="Format a row of totals 7 4" xfId="26149" xr:uid="{EBF8F82D-8456-4A45-A89A-4528EF176AD8}"/>
    <cellStyle name="Format a row of totals 8" xfId="8252" xr:uid="{D009B335-0D53-4A49-890B-BD3BAE743F87}"/>
    <cellStyle name="Format a row of totals 8 2" xfId="14723" xr:uid="{2352CC4E-CEC1-49DC-BDD1-40B030E04CF0}"/>
    <cellStyle name="Format a row of totals 8 2 2" xfId="20241" xr:uid="{85FA25F8-5E80-4F80-B3A1-583FAD764891}"/>
    <cellStyle name="Format a row of totals 8 2 3" xfId="31674" xr:uid="{0868B6BF-51A8-4BEC-A6FB-FF15C93CA2E7}"/>
    <cellStyle name="Format a row of totals 8 3" xfId="19732" xr:uid="{9DF692A2-1BAA-46FF-86EA-9A1D45758C4D}"/>
    <cellStyle name="Format a row of totals 8 4" xfId="26156" xr:uid="{1DE77C72-88E8-4456-824C-20E2929BE1E9}"/>
    <cellStyle name="Format a row of totals 9" xfId="8223" xr:uid="{5BEAFD46-33AA-481C-B9C2-2FF7BB545185}"/>
    <cellStyle name="Format a row of totals 9 2" xfId="14694" xr:uid="{A6739919-B6F4-4365-AA60-FA1813BD74F0}"/>
    <cellStyle name="Format a row of totals 9 2 2" xfId="21028" xr:uid="{DAEAA84E-87AE-4773-AAC6-A96DCD534FA2}"/>
    <cellStyle name="Format a row of totals 9 2 3" xfId="31665" xr:uid="{DF98D9F6-FDAE-4977-A25E-73196677E3B9}"/>
    <cellStyle name="Format a row of totals 9 3" xfId="23347" xr:uid="{6F8F581E-4E14-4D04-91EC-D5B9422A84CE}"/>
    <cellStyle name="Format a row of totals 9 4" xfId="26147" xr:uid="{429C81B8-F0CA-46BE-A00A-729E9DEF557F}"/>
    <cellStyle name="Format text as bold, black on yellow" xfId="1209" xr:uid="{00000000-0005-0000-0000-0000B9040000}"/>
    <cellStyle name="Format text as bold, black on yellow 10" xfId="8803" xr:uid="{6C0D1AC3-33D4-4769-9BB9-D76CDD8D2883}"/>
    <cellStyle name="Format text as bold, black on yellow 10 2" xfId="15274" xr:uid="{01E4EF7B-129D-4981-A57A-56F3C5E8345F}"/>
    <cellStyle name="Format text as bold, black on yellow 10 2 2" xfId="18017" xr:uid="{722B1494-B82B-4F58-8D4B-3393BFE4BB73}"/>
    <cellStyle name="Format text as bold, black on yellow 10 2 3" xfId="32113" xr:uid="{04CE0D02-5C14-45AE-B9CC-5B370CBAC298}"/>
    <cellStyle name="Format text as bold, black on yellow 10 3" xfId="23764" xr:uid="{A2BFB574-8909-4058-AE53-F992D26E9F2A}"/>
    <cellStyle name="Format text as bold, black on yellow 10 4" xfId="26594" xr:uid="{E4977F70-4274-4295-A6B7-7AC8126789D9}"/>
    <cellStyle name="Format text as bold, black on yellow 11" xfId="9175" xr:uid="{FC81880B-F57F-48D6-B9A1-38425B4A1585}"/>
    <cellStyle name="Format text as bold, black on yellow 11 2" xfId="15646" xr:uid="{79E32C75-509F-4807-8163-BC860E71CB46}"/>
    <cellStyle name="Format text as bold, black on yellow 11 2 2" xfId="21324" xr:uid="{0E90DD19-5ED2-44E0-816D-54B6316D740E}"/>
    <cellStyle name="Format text as bold, black on yellow 11 2 3" xfId="32463" xr:uid="{942ED085-97B9-4F9D-ADA4-09D918FF13AC}"/>
    <cellStyle name="Format text as bold, black on yellow 11 3" xfId="18736" xr:uid="{8A6D545A-719B-461E-BB64-4B278AFB4A81}"/>
    <cellStyle name="Format text as bold, black on yellow 11 4" xfId="26945" xr:uid="{54F2AF45-2FA4-48D0-8B30-C5972F94ED38}"/>
    <cellStyle name="Format text as bold, black on yellow 12" xfId="8757" xr:uid="{04977C0D-EE14-49AB-8EF3-33C9030F35A8}"/>
    <cellStyle name="Format text as bold, black on yellow 12 2" xfId="15228" xr:uid="{531AA6C4-DCB6-4BB9-82C4-0324D6423877}"/>
    <cellStyle name="Format text as bold, black on yellow 12 2 2" xfId="5629" xr:uid="{56CF6822-ACC2-47D1-8572-7DAF43A62720}"/>
    <cellStyle name="Format text as bold, black on yellow 12 2 3" xfId="32101" xr:uid="{6A93AB78-10DD-4D9F-A8DC-0CC174234121}"/>
    <cellStyle name="Format text as bold, black on yellow 12 3" xfId="19531" xr:uid="{7B45B175-B405-48E3-A52D-EC0E31CA31CD}"/>
    <cellStyle name="Format text as bold, black on yellow 12 4" xfId="26580" xr:uid="{E092DC59-A767-4AFA-AD0E-227B97D399C7}"/>
    <cellStyle name="Format text as bold, black on yellow 13" xfId="9727" xr:uid="{E3C10357-E4AE-42A3-B556-64FAF52DAFC1}"/>
    <cellStyle name="Format text as bold, black on yellow 13 2" xfId="16198" xr:uid="{F1130B44-DF36-4493-9AAA-C64779FA7765}"/>
    <cellStyle name="Format text as bold, black on yellow 13 2 2" xfId="17821" xr:uid="{8C035CBD-768F-45C0-ACE1-7269616834F9}"/>
    <cellStyle name="Format text as bold, black on yellow 13 2 3" xfId="32903" xr:uid="{C751EBC7-4A03-4022-8C51-553650D56EB1}"/>
    <cellStyle name="Format text as bold, black on yellow 13 3" xfId="21123" xr:uid="{5185FCA5-82C0-458E-B70E-8706C86C7144}"/>
    <cellStyle name="Format text as bold, black on yellow 13 4" xfId="27388" xr:uid="{463D8310-A694-45FF-892C-727056A00625}"/>
    <cellStyle name="Format text as bold, black on yellow 14" xfId="9745" xr:uid="{0AAB0FD8-EE67-48A1-AFD5-86802130940B}"/>
    <cellStyle name="Format text as bold, black on yellow 14 2" xfId="16216" xr:uid="{4FAD1410-3E47-4B8E-9FB6-95B2C28E7ACB}"/>
    <cellStyle name="Format text as bold, black on yellow 14 2 2" xfId="22308" xr:uid="{19EDFBB0-F13E-423A-9485-C7985DA1F70A}"/>
    <cellStyle name="Format text as bold, black on yellow 14 2 3" xfId="32921" xr:uid="{4BF01F7F-663C-4683-805A-DE32D5740BC1}"/>
    <cellStyle name="Format text as bold, black on yellow 14 3" xfId="22589" xr:uid="{ECA29587-A0F1-4846-A49B-ACA08740D8F1}"/>
    <cellStyle name="Format text as bold, black on yellow 14 4" xfId="27406" xr:uid="{1446FAB4-D344-4830-B101-E42EF8B4ED61}"/>
    <cellStyle name="Format text as bold, black on yellow 15" xfId="9728" xr:uid="{CF4B03A4-02FC-417A-B4AD-85CC4F9E47A4}"/>
    <cellStyle name="Format text as bold, black on yellow 15 2" xfId="16199" xr:uid="{6D64A028-CCB9-4DF5-83FF-C18A816316B2}"/>
    <cellStyle name="Format text as bold, black on yellow 15 2 2" xfId="6545" xr:uid="{560C2F46-0E7D-4124-8387-17957EE63683}"/>
    <cellStyle name="Format text as bold, black on yellow 15 2 3" xfId="32904" xr:uid="{598D8EC9-E06F-40B6-95C3-F059D80AE29C}"/>
    <cellStyle name="Format text as bold, black on yellow 15 3" xfId="18042" xr:uid="{8A0D3764-7DC1-4744-B42C-6CF1A11BB711}"/>
    <cellStyle name="Format text as bold, black on yellow 15 4" xfId="27389" xr:uid="{AF94B979-39A0-40E8-8EBE-7F535F7055B1}"/>
    <cellStyle name="Format text as bold, black on yellow 16" xfId="9743" xr:uid="{0EECF033-CBD1-4E47-BA34-459AE6D6A1AB}"/>
    <cellStyle name="Format text as bold, black on yellow 16 2" xfId="16214" xr:uid="{1A7724C3-23EF-4D9F-A0F1-FFD9221069B3}"/>
    <cellStyle name="Format text as bold, black on yellow 16 2 2" xfId="5744" xr:uid="{D1E570F3-44E9-477B-9EA9-979080D81645}"/>
    <cellStyle name="Format text as bold, black on yellow 16 2 3" xfId="32919" xr:uid="{256F7E9F-A045-4CC6-8742-15D52A1C48E6}"/>
    <cellStyle name="Format text as bold, black on yellow 16 3" xfId="21924" xr:uid="{EDB09108-5F5F-4AF9-8EEC-1BCEAB885066}"/>
    <cellStyle name="Format text as bold, black on yellow 16 4" xfId="27404" xr:uid="{C4AE215C-86C6-4D4F-AB1A-61D34B261DBE}"/>
    <cellStyle name="Format text as bold, black on yellow 17" xfId="9730" xr:uid="{A311E998-6636-43BA-9FE6-9B2E209F1252}"/>
    <cellStyle name="Format text as bold, black on yellow 17 2" xfId="16201" xr:uid="{4D5F5808-6B84-4906-8727-2062CE5627D2}"/>
    <cellStyle name="Format text as bold, black on yellow 17 2 2" xfId="21410" xr:uid="{BCE49385-EC62-4BDF-A861-DD67A1515040}"/>
    <cellStyle name="Format text as bold, black on yellow 17 2 3" xfId="32906" xr:uid="{A73971A5-CFDA-4D99-A8F5-6A139E63349A}"/>
    <cellStyle name="Format text as bold, black on yellow 17 3" xfId="18861" xr:uid="{1F135E2B-F508-41E5-8DCC-10CA8BB81FD3}"/>
    <cellStyle name="Format text as bold, black on yellow 17 4" xfId="27391" xr:uid="{8D2A0974-357E-43C4-BA90-041463D8DFE5}"/>
    <cellStyle name="Format text as bold, black on yellow 18" xfId="10919" xr:uid="{BD886892-6EC9-42AE-986F-0A466B97B2A1}"/>
    <cellStyle name="Format text as bold, black on yellow 18 2" xfId="19888" xr:uid="{DCF01DB1-0F69-43BD-BE51-20E99F80A2A4}"/>
    <cellStyle name="Format text as bold, black on yellow 18 3" xfId="28365" xr:uid="{A9C1F5A0-6A51-4314-B7F2-060119B02EEE}"/>
    <cellStyle name="Format text as bold, black on yellow 19" xfId="10830" xr:uid="{16057F6E-4775-4E88-AC23-2B202B9EF15A}"/>
    <cellStyle name="Format text as bold, black on yellow 19 2" xfId="21652" xr:uid="{15706167-567E-457C-B1EC-AEA9736E45D2}"/>
    <cellStyle name="Format text as bold, black on yellow 19 3" xfId="28343" xr:uid="{5227E57E-20DC-46EB-BAFE-23D934C45EAE}"/>
    <cellStyle name="Format text as bold, black on yellow 2" xfId="1210" xr:uid="{00000000-0005-0000-0000-0000BA040000}"/>
    <cellStyle name="Format text as bold, black on yellow 2 2" xfId="4156" xr:uid="{59C886AA-9421-40AC-B730-3B75E4D6EE98}"/>
    <cellStyle name="Format text as bold, black on yellow 2 2 2" xfId="13267" xr:uid="{67943E92-195C-453C-849D-206AFDD7F6E4}"/>
    <cellStyle name="Format text as bold, black on yellow 2 2 2 2" xfId="17557" xr:uid="{D9C83BCF-553D-40B4-98E5-F131D839A3CF}"/>
    <cellStyle name="Format text as bold, black on yellow 2 2 2 3" xfId="30457" xr:uid="{18A17281-8926-4C20-91C5-51E1EDAFC45F}"/>
    <cellStyle name="Format text as bold, black on yellow 2 2 3" xfId="20440" xr:uid="{C5F133CA-C581-431E-877B-6287FE71CC9A}"/>
    <cellStyle name="Format text as bold, black on yellow 2 2 4" xfId="24924" xr:uid="{977975B2-CAE1-4A4D-9693-FDC36A4BE272}"/>
    <cellStyle name="Format text as bold, black on yellow 2 3" xfId="10913" xr:uid="{EEBA3822-A63F-4B02-BB91-D663DAC20A0A}"/>
    <cellStyle name="Format text as bold, black on yellow 2 3 2" xfId="18916" xr:uid="{83334C88-53D2-4AF8-9CAA-319ACF784312}"/>
    <cellStyle name="Format text as bold, black on yellow 2 3 3" xfId="28359" xr:uid="{5B005169-F5D1-454C-A176-640827AA2DC0}"/>
    <cellStyle name="Format text as bold, black on yellow 2 4" xfId="12346" xr:uid="{C0A2D5F6-30D0-4B6E-9A00-91ED3BC88C75}"/>
    <cellStyle name="Format text as bold, black on yellow 2 4 2" xfId="5273" xr:uid="{DD483B74-C164-4BC9-AB9F-0EA5CAC8F697}"/>
    <cellStyle name="Format text as bold, black on yellow 2 4 3" xfId="29597" xr:uid="{BD73D13F-5070-4211-BF1A-087FDD7C5194}"/>
    <cellStyle name="Format text as bold, black on yellow 2 5" xfId="18982" xr:uid="{C5868181-FD63-437C-B04E-8AD83DFE529B}"/>
    <cellStyle name="Format text as bold, black on yellow 20" xfId="10907" xr:uid="{B01A10AA-9EBE-4E57-98DC-400EEE739939}"/>
    <cellStyle name="Format text as bold, black on yellow 20 2" xfId="18097" xr:uid="{96180B7A-5462-4EA9-AB2D-4735729FC48F}"/>
    <cellStyle name="Format text as bold, black on yellow 20 3" xfId="28353" xr:uid="{E073A9DB-FBE3-406E-87B6-75610B4BDD98}"/>
    <cellStyle name="Format text as bold, black on yellow 21" xfId="11268" xr:uid="{CEC93102-97E7-4099-AE25-1D39E5CDD5C9}"/>
    <cellStyle name="Format text as bold, black on yellow 21 2" xfId="19941" xr:uid="{78DF7DBE-08EF-4E67-A390-553CDCD77D08}"/>
    <cellStyle name="Format text as bold, black on yellow 21 3" xfId="28573" xr:uid="{DE24449C-A24C-43EB-8B01-6048E4633864}"/>
    <cellStyle name="Format text as bold, black on yellow 22" xfId="10909" xr:uid="{D2636079-0D6B-463D-A669-975CAE9C6828}"/>
    <cellStyle name="Format text as bold, black on yellow 22 2" xfId="17817" xr:uid="{6E5ADBCD-0DAE-41D0-BA92-B29B40E4304A}"/>
    <cellStyle name="Format text as bold, black on yellow 22 3" xfId="28355" xr:uid="{F9A7E42B-F371-4B39-BED1-E4F7AE92641F}"/>
    <cellStyle name="Format text as bold, black on yellow 23" xfId="10989" xr:uid="{18CC6A03-FF9E-4F1A-8B14-75CF15BFFEC1}"/>
    <cellStyle name="Format text as bold, black on yellow 23 2" xfId="4764" xr:uid="{49D6F59E-D1C6-4DCE-B3EA-42C46FFFD014}"/>
    <cellStyle name="Format text as bold, black on yellow 23 3" xfId="28372" xr:uid="{3C9A7274-F55E-466F-A061-D40ACE45EDC0}"/>
    <cellStyle name="Format text as bold, black on yellow 24" xfId="17336" xr:uid="{EC5804E3-3E11-48AE-9401-C01CBA905A42}"/>
    <cellStyle name="Format text as bold, black on yellow 24 2" xfId="22811" xr:uid="{C7AC06B7-4480-427C-9E99-DD435DFE2AEE}"/>
    <cellStyle name="Format text as bold, black on yellow 24 3" xfId="33896" xr:uid="{CBAD5BCC-2D57-45A6-91C2-055720DF98FE}"/>
    <cellStyle name="Format text as bold, black on yellow 25" xfId="21419" xr:uid="{3D590935-D69F-423F-929E-EA7DFF181F82}"/>
    <cellStyle name="Format text as bold, black on yellow 26" xfId="34239" xr:uid="{83C88E60-E83C-44BF-A65D-FFE0C400B04E}"/>
    <cellStyle name="Format text as bold, black on yellow 27" xfId="24185" xr:uid="{3B35C811-48BE-41D2-A81A-3E8F25F653E5}"/>
    <cellStyle name="Format text as bold, black on yellow 28" xfId="34228" xr:uid="{E7FA3332-B637-4C69-BB6B-BFD19A47B9E2}"/>
    <cellStyle name="Format text as bold, black on yellow 3" xfId="3633" xr:uid="{2A563C9B-69CB-4043-9B4F-A0E287DAFEB3}"/>
    <cellStyle name="Format text as bold, black on yellow 3 2" xfId="13266" xr:uid="{EB84C7C3-178A-4270-B99E-0B257E3649F6}"/>
    <cellStyle name="Format text as bold, black on yellow 3 2 2" xfId="18282" xr:uid="{FC039F04-54AE-4664-B2F8-D322F01D4B1E}"/>
    <cellStyle name="Format text as bold, black on yellow 3 2 3" xfId="30456" xr:uid="{6894E9DC-E4BE-42D6-BB7C-3F0476F49428}"/>
    <cellStyle name="Format text as bold, black on yellow 3 3" xfId="6949" xr:uid="{9E3F5A2B-FD9D-48EB-9A98-43BC5E02E3B3}"/>
    <cellStyle name="Format text as bold, black on yellow 3 4" xfId="20296" xr:uid="{C49ACE54-7E6D-4419-8C27-0FA6F84870B6}"/>
    <cellStyle name="Format text as bold, black on yellow 3 5" xfId="24923" xr:uid="{19FD1586-69B3-4581-8D52-1C6119128142}"/>
    <cellStyle name="Format text as bold, black on yellow 4" xfId="3642" xr:uid="{7CE6C918-1264-470C-85B5-EDEAB315CDCB}"/>
    <cellStyle name="Format text as bold, black on yellow 4 2" xfId="13846" xr:uid="{5B21EF4E-7FD8-4E54-B2CA-124CE97BAE64}"/>
    <cellStyle name="Format text as bold, black on yellow 4 2 2" xfId="21882" xr:uid="{F8A74E6C-A5B9-447A-B9DE-34D64DBE36C3}"/>
    <cellStyle name="Format text as bold, black on yellow 4 2 3" xfId="30897" xr:uid="{855FC4FF-58B9-47D2-AFF1-BCED3DC33771}"/>
    <cellStyle name="Format text as bold, black on yellow 4 3" xfId="22899" xr:uid="{54F34EF4-B369-4AF0-AEC6-4F93A907948F}"/>
    <cellStyle name="Format text as bold, black on yellow 4 4" xfId="25375" xr:uid="{0D7D626F-EDDB-494F-92B7-5EF637F99A27}"/>
    <cellStyle name="Format text as bold, black on yellow 5" xfId="7757" xr:uid="{7E65F20A-7278-48C6-AFAF-645281A66E6F}"/>
    <cellStyle name="Format text as bold, black on yellow 5 2" xfId="14223" xr:uid="{848C3F02-893C-4E97-9065-E1AFBAEB64C8}"/>
    <cellStyle name="Format text as bold, black on yellow 5 2 2" xfId="5047" xr:uid="{9EEADBF8-557A-48A2-88D3-39BF223F9DA2}"/>
    <cellStyle name="Format text as bold, black on yellow 5 2 3" xfId="31249" xr:uid="{94A66B89-754E-4A12-9312-8AFA7A393CE2}"/>
    <cellStyle name="Format text as bold, black on yellow 5 3" xfId="19905" xr:uid="{329690E3-7D8B-4AA2-8EA6-64B34370F0B4}"/>
    <cellStyle name="Format text as bold, black on yellow 5 4" xfId="25728" xr:uid="{26D7F1B4-FD38-4EC1-9DA2-6F5666594148}"/>
    <cellStyle name="Format text as bold, black on yellow 6" xfId="7398" xr:uid="{6B2AE2FB-E682-4AD0-A368-32C6DDA59D15}"/>
    <cellStyle name="Format text as bold, black on yellow 6 2" xfId="13785" xr:uid="{66580E2F-70D2-4A5C-8465-FE6BEF8A9FEE}"/>
    <cellStyle name="Format text as bold, black on yellow 6 2 2" xfId="21062" xr:uid="{F7B1F4F3-9C0D-4586-9D80-55184C31B257}"/>
    <cellStyle name="Format text as bold, black on yellow 6 2 3" xfId="30886" xr:uid="{032ACA8E-39C4-4D88-B20D-3917E0CD0DC9}"/>
    <cellStyle name="Format text as bold, black on yellow 6 3" xfId="23645" xr:uid="{83D5C505-055B-4B68-8A9F-C12BCC6BB8E6}"/>
    <cellStyle name="Format text as bold, black on yellow 6 4" xfId="25358" xr:uid="{DCBDB2AF-28B0-45E0-A967-46644D8ACBD1}"/>
    <cellStyle name="Format text as bold, black on yellow 7" xfId="8001" xr:uid="{C87F0364-8154-4AAE-8DBD-85B15EDE325C}"/>
    <cellStyle name="Format text as bold, black on yellow 7 2" xfId="14472" xr:uid="{F1E391B1-6BE0-4657-9E89-0C0BDEDC5E25}"/>
    <cellStyle name="Format text as bold, black on yellow 7 2 2" xfId="18497" xr:uid="{7D23D1DA-49C9-43C7-ABEF-465E06098FBF}"/>
    <cellStyle name="Format text as bold, black on yellow 7 2 3" xfId="31482" xr:uid="{A128B505-1C5B-4CCE-B8CE-9EDEE187D23E}"/>
    <cellStyle name="Format text as bold, black on yellow 7 3" xfId="22533" xr:uid="{2BC7F021-E4DC-4E71-B074-8B83690ACD65}"/>
    <cellStyle name="Format text as bold, black on yellow 7 4" xfId="25962" xr:uid="{52EC116D-08A3-4021-A88E-634188640BD7}"/>
    <cellStyle name="Format text as bold, black on yellow 8" xfId="8253" xr:uid="{BD6DC849-67E3-4836-8CA4-28F8458368AC}"/>
    <cellStyle name="Format text as bold, black on yellow 8 2" xfId="14724" xr:uid="{DAEB752C-C66C-414D-9E4B-CB6E19A82E0D}"/>
    <cellStyle name="Format text as bold, black on yellow 8 2 2" xfId="23705" xr:uid="{01042370-BD84-495F-B650-F2810D77A12B}"/>
    <cellStyle name="Format text as bold, black on yellow 8 2 3" xfId="31675" xr:uid="{D28157B1-5972-42F5-82A5-7651AB2799ED}"/>
    <cellStyle name="Format text as bold, black on yellow 8 3" xfId="18200" xr:uid="{94D66A8A-56E0-491A-A7DD-02E31229916C}"/>
    <cellStyle name="Format text as bold, black on yellow 8 4" xfId="26157" xr:uid="{CF79C74B-2924-44F3-8A84-D67D811DA5AC}"/>
    <cellStyle name="Format text as bold, black on yellow 9" xfId="8693" xr:uid="{EADA2BC2-57C2-4B9A-88E9-77F5B4A7EE44}"/>
    <cellStyle name="Format text as bold, black on yellow 9 2" xfId="15164" xr:uid="{9C94CB21-E48F-40E1-BFA3-7AEB0F11ED16}"/>
    <cellStyle name="Format text as bold, black on yellow 9 2 2" xfId="23933" xr:uid="{D5273C35-5D89-4298-9F09-AEA12DE0A25C}"/>
    <cellStyle name="Format text as bold, black on yellow 9 2 3" xfId="32064" xr:uid="{82BCC26F-BE68-4430-BA93-DA97E89DEE8B}"/>
    <cellStyle name="Format text as bold, black on yellow 9 3" xfId="18503" xr:uid="{89F5DB61-5A1D-4B75-88CC-38D0F93A26D3}"/>
    <cellStyle name="Format text as bold, black on yellow 9 4" xfId="26544" xr:uid="{F7E82A78-39B3-4FCF-AA81-63FDC79EA137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er2 2 2" xfId="6951" xr:uid="{63CFAFAC-1A50-489B-AC8D-B5D19E61C263}"/>
    <cellStyle name="Header2 2 2 2" xfId="13269" xr:uid="{AF084E7F-CB36-4CE7-97E3-BBD41E84871C}"/>
    <cellStyle name="Header2 2 3" xfId="12347" xr:uid="{65805BDE-2084-4EC8-8EB6-4CF2EFD5A7FC}"/>
    <cellStyle name="Header2 3" xfId="6950" xr:uid="{41D9E20F-755C-4209-899A-0D587F340BB3}"/>
    <cellStyle name="Header2 3 2" xfId="13268" xr:uid="{DCEC1F40-3A9C-4468-816C-C17A17E4424B}"/>
    <cellStyle name="Header2 4" xfId="10906" xr:uid="{ACA4DD68-04EC-4E5A-A87D-2D5EF3C4FED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[yellow] 2 2" xfId="6954" xr:uid="{CB868450-F56C-4307-A63A-9AC64A6E6C3B}"/>
    <cellStyle name="Input [yellow] 2 2 2" xfId="13272" xr:uid="{B598A814-8759-46E8-A6D7-C39E740A3F24}"/>
    <cellStyle name="Input [yellow] 2 2 2 2" xfId="30459" xr:uid="{88972381-24F5-4660-8620-B75579FD56CD}"/>
    <cellStyle name="Input [yellow] 2 2 3" xfId="24926" xr:uid="{35D917B7-4540-4DCD-9452-F44DF437231F}"/>
    <cellStyle name="Input [yellow] 2 3" xfId="12349" xr:uid="{0D363FBA-92C0-4F21-BD3F-1C785BA02745}"/>
    <cellStyle name="Input [yellow] 2 3 2" xfId="29598" xr:uid="{D3068904-C43D-4931-A52F-3004F9118EC6}"/>
    <cellStyle name="Input [yellow] 2 4" xfId="20699" xr:uid="{8078E12E-1800-467F-BCAD-2BD7729EF45A}"/>
    <cellStyle name="Input [yellow] 3" xfId="6531" xr:uid="{90EE506F-F0C7-4E5D-A542-5A432A0672DD}"/>
    <cellStyle name="Input [yellow] 3 2" xfId="12918" xr:uid="{0D85F456-0EA3-4051-B0CC-A07DD705E9A5}"/>
    <cellStyle name="Input [yellow] 3 2 2" xfId="30143" xr:uid="{BA9BC1CA-FE08-4CD6-A476-E8ADCD4597DC}"/>
    <cellStyle name="Input [yellow] 3 3" xfId="24664" xr:uid="{AA78DD39-CA3B-47A4-8A21-931BCE9B3B71}"/>
    <cellStyle name="Input [yellow] 4" xfId="6953" xr:uid="{020A6323-75BD-4DE5-9765-9FE65AA2893E}"/>
    <cellStyle name="Input [yellow] 4 2" xfId="13271" xr:uid="{00E1FAE4-9948-46CF-BADA-F7662C1DF607}"/>
    <cellStyle name="Input [yellow] 4 2 2" xfId="30458" xr:uid="{7D8C75CD-D904-41C5-BC5A-C300D82F3C2A}"/>
    <cellStyle name="Input [yellow] 4 3" xfId="24925" xr:uid="{F1A55747-B44C-471D-BC8A-58A68FF5B52A}"/>
    <cellStyle name="Input [yellow] 5" xfId="10893" xr:uid="{4B587A31-6AC1-4EA9-9B60-5FC0518DD8E6}"/>
    <cellStyle name="Input [yellow] 5 2" xfId="28350" xr:uid="{694B3498-A75A-4AD4-9F8A-A8FF35F8C55E}"/>
    <cellStyle name="Input [yellow] 6" xfId="21035" xr:uid="{70EB06C0-4F98-4027-BF32-572A97C9F840}"/>
    <cellStyle name="Input 10" xfId="1348" xr:uid="{00000000-0005-0000-0000-000044050000}"/>
    <cellStyle name="Input 10 10" xfId="8805" xr:uid="{6607AD43-106E-44BB-8DB5-95706887338E}"/>
    <cellStyle name="Input 10 10 2" xfId="15276" xr:uid="{233328C2-F378-4EB2-B3DA-4BB97FB88255}"/>
    <cellStyle name="Input 10 10 2 2" xfId="18874" xr:uid="{8FA170AB-31A2-4292-9C5B-C85B2C9B0AA7}"/>
    <cellStyle name="Input 10 10 3" xfId="22211" xr:uid="{DF9282E9-5283-45A4-863E-2679D700A653}"/>
    <cellStyle name="Input 10 11" xfId="8780" xr:uid="{FD3FE3B2-C99F-47BA-875A-BA0DCF6A94A7}"/>
    <cellStyle name="Input 10 11 2" xfId="15251" xr:uid="{0130C6EF-EE29-4F86-ACA6-F5BF08CF6902}"/>
    <cellStyle name="Input 10 11 2 2" xfId="19533" xr:uid="{63BD5DA8-393E-4907-8FF0-BEF26A7AFAEF}"/>
    <cellStyle name="Input 10 11 3" xfId="17785" xr:uid="{ECCA7453-6C38-46DD-8535-F3CE316B7BFF}"/>
    <cellStyle name="Input 10 12" xfId="9703" xr:uid="{AFF2A82C-CCE1-451A-BF3F-39AD36758939}"/>
    <cellStyle name="Input 10 12 2" xfId="16174" xr:uid="{AAA369E2-3EF0-4FE8-B43B-6FEBFAFABE89}"/>
    <cellStyle name="Input 10 12 2 2" xfId="21728" xr:uid="{25827E1A-BEF7-416A-9CEB-66C8C3046684}"/>
    <cellStyle name="Input 10 12 3" xfId="5959" xr:uid="{31802795-4241-4068-B056-1F7EFBB3ECE9}"/>
    <cellStyle name="Input 10 13" xfId="9755" xr:uid="{0CB8A3E4-A2FF-4FE9-A03E-A7384EB7D7A9}"/>
    <cellStyle name="Input 10 13 2" xfId="16226" xr:uid="{4952043F-FB7E-46E4-B30A-CF687A4FBC1D}"/>
    <cellStyle name="Input 10 13 2 2" xfId="23785" xr:uid="{A09F1D17-0B07-46B9-B061-784614CF72B7}"/>
    <cellStyle name="Input 10 13 3" xfId="17850" xr:uid="{5EDA0493-1DA6-4365-A492-076D6B6DDB4D}"/>
    <cellStyle name="Input 10 14" xfId="9714" xr:uid="{F6301E50-81BE-477E-A90F-67957787F9B3}"/>
    <cellStyle name="Input 10 14 2" xfId="16185" xr:uid="{8DB56344-5B56-40CB-8360-01E681FD4100}"/>
    <cellStyle name="Input 10 14 2 2" xfId="4780" xr:uid="{B6192161-05D0-4B33-AEB5-35B1E76D58F9}"/>
    <cellStyle name="Input 10 14 3" xfId="20845" xr:uid="{C021025F-E3B4-40BB-B654-8A0698A5A44A}"/>
    <cellStyle name="Input 10 15" xfId="9746" xr:uid="{EE0F3640-9FE8-47E7-BE92-5CFA2EC87BFC}"/>
    <cellStyle name="Input 10 15 2" xfId="16217" xr:uid="{542F2134-30DD-4418-977A-6DBAF0061471}"/>
    <cellStyle name="Input 10 15 2 2" xfId="20138" xr:uid="{5AB5724A-7870-4862-859F-CA4404E54F9E}"/>
    <cellStyle name="Input 10 15 3" xfId="22782" xr:uid="{F4A0FD67-D330-409C-95BC-E277294BF945}"/>
    <cellStyle name="Input 10 16" xfId="9725" xr:uid="{C2D8C71B-33C9-4B58-B14D-471A050C26FF}"/>
    <cellStyle name="Input 10 16 2" xfId="16196" xr:uid="{13ABAA86-31C2-4C53-9D6B-470C0589E6BA}"/>
    <cellStyle name="Input 10 16 2 2" xfId="18647" xr:uid="{444E5942-F5B0-44F1-8A5B-95A64E771291}"/>
    <cellStyle name="Input 10 16 3" xfId="19922" xr:uid="{AE72C285-8447-4187-B47B-1C14C6BAEFA5}"/>
    <cellStyle name="Input 10 17" xfId="10922" xr:uid="{D8FF2E12-F5A6-4747-9821-82DFA5161AAF}"/>
    <cellStyle name="Input 10 17 2" xfId="23423" xr:uid="{0D188D49-2689-4998-989A-59FA137FAA37}"/>
    <cellStyle name="Input 10 18" xfId="10944" xr:uid="{223085B5-1996-44C0-AFAF-3487877978B2}"/>
    <cellStyle name="Input 10 18 2" xfId="5169" xr:uid="{44AF1A2C-3C87-439A-8C9C-837A51418240}"/>
    <cellStyle name="Input 10 19" xfId="11277" xr:uid="{DA62BA3C-8523-43F7-8A06-9E43342454C4}"/>
    <cellStyle name="Input 10 19 2" xfId="18046" xr:uid="{4B881C08-42D8-4869-8673-56DEFD8F8BAD}"/>
    <cellStyle name="Input 10 2" xfId="1349" xr:uid="{00000000-0005-0000-0000-000045050000}"/>
    <cellStyle name="Input 10 2 2" xfId="4158" xr:uid="{25CA3094-89BF-4048-9860-67BF063E2AF1}"/>
    <cellStyle name="Input 10 2 2 2" xfId="13274" xr:uid="{93A4EF5B-0D36-466D-BF89-E67F7215E72A}"/>
    <cellStyle name="Input 10 2 2 2 2" xfId="6070" xr:uid="{AD3A8B8B-35F0-4D01-9F42-3F57F45800DC}"/>
    <cellStyle name="Input 10 2 2 3" xfId="17530" xr:uid="{BF734438-0CD9-4565-A5A0-40FF3FD35452}"/>
    <cellStyle name="Input 10 2 3" xfId="10945" xr:uid="{7E45C553-5299-4BC9-BAF4-7EF538389DB6}"/>
    <cellStyle name="Input 10 2 3 2" xfId="22762" xr:uid="{125CA795-8766-45F0-B2F3-ADAB30185087}"/>
    <cellStyle name="Input 10 2 4" xfId="12350" xr:uid="{E26ED028-1514-4829-93A9-981615396EF6}"/>
    <cellStyle name="Input 10 2 4 2" xfId="19142" xr:uid="{C27C62B5-1260-481D-BCBA-FD4705F81A18}"/>
    <cellStyle name="Input 10 2 5" xfId="18788" xr:uid="{3745522A-66BA-438A-919F-B50AAFE6223F}"/>
    <cellStyle name="Input 10 20" xfId="11005" xr:uid="{0163C60E-1750-4B76-BB6F-4C6C01B167A4}"/>
    <cellStyle name="Input 10 20 2" xfId="5853" xr:uid="{24D701F5-BE47-4F6D-B13C-797A86DD4C20}"/>
    <cellStyle name="Input 10 21" xfId="10903" xr:uid="{ACF11132-311B-43E1-B2E9-C9B518111C52}"/>
    <cellStyle name="Input 10 21 2" xfId="21620" xr:uid="{B9850B05-30C7-4E8E-B55E-C5D3B30FFBE3}"/>
    <cellStyle name="Input 10 22" xfId="10994" xr:uid="{A1A5219E-4446-4E08-8CC7-5F650CBD5D28}"/>
    <cellStyle name="Input 10 22 2" xfId="20418" xr:uid="{394CBF4F-6A93-42B2-B353-E4EB3AF3AB7C}"/>
    <cellStyle name="Input 10 23" xfId="17121" xr:uid="{A7AC91E6-5452-4EE7-B326-41EEF6A39981}"/>
    <cellStyle name="Input 10 23 2" xfId="21217" xr:uid="{61F32DFC-9C99-4B9B-B9B7-E5C9B615B0C2}"/>
    <cellStyle name="Input 10 24" xfId="22288" xr:uid="{8763FEFD-F5B5-4493-9126-6701686D4EA8}"/>
    <cellStyle name="Input 10 25" xfId="33957" xr:uid="{2EA2A10B-5D21-4CE7-8E8D-A9A539C4686E}"/>
    <cellStyle name="Input 10 26" xfId="24053" xr:uid="{D36DD163-A08E-4840-82A0-CE26D2AF6D7B}"/>
    <cellStyle name="Input 10 27" xfId="24094" xr:uid="{6B579D6B-EBD0-435F-98B0-1808B5E17D34}"/>
    <cellStyle name="Input 10 3" xfId="3631" xr:uid="{9E15F01B-623A-410B-90FD-FF76974ADC1C}"/>
    <cellStyle name="Input 10 3 2" xfId="13273" xr:uid="{10068D53-433D-44A5-9773-D20B335AC9E1}"/>
    <cellStyle name="Input 10 3 2 2" xfId="18690" xr:uid="{C614B411-64A7-475E-9CE0-E2BB8323C1FF}"/>
    <cellStyle name="Input 10 3 3" xfId="6955" xr:uid="{EA9B1624-BAE1-4427-B11C-4653C13CF725}"/>
    <cellStyle name="Input 10 3 4" xfId="23667" xr:uid="{BEDEE9A6-DCD0-4799-B16C-7378EBF1DADE}"/>
    <cellStyle name="Input 10 4" xfId="3643" xr:uid="{185635B6-BA8F-454D-BD36-0059101CE4A3}"/>
    <cellStyle name="Input 10 4 2" xfId="13848" xr:uid="{E7B4DE3A-DAEE-4905-A860-7DB91C439765}"/>
    <cellStyle name="Input 10 4 2 2" xfId="17681" xr:uid="{65704034-9F4D-4853-A181-7323BE974425}"/>
    <cellStyle name="Input 10 4 3" xfId="19971" xr:uid="{1AF2A7E2-9B80-4AE0-960E-7C82D68EDA4D}"/>
    <cellStyle name="Input 10 5" xfId="7413" xr:uid="{CB739B62-B686-4A15-BEFF-E3DCD6B67565}"/>
    <cellStyle name="Input 10 5 2" xfId="13808" xr:uid="{23BD3DDE-313E-4265-8B02-B4909C654BCC}"/>
    <cellStyle name="Input 10 5 2 2" xfId="17873" xr:uid="{47BD3C71-ED4E-437E-9D08-2B424E66E2BA}"/>
    <cellStyle name="Input 10 5 3" xfId="19191" xr:uid="{08F96351-168D-45A7-A15F-85909EE278E0}"/>
    <cellStyle name="Input 10 6" xfId="7397" xr:uid="{C2967077-7B66-47BB-AB8D-929778FC620D}"/>
    <cellStyle name="Input 10 6 2" xfId="13784" xr:uid="{9292632A-E7C5-4640-A999-436E7196E612}"/>
    <cellStyle name="Input 10 6 2 2" xfId="23445" xr:uid="{4DFDDD6C-1456-41AC-BBF3-B6942798987C}"/>
    <cellStyle name="Input 10 6 3" xfId="17391" xr:uid="{8B519FFB-14C6-4FC2-91A0-2A20F9D8D235}"/>
    <cellStyle name="Input 10 7" xfId="8275" xr:uid="{E4F4AEFF-4A9A-43F4-8E51-B74ECAF233C4}"/>
    <cellStyle name="Input 10 7 2" xfId="14746" xr:uid="{EFC83774-0AE2-4377-ABFE-F4F55806D353}"/>
    <cellStyle name="Input 10 7 2 2" xfId="19574" xr:uid="{537328C8-C934-4A9D-BC6E-A7791ACBABE6}"/>
    <cellStyle name="Input 10 7 3" xfId="20226" xr:uid="{491F71ED-1131-40ED-8361-7DDD2B7FB95B}"/>
    <cellStyle name="Input 10 8" xfId="8254" xr:uid="{D5ED3EE4-7A35-4554-A6CF-CEA1B2D51CE3}"/>
    <cellStyle name="Input 10 8 2" xfId="14725" xr:uid="{3EE4EA6A-82AE-4608-B0FB-2C41399A52DC}"/>
    <cellStyle name="Input 10 8 2 2" xfId="5966" xr:uid="{F6338B03-47FC-4C8B-B01F-CE08CCEC6AA3}"/>
    <cellStyle name="Input 10 8 3" xfId="6540" xr:uid="{3F552B44-9F96-4618-BC31-3F6E0740CB5A}"/>
    <cellStyle name="Input 10 9" xfId="8226" xr:uid="{3CB9D07E-12E1-4738-8E59-4CB76ECD1E5E}"/>
    <cellStyle name="Input 10 9 2" xfId="14697" xr:uid="{6A3360B9-239B-4E6B-87B6-42B63B1506CC}"/>
    <cellStyle name="Input 10 9 2 2" xfId="23143" xr:uid="{0E9B5D22-2B68-4126-BFC7-BCB874CF570C}"/>
    <cellStyle name="Input 10 9 3" xfId="21072" xr:uid="{265371CE-82E4-4D3B-9703-6EC52D86E592}"/>
    <cellStyle name="Input 11" xfId="1350" xr:uid="{00000000-0005-0000-0000-000046050000}"/>
    <cellStyle name="Input 11 10" xfId="8806" xr:uid="{E49739CD-AF18-4783-AEA2-D821BB9E56AA}"/>
    <cellStyle name="Input 11 10 2" xfId="15277" xr:uid="{74F00549-F28A-4FB4-9AD6-0D4AF646E1F1}"/>
    <cellStyle name="Input 11 10 2 2" xfId="20078" xr:uid="{A095C7B6-A840-4E01-AFF5-CFE9E991EEB7}"/>
    <cellStyle name="Input 11 10 3" xfId="23925" xr:uid="{D9AFEBDB-3C14-4DB4-8FA4-68FB40E67EA9}"/>
    <cellStyle name="Input 11 11" xfId="8781" xr:uid="{94057AF9-DBAD-41B3-B1A7-B866B79073F9}"/>
    <cellStyle name="Input 11 11 2" xfId="15252" xr:uid="{00736BDC-B380-4CF9-B7D0-22D2A1E8D8AB}"/>
    <cellStyle name="Input 11 11 2 2" xfId="19296" xr:uid="{AF4B2DF9-5BD3-4C45-9414-522DDA109227}"/>
    <cellStyle name="Input 11 11 3" xfId="7662" xr:uid="{E7DCD4C8-A37E-4967-A22E-2636086D1B55}"/>
    <cellStyle name="Input 11 12" xfId="9702" xr:uid="{E9EF3BE4-8A00-49F5-855B-4331152E3F9B}"/>
    <cellStyle name="Input 11 12 2" xfId="16173" xr:uid="{EC27BBDD-3DC5-433F-9442-E49AF749575C}"/>
    <cellStyle name="Input 11 12 2 2" xfId="19973" xr:uid="{C52CDBE2-3397-4F23-94DD-435D89BBB055}"/>
    <cellStyle name="Input 11 12 3" xfId="23327" xr:uid="{6C0C504D-58F5-4E4C-99B0-A0A8BB386237}"/>
    <cellStyle name="Input 11 13" xfId="9756" xr:uid="{626452C2-FA59-4BCC-9B30-5FE1D4E0E633}"/>
    <cellStyle name="Input 11 13 2" xfId="16227" xr:uid="{5BBBA3DD-2BC8-4545-8E0E-B291F378F9D7}"/>
    <cellStyle name="Input 11 13 2 2" xfId="19397" xr:uid="{27643AFD-261A-4428-8160-6ED489730D5B}"/>
    <cellStyle name="Input 11 13 3" xfId="19443" xr:uid="{7B842364-94E0-4D76-9EA6-FF2E2D85E94B}"/>
    <cellStyle name="Input 11 14" xfId="9713" xr:uid="{CD48BE32-7ACB-46A1-A865-75473F1AB129}"/>
    <cellStyle name="Input 11 14 2" xfId="16184" xr:uid="{1442F323-0F87-42E0-8880-D8D30E3F4C6F}"/>
    <cellStyle name="Input 11 14 2 2" xfId="5184" xr:uid="{4026C50A-DF74-4E99-BB78-157BB5FE4DBD}"/>
    <cellStyle name="Input 11 14 3" xfId="17578" xr:uid="{C1065718-1948-4264-A4AA-66ADE7CE9EEE}"/>
    <cellStyle name="Input 11 15" xfId="9747" xr:uid="{02958DF9-991D-4970-9CD2-C9CF8F6829F8}"/>
    <cellStyle name="Input 11 15 2" xfId="16218" xr:uid="{7159DC3D-4749-4E9E-B4F2-8BDFAACE181F}"/>
    <cellStyle name="Input 11 15 2 2" xfId="22305" xr:uid="{A0043FA9-4817-4136-92F1-E094DEA0F5E3}"/>
    <cellStyle name="Input 11 15 3" xfId="18947" xr:uid="{230D2F75-5BE0-44F7-BF60-B8ACA1EEFDF2}"/>
    <cellStyle name="Input 11 16" xfId="9724" xr:uid="{CACE9F0E-A1D4-43A0-9C2D-0EE3DEA0F924}"/>
    <cellStyle name="Input 11 16 2" xfId="16195" xr:uid="{17E406FF-8602-4276-9F9F-F767227928BC}"/>
    <cellStyle name="Input 11 16 2 2" xfId="18931" xr:uid="{6C8FC9A8-9EEA-4C15-A582-E317D4CEA023}"/>
    <cellStyle name="Input 11 16 3" xfId="21168" xr:uid="{136BBD87-05CB-451C-839F-0896F2561755}"/>
    <cellStyle name="Input 11 17" xfId="10923" xr:uid="{FDA881D3-8367-438E-BFA0-072FBE65F4A8}"/>
    <cellStyle name="Input 11 17 2" xfId="20934" xr:uid="{919F5859-7D31-45B2-835E-9E2452C1D8E1}"/>
    <cellStyle name="Input 11 18" xfId="10946" xr:uid="{26808A5A-C933-4050-BA9B-7D1693A38A4E}"/>
    <cellStyle name="Input 11 18 2" xfId="20913" xr:uid="{26823417-E8C8-4BA7-8ECD-8DFEDE6A779F}"/>
    <cellStyle name="Input 11 19" xfId="10892" xr:uid="{BDF8FAB6-66B2-43D0-8213-ECE44CB906D2}"/>
    <cellStyle name="Input 11 19 2" xfId="23488" xr:uid="{EF54493C-5F60-4D0D-8017-38E0B8CC2861}"/>
    <cellStyle name="Input 11 2" xfId="1351" xr:uid="{00000000-0005-0000-0000-000047050000}"/>
    <cellStyle name="Input 11 2 2" xfId="4159" xr:uid="{FADABCC0-9C0C-45B6-861C-979964E6C8D3}"/>
    <cellStyle name="Input 11 2 2 2" xfId="13276" xr:uid="{CAC6A1DA-26B1-43EC-895A-14D20D482BCE}"/>
    <cellStyle name="Input 11 2 2 2 2" xfId="20533" xr:uid="{CFC823A7-C094-4165-B854-DFFD3766AC49}"/>
    <cellStyle name="Input 11 2 2 3" xfId="23360" xr:uid="{05FB0068-9F9E-4B6C-9C8E-AB2F318103A2}"/>
    <cellStyle name="Input 11 2 3" xfId="10947" xr:uid="{9356F623-10EB-429E-9BF2-BE094263A40E}"/>
    <cellStyle name="Input 11 2 3 2" xfId="18555" xr:uid="{E5DC659B-0DC7-470E-BE7A-6A5435A009A1}"/>
    <cellStyle name="Input 11 2 4" xfId="12351" xr:uid="{F8F6298D-E03F-47BB-95F1-72DFEBE5783A}"/>
    <cellStyle name="Input 11 2 4 2" xfId="20142" xr:uid="{B23B4550-C587-4377-A05B-4ABF4B78952D}"/>
    <cellStyle name="Input 11 2 5" xfId="18875" xr:uid="{A5EA810E-694C-4B1B-91EB-5E63142331B2}"/>
    <cellStyle name="Input 11 20" xfId="11006" xr:uid="{4CA069B3-D2EE-4FDF-BBCD-0935210A6CA0}"/>
    <cellStyle name="Input 11 20 2" xfId="23207" xr:uid="{9B2285B1-FDA4-407A-BFE1-5128EE6F8832}"/>
    <cellStyle name="Input 11 21" xfId="10902" xr:uid="{A216AC89-C6BF-47DE-AB7C-D434D467B504}"/>
    <cellStyle name="Input 11 21 2" xfId="6997" xr:uid="{A7171DBF-1979-4228-925E-46D329BE34CB}"/>
    <cellStyle name="Input 11 22" xfId="10995" xr:uid="{4B800E92-FDC3-4CCD-9DE5-DCB9AE56341F}"/>
    <cellStyle name="Input 11 22 2" xfId="21131" xr:uid="{59CBAE0C-C31F-46A2-A7C6-8EAA5474F938}"/>
    <cellStyle name="Input 11 23" xfId="17122" xr:uid="{AAA4B6EE-872B-4912-8A15-98D15EDBE59B}"/>
    <cellStyle name="Input 11 23 2" xfId="5571" xr:uid="{54BA1743-8829-4832-BBD5-D1BC60F58D8F}"/>
    <cellStyle name="Input 11 24" xfId="17823" xr:uid="{24FA140A-DB20-4A6F-9442-2FAF990D5541}"/>
    <cellStyle name="Input 11 25" xfId="34268" xr:uid="{D2FBB05A-3834-4ACE-8432-D095B41CC008}"/>
    <cellStyle name="Input 11 26" xfId="28632" xr:uid="{B78E92C9-9C4D-4630-8061-BF2D0B2A23C1}"/>
    <cellStyle name="Input 11 27" xfId="33943" xr:uid="{55313735-E413-42EA-9CC2-A84B1AE3198E}"/>
    <cellStyle name="Input 11 3" xfId="3630" xr:uid="{FDB4B1F3-3A6A-4DB3-B956-7837CDC781EB}"/>
    <cellStyle name="Input 11 3 2" xfId="13275" xr:uid="{E16E499E-D20E-4CAD-A2AC-865B3AD3D645}"/>
    <cellStyle name="Input 11 3 2 2" xfId="23176" xr:uid="{EED911DF-CE3F-42AE-A5E7-5CB6B88EA90C}"/>
    <cellStyle name="Input 11 3 3" xfId="6957" xr:uid="{760B2C62-2BF2-452A-9F80-3EEFD1703461}"/>
    <cellStyle name="Input 11 3 4" xfId="4707" xr:uid="{C746FD75-D9DB-4939-BEBB-95D020A8311C}"/>
    <cellStyle name="Input 11 4" xfId="3644" xr:uid="{64BC5015-6597-4D79-B5FB-D3400530AD8A}"/>
    <cellStyle name="Input 11 4 2" xfId="13849" xr:uid="{91C14359-D09B-425B-BADF-4D73A4A0EAAF}"/>
    <cellStyle name="Input 11 4 2 2" xfId="18458" xr:uid="{1A70E9CF-DD26-4E65-B69E-9FE6E75F2708}"/>
    <cellStyle name="Input 11 4 3" xfId="17775" xr:uid="{27EA52BB-1A91-4204-8FB8-4D85F1D90B23}"/>
    <cellStyle name="Input 11 5" xfId="7414" xr:uid="{44796035-A85F-412C-973F-A976EF979591}"/>
    <cellStyle name="Input 11 5 2" xfId="13809" xr:uid="{062F093F-D4D6-4233-89B1-F1749EB615A9}"/>
    <cellStyle name="Input 11 5 2 2" xfId="19370" xr:uid="{C54A1638-E5E8-4F49-AA98-D3DCC48C8BA6}"/>
    <cellStyle name="Input 11 5 3" xfId="22427" xr:uid="{8ABE8F6E-EF28-44B4-9665-6AB283617C53}"/>
    <cellStyle name="Input 11 6" xfId="7396" xr:uid="{277320D4-D96F-4C6C-9D1B-8AB7264089D9}"/>
    <cellStyle name="Input 11 6 2" xfId="13783" xr:uid="{2B1F3F46-8241-48C1-84E8-02430167D7EF}"/>
    <cellStyle name="Input 11 6 2 2" xfId="7120" xr:uid="{2F5B2BAC-C7D9-4B80-AEC0-0C6429F46716}"/>
    <cellStyle name="Input 11 6 3" xfId="5092" xr:uid="{FDA4D0DF-F842-46A9-BCD0-8DDEB26D35C4}"/>
    <cellStyle name="Input 11 7" xfId="8276" xr:uid="{91B1977B-2F18-4ED0-A9DE-27C0B7AB2FF8}"/>
    <cellStyle name="Input 11 7 2" xfId="14747" xr:uid="{789B2D25-EA28-419C-805F-9099F5D0AFF5}"/>
    <cellStyle name="Input 11 7 2 2" xfId="4612" xr:uid="{14EE2F57-3654-438F-986B-9C8DBC13DB5E}"/>
    <cellStyle name="Input 11 7 3" xfId="18413" xr:uid="{93AC6BFC-5E41-436D-9226-16D1D45ABB0C}"/>
    <cellStyle name="Input 11 8" xfId="8533" xr:uid="{2B0455B1-FB88-47BD-967B-0F418B33EE59}"/>
    <cellStyle name="Input 11 8 2" xfId="15004" xr:uid="{1568E12C-8BD7-48CF-BB82-B9967BA82BDF}"/>
    <cellStyle name="Input 11 8 2 2" xfId="17745" xr:uid="{66E6B8E3-3576-4FA5-9327-1E680A3C293F}"/>
    <cellStyle name="Input 11 8 3" xfId="18357" xr:uid="{4D7124E1-8DF4-4B80-B19B-80C32210036B}"/>
    <cellStyle name="Input 11 9" xfId="8227" xr:uid="{95373096-85D9-44FF-A697-EDA38D739CC2}"/>
    <cellStyle name="Input 11 9 2" xfId="14698" xr:uid="{D544A1C0-FFEC-4D17-8B72-3133CE545BD1}"/>
    <cellStyle name="Input 11 9 2 2" xfId="21713" xr:uid="{6EA55B7D-FC40-4BD8-A08E-3BCCE169BC98}"/>
    <cellStyle name="Input 11 9 3" xfId="21690" xr:uid="{07CBF221-7101-44CD-A053-FA675C376B3A}"/>
    <cellStyle name="Input 12" xfId="1352" xr:uid="{00000000-0005-0000-0000-000048050000}"/>
    <cellStyle name="Input 12 10" xfId="8807" xr:uid="{8BFFB45C-9591-410E-939D-48580965D237}"/>
    <cellStyle name="Input 12 10 2" xfId="15278" xr:uid="{26169726-4960-4007-8E6B-EE8DC69F2E64}"/>
    <cellStyle name="Input 12 10 2 2" xfId="20433" xr:uid="{0ED0033A-E508-448B-942E-271016D5016D}"/>
    <cellStyle name="Input 12 10 3" xfId="18740" xr:uid="{857D7567-E2DA-442C-912E-E5D79C62BA86}"/>
    <cellStyle name="Input 12 11" xfId="8782" xr:uid="{0B857F0D-87F5-4829-BAA9-91F4D5352AC7}"/>
    <cellStyle name="Input 12 11 2" xfId="15253" xr:uid="{6F0E0DB3-E4BA-46FD-AB39-CD044036C539}"/>
    <cellStyle name="Input 12 11 2 2" xfId="18026" xr:uid="{594A4C8D-76B3-45B7-93D3-A9B956B9C358}"/>
    <cellStyle name="Input 12 11 3" xfId="17606" xr:uid="{C5E8D3CC-DE3A-4691-9458-17C4CB77F05A}"/>
    <cellStyle name="Input 12 12" xfId="9701" xr:uid="{2961D5A5-E90A-4C56-8B51-8E8CAF328BA9}"/>
    <cellStyle name="Input 12 12 2" xfId="16172" xr:uid="{A38ED7AB-6625-4477-A025-66AEA2E5C3DB}"/>
    <cellStyle name="Input 12 12 2 2" xfId="23629" xr:uid="{B41635CB-81DF-4373-B500-B2427132BE4D}"/>
    <cellStyle name="Input 12 12 3" xfId="18819" xr:uid="{8F51EDB4-7347-4C4C-B0E8-C36214EE63E2}"/>
    <cellStyle name="Input 12 13" xfId="9435" xr:uid="{6D399EB7-FBE9-4390-AB96-6E1B8492F4AE}"/>
    <cellStyle name="Input 12 13 2" xfId="15906" xr:uid="{08539175-7B9E-4237-9BDE-0BAE5955A11C}"/>
    <cellStyle name="Input 12 13 2 2" xfId="4687" xr:uid="{C743B6B8-3831-476D-A129-0EACF74A25B1}"/>
    <cellStyle name="Input 12 13 3" xfId="20369" xr:uid="{87B7F794-27DC-4E4F-8F5C-C8313AC445F0}"/>
    <cellStyle name="Input 12 14" xfId="9712" xr:uid="{4241D7AF-8867-4393-9555-5472E74DC4E8}"/>
    <cellStyle name="Input 12 14 2" xfId="16183" xr:uid="{4C2C3768-06BD-46E7-BEE2-4EA9B2660E06}"/>
    <cellStyle name="Input 12 14 2 2" xfId="17595" xr:uid="{5F2FE24C-7B48-4751-A527-D9DBD2915691}"/>
    <cellStyle name="Input 12 14 3" xfId="21451" xr:uid="{80635D22-7EA6-4752-A228-E2349904E2C2}"/>
    <cellStyle name="Input 12 15" xfId="9418" xr:uid="{71F0281B-7F98-4BD7-92CA-9593DA201486}"/>
    <cellStyle name="Input 12 15 2" xfId="15889" xr:uid="{4C693249-D3BF-4D00-A706-BF7FA74EC32E}"/>
    <cellStyle name="Input 12 15 2 2" xfId="5862" xr:uid="{AD745221-499A-4895-AEB9-EB065CC5F556}"/>
    <cellStyle name="Input 12 15 3" xfId="17616" xr:uid="{86066737-B78F-4535-A864-F70DE9F890B1}"/>
    <cellStyle name="Input 12 16" xfId="9723" xr:uid="{83AA44B5-2259-4868-8D95-9B1BCC671228}"/>
    <cellStyle name="Input 12 16 2" xfId="16194" xr:uid="{04DC6887-A442-48A8-8450-E25A8E76B099}"/>
    <cellStyle name="Input 12 16 2 2" xfId="5858" xr:uid="{1CE8F523-173F-408B-849A-8789AD85FCB8}"/>
    <cellStyle name="Input 12 16 3" xfId="19738" xr:uid="{7C6D4215-41CA-4C0A-90C1-4224C711DE15}"/>
    <cellStyle name="Input 12 17" xfId="10924" xr:uid="{664D25D2-CDB8-4DC2-9E16-E4C4AF36DC0F}"/>
    <cellStyle name="Input 12 17 2" xfId="18767" xr:uid="{35B1B2E3-D610-470C-8A7C-1DB06457B45D}"/>
    <cellStyle name="Input 12 18" xfId="10948" xr:uid="{4252E6C1-B6B1-4600-852C-ACB6004EF5BB}"/>
    <cellStyle name="Input 12 18 2" xfId="21383" xr:uid="{5BB05D0C-3E4C-499A-AD6B-7F8A27CC4F3E}"/>
    <cellStyle name="Input 12 19" xfId="11265" xr:uid="{B57D720E-9CC1-489B-A1DD-6F5CBCE63EBE}"/>
    <cellStyle name="Input 12 19 2" xfId="17805" xr:uid="{0B5E33AF-B59B-4589-81FE-34CC9725AC1D}"/>
    <cellStyle name="Input 12 2" xfId="1353" xr:uid="{00000000-0005-0000-0000-000049050000}"/>
    <cellStyle name="Input 12 2 2" xfId="4160" xr:uid="{5F7A0705-A3F2-4DC8-9E68-5498C38D8991}"/>
    <cellStyle name="Input 12 2 2 2" xfId="13278" xr:uid="{A6E1B57F-6EAA-4145-BAA5-1B8AAA989420}"/>
    <cellStyle name="Input 12 2 2 2 2" xfId="22166" xr:uid="{02BC8F60-ED81-46EE-928D-2C82CFDD3BE7}"/>
    <cellStyle name="Input 12 2 2 3" xfId="23666" xr:uid="{853F6D2F-B78E-43C6-A670-13BA94007199}"/>
    <cellStyle name="Input 12 2 3" xfId="11322" xr:uid="{D3D933A4-D179-4526-87EC-53A43B9B59FE}"/>
    <cellStyle name="Input 12 2 3 2" xfId="23765" xr:uid="{01DFC414-C693-45FC-8AF8-2072EF18845A}"/>
    <cellStyle name="Input 12 2 4" xfId="12352" xr:uid="{A070A5B7-A117-4F76-8AB8-B41C8A18EB6B}"/>
    <cellStyle name="Input 12 2 4 2" xfId="23039" xr:uid="{F442142A-1DD4-44E4-B77C-6757FD3C998C}"/>
    <cellStyle name="Input 12 2 5" xfId="19752" xr:uid="{F7C4B904-386F-4EBA-83A7-EEEF00DA750B}"/>
    <cellStyle name="Input 12 20" xfId="11007" xr:uid="{B3E78DDD-7CD9-424A-A4E0-157CAFC1DACD}"/>
    <cellStyle name="Input 12 20 2" xfId="20985" xr:uid="{11630137-2EA7-476B-B074-9D1821829031}"/>
    <cellStyle name="Input 12 21" xfId="10901" xr:uid="{770DDAE7-FF83-4340-A2B4-F3A17537FD11}"/>
    <cellStyle name="Input 12 21 2" xfId="21985" xr:uid="{EF1352A2-229F-4983-A9A1-E371DD8FE9D5}"/>
    <cellStyle name="Input 12 22" xfId="10996" xr:uid="{40D6A8DD-CC5D-4AEB-90A4-32274D208EB8}"/>
    <cellStyle name="Input 12 22 2" xfId="22143" xr:uid="{56B09081-443C-492B-B0D8-91E0A0C8B6F1}"/>
    <cellStyle name="Input 12 23" xfId="17123" xr:uid="{42AF33BE-228C-49D1-A624-FAAF16DBFA06}"/>
    <cellStyle name="Input 12 23 2" xfId="19642" xr:uid="{391E2F04-C282-4C78-9135-11A6B6659948}"/>
    <cellStyle name="Input 12 24" xfId="22781" xr:uid="{62F3F66E-8B51-4FDC-928C-58FFDC5659F6}"/>
    <cellStyle name="Input 12 25" xfId="33955" xr:uid="{40AA41F2-AA2C-4B4F-A0C4-921BF1422118}"/>
    <cellStyle name="Input 12 26" xfId="34164" xr:uid="{C8AB2D4A-939C-4FEF-A231-7EF00EABF02A}"/>
    <cellStyle name="Input 12 27" xfId="34321" xr:uid="{4B9689E5-647B-4087-8DA5-9E98D43F4653}"/>
    <cellStyle name="Input 12 3" xfId="3629" xr:uid="{B151740C-786A-4C5A-B664-8ACA03067F61}"/>
    <cellStyle name="Input 12 3 2" xfId="13277" xr:uid="{3C0E14FE-3A74-4530-871C-F4AD07F147C9}"/>
    <cellStyle name="Input 12 3 2 2" xfId="18717" xr:uid="{5307E4BF-B374-4A81-90F9-05757ABAE683}"/>
    <cellStyle name="Input 12 3 3" xfId="6959" xr:uid="{F89D3A19-D66B-4524-A2F2-1EFC181099E2}"/>
    <cellStyle name="Input 12 3 4" xfId="23747" xr:uid="{624CA8BC-3893-4F37-B55D-8F7B91A0E08C}"/>
    <cellStyle name="Input 12 4" xfId="3403" xr:uid="{D8E4C416-0E41-4561-8E98-3A51A80C1BAD}"/>
    <cellStyle name="Input 12 4 2" xfId="13850" xr:uid="{9D31603D-A217-4BDC-AC7B-378E8A2FE9C0}"/>
    <cellStyle name="Input 12 4 2 2" xfId="23916" xr:uid="{D9463A57-BC9B-4CBB-AF87-E7BF614660B1}"/>
    <cellStyle name="Input 12 4 3" xfId="22733" xr:uid="{DF321DF2-DF24-4C04-A49D-434D28B16091}"/>
    <cellStyle name="Input 12 5" xfId="7350" xr:uid="{2A9AC846-013B-47FE-831B-B4F8DF24D8B7}"/>
    <cellStyle name="Input 12 5 2" xfId="13736" xr:uid="{F048EF5F-51E5-4CB3-8FC9-0FB1617B53B3}"/>
    <cellStyle name="Input 12 5 2 2" xfId="19652" xr:uid="{1717011B-AEDC-4A04-8F00-B6946DCC092D}"/>
    <cellStyle name="Input 12 5 3" xfId="21523" xr:uid="{3AF73B65-C586-43F6-95F1-862ED3AA751D}"/>
    <cellStyle name="Input 12 6" xfId="7395" xr:uid="{2B428EB7-D90A-4EDE-A317-801C0B9A86A2}"/>
    <cellStyle name="Input 12 6 2" xfId="13782" xr:uid="{618866D7-44E2-4DBB-AD26-7A62C25021A9}"/>
    <cellStyle name="Input 12 6 2 2" xfId="22426" xr:uid="{D121689C-AC55-44FE-8288-8F793F6C8D4E}"/>
    <cellStyle name="Input 12 6 3" xfId="24000" xr:uid="{946DC784-E4D7-4D85-9613-4CC9DD53BF18}"/>
    <cellStyle name="Input 12 7" xfId="8277" xr:uid="{1A2AC517-4780-456C-810A-568E6FF04717}"/>
    <cellStyle name="Input 12 7 2" xfId="14748" xr:uid="{76048F5A-FE52-42AC-AEC7-91AD701F020F}"/>
    <cellStyle name="Input 12 7 2 2" xfId="21344" xr:uid="{07D9C741-9865-4B97-BC5A-0015DB5BD899}"/>
    <cellStyle name="Input 12 7 3" xfId="20012" xr:uid="{29765E03-768C-41F3-9160-BCD300C7588F}"/>
    <cellStyle name="Input 12 8" xfId="8255" xr:uid="{A79749E5-FD26-4395-8662-465308520678}"/>
    <cellStyle name="Input 12 8 2" xfId="14726" xr:uid="{35D3766A-BADB-49C4-B245-5159065C369E}"/>
    <cellStyle name="Input 12 8 2 2" xfId="22800" xr:uid="{8ADF992F-091B-4EA6-B0D9-C5BB09E5525A}"/>
    <cellStyle name="Input 12 8 3" xfId="6162" xr:uid="{AB721285-732C-4622-80C9-68A86413DDC0}"/>
    <cellStyle name="Input 12 9" xfId="8228" xr:uid="{BFEFBEA6-9C96-425A-9671-1457B8EE2DED}"/>
    <cellStyle name="Input 12 9 2" xfId="14699" xr:uid="{05950E2C-3A06-4289-8AF9-6D3FD9F8791A}"/>
    <cellStyle name="Input 12 9 2 2" xfId="17812" xr:uid="{3D6DD630-C190-4968-8D7F-B74C11FC4FA3}"/>
    <cellStyle name="Input 12 9 3" xfId="7317" xr:uid="{0D8BA040-11D7-4407-844B-34CFC0FC78E0}"/>
    <cellStyle name="Input 13" xfId="1354" xr:uid="{00000000-0005-0000-0000-00004A050000}"/>
    <cellStyle name="Input 13 10" xfId="8808" xr:uid="{EDAEA2E5-6740-4D24-894A-F81D414C6574}"/>
    <cellStyle name="Input 13 10 2" xfId="15279" xr:uid="{9124B427-8EBB-4A22-9F5D-82CBA5099316}"/>
    <cellStyle name="Input 13 10 2 2" xfId="19836" xr:uid="{BE887FD0-E67E-4D07-B2AE-43DFCCC1F5DD}"/>
    <cellStyle name="Input 13 10 3" xfId="18859" xr:uid="{BD05EDCA-B551-4408-928F-76A79101B412}"/>
    <cellStyle name="Input 13 11" xfId="8730" xr:uid="{72C748E9-EA58-4CFE-A9F9-123F11C5DCFC}"/>
    <cellStyle name="Input 13 11 2" xfId="15201" xr:uid="{EFD79B8C-C6A5-40F7-A396-5A4CC4349C96}"/>
    <cellStyle name="Input 13 11 2 2" xfId="6134" xr:uid="{26438872-25DE-4006-AE6F-3557DB8EC74C}"/>
    <cellStyle name="Input 13 11 3" xfId="22926" xr:uid="{1D01B7E4-BD2D-402B-9E52-B9AE1FC4FF2E}"/>
    <cellStyle name="Input 13 12" xfId="9700" xr:uid="{BF110AC8-4312-4C5F-A713-D3095767B086}"/>
    <cellStyle name="Input 13 12 2" xfId="16171" xr:uid="{D19ABD07-BB7F-456D-97C7-82BF78BE06B4}"/>
    <cellStyle name="Input 13 12 2 2" xfId="22280" xr:uid="{F642ED20-3395-48FC-BDC1-C650D99F4D09}"/>
    <cellStyle name="Input 13 12 3" xfId="23968" xr:uid="{2073BEF1-B207-47C9-8DF7-0BBB3987006A}"/>
    <cellStyle name="Input 13 13" xfId="9757" xr:uid="{B10299AB-BE92-46C2-B024-83B8374CDC88}"/>
    <cellStyle name="Input 13 13 2" xfId="16228" xr:uid="{D6E4A783-93E0-46B2-A7B9-C3D7C6D766F8}"/>
    <cellStyle name="Input 13 13 2 2" xfId="22253" xr:uid="{86369BD1-E131-40BF-BB74-C5C309FF52DE}"/>
    <cellStyle name="Input 13 13 3" xfId="22644" xr:uid="{41B7F166-672E-47B6-A515-9A9C394B3607}"/>
    <cellStyle name="Input 13 14" xfId="9711" xr:uid="{DE212BD2-09A2-432E-9216-BCC93E996F77}"/>
    <cellStyle name="Input 13 14 2" xfId="16182" xr:uid="{947ED27C-D889-4778-A3A1-F91163149B5A}"/>
    <cellStyle name="Input 13 14 2 2" xfId="6642" xr:uid="{C4EEFC56-B4FD-42BE-A61D-C99D9C28AE40}"/>
    <cellStyle name="Input 13 14 3" xfId="23429" xr:uid="{92B8EE6C-62FD-4B7E-8A70-4A450844B7E7}"/>
    <cellStyle name="Input 13 15" xfId="9419" xr:uid="{778B726A-DBD5-4739-9D32-93D939877523}"/>
    <cellStyle name="Input 13 15 2" xfId="15890" xr:uid="{68CD4E4A-3361-42E3-9EDD-D11EBB3BE26E}"/>
    <cellStyle name="Input 13 15 2 2" xfId="18818" xr:uid="{66BACB16-7AAB-48EC-9435-E1ADFEC982F8}"/>
    <cellStyle name="Input 13 15 3" xfId="5453" xr:uid="{7CC12910-D239-438F-92FD-0F352ED76C4D}"/>
    <cellStyle name="Input 13 16" xfId="9722" xr:uid="{77F8C4B5-610E-4137-A0E3-C5610F92BC14}"/>
    <cellStyle name="Input 13 16 2" xfId="16193" xr:uid="{6814169E-9F23-47ED-83C3-666D4C1EE3B1}"/>
    <cellStyle name="Input 13 16 2 2" xfId="17803" xr:uid="{BFDFA10D-2087-41B7-8FEF-78E41D168457}"/>
    <cellStyle name="Input 13 16 3" xfId="18009" xr:uid="{D807A841-6170-44B7-B0B2-0908986AC2A3}"/>
    <cellStyle name="Input 13 17" xfId="10925" xr:uid="{37004B54-0E84-4901-B0CE-4D202C3220C6}"/>
    <cellStyle name="Input 13 17 2" xfId="21551" xr:uid="{41FEA6BC-9A62-439C-A4BB-C1DC7F4CB989}"/>
    <cellStyle name="Input 13 18" xfId="10949" xr:uid="{A9B4D181-CAC3-4905-81DA-65F90253DCEA}"/>
    <cellStyle name="Input 13 18 2" xfId="19240" xr:uid="{E5F9688C-6DD5-4640-A038-CCFA2D55661E}"/>
    <cellStyle name="Input 13 19" xfId="10891" xr:uid="{154D3E61-A62D-43FA-AC41-3DA09393E44F}"/>
    <cellStyle name="Input 13 19 2" xfId="21602" xr:uid="{6F0312BA-44B2-4509-87D0-4B41F153E32C}"/>
    <cellStyle name="Input 13 2" xfId="1355" xr:uid="{00000000-0005-0000-0000-00004B050000}"/>
    <cellStyle name="Input 13 2 2" xfId="4161" xr:uid="{42C3BA16-26CD-4B0F-A530-693E6B805A0C}"/>
    <cellStyle name="Input 13 2 2 2" xfId="13280" xr:uid="{DD3C66B4-8976-4F6C-844E-1363D9BAA85F}"/>
    <cellStyle name="Input 13 2 2 2 2" xfId="18088" xr:uid="{454713E0-9CD4-433D-ADD1-64DE5AB0FB43}"/>
    <cellStyle name="Input 13 2 2 3" xfId="22699" xr:uid="{55D193EE-A684-44BA-AB04-CD8AD2D3CAFA}"/>
    <cellStyle name="Input 13 2 3" xfId="10950" xr:uid="{2FFBBF79-FC99-458E-9802-A8655C9CD1E4}"/>
    <cellStyle name="Input 13 2 3 2" xfId="4498" xr:uid="{848B1F72-AFA7-448B-A471-37BFD7E0EBAA}"/>
    <cellStyle name="Input 13 2 4" xfId="12353" xr:uid="{F922D2AB-5761-44B4-A2D0-6649125198AE}"/>
    <cellStyle name="Input 13 2 4 2" xfId="21257" xr:uid="{EAC851FF-B0FF-41A5-8E6A-FD7C93C3F487}"/>
    <cellStyle name="Input 13 2 5" xfId="21361" xr:uid="{12BC5FA9-F42F-4AE9-9215-1893307495AF}"/>
    <cellStyle name="Input 13 20" xfId="11008" xr:uid="{7B3112FF-E296-4A07-A0EE-DA789240B5CF}"/>
    <cellStyle name="Input 13 20 2" xfId="23566" xr:uid="{381222E0-5EF9-4740-BA09-C9B8A631D115}"/>
    <cellStyle name="Input 13 21" xfId="10900" xr:uid="{AA5A68FF-F82A-4229-AE4B-2116AA0FC11A}"/>
    <cellStyle name="Input 13 21 2" xfId="22675" xr:uid="{DD973945-1DF1-4F72-8F08-9C60BF8149B9}"/>
    <cellStyle name="Input 13 22" xfId="10997" xr:uid="{AD6458D0-90B9-4C8A-909F-6B00730C01CB}"/>
    <cellStyle name="Input 13 22 2" xfId="18625" xr:uid="{88B0C196-93F5-4AC2-BB07-225603C809CB}"/>
    <cellStyle name="Input 13 23" xfId="17124" xr:uid="{C03B73AC-E118-4ADA-97D9-0F25F42F4122}"/>
    <cellStyle name="Input 13 23 2" xfId="20257" xr:uid="{6EF94EF2-0782-4D47-9157-F2DFCCE53F28}"/>
    <cellStyle name="Input 13 24" xfId="23991" xr:uid="{5FBB2DA1-677A-43DC-97A3-F28C7DCE1962}"/>
    <cellStyle name="Input 13 25" xfId="34240" xr:uid="{C156739A-89F1-4FB3-A7F0-866F7E6EB66C}"/>
    <cellStyle name="Input 13 26" xfId="24022" xr:uid="{97148094-1A4C-4892-9925-16B5F72EDCB0}"/>
    <cellStyle name="Input 13 27" xfId="34012" xr:uid="{1EB6E05A-B716-42FD-BFDA-EF087BD33765}"/>
    <cellStyle name="Input 13 3" xfId="3628" xr:uid="{9C90BD0C-C16C-442E-A10A-E27747DC2FAF}"/>
    <cellStyle name="Input 13 3 2" xfId="13279" xr:uid="{02CB72BC-6981-491C-B270-1377F34B3390}"/>
    <cellStyle name="Input 13 3 2 2" xfId="22437" xr:uid="{21760E25-8C0A-4181-971D-9F7A588B5A31}"/>
    <cellStyle name="Input 13 3 3" xfId="6961" xr:uid="{BE1C4F18-4237-4C76-8186-5CA591668881}"/>
    <cellStyle name="Input 13 3 4" xfId="23753" xr:uid="{2677EE27-14EB-49A0-82FE-5FC57BF3D19D}"/>
    <cellStyle name="Input 13 4" xfId="3645" xr:uid="{604D21ED-C645-4AFB-AD3A-F60304F3827E}"/>
    <cellStyle name="Input 13 4 2" xfId="13851" xr:uid="{1E5387AB-D1D8-4378-9A8E-9E938A350618}"/>
    <cellStyle name="Input 13 4 2 2" xfId="7231" xr:uid="{B3C4FDC9-3028-444E-9ECB-162331EDAC74}"/>
    <cellStyle name="Input 13 4 3" xfId="22749" xr:uid="{70B6E28A-DB72-4A4A-A969-EF7A1AC6B35E}"/>
    <cellStyle name="Input 13 5" xfId="7415" xr:uid="{9D84635A-0259-4D0A-A6E2-FE7A267200F4}"/>
    <cellStyle name="Input 13 5 2" xfId="13810" xr:uid="{6E78CC2D-07B1-4B78-A6CC-4E03662CF50B}"/>
    <cellStyle name="Input 13 5 2 2" xfId="18561" xr:uid="{B6B082B5-D8FF-432B-AB6C-87F6336B554F}"/>
    <cellStyle name="Input 13 5 3" xfId="17884" xr:uid="{4234149E-9344-42A8-8341-CC03A795C71A}"/>
    <cellStyle name="Input 13 6" xfId="7394" xr:uid="{05477C2C-49E4-4E32-882D-734790C802F4}"/>
    <cellStyle name="Input 13 6 2" xfId="13781" xr:uid="{4FA3C0CB-D05B-46A9-9DAE-00E6DFC90587}"/>
    <cellStyle name="Input 13 6 2 2" xfId="4532" xr:uid="{731232FC-396F-45B5-8273-046271032E7F}"/>
    <cellStyle name="Input 13 6 3" xfId="17990" xr:uid="{CD09AA32-DAFD-4C3C-B2D9-650489AC25E6}"/>
    <cellStyle name="Input 13 7" xfId="8278" xr:uid="{64AB3830-2F85-4971-AECF-37BB8CDC5893}"/>
    <cellStyle name="Input 13 7 2" xfId="14749" xr:uid="{3A4C39D8-087E-43FA-89BD-C4AAC1823D52}"/>
    <cellStyle name="Input 13 7 2 2" xfId="18256" xr:uid="{5D15005E-078B-4FBE-A04F-E95F6ECB63D0}"/>
    <cellStyle name="Input 13 7 3" xfId="22386" xr:uid="{814E3C0C-B8F6-4648-B452-6144ACA74DF4}"/>
    <cellStyle name="Input 13 8" xfId="8256" xr:uid="{226B3E0A-76E0-466E-90B3-1857FA9BF0BD}"/>
    <cellStyle name="Input 13 8 2" xfId="14727" xr:uid="{25EB7D33-F0FF-4124-9E41-978B17B0B5A3}"/>
    <cellStyle name="Input 13 8 2 2" xfId="23727" xr:uid="{FE052026-C1F3-405E-9581-24B3D4686B9D}"/>
    <cellStyle name="Input 13 8 3" xfId="19141" xr:uid="{EBFD6136-0621-4006-8804-B25D86F0CAAE}"/>
    <cellStyle name="Input 13 9" xfId="8229" xr:uid="{50223BFF-1F6E-4BFD-8B6E-4D80AD58C597}"/>
    <cellStyle name="Input 13 9 2" xfId="14700" xr:uid="{0F86527C-B4BD-46F2-96C1-6340E6C40EF8}"/>
    <cellStyle name="Input 13 9 2 2" xfId="4817" xr:uid="{1949884C-2D57-4581-A5B3-547FDEA2F654}"/>
    <cellStyle name="Input 13 9 3" xfId="23653" xr:uid="{8BE1F181-C838-45A8-9D2F-E9F91B5A032E}"/>
    <cellStyle name="Input 14" xfId="1356" xr:uid="{00000000-0005-0000-0000-00004C050000}"/>
    <cellStyle name="Input 14 10" xfId="8809" xr:uid="{C2B49B96-849C-45DD-94BA-48FEE64F8F13}"/>
    <cellStyle name="Input 14 10 2" xfId="15280" xr:uid="{B3C77AE3-9F48-4844-8038-C2A101D4EDFE}"/>
    <cellStyle name="Input 14 10 2 2" xfId="18779" xr:uid="{7B7430D1-7F94-4399-AC4E-F635C3CF3F43}"/>
    <cellStyle name="Input 14 10 3" xfId="20915" xr:uid="{E2FA0E87-3AD7-4837-A359-B79BFDDEB113}"/>
    <cellStyle name="Input 14 11" xfId="8783" xr:uid="{654F2857-4420-45DC-827D-852332137130}"/>
    <cellStyle name="Input 14 11 2" xfId="15254" xr:uid="{B3334634-0EDF-403B-9DFC-530866244B2B}"/>
    <cellStyle name="Input 14 11 2 2" xfId="18215" xr:uid="{BA750BFD-1863-46EF-8B67-50DAB5CCD17A}"/>
    <cellStyle name="Input 14 11 3" xfId="21208" xr:uid="{98005BCC-41EE-49B0-B48D-73D5E110EF85}"/>
    <cellStyle name="Input 14 12" xfId="9699" xr:uid="{FB69AD49-826E-45E9-89CB-100D6068DC0B}"/>
    <cellStyle name="Input 14 12 2" xfId="16170" xr:uid="{DFE66D21-E472-4AC4-861A-F877AAB1CB04}"/>
    <cellStyle name="Input 14 12 2 2" xfId="24018" xr:uid="{5198AE95-83CB-4478-8F4A-1CD5E61F721D}"/>
    <cellStyle name="Input 14 12 3" xfId="19328" xr:uid="{4D2E2C40-C6D0-425E-A7DC-693C26FB067E}"/>
    <cellStyle name="Input 14 13" xfId="9758" xr:uid="{D5C03689-A330-4D8D-84C6-36027B4590B9}"/>
    <cellStyle name="Input 14 13 2" xfId="16229" xr:uid="{BA7E778B-6FFE-4AAB-8652-BF6574308438}"/>
    <cellStyle name="Input 14 13 2 2" xfId="21694" xr:uid="{D9724FB5-8340-4843-8E68-484AD220A3F7}"/>
    <cellStyle name="Input 14 13 3" xfId="20465" xr:uid="{13D8CAC9-E25B-406B-81A5-73BF97FE2023}"/>
    <cellStyle name="Input 14 14" xfId="9710" xr:uid="{6E7AD9AE-23B4-4AF8-A90C-EB79285D2100}"/>
    <cellStyle name="Input 14 14 2" xfId="16181" xr:uid="{9CD0F8AB-8C68-46DE-8D60-34542FE89EF6}"/>
    <cellStyle name="Input 14 14 2 2" xfId="17359" xr:uid="{6C5F92E6-3E36-4CF9-BEC9-2043E37115E4}"/>
    <cellStyle name="Input 14 14 3" xfId="22201" xr:uid="{3499813D-57B5-45F0-A831-EB04A65F52F5}"/>
    <cellStyle name="Input 14 15" xfId="9748" xr:uid="{5E72C34C-99BC-4EBB-9C5F-591DE9FB12FB}"/>
    <cellStyle name="Input 14 15 2" xfId="16219" xr:uid="{D40AB6E9-5646-40A4-893A-5FC820879805}"/>
    <cellStyle name="Input 14 15 2 2" xfId="23786" xr:uid="{92726027-8014-474E-A1FC-506272979512}"/>
    <cellStyle name="Input 14 15 3" xfId="21492" xr:uid="{75A9130E-4D78-460B-9BB9-DDF01B886B94}"/>
    <cellStyle name="Input 14 16" xfId="9721" xr:uid="{BB2DEA53-1382-4F2D-A971-49E9BC4D0BC7}"/>
    <cellStyle name="Input 14 16 2" xfId="16192" xr:uid="{4A447673-55A9-4FEC-8E85-06CFE1B23F7C}"/>
    <cellStyle name="Input 14 16 2 2" xfId="21889" xr:uid="{8FE5798A-0830-427E-A3AB-6FB8986669B6}"/>
    <cellStyle name="Input 14 16 3" xfId="23694" xr:uid="{3EB20957-F21A-4600-AD0C-6D763CF4FFF1}"/>
    <cellStyle name="Input 14 17" xfId="10926" xr:uid="{36EA2650-4008-452F-8C59-BD8C54394C2E}"/>
    <cellStyle name="Input 14 17 2" xfId="18103" xr:uid="{82AD4150-8BC2-4B5F-BEFB-8522B26CDEB3}"/>
    <cellStyle name="Input 14 18" xfId="10951" xr:uid="{A460FAF1-1CCF-43D2-BD3F-5CDD2B777D73}"/>
    <cellStyle name="Input 14 18 2" xfId="21016" xr:uid="{1BF971F8-522F-4D1A-AEA2-A01E8A681658}"/>
    <cellStyle name="Input 14 19" xfId="11340" xr:uid="{FFD707D4-0A77-4D99-B6AB-5E44167A1FE0}"/>
    <cellStyle name="Input 14 19 2" xfId="19606" xr:uid="{D8237681-87E2-4D19-9F4C-E9FD340C39BD}"/>
    <cellStyle name="Input 14 2" xfId="1357" xr:uid="{00000000-0005-0000-0000-00004D050000}"/>
    <cellStyle name="Input 14 2 2" xfId="4162" xr:uid="{9809D337-DB67-446F-8082-DB3F68928D2C}"/>
    <cellStyle name="Input 14 2 2 2" xfId="13282" xr:uid="{7A233DCD-0EB6-4910-BA86-9A1C12625F66}"/>
    <cellStyle name="Input 14 2 2 2 2" xfId="18463" xr:uid="{29A06487-83A8-4DEB-841D-E02CD5CFB0EC}"/>
    <cellStyle name="Input 14 2 2 3" xfId="22306" xr:uid="{76585D70-9209-44A9-9A38-E635F65C570D}"/>
    <cellStyle name="Input 14 2 3" xfId="10952" xr:uid="{6A1AB0F7-7B55-4437-AF88-D6F43B6B692A}"/>
    <cellStyle name="Input 14 2 3 2" xfId="5912" xr:uid="{2998776D-B57C-4C8C-A108-E2D66F58AA57}"/>
    <cellStyle name="Input 14 2 4" xfId="12354" xr:uid="{0D99BEC8-90CE-4D38-B5A3-1010D25EEE09}"/>
    <cellStyle name="Input 14 2 4 2" xfId="23592" xr:uid="{1C8BD0BB-FF4C-46CF-B39A-10724C931D7E}"/>
    <cellStyle name="Input 14 2 5" xfId="19086" xr:uid="{7903ADEA-0C2E-4CEF-9439-768485DF9C8D}"/>
    <cellStyle name="Input 14 20" xfId="11009" xr:uid="{0ABE17AF-756A-42B4-B13A-104F330D9A05}"/>
    <cellStyle name="Input 14 20 2" xfId="23923" xr:uid="{9E143CBC-10DF-4EB4-ADA2-2045C9BAC273}"/>
    <cellStyle name="Input 14 21" xfId="10632" xr:uid="{D3BA0F9A-6A13-4685-8C65-8DA264242FCF}"/>
    <cellStyle name="Input 14 21 2" xfId="5953" xr:uid="{56DA4FC2-8CB0-4953-902A-62363C4239C0}"/>
    <cellStyle name="Input 14 22" xfId="11266" xr:uid="{63C820ED-C498-46DA-9FAF-9EB8E69AF217}"/>
    <cellStyle name="Input 14 22 2" xfId="17890" xr:uid="{148ECAA5-FB88-4E85-9CD1-07543FBFD821}"/>
    <cellStyle name="Input 14 23" xfId="17125" xr:uid="{0258F268-E38C-4255-9F35-4E58EF979264}"/>
    <cellStyle name="Input 14 23 2" xfId="5754" xr:uid="{7CF3373B-AB6C-4B19-B401-6C097DADFFEC}"/>
    <cellStyle name="Input 14 24" xfId="22915" xr:uid="{CEB20D93-600B-49D1-B014-D2DDCBEC49EA}"/>
    <cellStyle name="Input 14 25" xfId="33935" xr:uid="{D437ADEF-28A1-445B-852E-F1727AEE6437}"/>
    <cellStyle name="Input 14 26" xfId="28347" xr:uid="{B9F7D1F7-91EB-48F8-B303-86B21B3958F9}"/>
    <cellStyle name="Input 14 27" xfId="34314" xr:uid="{717037E8-85C2-41EE-99E7-3CEF2720AE6E}"/>
    <cellStyle name="Input 14 3" xfId="3627" xr:uid="{91DABBD7-5B2A-4B01-B035-74FCC1D9AED7}"/>
    <cellStyle name="Input 14 3 2" xfId="13281" xr:uid="{FCEB3227-BA45-47D6-83AF-6DD025A8CF32}"/>
    <cellStyle name="Input 14 3 2 2" xfId="22817" xr:uid="{818E44B4-7545-45C6-A5C3-863D9631C74E}"/>
    <cellStyle name="Input 14 3 3" xfId="6963" xr:uid="{24206584-C3CF-4275-B310-178A7A946621}"/>
    <cellStyle name="Input 14 3 4" xfId="23185" xr:uid="{3214BEFC-D807-4455-9DA4-38CFBF4FCA7D}"/>
    <cellStyle name="Input 14 4" xfId="3646" xr:uid="{840A6920-97CA-4005-8972-B86A33A727E0}"/>
    <cellStyle name="Input 14 4 2" xfId="13852" xr:uid="{45276D90-3828-4CDF-B63A-C87DB682789A}"/>
    <cellStyle name="Input 14 4 2 2" xfId="17670" xr:uid="{DB83F340-287F-4CD5-9CB4-B73A8912EBFB}"/>
    <cellStyle name="Input 14 4 3" xfId="20430" xr:uid="{9686827D-3596-404A-A7D9-1637662BFB1C}"/>
    <cellStyle name="Input 14 5" xfId="7416" xr:uid="{1AE77047-9368-49D4-BBC5-E2F829615666}"/>
    <cellStyle name="Input 14 5 2" xfId="13811" xr:uid="{8D82090E-B315-4AA6-B9CD-F34FE72D964D}"/>
    <cellStyle name="Input 14 5 2 2" xfId="21487" xr:uid="{B0DCAD63-A87B-4E78-8830-2592F9714FEB}"/>
    <cellStyle name="Input 14 5 3" xfId="19657" xr:uid="{34B3E09F-421E-4DF9-9982-C44AB06C0168}"/>
    <cellStyle name="Input 14 6" xfId="7393" xr:uid="{F487D191-3588-4B31-97EE-F43B4227CB33}"/>
    <cellStyle name="Input 14 6 2" xfId="13780" xr:uid="{C4254D61-65CD-4029-99B3-4AC45DDA7C86}"/>
    <cellStyle name="Input 14 6 2 2" xfId="4936" xr:uid="{1F379837-0D8D-4E54-A641-74A2C374A5D0}"/>
    <cellStyle name="Input 14 6 3" xfId="21629" xr:uid="{1B61053C-A7A0-4CCE-AC2F-F63E7E50013C}"/>
    <cellStyle name="Input 14 7" xfId="8279" xr:uid="{576BB4EC-0BA1-44B3-91E7-92316B749B14}"/>
    <cellStyle name="Input 14 7 2" xfId="14750" xr:uid="{2AD6D4F4-F778-4701-AE08-B8BF26EB82E2}"/>
    <cellStyle name="Input 14 7 2 2" xfId="18910" xr:uid="{48792131-A6E6-4A55-93E6-575DBBA9EC32}"/>
    <cellStyle name="Input 14 7 3" xfId="21783" xr:uid="{7ED8FEC2-27BA-4311-BF31-2C8255713030}"/>
    <cellStyle name="Input 14 8" xfId="8257" xr:uid="{5CAA409D-9917-422E-9817-E34F77FF3B29}"/>
    <cellStyle name="Input 14 8 2" xfId="14728" xr:uid="{E143464A-C552-4760-9441-ED5DAD505365}"/>
    <cellStyle name="Input 14 8 2 2" xfId="6105" xr:uid="{A808D77E-825B-497D-9FB9-C6D30EE63C7F}"/>
    <cellStyle name="Input 14 8 3" xfId="17888" xr:uid="{D2AF895D-38A0-4A2C-91AD-CED1C6186BE7}"/>
    <cellStyle name="Input 14 9" xfId="8232" xr:uid="{6512374E-8A24-449B-907E-9E632F7EC7A7}"/>
    <cellStyle name="Input 14 9 2" xfId="14703" xr:uid="{D6CCF03E-3E38-4E5E-89EE-EDFA795CD08C}"/>
    <cellStyle name="Input 14 9 2 2" xfId="22601" xr:uid="{4DFC9795-357D-4CC5-8FC6-0016EDD25CD4}"/>
    <cellStyle name="Input 14 9 3" xfId="4828" xr:uid="{158D1564-5F13-404C-9831-F2C7452168F0}"/>
    <cellStyle name="Input 15" xfId="1358" xr:uid="{00000000-0005-0000-0000-00004E050000}"/>
    <cellStyle name="Input 15 10" xfId="8810" xr:uid="{DF2C9C6A-20F5-498B-BA19-437EF951AD88}"/>
    <cellStyle name="Input 15 10 2" xfId="15281" xr:uid="{48BC034E-5957-4489-8FE6-E8B769565DF5}"/>
    <cellStyle name="Input 15 10 2 2" xfId="19082" xr:uid="{D408DFAD-7DC8-4C4D-988D-89FD074BB46F}"/>
    <cellStyle name="Input 15 10 3" xfId="20490" xr:uid="{99E5FA59-AEEF-4830-ACF8-54CA9F882215}"/>
    <cellStyle name="Input 15 11" xfId="8784" xr:uid="{5FCC078A-21F5-4242-BD01-8B122BEB72B7}"/>
    <cellStyle name="Input 15 11 2" xfId="15255" xr:uid="{B5EB1F70-B26F-4986-AE35-537F8DB6A8C8}"/>
    <cellStyle name="Input 15 11 2 2" xfId="19527" xr:uid="{BD04B656-4F47-4ED8-A933-C04E4B28D7CE}"/>
    <cellStyle name="Input 15 11 3" xfId="19418" xr:uid="{37D05C33-E7AA-4678-8416-AD34AD27CFF0}"/>
    <cellStyle name="Input 15 12" xfId="9698" xr:uid="{73358CD5-000F-4EEC-B620-12143E860CE1}"/>
    <cellStyle name="Input 15 12 2" xfId="16169" xr:uid="{393E1102-66B0-4248-BA12-23297A72A910}"/>
    <cellStyle name="Input 15 12 2 2" xfId="22873" xr:uid="{3ECA68DE-B815-485A-8C61-78445ABE5408}"/>
    <cellStyle name="Input 15 12 3" xfId="4906" xr:uid="{C671AD27-E032-4945-B5CE-AE4C8ED50134}"/>
    <cellStyle name="Input 15 13" xfId="9759" xr:uid="{817D8FCC-6FA0-4C33-AA9C-7702625FA459}"/>
    <cellStyle name="Input 15 13 2" xfId="16230" xr:uid="{3316640D-20A2-4829-B882-F5E2ABE5B0E6}"/>
    <cellStyle name="Input 15 13 2 2" xfId="18125" xr:uid="{E465A62A-1812-482C-BCF9-15D06D09AF5E}"/>
    <cellStyle name="Input 15 13 3" xfId="23274" xr:uid="{D177D546-2AA9-4639-9256-0E973919C385}"/>
    <cellStyle name="Input 15 14" xfId="9709" xr:uid="{C8AB7903-B4B6-4ED6-BCC7-523C37BFE852}"/>
    <cellStyle name="Input 15 14 2" xfId="16180" xr:uid="{F5AEC0B3-C1C7-417D-A461-182F5472AA6E}"/>
    <cellStyle name="Input 15 14 2 2" xfId="18753" xr:uid="{9FF7D6FC-0D04-4262-B8CC-AA7BC0661E80}"/>
    <cellStyle name="Input 15 14 3" xfId="20623" xr:uid="{03590EB8-CA6F-41C6-B9D0-FCA70AF924DE}"/>
    <cellStyle name="Input 15 15" xfId="9749" xr:uid="{0634EBD7-377F-44DD-B648-9E7E6155CEBE}"/>
    <cellStyle name="Input 15 15 2" xfId="16220" xr:uid="{2A499730-C303-401F-B73B-D4A9C772DBAB}"/>
    <cellStyle name="Input 15 15 2 2" xfId="20753" xr:uid="{57D29B57-AF67-4F7F-BE6D-B8505216E3CD}"/>
    <cellStyle name="Input 15 15 3" xfId="18398" xr:uid="{AC78E0F6-8D53-42E0-9698-6A4E658479A8}"/>
    <cellStyle name="Input 15 16" xfId="9720" xr:uid="{528B22D6-257F-4B2E-B40B-4792772993D2}"/>
    <cellStyle name="Input 15 16 2" xfId="16191" xr:uid="{A34040B6-0EFE-4EA3-923E-36DD6B9A3880}"/>
    <cellStyle name="Input 15 16 2 2" xfId="20266" xr:uid="{B4F21723-C81A-43AC-830D-EB1F752B8DAA}"/>
    <cellStyle name="Input 15 16 3" xfId="21640" xr:uid="{922262F3-349D-45A1-BF3C-33334DAC6738}"/>
    <cellStyle name="Input 15 17" xfId="10927" xr:uid="{94ADABDA-9B3E-4EE7-9B34-2011E67E3E72}"/>
    <cellStyle name="Input 15 17 2" xfId="5075" xr:uid="{69A87F4A-7A73-42E7-8A49-F60D30318CE3}"/>
    <cellStyle name="Input 15 18" xfId="10953" xr:uid="{214BA3B1-5166-44ED-BA90-076B3F4ED40C}"/>
    <cellStyle name="Input 15 18 2" xfId="19417" xr:uid="{55097756-327C-4202-B253-38F7DD9C910C}"/>
    <cellStyle name="Input 15 19" xfId="11338" xr:uid="{60665292-0B4B-478D-B2CF-546224884335}"/>
    <cellStyle name="Input 15 19 2" xfId="21854" xr:uid="{66D80731-9B47-4C8C-9A62-B3DB57F192DF}"/>
    <cellStyle name="Input 15 2" xfId="1359" xr:uid="{00000000-0005-0000-0000-00004F050000}"/>
    <cellStyle name="Input 15 2 2" xfId="4163" xr:uid="{A019AC88-89A3-4720-B9D2-994BC734946B}"/>
    <cellStyle name="Input 15 2 2 2" xfId="13284" xr:uid="{4EE0450B-9452-4131-9037-95FF3FDF2A11}"/>
    <cellStyle name="Input 15 2 2 2 2" xfId="22805" xr:uid="{CC94FFFA-3383-40AC-A36C-A43131CCC7FF}"/>
    <cellStyle name="Input 15 2 2 3" xfId="18886" xr:uid="{F2BFFE81-05FB-4D1A-B3FB-CA746D3630AC}"/>
    <cellStyle name="Input 15 2 3" xfId="10954" xr:uid="{26D30139-E32C-43BF-A2D3-E95908838D31}"/>
    <cellStyle name="Input 15 2 3 2" xfId="22722" xr:uid="{2843390D-9DF3-424D-84DB-A7478CE5677B}"/>
    <cellStyle name="Input 15 2 4" xfId="12355" xr:uid="{95310D20-4C2E-4978-B873-1D1B20459711}"/>
    <cellStyle name="Input 15 2 4 2" xfId="5580" xr:uid="{A9541AD3-E3A0-4C3D-A0FF-A844B5634771}"/>
    <cellStyle name="Input 15 2 5" xfId="17748" xr:uid="{E319B434-F4E8-4226-82E3-E79DB7D2E903}"/>
    <cellStyle name="Input 15 20" xfId="11010" xr:uid="{8DB94FBF-9F8D-4A70-A24D-5C08068C8ABF}"/>
    <cellStyle name="Input 15 20 2" xfId="5020" xr:uid="{5921943E-C5F0-4B79-83EF-4CF511A7AB81}"/>
    <cellStyle name="Input 15 21" xfId="10899" xr:uid="{38C35E10-BBEC-4C5D-A652-390B0D792AA7}"/>
    <cellStyle name="Input 15 21 2" xfId="4493" xr:uid="{7FA8829E-02FA-4F59-9B89-0C57C8FD9546}"/>
    <cellStyle name="Input 15 22" xfId="10998" xr:uid="{B4025B29-92BC-49EC-A79E-D3CB50BDB98B}"/>
    <cellStyle name="Input 15 22 2" xfId="7113" xr:uid="{B2E0D3DF-5826-4B96-BD89-7CBD2FCB34CE}"/>
    <cellStyle name="Input 15 23" xfId="17126" xr:uid="{8A40FD3F-3D14-4963-8AA0-253041464F3F}"/>
    <cellStyle name="Input 15 23 2" xfId="22724" xr:uid="{622C0AA7-A448-4385-B71F-7ED25C1C1017}"/>
    <cellStyle name="Input 15 24" xfId="19056" xr:uid="{A8802C89-A282-4525-A1BC-3A87D10289FB}"/>
    <cellStyle name="Input 15 25" xfId="34255" xr:uid="{30363C93-7A4C-475D-BC81-E3DCD7AED76E}"/>
    <cellStyle name="Input 15 26" xfId="34179" xr:uid="{602A8867-C8DB-40FA-ADC0-A1A35C850F58}"/>
    <cellStyle name="Input 15 27" xfId="34004" xr:uid="{4518CBEE-D97E-4857-B037-39DC95DF5AC5}"/>
    <cellStyle name="Input 15 3" xfId="3626" xr:uid="{CD34BDA4-F48B-4399-B781-4CB144500259}"/>
    <cellStyle name="Input 15 3 2" xfId="13283" xr:uid="{39113EC8-8C3F-48E1-8A0C-0B84CEEE3333}"/>
    <cellStyle name="Input 15 3 2 2" xfId="4805" xr:uid="{D2B86416-752F-4DC9-8168-09568017D3B0}"/>
    <cellStyle name="Input 15 3 3" xfId="6964" xr:uid="{E54804DF-1BAC-4348-BC02-934979425B33}"/>
    <cellStyle name="Input 15 3 4" xfId="5775" xr:uid="{BEF8C4FA-18DA-42EA-B7A3-56C56B2FA0A5}"/>
    <cellStyle name="Input 15 4" xfId="3647" xr:uid="{2EE379DB-E30A-4361-B66B-94655DFA0A1A}"/>
    <cellStyle name="Input 15 4 2" xfId="13853" xr:uid="{7AEA7931-E0BB-4FFD-AD70-6539A7867E3C}"/>
    <cellStyle name="Input 15 4 2 2" xfId="5942" xr:uid="{C5F9D6D8-86B7-4A45-BE30-4AE807A90ED8}"/>
    <cellStyle name="Input 15 4 3" xfId="6965" xr:uid="{2CB3C218-A5CD-4196-819A-D609F40CFDC2}"/>
    <cellStyle name="Input 15 5" xfId="7417" xr:uid="{52CDDD20-C9FA-48B8-A0FB-255EF4DBBE42}"/>
    <cellStyle name="Input 15 5 2" xfId="13812" xr:uid="{370D4791-60CE-4BBD-9AC6-E71C9107312E}"/>
    <cellStyle name="Input 15 5 2 2" xfId="19260" xr:uid="{4D3EB349-609F-4EE1-95B0-92B56B80CA05}"/>
    <cellStyle name="Input 15 5 3" xfId="20321" xr:uid="{F531F84E-83C2-48AE-B29D-C53480D1D020}"/>
    <cellStyle name="Input 15 6" xfId="7392" xr:uid="{B2C6865E-02D5-4946-90C9-11B4BF856A65}"/>
    <cellStyle name="Input 15 6 2" xfId="13779" xr:uid="{54EAF878-7903-463E-97E9-EF7AC4849CA7}"/>
    <cellStyle name="Input 15 6 2 2" xfId="18291" xr:uid="{F6BB2A99-BAE0-4970-8B8F-ABBC8F0A9E99}"/>
    <cellStyle name="Input 15 6 3" xfId="23776" xr:uid="{C7AD3FB2-019C-4683-8682-06014A87C7FF}"/>
    <cellStyle name="Input 15 7" xfId="8280" xr:uid="{3BB4D561-B302-4B3B-AB55-F435095E0481}"/>
    <cellStyle name="Input 15 7 2" xfId="14751" xr:uid="{A27BFBD4-E456-4646-AF92-DB986F34D3B1}"/>
    <cellStyle name="Input 15 7 2 2" xfId="23133" xr:uid="{F158043C-6AD1-4CC5-B006-8A145CD1871C}"/>
    <cellStyle name="Input 15 7 3" xfId="21312" xr:uid="{42CC46FA-83AF-4CCF-BC99-63AFDAAEA6E3}"/>
    <cellStyle name="Input 15 8" xfId="8258" xr:uid="{A1E0CDA9-366A-440B-9190-58339511540F}"/>
    <cellStyle name="Input 15 8 2" xfId="14729" xr:uid="{AA7707A8-46D7-4F2E-8FEA-53EA39A77BAC}"/>
    <cellStyle name="Input 15 8 2 2" xfId="5810" xr:uid="{DC19AABB-EDE9-4040-B502-FB7D4BC51F83}"/>
    <cellStyle name="Input 15 8 3" xfId="20428" xr:uid="{1CE49637-1DA8-467C-BBC7-6F4E30126073}"/>
    <cellStyle name="Input 15 9" xfId="8233" xr:uid="{99F72698-B9C1-498A-8B96-003B8F8063F2}"/>
    <cellStyle name="Input 15 9 2" xfId="14704" xr:uid="{458DEBCF-E82D-42D9-9300-1981AE2BAD48}"/>
    <cellStyle name="Input 15 9 2 2" xfId="20250" xr:uid="{C3C8E28C-3BC3-45D2-9383-B9B4162A40F8}"/>
    <cellStyle name="Input 15 9 3" xfId="22105" xr:uid="{2897B1B7-F724-4260-B05B-5B3477DC4570}"/>
    <cellStyle name="Input 16" xfId="1360" xr:uid="{00000000-0005-0000-0000-000050050000}"/>
    <cellStyle name="Input 16 10" xfId="8811" xr:uid="{97A420D5-3FA7-49A4-B193-844314A6FAF3}"/>
    <cellStyle name="Input 16 10 2" xfId="15282" xr:uid="{58BD58F6-20CC-4A5D-BBAB-012DC14F2D54}"/>
    <cellStyle name="Input 16 10 2 2" xfId="18969" xr:uid="{6AC51542-750D-4FBE-9BCA-66CBCDA6AD05}"/>
    <cellStyle name="Input 16 10 3" xfId="4728" xr:uid="{983416A7-3C90-4951-BF79-A3AF22B79A0F}"/>
    <cellStyle name="Input 16 11" xfId="8785" xr:uid="{87D713AD-5EB5-4182-BA54-940B7276CEB9}"/>
    <cellStyle name="Input 16 11 2" xfId="15256" xr:uid="{668E99A3-F327-4DA4-8642-D8482F2F1E03}"/>
    <cellStyle name="Input 16 11 2 2" xfId="7640" xr:uid="{DAA0BFF4-AC9B-4CA4-B311-D197659F2D0B}"/>
    <cellStyle name="Input 16 11 3" xfId="23909" xr:uid="{18A826E2-F0E0-458A-981C-F7AF29C47433}"/>
    <cellStyle name="Input 16 12" xfId="9697" xr:uid="{57706B84-0CD2-4C48-8E76-22CC2D79F09D}"/>
    <cellStyle name="Input 16 12 2" xfId="16168" xr:uid="{8AC84A5E-FB3D-4B60-BC5D-6973583941BB}"/>
    <cellStyle name="Input 16 12 2 2" xfId="19336" xr:uid="{FD3A279A-F4AC-466A-90BC-DDC302C5B35B}"/>
    <cellStyle name="Input 16 12 3" xfId="18410" xr:uid="{48B3C471-A76A-4A30-9A84-432B18F66210}"/>
    <cellStyle name="Input 16 13" xfId="9760" xr:uid="{7533FEEC-4645-4877-A1E6-F813FFC509A6}"/>
    <cellStyle name="Input 16 13 2" xfId="16231" xr:uid="{973AB3F1-0F67-4FFF-A4C6-64BA95F06943}"/>
    <cellStyle name="Input 16 13 2 2" xfId="21080" xr:uid="{74881A0A-9E0F-49B8-979C-AB5A695A26EB}"/>
    <cellStyle name="Input 16 13 3" xfId="23917" xr:uid="{AFBA1138-8310-448D-B0FA-F35FFB0932D5}"/>
    <cellStyle name="Input 16 14" xfId="9708" xr:uid="{63780A9C-825A-47A4-8843-372B16E320AB}"/>
    <cellStyle name="Input 16 14 2" xfId="16179" xr:uid="{134271E6-E806-4182-8186-EFB5742575D9}"/>
    <cellStyle name="Input 16 14 2 2" xfId="19562" xr:uid="{97BDD396-0006-4477-AED9-D71AE894964F}"/>
    <cellStyle name="Input 16 14 3" xfId="5773" xr:uid="{71F816BC-D8B0-47BF-9695-54467A781615}"/>
    <cellStyle name="Input 16 15" xfId="9750" xr:uid="{349EA00E-56EA-4277-8EC8-77F976DDCEE6}"/>
    <cellStyle name="Input 16 15 2" xfId="16221" xr:uid="{E3ED5E58-0222-4731-8381-69D33033FB5D}"/>
    <cellStyle name="Input 16 15 2 2" xfId="17458" xr:uid="{847D5369-DC49-4FBF-815F-31F82920B7C2}"/>
    <cellStyle name="Input 16 15 3" xfId="22788" xr:uid="{B98A8D9F-6ACC-4F42-A547-EFE76D0C8D6C}"/>
    <cellStyle name="Input 16 16" xfId="9719" xr:uid="{5C7172DF-6658-4583-B42B-95683336A3AB}"/>
    <cellStyle name="Input 16 16 2" xfId="16190" xr:uid="{D11DB06D-532C-4279-A5CA-73263EAFB29C}"/>
    <cellStyle name="Input 16 16 2 2" xfId="20449" xr:uid="{78AD5709-CA58-44EB-A80A-E8281166FFB7}"/>
    <cellStyle name="Input 16 16 3" xfId="23511" xr:uid="{0740D075-0DEF-42AE-A78C-ADAC2AF6F787}"/>
    <cellStyle name="Input 16 17" xfId="10928" xr:uid="{7A894AA4-D321-4645-BA10-2A1D8A021B46}"/>
    <cellStyle name="Input 16 17 2" xfId="21793" xr:uid="{D30674E0-B95A-4454-BD65-9FECABACADE7}"/>
    <cellStyle name="Input 16 18" xfId="10955" xr:uid="{64776527-0C91-420E-8BDD-E13319D0C42E}"/>
    <cellStyle name="Input 16 18 2" xfId="18833" xr:uid="{0944405B-3EF9-402E-84E3-3A192EF8D251}"/>
    <cellStyle name="Input 16 19" xfId="10890" xr:uid="{7DE013C2-153B-4A26-AC42-CA16A1EB70F3}"/>
    <cellStyle name="Input 16 19 2" xfId="21732" xr:uid="{AF47A4B3-B823-44E0-9C0E-DE55E439D489}"/>
    <cellStyle name="Input 16 2" xfId="1361" xr:uid="{00000000-0005-0000-0000-000051050000}"/>
    <cellStyle name="Input 16 2 2" xfId="4164" xr:uid="{8F56A588-061E-47C5-B909-02427FFD0C95}"/>
    <cellStyle name="Input 16 2 2 2" xfId="13286" xr:uid="{9259EEF7-B97F-4505-B5F4-5C9D4CAED596}"/>
    <cellStyle name="Input 16 2 2 2 2" xfId="17418" xr:uid="{5D4394D8-E3F1-49DF-846C-06E464775F91}"/>
    <cellStyle name="Input 16 2 2 3" xfId="21771" xr:uid="{5A333C0A-74E6-4317-935E-788BD1DF48FF}"/>
    <cellStyle name="Input 16 2 3" xfId="10956" xr:uid="{0EF783E6-7A9E-4F9E-BFED-294B1C99B4A3}"/>
    <cellStyle name="Input 16 2 3 2" xfId="23864" xr:uid="{0382ACBE-59C7-44CD-A696-5E21B9FE5E5A}"/>
    <cellStyle name="Input 16 2 4" xfId="12356" xr:uid="{0154826F-EEFD-46F4-96F4-FE1C42C283FA}"/>
    <cellStyle name="Input 16 2 4 2" xfId="20522" xr:uid="{DC514885-DAE8-4900-BA11-B562EE55092B}"/>
    <cellStyle name="Input 16 2 5" xfId="20184" xr:uid="{A9E8FCA1-A7D2-45D5-9DD4-83926FA0EDD1}"/>
    <cellStyle name="Input 16 20" xfId="11311" xr:uid="{499AF799-0396-4E87-95E0-AF6340C09E3C}"/>
    <cellStyle name="Input 16 20 2" xfId="21831" xr:uid="{7C55E2FC-16E0-4A67-9FC8-61117CFC7708}"/>
    <cellStyle name="Input 16 21" xfId="10898" xr:uid="{22359870-BBBE-4FDD-9635-410605D6D6E0}"/>
    <cellStyle name="Input 16 21 2" xfId="22719" xr:uid="{A82AB417-885A-4F00-921A-E471A908E1F4}"/>
    <cellStyle name="Input 16 22" xfId="10999" xr:uid="{77079CF4-D964-4601-815E-ABB6812B07AB}"/>
    <cellStyle name="Input 16 22 2" xfId="20568" xr:uid="{BD7D4001-A428-4520-A546-07AD7B275C5D}"/>
    <cellStyle name="Input 16 23" xfId="17127" xr:uid="{906150F7-BD60-4605-A9CA-598C355491E3}"/>
    <cellStyle name="Input 16 23 2" xfId="23172" xr:uid="{E90EB55F-F5EF-4FC2-B872-AEF90EAB87B1}"/>
    <cellStyle name="Input 16 24" xfId="24002" xr:uid="{9598F887-C2EB-4CB2-BAE4-BD24D530394B}"/>
    <cellStyle name="Input 16 25" xfId="33945" xr:uid="{1672AAC1-F10D-4D38-B11E-79935F9E9C29}"/>
    <cellStyle name="Input 16 26" xfId="34143" xr:uid="{ABE4529E-C22F-42FC-A229-76E10A142A4B}"/>
    <cellStyle name="Input 16 27" xfId="34306" xr:uid="{D28DD8D2-66B2-4954-ACA8-4EEB8F9E2950}"/>
    <cellStyle name="Input 16 3" xfId="3625" xr:uid="{0D7A49DD-9A91-4C6A-B1C9-1FA366FB0CFE}"/>
    <cellStyle name="Input 16 3 2" xfId="13285" xr:uid="{A1B74F3E-434C-45FD-B5AE-CACC7DA109CE}"/>
    <cellStyle name="Input 16 3 2 2" xfId="5698" xr:uid="{6C2E92B1-8741-4F47-A53D-D4E412E74DD1}"/>
    <cellStyle name="Input 16 3 3" xfId="6966" xr:uid="{966D782C-2ED7-43AD-8B35-E1E8C79A12AA}"/>
    <cellStyle name="Input 16 3 4" xfId="19198" xr:uid="{00BB41F4-C683-43A4-BC8D-33FED6A06208}"/>
    <cellStyle name="Input 16 4" xfId="3648" xr:uid="{05C94ECF-3627-4B9C-BE40-9163E6AA4224}"/>
    <cellStyle name="Input 16 4 2" xfId="13854" xr:uid="{A42EFFCD-697A-467D-B7FE-0F6F0CA6A731}"/>
    <cellStyle name="Input 16 4 2 2" xfId="20034" xr:uid="{9B8256C6-266B-4CF5-B400-103CA059E5B3}"/>
    <cellStyle name="Input 16 4 3" xfId="19617" xr:uid="{FCFF0D7F-F878-4337-8DC5-48430A112032}"/>
    <cellStyle name="Input 16 5" xfId="7418" xr:uid="{3B2267A9-6D95-4E6B-B407-CA1E654E3840}"/>
    <cellStyle name="Input 16 5 2" xfId="13813" xr:uid="{475C37C4-34B1-4741-A27D-032AF309483B}"/>
    <cellStyle name="Input 16 5 2 2" xfId="22357" xr:uid="{AD5A0693-2EA3-4AF7-96A7-C7B5D0BD65B7}"/>
    <cellStyle name="Input 16 5 3" xfId="21150" xr:uid="{C82FC7A6-FB34-4ACD-8BEB-49452FABD08B}"/>
    <cellStyle name="Input 16 6" xfId="7391" xr:uid="{F9E533BF-5E47-4ACA-96C4-573A5E418FC8}"/>
    <cellStyle name="Input 16 6 2" xfId="13778" xr:uid="{7422A1D5-626F-403D-8A04-1EB8A15C7724}"/>
    <cellStyle name="Input 16 6 2 2" xfId="23363" xr:uid="{9B8CE9ED-3C3E-444F-88DF-A5D748F4B42C}"/>
    <cellStyle name="Input 16 6 3" xfId="18578" xr:uid="{324CEEC3-F55B-464B-B308-5D435BB0C0CF}"/>
    <cellStyle name="Input 16 7" xfId="8281" xr:uid="{65C37440-4118-4031-BFDA-98F15DA0A25E}"/>
    <cellStyle name="Input 16 7 2" xfId="14752" xr:uid="{1A368D26-4C50-444C-BFF5-DA027895F500}"/>
    <cellStyle name="Input 16 7 2 2" xfId="19237" xr:uid="{0916A92D-32DF-4BD7-B96F-2475F5D2A2F5}"/>
    <cellStyle name="Input 16 7 3" xfId="19735" xr:uid="{F4E6D37E-FB00-4704-B268-AC8A65D4258E}"/>
    <cellStyle name="Input 16 8" xfId="8534" xr:uid="{C37D8591-7F51-40C3-984E-6FC760A03E41}"/>
    <cellStyle name="Input 16 8 2" xfId="15005" xr:uid="{8CB34835-2178-413F-B51B-2E57761281C1}"/>
    <cellStyle name="Input 16 8 2 2" xfId="20730" xr:uid="{5F55D808-C08B-4205-9C27-52249DA2508E}"/>
    <cellStyle name="Input 16 8 3" xfId="21126" xr:uid="{B748BB25-2CAB-4DCD-8BCE-2CCBF94B8CBE}"/>
    <cellStyle name="Input 16 9" xfId="8234" xr:uid="{F0E2AFBB-99D0-4AAA-B511-7E3400A4E0D6}"/>
    <cellStyle name="Input 16 9 2" xfId="14705" xr:uid="{A45D5245-6007-43C1-BC3C-9C5F5C033CB3}"/>
    <cellStyle name="Input 16 9 2 2" xfId="19404" xr:uid="{43FC96EC-C96D-43C5-8777-3824FED2B0D0}"/>
    <cellStyle name="Input 16 9 3" xfId="19819" xr:uid="{1D9CF5D0-B39E-4815-AA80-B7B82679D847}"/>
    <cellStyle name="Input 17" xfId="1362" xr:uid="{00000000-0005-0000-0000-000052050000}"/>
    <cellStyle name="Input 17 10" xfId="8812" xr:uid="{9A58D973-0BA5-49D1-8434-A94C1C1F9C49}"/>
    <cellStyle name="Input 17 10 2" xfId="15283" xr:uid="{A8CCCF0E-8FD6-437E-A3EF-DA60F9178FC2}"/>
    <cellStyle name="Input 17 10 2 2" xfId="19342" xr:uid="{7C6615E6-FBD0-437B-B190-F722A46BA011}"/>
    <cellStyle name="Input 17 10 3" xfId="23624" xr:uid="{E792EB56-4833-4C1B-B44F-457F671B72EA}"/>
    <cellStyle name="Input 17 11" xfId="8786" xr:uid="{5D37E41D-B8B7-47C3-8163-5FF306793AAC}"/>
    <cellStyle name="Input 17 11 2" xfId="15257" xr:uid="{753D56D7-A18F-4B87-A20F-E8D123E45F79}"/>
    <cellStyle name="Input 17 11 2 2" xfId="5926" xr:uid="{71E51210-E798-4F90-B6A0-1F12F857E423}"/>
    <cellStyle name="Input 17 11 3" xfId="17734" xr:uid="{36E3A049-1DF3-4EA6-A310-F4E821AD3814}"/>
    <cellStyle name="Input 17 12" xfId="9696" xr:uid="{E3227D04-1761-44D1-9114-038ACDC2C651}"/>
    <cellStyle name="Input 17 12 2" xfId="16167" xr:uid="{7B7AB482-EA23-4EE0-82B5-D3108FE1E3A6}"/>
    <cellStyle name="Input 17 12 2 2" xfId="19024" xr:uid="{1AEF4377-DBAA-4914-84B7-C83E01AD7570}"/>
    <cellStyle name="Input 17 12 3" xfId="19893" xr:uid="{AE0120A8-4CF6-4064-9271-6C427D41DA6D}"/>
    <cellStyle name="Input 17 13" xfId="9761" xr:uid="{D622B305-AF40-467C-8B47-1F52C5C105A8}"/>
    <cellStyle name="Input 17 13 2" xfId="16232" xr:uid="{19DB15CD-016B-4275-AE86-F1C6B670CBCF}"/>
    <cellStyle name="Input 17 13 2 2" xfId="21521" xr:uid="{E772B80F-95A8-4120-B76C-0D644D89F11D}"/>
    <cellStyle name="Input 17 13 3" xfId="20349" xr:uid="{01207883-715B-46B8-B28D-F35BC2D87275}"/>
    <cellStyle name="Input 17 14" xfId="9707" xr:uid="{22A2EA18-BF92-4E51-B79B-6727196748AC}"/>
    <cellStyle name="Input 17 14 2" xfId="16178" xr:uid="{3AAE55FA-6353-4377-AACB-7D7B01D06251}"/>
    <cellStyle name="Input 17 14 2 2" xfId="18857" xr:uid="{D7399DE4-7F2D-435C-875A-17BBC9E718AF}"/>
    <cellStyle name="Input 17 14 3" xfId="20994" xr:uid="{D5DBE398-7AE5-478F-B07B-4E5148B66F1A}"/>
    <cellStyle name="Input 17 15" xfId="9751" xr:uid="{8CFFBCFE-8611-4C47-8908-CC5C8CA14184}"/>
    <cellStyle name="Input 17 15 2" xfId="16222" xr:uid="{5EF2ED41-E9C4-46D4-A6E9-75EF9D396B9F}"/>
    <cellStyle name="Input 17 15 2 2" xfId="4965" xr:uid="{C0D1C1B8-8FD4-4BF9-9576-716ED3D29E10}"/>
    <cellStyle name="Input 17 15 3" xfId="22671" xr:uid="{BA4FCF72-2A0D-4D5A-9D75-64C2E04D96BB}"/>
    <cellStyle name="Input 17 16" xfId="9718" xr:uid="{8A72AA23-785F-4DD9-BDC0-BA702ACFA174}"/>
    <cellStyle name="Input 17 16 2" xfId="16189" xr:uid="{FD9D4980-6953-4AC8-9776-88CB5DF0C7CA}"/>
    <cellStyle name="Input 17 16 2 2" xfId="17838" xr:uid="{77D47C9B-CA05-47AF-AE62-62BF9C18A233}"/>
    <cellStyle name="Input 17 16 3" xfId="17499" xr:uid="{DD8B4AEA-A1FC-4D0D-A2CB-4D53E191BA20}"/>
    <cellStyle name="Input 17 17" xfId="10929" xr:uid="{ADE5F28B-B2EC-498A-94D5-1027F1E45659}"/>
    <cellStyle name="Input 17 17 2" xfId="20055" xr:uid="{B4FB1486-6AD2-459B-B556-140C6EE971FA}"/>
    <cellStyle name="Input 17 18" xfId="11241" xr:uid="{135B2B75-5656-4E29-A0F7-B02D44C43BEC}"/>
    <cellStyle name="Input 17 18 2" xfId="18512" xr:uid="{CB3079A7-5A46-4F4D-865C-CA949B1A49F2}"/>
    <cellStyle name="Input 17 19" xfId="10622" xr:uid="{CCE8D0CC-DA1D-427B-8CBA-D5BD8332B978}"/>
    <cellStyle name="Input 17 19 2" xfId="20021" xr:uid="{5B6491CB-F816-4C2D-8CF0-07BC70B5FD10}"/>
    <cellStyle name="Input 17 2" xfId="1363" xr:uid="{00000000-0005-0000-0000-000053050000}"/>
    <cellStyle name="Input 17 2 2" xfId="4165" xr:uid="{46FF7B98-009D-4F49-A882-329E7D8A9EA2}"/>
    <cellStyle name="Input 17 2 2 2" xfId="13288" xr:uid="{68656EE1-60CF-498E-8C52-C6C964F1282E}"/>
    <cellStyle name="Input 17 2 2 2 2" xfId="18980" xr:uid="{98A0AC68-0595-4AF5-B36F-02F7D9ECC72C}"/>
    <cellStyle name="Input 17 2 2 3" xfId="18829" xr:uid="{404C3260-7E51-45D9-AA2D-30F1AA716320}"/>
    <cellStyle name="Input 17 2 3" xfId="10957" xr:uid="{6D71F065-D5FE-4384-8136-6D9BBAC4F6E2}"/>
    <cellStyle name="Input 17 2 3 2" xfId="23651" xr:uid="{54E85913-E995-4938-8F16-70BBCCD595BF}"/>
    <cellStyle name="Input 17 2 4" xfId="12357" xr:uid="{211D2653-F092-41EC-AE18-6F51B349AD5B}"/>
    <cellStyle name="Input 17 2 4 2" xfId="5662" xr:uid="{848F2D5A-C5F4-442A-BC1A-477A747CBCCE}"/>
    <cellStyle name="Input 17 2 5" xfId="21663" xr:uid="{D3206C51-44FB-4787-BFC3-F602D6E94AB7}"/>
    <cellStyle name="Input 17 20" xfId="11011" xr:uid="{EA6BEA46-F883-4B67-A12A-4D49BB264621}"/>
    <cellStyle name="Input 17 20 2" xfId="17860" xr:uid="{33458BAC-768A-4027-BE86-38AE0F366218}"/>
    <cellStyle name="Input 17 21" xfId="10897" xr:uid="{4E9D4107-143C-4A6C-BBD3-4F9CB2652BE2}"/>
    <cellStyle name="Input 17 21 2" xfId="19579" xr:uid="{2A4BDDB8-70AC-42BC-B1C1-7DD7E25E5148}"/>
    <cellStyle name="Input 17 22" xfId="11320" xr:uid="{33E15007-B301-4C79-8BFA-1B24A3020C6B}"/>
    <cellStyle name="Input 17 22 2" xfId="20058" xr:uid="{78FD4EEE-E78B-4CCD-B801-9982BEFC459B}"/>
    <cellStyle name="Input 17 23" xfId="17128" xr:uid="{E179C74C-04BE-4EAB-93D3-AD80B9577334}"/>
    <cellStyle name="Input 17 23 2" xfId="23163" xr:uid="{754591AA-4A19-4250-A5F5-D9CA0CA6EAF8}"/>
    <cellStyle name="Input 17 24" xfId="23459" xr:uid="{BD9ADE7C-3037-4F42-98D1-CE34A7D4AD8C}"/>
    <cellStyle name="Input 17 25" xfId="34227" xr:uid="{47219832-1DD1-411D-9EC0-27E42569FC1B}"/>
    <cellStyle name="Input 17 26" xfId="33921" xr:uid="{D3EDF459-6A99-41A1-90E4-ED78A5E9C57D}"/>
    <cellStyle name="Input 17 27" xfId="33995" xr:uid="{B74100B3-FF9B-4077-A594-51F32F3A997D}"/>
    <cellStyle name="Input 17 3" xfId="3624" xr:uid="{34EB2CD2-198F-4EA0-B8C1-9B509200BC8D}"/>
    <cellStyle name="Input 17 3 2" xfId="13287" xr:uid="{A6710176-D5DB-4357-B407-B372DFBC5751}"/>
    <cellStyle name="Input 17 3 2 2" xfId="18098" xr:uid="{AF7EE746-3DFB-4F17-95BD-F8279714F439}"/>
    <cellStyle name="Input 17 3 3" xfId="6968" xr:uid="{BBEEAAC3-399D-4E00-8EDA-949DF40CDB52}"/>
    <cellStyle name="Input 17 3 4" xfId="19494" xr:uid="{A59D5E49-0B4D-4C28-8340-A3306615C4D2}"/>
    <cellStyle name="Input 17 4" xfId="3649" xr:uid="{8C6BB267-608D-4B53-B279-10B3DB2C6F12}"/>
    <cellStyle name="Input 17 4 2" xfId="13855" xr:uid="{FA73C28A-604D-4B3E-889F-7F7897FF456D}"/>
    <cellStyle name="Input 17 4 2 2" xfId="4583" xr:uid="{019B2568-5AD5-458E-AAD2-F04EFA415208}"/>
    <cellStyle name="Input 17 4 3" xfId="17405" xr:uid="{12E75300-1141-42B6-AC07-DDD9E4609659}"/>
    <cellStyle name="Input 17 5" xfId="7419" xr:uid="{3FD3BFBE-7396-429E-86E9-326A8B77884A}"/>
    <cellStyle name="Input 17 5 2" xfId="13814" xr:uid="{BEA0F363-56CC-4DCF-9E25-35F128E659B7}"/>
    <cellStyle name="Input 17 5 2 2" xfId="23465" xr:uid="{D68F6D54-B7A2-4F7F-8B79-483FEED99150}"/>
    <cellStyle name="Input 17 5 3" xfId="18631" xr:uid="{9DE6A266-4E80-4CC9-8345-AB3813D99651}"/>
    <cellStyle name="Input 17 6" xfId="7390" xr:uid="{C1CC224E-11D7-4BA5-B1FB-0FFC69A365E1}"/>
    <cellStyle name="Input 17 6 2" xfId="13777" xr:uid="{39073C9B-73E8-40F0-B1D3-2A210418CDE1}"/>
    <cellStyle name="Input 17 6 2 2" xfId="23192" xr:uid="{24AA95A6-66DE-40AC-8704-B5BED596610B}"/>
    <cellStyle name="Input 17 6 3" xfId="20678" xr:uid="{BBD28F51-46A3-4EC5-856F-A744F3988025}"/>
    <cellStyle name="Input 17 7" xfId="8282" xr:uid="{88A6CB07-6FF9-4465-B8CC-97B4FD98E99A}"/>
    <cellStyle name="Input 17 7 2" xfId="14753" xr:uid="{2208B025-F67B-42BD-9059-D6EA6CB14F43}"/>
    <cellStyle name="Input 17 7 2 2" xfId="4858" xr:uid="{2D22A46C-65C3-4E03-8F39-FF60A3FA74FF}"/>
    <cellStyle name="Input 17 7 3" xfId="22483" xr:uid="{A05973A7-B22D-4501-AE0E-D8A1716BB63F}"/>
    <cellStyle name="Input 17 8" xfId="8259" xr:uid="{7CFB849C-DEB7-4CEB-9533-525245565EE6}"/>
    <cellStyle name="Input 17 8 2" xfId="14730" xr:uid="{3316D55D-2A7D-4607-8B2C-38F8EC65DBD7}"/>
    <cellStyle name="Input 17 8 2 2" xfId="5522" xr:uid="{E46ED32A-38DC-42D5-8DCC-7B84906152C7}"/>
    <cellStyle name="Input 17 8 3" xfId="5602" xr:uid="{174671D7-4DA6-4AE0-9A27-3A06915FB5D9}"/>
    <cellStyle name="Input 17 9" xfId="8235" xr:uid="{3B546876-030D-48A7-A691-4DC3EF68051B}"/>
    <cellStyle name="Input 17 9 2" xfId="14706" xr:uid="{10E248D8-6330-48F4-996E-1A6365A20C37}"/>
    <cellStyle name="Input 17 9 2 2" xfId="19468" xr:uid="{626B7022-7267-4734-BE5A-300EBF53168F}"/>
    <cellStyle name="Input 17 9 3" xfId="5026" xr:uid="{0EF1C50E-8233-43A5-8E5F-A15543D95903}"/>
    <cellStyle name="Input 18" xfId="1364" xr:uid="{00000000-0005-0000-0000-000054050000}"/>
    <cellStyle name="Input 18 10" xfId="8813" xr:uid="{776EB9F8-2FF7-409A-8ED7-BFF87823A8E3}"/>
    <cellStyle name="Input 18 10 2" xfId="15284" xr:uid="{DEF799C7-EFBC-4167-B004-4A7108DD2F42}"/>
    <cellStyle name="Input 18 10 2 2" xfId="22855" xr:uid="{811DAEEF-1A18-4B08-8AC8-2DF15ED51C8F}"/>
    <cellStyle name="Input 18 10 3" xfId="24010" xr:uid="{85204D44-0AB5-4B57-A617-003F620B1C4D}"/>
    <cellStyle name="Input 18 11" xfId="8787" xr:uid="{7F33D644-38DF-48BD-B588-AF7630F2F6F9}"/>
    <cellStyle name="Input 18 11 2" xfId="15258" xr:uid="{97156975-250D-4AB5-ABE0-8B987B67427A}"/>
    <cellStyle name="Input 18 11 2 2" xfId="20777" xr:uid="{54A1E3F2-4000-46AE-AD28-65BF9294720F}"/>
    <cellStyle name="Input 18 11 3" xfId="6130" xr:uid="{FE36250E-7F1E-4686-ACCE-0EC68A13ABED}"/>
    <cellStyle name="Input 18 12" xfId="9695" xr:uid="{4CF9B2DF-887A-417B-896C-577130DAF564}"/>
    <cellStyle name="Input 18 12 2" xfId="16166" xr:uid="{C4FC2034-3588-4EB3-8C17-54C037835820}"/>
    <cellStyle name="Input 18 12 2 2" xfId="22342" xr:uid="{27E01B6D-CD01-48AB-AFD0-69707E90A24B}"/>
    <cellStyle name="Input 18 12 3" xfId="23993" xr:uid="{BDEAEA80-7F94-493A-B4E4-36EA340EF2D3}"/>
    <cellStyle name="Input 18 13" xfId="9762" xr:uid="{40D5DD83-AAA8-423C-A43C-483709BD40EE}"/>
    <cellStyle name="Input 18 13 2" xfId="16233" xr:uid="{4770E161-2DFE-44F2-B70E-E3C67FA7F8F4}"/>
    <cellStyle name="Input 18 13 2 2" xfId="18509" xr:uid="{FA72166C-967E-4D83-9895-FEF1BB0DCE78}"/>
    <cellStyle name="Input 18 13 3" xfId="22948" xr:uid="{6C86E61C-DABC-4C29-9BA5-BC1120FAC72C}"/>
    <cellStyle name="Input 18 14" xfId="9706" xr:uid="{6CAB13CB-E695-4EC0-B0B1-6EC855645E38}"/>
    <cellStyle name="Input 18 14 2" xfId="16177" xr:uid="{C4359B00-4B21-4DBD-92BC-56AAADCA3B86}"/>
    <cellStyle name="Input 18 14 2 2" xfId="23756" xr:uid="{9D7BA613-4FC5-4095-86AD-09CD9F58E311}"/>
    <cellStyle name="Input 18 14 3" xfId="23416" xr:uid="{CA1AC13D-D5FB-44C3-897F-808FBCFBF5D2}"/>
    <cellStyle name="Input 18 15" xfId="9752" xr:uid="{1CC290D8-E28F-41F0-ABF8-A2DD3B28EC2E}"/>
    <cellStyle name="Input 18 15 2" xfId="16223" xr:uid="{322967F2-C450-4A78-BAD7-F806577B709D}"/>
    <cellStyle name="Input 18 15 2 2" xfId="23782" xr:uid="{127544D9-AB24-4707-B9A8-FCD1CF68302C}"/>
    <cellStyle name="Input 18 15 3" xfId="19445" xr:uid="{6BF52DD1-BE04-4806-849B-156072E79BBA}"/>
    <cellStyle name="Input 18 16" xfId="9717" xr:uid="{2A28CD3A-F363-4915-9DCB-CCF54A0CB232}"/>
    <cellStyle name="Input 18 16 2" xfId="16188" xr:uid="{492827C9-A389-4B3C-A4BD-6EBD5CE3A163}"/>
    <cellStyle name="Input 18 16 2 2" xfId="23273" xr:uid="{3B2885CA-9CC3-40ED-B19A-04C51CF94085}"/>
    <cellStyle name="Input 18 16 3" xfId="23828" xr:uid="{F266EE47-F914-4717-9647-BFEF53FBB197}"/>
    <cellStyle name="Input 18 17" xfId="10930" xr:uid="{B0F360D3-03B0-4EFE-B4DA-1EB676FCDAC8}"/>
    <cellStyle name="Input 18 17 2" xfId="21197" xr:uid="{A6837296-3935-4F3F-946F-CC8167379F56}"/>
    <cellStyle name="Input 18 18" xfId="10958" xr:uid="{CA19BB93-A0CE-4B14-974D-8B2DA20FA5D0}"/>
    <cellStyle name="Input 18 18 2" xfId="22146" xr:uid="{495A0AA9-845E-4530-9C17-7065284A1710}"/>
    <cellStyle name="Input 18 19" xfId="10889" xr:uid="{B8EE9061-B409-4AAC-96B6-7ECA0656EA67}"/>
    <cellStyle name="Input 18 19 2" xfId="19821" xr:uid="{53C5ED96-BE59-4538-988B-1AF2EE849C2A}"/>
    <cellStyle name="Input 18 2" xfId="1365" xr:uid="{00000000-0005-0000-0000-000055050000}"/>
    <cellStyle name="Input 18 2 2" xfId="4166" xr:uid="{9451E5EE-2103-495D-B742-EF2AFE116C2D}"/>
    <cellStyle name="Input 18 2 2 2" xfId="13290" xr:uid="{0FDDAE64-CBCC-4C6C-A28E-0A1C60B2E5DA}"/>
    <cellStyle name="Input 18 2 2 2 2" xfId="22550" xr:uid="{BCA60B27-CF42-4EF5-BCAF-5AC64CCCA90C}"/>
    <cellStyle name="Input 18 2 2 3" xfId="23310" xr:uid="{C2DA3337-D82C-4B0A-BB35-D85CE8DEE770}"/>
    <cellStyle name="Input 18 2 3" xfId="10624" xr:uid="{99C931BC-053D-44AA-823B-72A4D1211FC0}"/>
    <cellStyle name="Input 18 2 3 2" xfId="22164" xr:uid="{41BE7AFD-4D1D-439E-8348-857EB1B2B611}"/>
    <cellStyle name="Input 18 2 4" xfId="12358" xr:uid="{E4F7977A-DCCE-43A5-BA40-7C039D47B0C5}"/>
    <cellStyle name="Input 18 2 4 2" xfId="18001" xr:uid="{7EDBF3B6-7F9F-475D-94FE-EAD18CE3343B}"/>
    <cellStyle name="Input 18 2 5" xfId="19394" xr:uid="{B73F0F2A-F077-4229-A465-3DE1F39A70CD}"/>
    <cellStyle name="Input 18 20" xfId="11012" xr:uid="{EE928A10-BC7D-4877-AC08-9C8B9EF22BE4}"/>
    <cellStyle name="Input 18 20 2" xfId="21109" xr:uid="{C247FCB7-EDAF-4159-8DFC-9ED02595AA9B}"/>
    <cellStyle name="Input 18 21" xfId="10896" xr:uid="{C6EDE56C-F1AC-4633-9D32-055CF53908A3}"/>
    <cellStyle name="Input 18 21 2" xfId="23610" xr:uid="{0A7C3BBC-FCDA-4474-A8B2-7D5C5593E1A4}"/>
    <cellStyle name="Input 18 22" xfId="11319" xr:uid="{252907CF-EE63-4760-A841-8E1023F35614}"/>
    <cellStyle name="Input 18 22 2" xfId="19155" xr:uid="{B07C12E7-E9BC-454A-A366-10643E026B30}"/>
    <cellStyle name="Input 18 23" xfId="17129" xr:uid="{3F45E047-87E6-4A68-A679-79735189C2D9}"/>
    <cellStyle name="Input 18 23 2" xfId="17475" xr:uid="{A31D4778-0DB0-4338-9E7C-479E5CCB6DDF}"/>
    <cellStyle name="Input 18 24" xfId="17857" xr:uid="{DEDD5B9E-62DA-45C5-9536-3B478479393F}"/>
    <cellStyle name="Input 18 25" xfId="33923" xr:uid="{187734CC-8664-4A35-826F-E2B00C7D1A6B}"/>
    <cellStyle name="Input 18 26" xfId="34139" xr:uid="{CE5A3036-5347-4102-8054-056AA47FB776}"/>
    <cellStyle name="Input 18 27" xfId="34270" xr:uid="{B657A4DC-A2FE-4138-8D8D-7D3E32664723}"/>
    <cellStyle name="Input 18 3" xfId="3623" xr:uid="{0C2D6B64-B18B-499C-A093-5D1B0BBD630B}"/>
    <cellStyle name="Input 18 3 2" xfId="13289" xr:uid="{DBABF622-DDAA-457F-893C-4195ACE90C80}"/>
    <cellStyle name="Input 18 3 2 2" xfId="21356" xr:uid="{B046A2A2-E7CD-4741-A5E6-35DBAC4E1288}"/>
    <cellStyle name="Input 18 3 3" xfId="6970" xr:uid="{DAD29E61-BEEE-4CFD-9BB2-A376B09674E6}"/>
    <cellStyle name="Input 18 3 4" xfId="17894" xr:uid="{714B0310-CD9E-4BC4-B5C0-67578847B31D}"/>
    <cellStyle name="Input 18 4" xfId="3650" xr:uid="{D44CE9DC-8AFF-40AD-9976-F673282A90C3}"/>
    <cellStyle name="Input 18 4 2" xfId="13856" xr:uid="{B0F2DB04-246E-4B98-B4B0-E74928E083A5}"/>
    <cellStyle name="Input 18 4 2 2" xfId="22843" xr:uid="{3A8B4540-4B23-4141-BB66-8CAB24483195}"/>
    <cellStyle name="Input 18 4 3" xfId="23077" xr:uid="{4F925755-BF8D-486B-84C4-1929E8C921A3}"/>
    <cellStyle name="Input 18 5" xfId="7420" xr:uid="{5C9DBF30-0233-4455-8F7D-CD67178EA7AE}"/>
    <cellStyle name="Input 18 5 2" xfId="13815" xr:uid="{0817CCE1-1E46-4608-87C7-DA5BF8EB18FB}"/>
    <cellStyle name="Input 18 5 2 2" xfId="5666" xr:uid="{B6258DAF-60FC-4C88-BDDB-83253CB5C358}"/>
    <cellStyle name="Input 18 5 3" xfId="19820" xr:uid="{3856A9A3-5238-4B9E-A7B1-43DC69FACEA3}"/>
    <cellStyle name="Input 18 6" xfId="7389" xr:uid="{9DA8AF3C-9FC0-4DB5-8E6E-F31A7FFDE050}"/>
    <cellStyle name="Input 18 6 2" xfId="13776" xr:uid="{9633FED6-8EA2-4399-8F16-28AEC8545CFE}"/>
    <cellStyle name="Input 18 6 2 2" xfId="17889" xr:uid="{E7C806AB-BA5A-4822-AC75-60FF07D4D86B}"/>
    <cellStyle name="Input 18 6 3" xfId="21849" xr:uid="{B0105175-C3C2-4C78-84E8-BEAA2EAF56CC}"/>
    <cellStyle name="Input 18 7" xfId="8283" xr:uid="{6342C136-8539-460F-AB4B-0B90AE30E909}"/>
    <cellStyle name="Input 18 7 2" xfId="14754" xr:uid="{5B5740A2-A663-4461-9E51-97D36BF4474D}"/>
    <cellStyle name="Input 18 7 2 2" xfId="19731" xr:uid="{377A5324-4471-47B1-B774-74C0A69E4E81}"/>
    <cellStyle name="Input 18 7 3" xfId="18771" xr:uid="{BB2432A7-540C-461F-B5C6-633B635B9689}"/>
    <cellStyle name="Input 18 8" xfId="8260" xr:uid="{B2B61083-CD98-417D-ABB3-A2FA8A4314E0}"/>
    <cellStyle name="Input 18 8 2" xfId="14731" xr:uid="{E877EC14-D615-44E5-BD3E-8F87547725FB}"/>
    <cellStyle name="Input 18 8 2 2" xfId="22104" xr:uid="{A7780B40-E2A3-4A62-9C49-5DFA49498A52}"/>
    <cellStyle name="Input 18 8 3" xfId="23118" xr:uid="{2418345E-752D-4A1F-82C5-7FD0B8246690}"/>
    <cellStyle name="Input 18 9" xfId="8236" xr:uid="{A2D1800C-FD0E-4A4D-91A7-E66239973A49}"/>
    <cellStyle name="Input 18 9 2" xfId="14707" xr:uid="{D9F93D57-AD38-43D1-BF6D-52F9456486F7}"/>
    <cellStyle name="Input 18 9 2 2" xfId="20574" xr:uid="{49C21098-8CAB-402D-96FB-56141232F985}"/>
    <cellStyle name="Input 18 9 3" xfId="23532" xr:uid="{C30ACC38-A573-4E2E-B4D8-6C874891BF99}"/>
    <cellStyle name="Input 19" xfId="1366" xr:uid="{00000000-0005-0000-0000-000056050000}"/>
    <cellStyle name="Input 19 10" xfId="8814" xr:uid="{5078D82F-D5B8-4607-AD71-C4A9BE77D042}"/>
    <cellStyle name="Input 19 10 2" xfId="15285" xr:uid="{3F5C7ADF-C66A-4CCA-B624-BC3745E2D169}"/>
    <cellStyle name="Input 19 10 2 2" xfId="18862" xr:uid="{375F16E2-1113-4A9E-82F0-CD7F8638CB1D}"/>
    <cellStyle name="Input 19 10 3" xfId="4562" xr:uid="{CCB0B6D5-F087-4B5E-A5E2-CDF4B338102B}"/>
    <cellStyle name="Input 19 11" xfId="8788" xr:uid="{F234597E-BCC0-460F-AA80-90471F743B48}"/>
    <cellStyle name="Input 19 11 2" xfId="15259" xr:uid="{008D3280-3A88-4C6C-B296-355A63F57E7F}"/>
    <cellStyle name="Input 19 11 2 2" xfId="7645" xr:uid="{026D2CA9-F2A7-48EF-890D-F967B6D3C420}"/>
    <cellStyle name="Input 19 11 3" xfId="20900" xr:uid="{50A47960-D1C9-4B06-BA17-C4A94B996C6E}"/>
    <cellStyle name="Input 19 12" xfId="9694" xr:uid="{1AFA9B31-3CBD-494E-B7C3-6B0E130E9782}"/>
    <cellStyle name="Input 19 12 2" xfId="16165" xr:uid="{000A0F38-8726-4DE4-95A0-0B55F61EE7AD}"/>
    <cellStyle name="Input 19 12 2 2" xfId="19352" xr:uid="{7D308B1C-0F58-44AA-BB7A-F7407E1EC59D}"/>
    <cellStyle name="Input 19 12 3" xfId="22040" xr:uid="{04C161AF-EB21-46E2-A04E-22A879E07314}"/>
    <cellStyle name="Input 19 13" xfId="9763" xr:uid="{31321CB0-D7D3-4FAC-8764-1B51C268082E}"/>
    <cellStyle name="Input 19 13 2" xfId="16234" xr:uid="{C206D6E6-7D2E-4226-B14D-AD351B463C01}"/>
    <cellStyle name="Input 19 13 2 2" xfId="19938" xr:uid="{4693566F-67D7-4F53-A9D0-E9D9D5AF9410}"/>
    <cellStyle name="Input 19 13 3" xfId="19637" xr:uid="{F6745F6A-5FFB-4791-B682-3AAA05A9BAC8}"/>
    <cellStyle name="Input 19 14" xfId="9705" xr:uid="{68488ACA-1CC7-4E92-B5C7-C26581EE10FA}"/>
    <cellStyle name="Input 19 14 2" xfId="16176" xr:uid="{345DDCD5-E651-4E82-8959-E78F592EC6FB}"/>
    <cellStyle name="Input 19 14 2 2" xfId="17902" xr:uid="{7F4EB978-6140-4DD6-9B52-281E0B7389B4}"/>
    <cellStyle name="Input 19 14 3" xfId="20972" xr:uid="{F3656823-69B0-4D93-ABE2-7F9B4A330869}"/>
    <cellStyle name="Input 19 15" xfId="9753" xr:uid="{82BFADB9-0FE6-4F93-9F33-9B9A2BD83759}"/>
    <cellStyle name="Input 19 15 2" xfId="16224" xr:uid="{46B92944-C05A-4692-B0EC-BF515BA2BF27}"/>
    <cellStyle name="Input 19 15 2 2" xfId="19469" xr:uid="{C2EF8DA6-4FB6-43D4-86B1-73766535E448}"/>
    <cellStyle name="Input 19 15 3" xfId="19676" xr:uid="{DA6094C9-71CE-46A4-85EB-FC624A920F80}"/>
    <cellStyle name="Input 19 16" xfId="9716" xr:uid="{FA9C435F-36B1-4DBD-8358-BD50CB0197A9}"/>
    <cellStyle name="Input 19 16 2" xfId="16187" xr:uid="{6EEB1925-BB73-4999-A22B-7AAF90A84FEE}"/>
    <cellStyle name="Input 19 16 2 2" xfId="22232" xr:uid="{78E51A98-78C4-4F48-A4D5-4EAFE55B92AA}"/>
    <cellStyle name="Input 19 16 3" xfId="4798" xr:uid="{D178A366-1353-4955-949E-862677ABA58D}"/>
    <cellStyle name="Input 19 17" xfId="10931" xr:uid="{94711358-07AD-4E03-8D3D-1F8CDC347FAB}"/>
    <cellStyle name="Input 19 17 2" xfId="18421" xr:uid="{B70270C6-6179-4A98-9F30-034B24EC6C8D}"/>
    <cellStyle name="Input 19 18" xfId="10959" xr:uid="{25D4A531-A797-481D-8494-11FD0199719D}"/>
    <cellStyle name="Input 19 18 2" xfId="7639" xr:uid="{CEB7D913-39F6-48DE-B2E6-34727CBFA1FE}"/>
    <cellStyle name="Input 19 19" xfId="10888" xr:uid="{64257512-537D-42EB-B465-B6C2D6C3AE29}"/>
    <cellStyle name="Input 19 19 2" xfId="23822" xr:uid="{E4C56817-298D-42F4-B00B-6EB76C875960}"/>
    <cellStyle name="Input 19 2" xfId="1367" xr:uid="{00000000-0005-0000-0000-000057050000}"/>
    <cellStyle name="Input 19 2 2" xfId="4167" xr:uid="{BD1588D1-8A8E-45D9-8301-47AA13A839D5}"/>
    <cellStyle name="Input 19 2 2 2" xfId="13292" xr:uid="{07460E56-2920-4AD6-878C-04A768759EAA}"/>
    <cellStyle name="Input 19 2 2 2 2" xfId="19107" xr:uid="{83A7E0AD-4B96-4854-89AF-EB4A5DD35A9B}"/>
    <cellStyle name="Input 19 2 2 3" xfId="18377" xr:uid="{5A614078-A872-4E2F-9A3B-22859CBF1BBF}"/>
    <cellStyle name="Input 19 2 3" xfId="10960" xr:uid="{7B298608-5594-47A2-9121-6E19354902F8}"/>
    <cellStyle name="Input 19 2 3 2" xfId="23790" xr:uid="{3D41137B-6EF7-4D53-B098-EB9374D4728C}"/>
    <cellStyle name="Input 19 2 4" xfId="12359" xr:uid="{A476BEFB-142E-4674-98E9-4A8326D9CA9D}"/>
    <cellStyle name="Input 19 2 4 2" xfId="5681" xr:uid="{FFE3DE4F-A7D7-498C-B5D6-F282E790307A}"/>
    <cellStyle name="Input 19 2 5" xfId="17680" xr:uid="{CE8DFA20-0908-4849-8303-5F3DBDA41863}"/>
    <cellStyle name="Input 19 20" xfId="11013" xr:uid="{B2868762-B163-433F-8965-724B541A82DD}"/>
    <cellStyle name="Input 19 20 2" xfId="18396" xr:uid="{7AA1F835-7773-40A9-BF46-1D50C4D4E093}"/>
    <cellStyle name="Input 19 21" xfId="10895" xr:uid="{A28F3E84-4461-4CA7-82C5-EC8873099C4A}"/>
    <cellStyle name="Input 19 21 2" xfId="21184" xr:uid="{C05F60B7-2254-45F9-836C-F45D581FD0E6}"/>
    <cellStyle name="Input 19 22" xfId="11312" xr:uid="{6CE229B7-9689-4927-B499-5C68FB8783FA}"/>
    <cellStyle name="Input 19 22 2" xfId="7319" xr:uid="{D8436D84-EB21-49CB-B121-DF9723D1AEC6}"/>
    <cellStyle name="Input 19 23" xfId="17130" xr:uid="{DD8BB723-4419-4613-8314-92BE7B6CA610}"/>
    <cellStyle name="Input 19 23 2" xfId="5686" xr:uid="{5C0EA9C7-B977-49F2-B4C6-D3939388C825}"/>
    <cellStyle name="Input 19 24" xfId="18166" xr:uid="{B4E7140E-558C-4F44-8835-DAA574BDDCC6}"/>
    <cellStyle name="Input 19 25" xfId="34237" xr:uid="{B1FA5AEB-D299-4508-B732-79F9B688FD9D}"/>
    <cellStyle name="Input 19 26" xfId="34219" xr:uid="{D71AA1B2-8D72-4E82-81EC-0F13C3B1BD82}"/>
    <cellStyle name="Input 19 27" xfId="34217" xr:uid="{99BD3A73-B3B4-4A8C-A08A-4D11160ECE6D}"/>
    <cellStyle name="Input 19 3" xfId="3622" xr:uid="{08AA1154-D682-4668-B4AC-D9CD0C994BDD}"/>
    <cellStyle name="Input 19 3 2" xfId="13291" xr:uid="{3829098D-C4CD-4B5B-AF0D-BEFB93A0A415}"/>
    <cellStyle name="Input 19 3 2 2" xfId="17638" xr:uid="{66CE06E3-3C07-4D56-9E08-EC0CA9EBA7F8}"/>
    <cellStyle name="Input 19 3 3" xfId="6972" xr:uid="{132C9B17-060A-49CC-A54B-8CEA93B42155}"/>
    <cellStyle name="Input 19 3 4" xfId="18633" xr:uid="{5C359E46-B9A1-4836-B64B-3A307635D6C5}"/>
    <cellStyle name="Input 19 4" xfId="3651" xr:uid="{9338EA3E-C701-4ABD-B890-FEC58562C4FF}"/>
    <cellStyle name="Input 19 4 2" xfId="13857" xr:uid="{D9460C81-3831-44DD-B3B9-6DB2696A8579}"/>
    <cellStyle name="Input 19 4 2 2" xfId="5041" xr:uid="{4C5C77EE-4AEE-48E5-B4F6-5DAF535054B5}"/>
    <cellStyle name="Input 19 4 3" xfId="23992" xr:uid="{6B91D372-DA66-469D-8D13-E087A539055E}"/>
    <cellStyle name="Input 19 5" xfId="7421" xr:uid="{805B49EF-0315-4E48-B260-21AFDBCD636F}"/>
    <cellStyle name="Input 19 5 2" xfId="13816" xr:uid="{A7E06E9C-697E-46AF-8E53-863A52F09CC3}"/>
    <cellStyle name="Input 19 5 2 2" xfId="18557" xr:uid="{E8F9EC1E-AB6F-4EBD-80AA-53F579F0FD67}"/>
    <cellStyle name="Input 19 5 3" xfId="5327" xr:uid="{614813C9-39A7-4986-8769-9BA99EF91C38}"/>
    <cellStyle name="Input 19 6" xfId="7388" xr:uid="{3B459B62-14B7-4216-A05F-9C8D2CE3149F}"/>
    <cellStyle name="Input 19 6 2" xfId="13775" xr:uid="{8EA596C0-B98B-432F-B935-B24386885263}"/>
    <cellStyle name="Input 19 6 2 2" xfId="19625" xr:uid="{2F9B8DFA-D9D6-4099-A8D0-01D5F50C6315}"/>
    <cellStyle name="Input 19 6 3" xfId="22226" xr:uid="{30590798-1F72-4958-A229-133FE059601E}"/>
    <cellStyle name="Input 19 7" xfId="8284" xr:uid="{47CD9AB0-AD12-47EC-98D0-E31E3CF7D4D7}"/>
    <cellStyle name="Input 19 7 2" xfId="14755" xr:uid="{43728031-F73A-4CB9-B653-334600878A89}"/>
    <cellStyle name="Input 19 7 2 2" xfId="17518" xr:uid="{F06F71AE-9E04-443B-8C57-75170E5A5E83}"/>
    <cellStyle name="Input 19 7 3" xfId="21516" xr:uid="{EBE67A31-C4C3-40E3-9C4F-B5A94DEDCF3A}"/>
    <cellStyle name="Input 19 8" xfId="8261" xr:uid="{37566C55-4B42-4C2E-AC75-5E33CA76A485}"/>
    <cellStyle name="Input 19 8 2" xfId="14732" xr:uid="{0989D166-1E96-4E08-8C90-B529757BCCC3}"/>
    <cellStyle name="Input 19 8 2 2" xfId="4597" xr:uid="{C4747DF8-9C7D-40D7-9F4C-5971819F5F6F}"/>
    <cellStyle name="Input 19 8 3" xfId="18252" xr:uid="{84B37531-B6D3-4735-AA1B-F128A7B18F78}"/>
    <cellStyle name="Input 19 9" xfId="8237" xr:uid="{C9478427-2A72-4F23-80D0-708E04274441}"/>
    <cellStyle name="Input 19 9 2" xfId="14708" xr:uid="{1986544A-7850-41BE-82B8-661113B99FDB}"/>
    <cellStyle name="Input 19 9 2 2" xfId="19247" xr:uid="{967752BF-4AB7-4236-BA6E-0DACA6EA0086}"/>
    <cellStyle name="Input 19 9 3" xfId="5164" xr:uid="{E99F0180-3325-497F-93FA-D79C11D5A93E}"/>
    <cellStyle name="Input 2" xfId="1368" xr:uid="{00000000-0005-0000-0000-000058050000}"/>
    <cellStyle name="Input 2 10" xfId="8262" xr:uid="{ECDA0D6C-21F1-4D21-8E29-8E7D99CAE6B8}"/>
    <cellStyle name="Input 2 10 2" xfId="14733" xr:uid="{1DEE5D1B-9074-45AA-B0E5-8BC4540D305C}"/>
    <cellStyle name="Input 2 10 2 2" xfId="4596" xr:uid="{4D482877-56B7-483C-B4FB-0778F7454B9F}"/>
    <cellStyle name="Input 2 10 3" xfId="19806" xr:uid="{29A3BD79-7D77-494E-92E6-66AF63AA72CB}"/>
    <cellStyle name="Input 2 11" xfId="8238" xr:uid="{D5169411-A0BB-4F35-AA92-41889812A741}"/>
    <cellStyle name="Input 2 11 2" xfId="14709" xr:uid="{64D476B8-BFE3-4C4A-A3E5-29D1C1CEE06F}"/>
    <cellStyle name="Input 2 11 2 2" xfId="20291" xr:uid="{37BD209D-CD0A-4453-BC9C-DD582D5220A9}"/>
    <cellStyle name="Input 2 11 3" xfId="6564" xr:uid="{BFC45EEF-CC6C-42BE-B6CA-7E1DF108EAA0}"/>
    <cellStyle name="Input 2 12" xfId="8815" xr:uid="{B6B3FA86-07C4-4BEE-92D1-F5EA0F597557}"/>
    <cellStyle name="Input 2 12 2" xfId="15286" xr:uid="{65850ADC-A613-4F1D-BB9E-5E0643C5DA3B}"/>
    <cellStyle name="Input 2 12 2 2" xfId="4972" xr:uid="{BAB363D1-C7DF-4DB3-AB1D-5357330B3682}"/>
    <cellStyle name="Input 2 12 3" xfId="4771" xr:uid="{E7EC6047-57F0-4F2C-9D8E-DE4A78C2B16A}"/>
    <cellStyle name="Input 2 13" xfId="8789" xr:uid="{AFFF5405-BC72-4E16-BA22-32579D2A2D9B}"/>
    <cellStyle name="Input 2 13 2" xfId="15260" xr:uid="{D74BAD87-40DA-48F6-90C1-DB1A66E307A0}"/>
    <cellStyle name="Input 2 13 2 2" xfId="17836" xr:uid="{B203C8BC-EF2C-441C-AEEC-0FD2C3E77FF6}"/>
    <cellStyle name="Input 2 13 3" xfId="21722" xr:uid="{45A3E44B-386C-4CC3-A6D3-520E66D162FF}"/>
    <cellStyle name="Input 2 14" xfId="9693" xr:uid="{FB4F4E6E-1C1F-4CCB-ACB9-D0561771628D}"/>
    <cellStyle name="Input 2 14 2" xfId="16164" xr:uid="{F3D937F0-2A73-40E0-A3D4-3C14A95787DA}"/>
    <cellStyle name="Input 2 14 2 2" xfId="23580" xr:uid="{F4A7685F-5327-49F7-9529-C8AB276FFB3B}"/>
    <cellStyle name="Input 2 14 3" xfId="22615" xr:uid="{55F52464-A2C1-4A74-A3D2-972871A75ACE}"/>
    <cellStyle name="Input 2 15" xfId="9420" xr:uid="{F1DA1694-5548-47CE-8992-4625954881AB}"/>
    <cellStyle name="Input 2 15 2" xfId="15891" xr:uid="{C44A35D6-2AB0-455C-BBFD-7BBA1AB26728}"/>
    <cellStyle name="Input 2 15 2 2" xfId="19104" xr:uid="{167269D9-D18C-4791-A7C0-CEF431215F27}"/>
    <cellStyle name="Input 2 15 3" xfId="6046" xr:uid="{1663EB9C-3D38-423C-9679-5C8D95A8AA67}"/>
    <cellStyle name="Input 2 16" xfId="9704" xr:uid="{F759E74B-F0C0-41F9-BD17-29A85C81F1B2}"/>
    <cellStyle name="Input 2 16 2" xfId="16175" xr:uid="{FA81F6F2-57B2-4C72-87FE-E97F65E78F59}"/>
    <cellStyle name="Input 2 16 2 2" xfId="20202" xr:uid="{5CEAEAD2-E5BA-47AB-B347-ABC2BF98AF98}"/>
    <cellStyle name="Input 2 16 3" xfId="17629" xr:uid="{B44F398C-BD22-47B8-9369-4780AC3B4AB6}"/>
    <cellStyle name="Input 2 17" xfId="9754" xr:uid="{461C9D17-30FB-4006-8B1A-2CBEC36CB12F}"/>
    <cellStyle name="Input 2 17 2" xfId="16225" xr:uid="{CA21FE16-E317-4457-93E7-BF0556F4CCF7}"/>
    <cellStyle name="Input 2 17 2 2" xfId="20482" xr:uid="{996211E9-46BC-4A24-9E95-4EBD0D064198}"/>
    <cellStyle name="Input 2 17 3" xfId="18989" xr:uid="{76A4A504-FE15-4E74-9182-00EB732BCEF9}"/>
    <cellStyle name="Input 2 18" xfId="9715" xr:uid="{92D750DD-E197-41A5-AE2A-E5882497B595}"/>
    <cellStyle name="Input 2 18 2" xfId="16186" xr:uid="{5E7542BF-8892-4450-A423-4D83C965A9E0}"/>
    <cellStyle name="Input 2 18 2 2" xfId="21160" xr:uid="{0FBB1DA1-F3F7-4D74-A8D1-6B46938427CE}"/>
    <cellStyle name="Input 2 18 3" xfId="20700" xr:uid="{94AFC582-86D8-40D4-A594-61E51BF0EA76}"/>
    <cellStyle name="Input 2 19" xfId="10932" xr:uid="{64F05E97-4C5F-44E1-83E1-CD5E9CD48026}"/>
    <cellStyle name="Input 2 19 2" xfId="19607" xr:uid="{D9BE4916-4EAC-49E4-AA13-60E0B6C53CA9}"/>
    <cellStyle name="Input 2 2" xfId="1369" xr:uid="{00000000-0005-0000-0000-000059050000}"/>
    <cellStyle name="Input 2 2 10" xfId="8816" xr:uid="{283F7F67-C6CD-4C64-8CFC-1F506DFBB11B}"/>
    <cellStyle name="Input 2 2 10 2" xfId="15287" xr:uid="{D6DDCA1E-EB95-4BA6-A76F-D7BFDF8FE60C}"/>
    <cellStyle name="Input 2 2 10 2 2" xfId="19779" xr:uid="{BF515EFC-40E0-47B1-9636-333790F1C73E}"/>
    <cellStyle name="Input 2 2 10 3" xfId="22156" xr:uid="{D37C0C11-B347-4BF4-B49E-FFB500AF880A}"/>
    <cellStyle name="Input 2 2 11" xfId="8790" xr:uid="{D4E46D70-1711-452C-823A-CCDB92544CFB}"/>
    <cellStyle name="Input 2 2 11 2" xfId="15261" xr:uid="{5AE5792D-3196-4970-97E8-440A135A63BA}"/>
    <cellStyle name="Input 2 2 11 2 2" xfId="21376" xr:uid="{1D9C806E-63D6-4D20-9A2B-75E5C2C2B972}"/>
    <cellStyle name="Input 2 2 11 3" xfId="4770" xr:uid="{3C2F9CEF-1799-4392-93C2-E22D987DFFD5}"/>
    <cellStyle name="Input 2 2 12" xfId="9692" xr:uid="{7A55CD1B-FF2B-4270-ADC1-02634F2C21E8}"/>
    <cellStyle name="Input 2 2 12 2" xfId="16163" xr:uid="{23D6AFD7-C72E-4E2D-AD3A-91E422EDA241}"/>
    <cellStyle name="Input 2 2 12 2 2" xfId="20851" xr:uid="{01708699-A33B-48EF-887F-5E28884772BF}"/>
    <cellStyle name="Input 2 2 12 3" xfId="4814" xr:uid="{38DCA1DB-C57D-4A94-9916-210673659A74}"/>
    <cellStyle name="Input 2 2 13" xfId="9764" xr:uid="{C0738B19-A8C4-454C-B8E6-7EB5E1E7B05E}"/>
    <cellStyle name="Input 2 2 13 2" xfId="16235" xr:uid="{850843DA-1F33-431A-83D5-ADEB7DDEF0F9}"/>
    <cellStyle name="Input 2 2 13 2 2" xfId="19261" xr:uid="{A0F6FE8F-B836-42EA-B31D-84CD80BD671E}"/>
    <cellStyle name="Input 2 2 13 3" xfId="7117" xr:uid="{63CFF2E0-77F4-422F-9780-65BBC629A844}"/>
    <cellStyle name="Input 2 2 14" xfId="9679" xr:uid="{39DEAC0C-2FD0-4FFC-8BED-411E852FCAF9}"/>
    <cellStyle name="Input 2 2 14 2" xfId="16150" xr:uid="{619E4194-A1E4-40AB-BE42-EFBBD4AE8D2F}"/>
    <cellStyle name="Input 2 2 14 2 2" xfId="21240" xr:uid="{D62DDE87-73D0-44CA-97CB-A9D660ACD340}"/>
    <cellStyle name="Input 2 2 14 3" xfId="6150" xr:uid="{098BE665-0283-49F1-955C-3FA3E234F89A}"/>
    <cellStyle name="Input 2 2 15" xfId="9776" xr:uid="{1CE72F60-4FE0-466B-9FEA-7EDD91CC4119}"/>
    <cellStyle name="Input 2 2 15 2" xfId="16247" xr:uid="{DA0470A6-2468-46EF-AD03-E1DD4AEE00B2}"/>
    <cellStyle name="Input 2 2 15 2 2" xfId="5032" xr:uid="{4D550DCF-9D9D-47A1-9462-1A5521B77FF2}"/>
    <cellStyle name="Input 2 2 15 3" xfId="22224" xr:uid="{E3829BA1-61D1-493D-BB06-DF1AFE68A081}"/>
    <cellStyle name="Input 2 2 16" xfId="9667" xr:uid="{9344A818-4876-49DC-9570-EC0D1EB508B8}"/>
    <cellStyle name="Input 2 2 16 2" xfId="16138" xr:uid="{22B2BC5F-73D7-4C6F-8013-2988826F47B7}"/>
    <cellStyle name="Input 2 2 16 2 2" xfId="22025" xr:uid="{30465E33-BB1A-4604-A6E2-5A82AA4B2222}"/>
    <cellStyle name="Input 2 2 16 3" xfId="7688" xr:uid="{02AC537E-37B2-4354-AB8A-C7F159662F1C}"/>
    <cellStyle name="Input 2 2 17" xfId="10933" xr:uid="{86333A75-C2D9-4A61-92B2-D78C8F01BF0B}"/>
    <cellStyle name="Input 2 2 17 2" xfId="23937" xr:uid="{2C2E5BDF-C45F-4048-91DA-92145BC4B8C4}"/>
    <cellStyle name="Input 2 2 18" xfId="10962" xr:uid="{B0410A27-F504-4CC7-9CB5-95151A972AEC}"/>
    <cellStyle name="Input 2 2 18 2" xfId="6159" xr:uid="{7A68D301-CB93-4CB5-8E88-9A34B6C2118A}"/>
    <cellStyle name="Input 2 2 19" xfId="10886" xr:uid="{EC13E04C-6A75-4547-BA91-C82B24468EF8}"/>
    <cellStyle name="Input 2 2 19 2" xfId="23750" xr:uid="{174A7657-99A3-41F1-BFF3-A12D0F612D34}"/>
    <cellStyle name="Input 2 2 2" xfId="1370" xr:uid="{00000000-0005-0000-0000-00005A050000}"/>
    <cellStyle name="Input 2 2 2 2" xfId="4168" xr:uid="{D6125D98-9E23-4D62-A3D0-41C8FD5986BC}"/>
    <cellStyle name="Input 2 2 2 2 2" xfId="13295" xr:uid="{3BA25CD8-DA11-4328-8F24-1F6562D09FDF}"/>
    <cellStyle name="Input 2 2 2 2 2 2" xfId="6559" xr:uid="{520EB751-4EB8-4032-9E1F-31BF78DCB774}"/>
    <cellStyle name="Input 2 2 2 2 3" xfId="21838" xr:uid="{40469DD1-093A-41CD-A42A-39E884873C11}"/>
    <cellStyle name="Input 2 2 2 3" xfId="10963" xr:uid="{4B1C5016-A7CD-4D9A-9D9E-F4FC87FC6020}"/>
    <cellStyle name="Input 2 2 2 3 2" xfId="17778" xr:uid="{57853DD8-DF4D-4321-8372-EB113941FCE2}"/>
    <cellStyle name="Input 2 2 2 4" xfId="12360" xr:uid="{8759581A-0D47-48E2-80D9-21B6274CAAC1}"/>
    <cellStyle name="Input 2 2 2 4 2" xfId="20523" xr:uid="{1CF8C29C-02F6-4C42-8148-505E5642B565}"/>
    <cellStyle name="Input 2 2 2 5" xfId="5430" xr:uid="{B3A82F36-198E-4131-B268-DE7B88C17838}"/>
    <cellStyle name="Input 2 2 20" xfId="11015" xr:uid="{AF6DC0BE-4745-440C-8834-34FB4465D7D6}"/>
    <cellStyle name="Input 2 2 20 2" xfId="20978" xr:uid="{C4C4694E-D887-40D5-8DE8-7FEA369EB558}"/>
    <cellStyle name="Input 2 2 21" xfId="10873" xr:uid="{7AF6D066-6774-4EFF-890F-F8CA3840552D}"/>
    <cellStyle name="Input 2 2 21 2" xfId="17511" xr:uid="{B0F54D6C-E60F-43B6-A550-00C6F7DAF4A5}"/>
    <cellStyle name="Input 2 2 22" xfId="11001" xr:uid="{A7D3597F-DF80-48FE-A2AC-94D44DD7BD7A}"/>
    <cellStyle name="Input 2 2 22 2" xfId="20069" xr:uid="{9A2470E3-B680-4516-8BE9-08434E45E962}"/>
    <cellStyle name="Input 2 2 23" xfId="17333" xr:uid="{DDB81E29-2DE7-4194-B3EA-EB81CF80DAC8}"/>
    <cellStyle name="Input 2 2 23 2" xfId="5119" xr:uid="{E8209E97-0FF4-4F00-A9CD-D0EF557EA393}"/>
    <cellStyle name="Input 2 2 24" xfId="19283" xr:uid="{2682D183-3F7A-448F-B323-4E7078F4C20E}"/>
    <cellStyle name="Input 2 2 25" xfId="24088" xr:uid="{E42C0E16-0F41-4FCB-A8B8-ABF8538A9022}"/>
    <cellStyle name="Input 2 2 26" xfId="34007" xr:uid="{0C5DC061-1A09-4719-ABE8-91F741436904}"/>
    <cellStyle name="Input 2 2 27" xfId="34117" xr:uid="{563D0A5C-3816-46B3-8E30-90DB56AFDC9F}"/>
    <cellStyle name="Input 2 2 3" xfId="3620" xr:uid="{69741AAF-C562-47D2-B8E5-F79F5ECD709F}"/>
    <cellStyle name="Input 2 2 3 2" xfId="13294" xr:uid="{EA333EAE-17D6-4CB2-A21C-5D9D2F627E9D}"/>
    <cellStyle name="Input 2 2 3 2 2" xfId="23524" xr:uid="{CA960A01-CC43-4F24-BC03-CCA2F9A6E35D}"/>
    <cellStyle name="Input 2 2 3 3" xfId="6975" xr:uid="{2E02D511-E446-4BDC-A96D-F74CF710BD8E}"/>
    <cellStyle name="Input 2 2 3 4" xfId="19811" xr:uid="{94A5AF73-7C2F-47A9-8EC7-71DAC299D61E}"/>
    <cellStyle name="Input 2 2 4" xfId="3653" xr:uid="{A732DDBC-11CC-4CC0-9D82-03359556332C}"/>
    <cellStyle name="Input 2 2 4 2" xfId="13859" xr:uid="{E69BA420-BE3D-42DD-B351-E25FF2DC2539}"/>
    <cellStyle name="Input 2 2 4 2 2" xfId="21672" xr:uid="{69B7748C-193F-4134-81D5-1706F299E0A6}"/>
    <cellStyle name="Input 2 2 4 3" xfId="22672" xr:uid="{A21B3C75-909E-4C57-9D8D-60E458389D8F}"/>
    <cellStyle name="Input 2 2 5" xfId="7423" xr:uid="{DE57E0E2-CFDE-4154-9DB9-1F34FC0072BB}"/>
    <cellStyle name="Input 2 2 5 2" xfId="13818" xr:uid="{D2A58B3D-45B8-443D-932E-1F9ACC05F66B}"/>
    <cellStyle name="Input 2 2 5 2 2" xfId="23787" xr:uid="{405E3036-D28B-4288-B727-543F4F3750F8}"/>
    <cellStyle name="Input 2 2 5 3" xfId="4952" xr:uid="{1A037595-A3B4-4A90-A898-B7CC43D12F51}"/>
    <cellStyle name="Input 2 2 6" xfId="7386" xr:uid="{53629DFC-607B-4D97-8C4F-84FE40464D00}"/>
    <cellStyle name="Input 2 2 6 2" xfId="13773" xr:uid="{303F160C-51C9-4B3E-8507-D4E0653A5EBD}"/>
    <cellStyle name="Input 2 2 6 2 2" xfId="18640" xr:uid="{BBA9FDF3-0A8F-41D5-AB8A-28EB72377478}"/>
    <cellStyle name="Input 2 2 6 3" xfId="19052" xr:uid="{1B3157FE-C3A7-4761-868F-2692ACC3E462}"/>
    <cellStyle name="Input 2 2 7" xfId="8286" xr:uid="{5C942F9D-DAF2-4FD3-8BF5-0278053948BB}"/>
    <cellStyle name="Input 2 2 7 2" xfId="14757" xr:uid="{54941D1E-44FD-439B-AD5A-35D598593010}"/>
    <cellStyle name="Input 2 2 7 2 2" xfId="23067" xr:uid="{0C49FFF7-A231-4A14-8268-3FCFFD90A5D0}"/>
    <cellStyle name="Input 2 2 7 3" xfId="20186" xr:uid="{53F62268-7105-4A73-896A-68B55E62D8BF}"/>
    <cellStyle name="Input 2 2 8" xfId="8263" xr:uid="{5AE891CE-9C96-4922-BABC-4A6E2F9C243F}"/>
    <cellStyle name="Input 2 2 8 2" xfId="14734" xr:uid="{985A91E2-227E-4BEF-936A-63C728AEE7BB}"/>
    <cellStyle name="Input 2 2 8 2 2" xfId="22748" xr:uid="{D3297DBF-B7E8-4E4D-B4E5-F755AC0F70DA}"/>
    <cellStyle name="Input 2 2 8 3" xfId="4444" xr:uid="{DB5E88C6-251B-4AFF-B2D3-66D64698B0F8}"/>
    <cellStyle name="Input 2 2 9" xfId="8239" xr:uid="{9EFF4689-0CCD-4AE1-9A60-F8016AC2ED28}"/>
    <cellStyle name="Input 2 2 9 2" xfId="14710" xr:uid="{169C9F27-6C4D-4D52-8ABF-970ED875C1B2}"/>
    <cellStyle name="Input 2 2 9 2 2" xfId="23056" xr:uid="{FE75D1EA-B541-43C4-8FC3-7F3A23E778BE}"/>
    <cellStyle name="Input 2 2 9 3" xfId="18159" xr:uid="{4A6D84F7-B80E-4083-ACFF-01B211CDCFA1}"/>
    <cellStyle name="Input 2 20" xfId="10961" xr:uid="{DE47BC59-4407-4CE0-AF23-1982316ABA67}"/>
    <cellStyle name="Input 2 20 2" xfId="23333" xr:uid="{F47E78D4-1AC4-477F-A5B5-EFBBB7349587}"/>
    <cellStyle name="Input 2 21" xfId="10887" xr:uid="{BDCA1FFB-CE21-4B22-898B-406809BB504B}"/>
    <cellStyle name="Input 2 21 2" xfId="4570" xr:uid="{A830ECB1-0987-4B8E-864E-C0BAEF6A511D}"/>
    <cellStyle name="Input 2 22" xfId="11014" xr:uid="{3B3CCD75-C5B3-4983-AA65-BC180A6D93BA}"/>
    <cellStyle name="Input 2 22 2" xfId="20741" xr:uid="{B110621E-37B8-4232-B64E-8F5F23E39A7D}"/>
    <cellStyle name="Input 2 23" xfId="10894" xr:uid="{5F806924-1751-4C09-A662-247E99F8B8D6}"/>
    <cellStyle name="Input 2 23 2" xfId="21334" xr:uid="{0609AD48-BE27-4CF1-8D21-56B104E19265}"/>
    <cellStyle name="Input 2 24" xfId="11000" xr:uid="{5244A001-0FED-4B89-9DA7-015DC85CAC52}"/>
    <cellStyle name="Input 2 24 2" xfId="17915" xr:uid="{2C8051B5-2EF2-4940-B872-AE01AD94A4A6}"/>
    <cellStyle name="Input 2 25" xfId="17131" xr:uid="{2E8AF213-0589-4C9A-99D7-90139975B109}"/>
    <cellStyle name="Input 2 25 2" xfId="21639" xr:uid="{9AA64191-4560-4C3D-A911-4E3BD5A0DB9D}"/>
    <cellStyle name="Input 2 26" xfId="17852" xr:uid="{A9F6BA58-9D72-40D7-BA3D-E4412BA6AB54}"/>
    <cellStyle name="Input 2 27" xfId="33933" xr:uid="{7E402F30-2799-4E91-A9A0-0CF0B31EB777}"/>
    <cellStyle name="Input 2 28" xfId="34166" xr:uid="{5359CD7E-8A79-4A8B-AF5C-EE6546B2DE19}"/>
    <cellStyle name="Input 2 29" xfId="34082" xr:uid="{64793248-2B47-4EED-86B3-0FF03DAD899C}"/>
    <cellStyle name="Input 2 3" xfId="1371" xr:uid="{00000000-0005-0000-0000-00005B050000}"/>
    <cellStyle name="Input 2 3 10" xfId="8817" xr:uid="{5C9E5AEA-1C0C-4802-9C71-F5CD017781DC}"/>
    <cellStyle name="Input 2 3 10 2" xfId="15288" xr:uid="{BF9C8949-9FFB-41CD-8FC0-7146E3B5EDD9}"/>
    <cellStyle name="Input 2 3 10 2 2" xfId="22815" xr:uid="{2146F14E-BE42-4C32-B1A6-69660913ACA5}"/>
    <cellStyle name="Input 2 3 10 3" xfId="23269" xr:uid="{2C77501A-EF99-4F17-B573-1A947C98D576}"/>
    <cellStyle name="Input 2 3 11" xfId="8791" xr:uid="{8F112E51-E452-48CC-8277-8E625FEBD91D}"/>
    <cellStyle name="Input 2 3 11 2" xfId="15262" xr:uid="{4323CCED-0381-4200-86F6-5820776EAD2E}"/>
    <cellStyle name="Input 2 3 11 2 2" xfId="21687" xr:uid="{E21FCE0F-072F-4E9F-9E85-D52CBFD515CF}"/>
    <cellStyle name="Input 2 3 11 3" xfId="19375" xr:uid="{EB699A09-F6C4-4B10-9173-75D2D2428EF9}"/>
    <cellStyle name="Input 2 3 12" xfId="9691" xr:uid="{19E84D42-FA40-499D-91A2-1503E4830273}"/>
    <cellStyle name="Input 2 3 12 2" xfId="16162" xr:uid="{D782AA7C-ACB1-4758-9692-C578E438A05F}"/>
    <cellStyle name="Input 2 3 12 2 2" xfId="23015" xr:uid="{2299CF7B-A3B9-4D9A-9F37-2B86120669BF}"/>
    <cellStyle name="Input 2 3 12 3" xfId="17572" xr:uid="{F72D4B8A-C1C9-4DEA-8A2F-750F5BF17CD9}"/>
    <cellStyle name="Input 2 3 13" xfId="9765" xr:uid="{60D0E6B9-B6EA-4F48-9061-8DF379AEBB19}"/>
    <cellStyle name="Input 2 3 13 2" xfId="16236" xr:uid="{F92DB92A-1996-46D2-A20C-35E8EAE9169E}"/>
    <cellStyle name="Input 2 3 13 2 2" xfId="18379" xr:uid="{2DD58BBC-4417-4BA9-906E-2D8AE64CF410}"/>
    <cellStyle name="Input 2 3 13 3" xfId="21015" xr:uid="{428F4725-8E08-4166-B0CC-BFA22A94A8B3}"/>
    <cellStyle name="Input 2 3 14" xfId="9678" xr:uid="{7A639068-5C4D-46FD-B334-1B181247DE43}"/>
    <cellStyle name="Input 2 3 14 2" xfId="16149" xr:uid="{EC9E3B86-6AFE-41B1-A9FD-5B9151203DD2}"/>
    <cellStyle name="Input 2 3 14 2 2" xfId="5551" xr:uid="{B540D48A-F654-41AB-8464-36772397E6C9}"/>
    <cellStyle name="Input 2 3 14 3" xfId="22941" xr:uid="{F1EA71F0-AA3E-4706-9B9E-9791B2ACF1E6}"/>
    <cellStyle name="Input 2 3 15" xfId="9883" xr:uid="{90CE7FE1-FA21-4536-B0C8-2A4AF33BFEDD}"/>
    <cellStyle name="Input 2 3 15 2" xfId="16354" xr:uid="{80E2B383-99C1-4F2E-8A01-ED1880C3B0C5}"/>
    <cellStyle name="Input 2 3 15 2 2" xfId="22464" xr:uid="{56968B18-6C5A-4152-873E-4F80F5BDB93E}"/>
    <cellStyle name="Input 2 3 15 3" xfId="5090" xr:uid="{A31ED000-ACB0-4E8D-8BF5-5A352C900D9E}"/>
    <cellStyle name="Input 2 3 16" xfId="9912" xr:uid="{D3C39807-928B-4194-B501-D10795CD1866}"/>
    <cellStyle name="Input 2 3 16 2" xfId="16383" xr:uid="{77EF70E4-C4E5-481E-B819-D864CB9D0BA3}"/>
    <cellStyle name="Input 2 3 16 2 2" xfId="20880" xr:uid="{DD1D4DDC-CE1F-41CB-BC71-2143BB58E976}"/>
    <cellStyle name="Input 2 3 16 3" xfId="5419" xr:uid="{017AF7C9-ECF0-40BE-8093-49A73A4DE783}"/>
    <cellStyle name="Input 2 3 17" xfId="10934" xr:uid="{F7D2CB80-D67F-4600-80F9-DE37D8AE838A}"/>
    <cellStyle name="Input 2 3 17 2" xfId="22914" xr:uid="{60EA3FD4-4036-4A2E-93EC-B2B4217A15B3}"/>
    <cellStyle name="Input 2 3 18" xfId="10964" xr:uid="{390794CA-B4EE-4ECC-AA15-27EDF25112FC}"/>
    <cellStyle name="Input 2 3 18 2" xfId="6170" xr:uid="{233AE24C-F7D6-46D7-8D04-80F3F22BED9F}"/>
    <cellStyle name="Input 2 3 19" xfId="10885" xr:uid="{879F242C-B709-4320-A13E-9C2A4676494E}"/>
    <cellStyle name="Input 2 3 19 2" xfId="19634" xr:uid="{E84EECDE-E0E8-43EF-967A-119E32F23990}"/>
    <cellStyle name="Input 2 3 2" xfId="1372" xr:uid="{00000000-0005-0000-0000-00005C050000}"/>
    <cellStyle name="Input 2 3 2 2" xfId="4169" xr:uid="{8727AC04-72F5-44AF-8FC8-2B777CC58963}"/>
    <cellStyle name="Input 2 3 2 2 2" xfId="13297" xr:uid="{1DCC5C11-ADE8-4C78-ADA8-1776975F3E38}"/>
    <cellStyle name="Input 2 3 2 2 2 2" xfId="21019" xr:uid="{8EA78517-8D6B-487F-A912-2A875B87E00A}"/>
    <cellStyle name="Input 2 3 2 2 3" xfId="22656" xr:uid="{98545059-ABF7-4C20-A7E8-EE714F3AAF1D}"/>
    <cellStyle name="Input 2 3 2 3" xfId="10965" xr:uid="{C60B92C7-126C-403E-9346-3278079F4DEE}"/>
    <cellStyle name="Input 2 3 2 3 2" xfId="17754" xr:uid="{44FAE9ED-DE0E-4AAC-BF16-A3B9CB92EBC2}"/>
    <cellStyle name="Input 2 3 2 4" xfId="12361" xr:uid="{4DFBF6D1-9CB2-4010-8229-82CA6F1A358F}"/>
    <cellStyle name="Input 2 3 2 4 2" xfId="20989" xr:uid="{FC45A427-E4F9-4439-87AF-89C789BA1A81}"/>
    <cellStyle name="Input 2 3 2 5" xfId="21221" xr:uid="{942D9FA8-414D-453E-8024-F83576D17C5F}"/>
    <cellStyle name="Input 2 3 20" xfId="11016" xr:uid="{49C93428-2C89-417F-88EE-FF5B1E8771B7}"/>
    <cellStyle name="Input 2 3 20 2" xfId="21367" xr:uid="{A0370544-97AF-4FE8-8A70-F48432806359}"/>
    <cellStyle name="Input 2 3 21" xfId="10872" xr:uid="{B6009606-10F3-4E6F-B166-E6A7CEC5E557}"/>
    <cellStyle name="Input 2 3 21 2" xfId="4765" xr:uid="{864DEDE7-F8F4-4693-A0CA-65D0FC1697E7}"/>
    <cellStyle name="Input 2 3 22" xfId="11318" xr:uid="{CBE8481B-88DD-4204-BE77-D142E4EFF310}"/>
    <cellStyle name="Input 2 3 22 2" xfId="23161" xr:uid="{262F30D6-F15D-40C3-9A1A-BE2B6882A061}"/>
    <cellStyle name="Input 2 3 23" xfId="17132" xr:uid="{BD659339-B821-4615-9071-DC3FA260710A}"/>
    <cellStyle name="Input 2 3 23 2" xfId="20742" xr:uid="{392884E2-E5A0-4AA9-85DB-E71214198DE6}"/>
    <cellStyle name="Input 2 3 24" xfId="17819" xr:uid="{5A82354B-AF21-43A5-AE2A-6A9046F15EBA}"/>
    <cellStyle name="Input 2 3 25" xfId="24089" xr:uid="{9AFEB239-244E-4E55-8445-7175BCAA2C53}"/>
    <cellStyle name="Input 2 3 26" xfId="24106" xr:uid="{BDC878C4-7E86-468A-941D-03BBE8D7BE60}"/>
    <cellStyle name="Input 2 3 27" xfId="34233" xr:uid="{B6F1A8B1-4F01-45D2-A53C-4894BBD86CCB}"/>
    <cellStyle name="Input 2 3 3" xfId="3619" xr:uid="{A166ECD6-0DDA-46A6-B4BE-3E7DC68008F6}"/>
    <cellStyle name="Input 2 3 3 2" xfId="13296" xr:uid="{A4EAC01F-6DB6-40AB-9A24-BF3A0FF387AB}"/>
    <cellStyle name="Input 2 3 3 2 2" xfId="19565" xr:uid="{FE01C1E0-F600-43DB-8D4B-A2A6A61A6B52}"/>
    <cellStyle name="Input 2 3 3 3" xfId="6977" xr:uid="{F116E2B5-2878-47FA-A135-37196F1C4DBE}"/>
    <cellStyle name="Input 2 3 3 4" xfId="19818" xr:uid="{49CD4A16-9F42-4040-B2EF-7C674CFB5ECD}"/>
    <cellStyle name="Input 2 3 4" xfId="3654" xr:uid="{16663D59-111F-47A4-B1EE-8C1E0F2CD8C9}"/>
    <cellStyle name="Input 2 3 4 2" xfId="13860" xr:uid="{6305B30A-C8DA-43CE-AE0F-3F8DE7A116C3}"/>
    <cellStyle name="Input 2 3 4 2 2" xfId="22726" xr:uid="{2F0B7B13-1974-43EF-AFEB-AD3D2B76CECA}"/>
    <cellStyle name="Input 2 3 4 3" xfId="20208" xr:uid="{8476903C-4CF2-400C-8CD7-7AD553DECFE6}"/>
    <cellStyle name="Input 2 3 5" xfId="7424" xr:uid="{8F0926AE-E1E9-4B47-89AD-E6527EC3EE6E}"/>
    <cellStyle name="Input 2 3 5 2" xfId="13819" xr:uid="{EF462878-3CE7-4D69-A240-122A59BD8BDE}"/>
    <cellStyle name="Input 2 3 5 2 2" xfId="17479" xr:uid="{45103D82-CBDE-4F0D-90DA-84A0CF3D44C4}"/>
    <cellStyle name="Input 2 3 5 3" xfId="21879" xr:uid="{840D9B5B-6A0A-45C1-9B4C-FDDF2045DF2B}"/>
    <cellStyle name="Input 2 3 6" xfId="7782" xr:uid="{DA59D53D-282F-44E4-A553-6B2DF3EC7607}"/>
    <cellStyle name="Input 2 3 6 2" xfId="14253" xr:uid="{569495CB-A9DA-4E52-98BA-DB8D6FDA138C}"/>
    <cellStyle name="Input 2 3 6 2 2" xfId="20287" xr:uid="{DEA574AE-F7CC-4896-B2C6-B2804DD82655}"/>
    <cellStyle name="Input 2 3 6 3" xfId="23887" xr:uid="{8AC04663-90BE-4032-BEE1-FEE42C2AB4CB}"/>
    <cellStyle name="Input 2 3 7" xfId="8287" xr:uid="{BD913636-6687-4399-A598-563EFE857CC1}"/>
    <cellStyle name="Input 2 3 7 2" xfId="14758" xr:uid="{715390CE-E0F0-4E32-A026-8E320532D559}"/>
    <cellStyle name="Input 2 3 7 2 2" xfId="19017" xr:uid="{DF474673-6E34-4AA2-B6AF-013F1B682EAE}"/>
    <cellStyle name="Input 2 3 7 3" xfId="17746" xr:uid="{714EDDA2-A75D-4A7A-99D7-EF56B64D6F1E}"/>
    <cellStyle name="Input 2 3 8" xfId="8264" xr:uid="{ACBD8A69-4AE3-4E95-B600-2BF90644D324}"/>
    <cellStyle name="Input 2 3 8 2" xfId="14735" xr:uid="{A6ED76C4-B911-4301-ABB6-1737121852A5}"/>
    <cellStyle name="Input 2 3 8 2 2" xfId="23452" xr:uid="{AE7A7BD6-5D17-4208-9CB8-69FD2348CAFA}"/>
    <cellStyle name="Input 2 3 8 3" xfId="20435" xr:uid="{5CAA9421-8B04-478C-80D8-D64E6BBA3F67}"/>
    <cellStyle name="Input 2 3 9" xfId="8240" xr:uid="{6F9CFCA9-E94B-41EF-9BF5-C0CD3F879008}"/>
    <cellStyle name="Input 2 3 9 2" xfId="14711" xr:uid="{F44E0379-3D8F-4854-A0B7-29FE65DC44B2}"/>
    <cellStyle name="Input 2 3 9 2 2" xfId="18513" xr:uid="{DD84518F-D7DF-4B71-B0FC-AF756E4B8B80}"/>
    <cellStyle name="Input 2 3 9 3" xfId="23768" xr:uid="{ED9C810D-D0F9-4B91-8A88-708F3AEC2594}"/>
    <cellStyle name="Input 2 4" xfId="1373" xr:uid="{00000000-0005-0000-0000-00005D050000}"/>
    <cellStyle name="Input 2 4 2" xfId="4170" xr:uid="{E3D35EEE-7F46-4CFD-9F62-016FCF66FA19}"/>
    <cellStyle name="Input 2 4 2 2" xfId="13298" xr:uid="{40573A98-CE3C-4F31-8D2C-ACED9152F79D}"/>
    <cellStyle name="Input 2 4 2 2 2" xfId="18539" xr:uid="{76E62E57-F96B-405B-821A-6C18E3795AF8}"/>
    <cellStyle name="Input 2 4 2 3" xfId="23242" xr:uid="{C31F8E41-0069-426F-82A7-3B5134A4026C}"/>
    <cellStyle name="Input 2 4 3" xfId="10966" xr:uid="{578992B8-C435-4BE4-8ADF-847CB2B59956}"/>
    <cellStyle name="Input 2 4 3 2" xfId="21535" xr:uid="{AC95E4AB-B5E4-416E-81DB-5D8456D27D84}"/>
    <cellStyle name="Input 2 4 4" xfId="12362" xr:uid="{573CE3AD-EC19-4131-BEF7-B61978284567}"/>
    <cellStyle name="Input 2 4 4 2" xfId="21403" xr:uid="{B4D4B241-C7C1-48CB-BCE7-6D3144ECA0E8}"/>
    <cellStyle name="Input 2 4 5" xfId="18763" xr:uid="{E5C25F34-91FD-422B-A838-9DFA2684510F}"/>
    <cellStyle name="Input 2 5" xfId="3621" xr:uid="{C6A34531-B4ED-41CD-96EE-6A20DDEE49C4}"/>
    <cellStyle name="Input 2 5 2" xfId="13293" xr:uid="{11B25E76-3F0C-4BE9-BFF0-44E74A85D585}"/>
    <cellStyle name="Input 2 5 2 2" xfId="18545" xr:uid="{4FF90A53-E3A4-4749-8D0D-F755243229FB}"/>
    <cellStyle name="Input 2 5 3" xfId="6974" xr:uid="{BC61DE81-C7A7-4666-937C-6763DB2EEBB0}"/>
    <cellStyle name="Input 2 5 4" xfId="20232" xr:uid="{78838F11-A63C-4255-954F-90B3801753C4}"/>
    <cellStyle name="Input 2 6" xfId="3652" xr:uid="{A309B868-13F4-4902-9A64-DDB13455D57B}"/>
    <cellStyle name="Input 2 6 2" xfId="13858" xr:uid="{69ABDD26-655B-4E4C-BAB8-BA7D7931B83A}"/>
    <cellStyle name="Input 2 6 2 2" xfId="22035" xr:uid="{DFA93F3C-7EC6-4B75-A2C1-4C036C430722}"/>
    <cellStyle name="Input 2 6 3" xfId="5473" xr:uid="{B2414168-AD4A-428E-9550-0051904073DC}"/>
    <cellStyle name="Input 2 7" xfId="7422" xr:uid="{E3F351C0-ADFE-48D6-A68A-BB3E5171AFC4}"/>
    <cellStyle name="Input 2 7 2" xfId="13817" xr:uid="{32202A3F-0CA9-49E2-92CB-AF940EA5ADDF}"/>
    <cellStyle name="Input 2 7 2 2" xfId="21227" xr:uid="{F4CBCE9B-3514-4E99-8621-65DA804948AB}"/>
    <cellStyle name="Input 2 7 3" xfId="18048" xr:uid="{CEB5C71B-4714-4CBD-A004-BCBF8B07A2FD}"/>
    <cellStyle name="Input 2 8" xfId="7387" xr:uid="{0B8A2B11-B923-45EE-89B5-4F33E5E5E785}"/>
    <cellStyle name="Input 2 8 2" xfId="13774" xr:uid="{48325ECA-F53C-4AFA-A5DD-5655105542AC}"/>
    <cellStyle name="Input 2 8 2 2" xfId="23248" xr:uid="{9E00F586-C510-45C1-AB73-62C62061E536}"/>
    <cellStyle name="Input 2 8 3" xfId="21698" xr:uid="{8E662E4A-3A51-4A13-BF7A-AB7F5AE9859D}"/>
    <cellStyle name="Input 2 9" xfId="8285" xr:uid="{9BB1F744-F025-401F-A51B-B727479430F0}"/>
    <cellStyle name="Input 2 9 2" xfId="14756" xr:uid="{A9B12941-7BBD-49C6-A808-B8CC99C7E15B}"/>
    <cellStyle name="Input 2 9 2 2" xfId="23881" xr:uid="{E3625304-003C-42AA-BB24-342C8BD8D3D8}"/>
    <cellStyle name="Input 2 9 3" xfId="20466" xr:uid="{2D884963-1888-4760-AC12-627B47DBF06B}"/>
    <cellStyle name="Input 20" xfId="1374" xr:uid="{00000000-0005-0000-0000-00005E050000}"/>
    <cellStyle name="Input 20 10" xfId="8818" xr:uid="{BB06C491-8E4E-4C0A-B2D0-6539237132EB}"/>
    <cellStyle name="Input 20 10 2" xfId="15289" xr:uid="{F50C9F62-0118-4299-92C3-442A175BA95F}"/>
    <cellStyle name="Input 20 10 2 2" xfId="5894" xr:uid="{7A774AFF-6461-4B99-8D68-88DEB1787121}"/>
    <cellStyle name="Input 20 10 3" xfId="18495" xr:uid="{1B7A9767-CEB4-4CBB-9AB5-0CC7F6A881C5}"/>
    <cellStyle name="Input 20 11" xfId="8792" xr:uid="{4DF7131F-0456-4EEC-BAD1-2E8601D935C7}"/>
    <cellStyle name="Input 20 11 2" xfId="15263" xr:uid="{ACDD67C1-5554-42CC-93C9-22422DDDDE97}"/>
    <cellStyle name="Input 20 11 2 2" xfId="22992" xr:uid="{4F1B0803-5C36-46E6-97B5-E26395D08C35}"/>
    <cellStyle name="Input 20 11 3" xfId="23718" xr:uid="{6FD2FDD8-E3A0-46DB-B268-BFEB14C9DDB2}"/>
    <cellStyle name="Input 20 12" xfId="9690" xr:uid="{CAA25B9F-3180-46DE-A277-EAD3CA43CA5A}"/>
    <cellStyle name="Input 20 12 2" xfId="16161" xr:uid="{12E556F6-B512-4311-A6F0-9822D1D45077}"/>
    <cellStyle name="Input 20 12 2 2" xfId="22416" xr:uid="{6DC776CD-DF6B-4BD5-A61B-14D8D6CABD51}"/>
    <cellStyle name="Input 20 12 3" xfId="21417" xr:uid="{631A0C6E-BE26-4652-AC79-759C1B14200C}"/>
    <cellStyle name="Input 20 13" xfId="9766" xr:uid="{BC640D2E-EAF9-4F29-90B8-66E7AF9CAD40}"/>
    <cellStyle name="Input 20 13 2" xfId="16237" xr:uid="{7D641CD0-6839-4079-A3EE-B698DC610163}"/>
    <cellStyle name="Input 20 13 2 2" xfId="21877" xr:uid="{9DEA2C5A-BABD-4C02-9E01-638A028244A9}"/>
    <cellStyle name="Input 20 13 3" xfId="17820" xr:uid="{43330DE6-6A28-402B-804B-4D17637D6CB4}"/>
    <cellStyle name="Input 20 14" xfId="9677" xr:uid="{AE73BC31-1234-4130-92CB-8F9A82CE58DE}"/>
    <cellStyle name="Input 20 14 2" xfId="16148" xr:uid="{62D12317-709D-4D35-8723-DA9A097ED0B1}"/>
    <cellStyle name="Input 20 14 2 2" xfId="20457" xr:uid="{D4BCD9A4-F47C-44CF-97ED-2EB74C422C18}"/>
    <cellStyle name="Input 20 14 3" xfId="18337" xr:uid="{B23B5885-3D3C-49E6-80F1-2AE165E37E5C}"/>
    <cellStyle name="Input 20 15" xfId="9429" xr:uid="{42EF210D-3726-4BEB-905F-B5FC9E887071}"/>
    <cellStyle name="Input 20 15 2" xfId="15900" xr:uid="{C56690CE-E28D-46E8-BA7F-E169EE198F03}"/>
    <cellStyle name="Input 20 15 2 2" xfId="19485" xr:uid="{3127AEF2-DE9C-4C08-820A-B689B3CEC09D}"/>
    <cellStyle name="Input 20 15 3" xfId="22819" xr:uid="{887EEC13-4AFD-41F6-B287-9A50EE96FC08}"/>
    <cellStyle name="Input 20 16" xfId="9666" xr:uid="{E1892345-D045-44F2-8F0D-DC3B1B43EA85}"/>
    <cellStyle name="Input 20 16 2" xfId="16137" xr:uid="{C4912A9C-1FCC-4014-BF5B-CB6606A4122F}"/>
    <cellStyle name="Input 20 16 2 2" xfId="18175" xr:uid="{73C111CA-E948-4E8F-A856-DC476E310D31}"/>
    <cellStyle name="Input 20 16 3" xfId="21855" xr:uid="{CF553D78-76EE-4F6C-A4DB-927E152914D7}"/>
    <cellStyle name="Input 20 17" xfId="10935" xr:uid="{BDC53863-63CA-47CB-8A33-6736A85C0AAC}"/>
    <cellStyle name="Input 20 17 2" xfId="22113" xr:uid="{2C9D44D8-73B3-4283-9D04-9DC211B2AD39}"/>
    <cellStyle name="Input 20 18" xfId="10967" xr:uid="{050A5BC9-6D52-4D76-BA9A-743B7395EBEF}"/>
    <cellStyle name="Input 20 18 2" xfId="22966" xr:uid="{1CD08F39-D8E0-4A24-9B0D-FFA4D75D5093}"/>
    <cellStyle name="Input 20 19" xfId="10884" xr:uid="{527756B8-C80F-44D2-9CC3-9563A8CAD5E2}"/>
    <cellStyle name="Input 20 19 2" xfId="22193" xr:uid="{1FE7F4FE-8907-4D25-A082-A2023B9E5001}"/>
    <cellStyle name="Input 20 2" xfId="1375" xr:uid="{00000000-0005-0000-0000-00005F050000}"/>
    <cellStyle name="Input 20 2 2" xfId="4171" xr:uid="{0EB83226-9583-4A65-9AFC-9BE3D31244ED}"/>
    <cellStyle name="Input 20 2 2 2" xfId="13300" xr:uid="{7B9EB0E0-3116-48CB-BCF1-AAC71A933973}"/>
    <cellStyle name="Input 20 2 2 2 2" xfId="5435" xr:uid="{A4F3D924-5AD8-405D-B7CE-A8E1E686F430}"/>
    <cellStyle name="Input 20 2 2 3" xfId="23019" xr:uid="{A7D94D13-0584-4DD5-8B12-A494B8AA6D57}"/>
    <cellStyle name="Input 20 2 3" xfId="10968" xr:uid="{5869883C-C00D-4490-B286-635E990767C9}"/>
    <cellStyle name="Input 20 2 3 2" xfId="5750" xr:uid="{4F80B308-546B-410B-B7E2-1666EF2087A1}"/>
    <cellStyle name="Input 20 2 4" xfId="12363" xr:uid="{94ADAD07-2B71-46CA-B016-D3E1AB7EE17A}"/>
    <cellStyle name="Input 20 2 4 2" xfId="5654" xr:uid="{7DEDE11B-6356-493F-A243-084DAF479569}"/>
    <cellStyle name="Input 20 2 5" xfId="21734" xr:uid="{B405FFC4-C9DC-4907-BDB4-7E5242C55593}"/>
    <cellStyle name="Input 20 20" xfId="11017" xr:uid="{5401D008-6F40-4EB5-92BA-33259889AEF1}"/>
    <cellStyle name="Input 20 20 2" xfId="23252" xr:uid="{DB5CF943-C93B-43A2-A2D8-716617AA83F8}"/>
    <cellStyle name="Input 20 21" xfId="10871" xr:uid="{439FB7E5-EA98-4608-B38D-6C0DCDFFF762}"/>
    <cellStyle name="Input 20 21 2" xfId="21220" xr:uid="{37A0D00E-094E-47F0-A560-EE16FC99DCA9}"/>
    <cellStyle name="Input 20 22" xfId="12305" xr:uid="{AE729A31-F5A7-4B4D-B701-53A5AA01535C}"/>
    <cellStyle name="Input 20 22 2" xfId="5471" xr:uid="{70919A57-2A7C-4E12-8251-97087AF68639}"/>
    <cellStyle name="Input 20 23" xfId="17093" xr:uid="{3F5A38A8-F5CB-4D92-8EAA-74BF0E033307}"/>
    <cellStyle name="Input 20 23 2" xfId="5069" xr:uid="{4C817172-1F5E-45B0-81F1-9E9EE15F679B}"/>
    <cellStyle name="Input 20 24" xfId="19802" xr:uid="{B968FB3B-140C-47D1-9412-69179BED7E83}"/>
    <cellStyle name="Input 20 25" xfId="24670" xr:uid="{9AAA4711-278E-43DD-AA41-7FEF7B96348D}"/>
    <cellStyle name="Input 20 26" xfId="33991" xr:uid="{E040E8FD-7A3C-494A-8110-0FA664C1B260}"/>
    <cellStyle name="Input 20 27" xfId="33977" xr:uid="{0242C2F3-652B-4C4E-A045-F407B83AB52D}"/>
    <cellStyle name="Input 20 3" xfId="3618" xr:uid="{6CAFABA3-81EF-4481-B797-652F5DB53334}"/>
    <cellStyle name="Input 20 3 2" xfId="13299" xr:uid="{4E447A37-F8FC-446D-ACEC-FFB0FC073E2C}"/>
    <cellStyle name="Input 20 3 2 2" xfId="4630" xr:uid="{DF653F28-70B6-48F2-8F83-A3AD13962F93}"/>
    <cellStyle name="Input 20 3 3" xfId="6980" xr:uid="{C0A81236-2F26-4139-9526-E4593AE0503C}"/>
    <cellStyle name="Input 20 3 4" xfId="20351" xr:uid="{38F6B63A-93CF-4DFB-B135-79195D86E1C1}"/>
    <cellStyle name="Input 20 4" xfId="3655" xr:uid="{FA442496-58F9-424C-AFE5-2EE253AB8104}"/>
    <cellStyle name="Input 20 4 2" xfId="13861" xr:uid="{25BEF508-5678-4C99-B19A-5B4BDDA8E103}"/>
    <cellStyle name="Input 20 4 2 2" xfId="5042" xr:uid="{E9D3EC6C-8FB5-4F7C-8CB2-5D93ABE62F6C}"/>
    <cellStyle name="Input 20 4 3" xfId="17845" xr:uid="{0535DCDB-E71D-4E72-BDE6-554D2AC9EA70}"/>
    <cellStyle name="Input 20 5" xfId="7425" xr:uid="{F6297321-9C47-423B-9A61-85D3992CADDE}"/>
    <cellStyle name="Input 20 5 2" xfId="13820" xr:uid="{42E753F8-494E-4731-BAE9-6779B3689252}"/>
    <cellStyle name="Input 20 5 2 2" xfId="22774" xr:uid="{415BB5B9-ED44-4EC5-BB44-8060A66E129B}"/>
    <cellStyle name="Input 20 5 3" xfId="17429" xr:uid="{634D447F-E08E-429D-AED2-DAFF3E9C3FC0}"/>
    <cellStyle name="Input 20 6" xfId="7341" xr:uid="{BF5B5B8D-8E88-456E-85C5-EE185537EB15}"/>
    <cellStyle name="Input 20 6 2" xfId="13723" xr:uid="{D383CAA6-7957-4609-B5AF-A3357CD70C19}"/>
    <cellStyle name="Input 20 6 2 2" xfId="4654" xr:uid="{4C8FE46D-3E3C-4BC2-900E-26FCC194724E}"/>
    <cellStyle name="Input 20 6 3" xfId="22613" xr:uid="{53E66F4B-E601-4730-9BD4-E7E202176297}"/>
    <cellStyle name="Input 20 7" xfId="8288" xr:uid="{5BEA2B30-16CB-42BB-B50C-C5BFB4B7CAD2}"/>
    <cellStyle name="Input 20 7 2" xfId="14759" xr:uid="{8821A2C3-F2D4-4BE8-B265-B5FF7A26DC39}"/>
    <cellStyle name="Input 20 7 2 2" xfId="22396" xr:uid="{4BE45A7C-CA57-46CF-AAFB-0A8D5786CCB6}"/>
    <cellStyle name="Input 20 7 3" xfId="19594" xr:uid="{3CC58DFA-1627-4C35-A1FD-7B459364AF3C}"/>
    <cellStyle name="Input 20 8" xfId="8265" xr:uid="{333F875E-7D14-4A11-B613-1996F00E5873}"/>
    <cellStyle name="Input 20 8 2" xfId="14736" xr:uid="{A2157E24-9669-45E6-8FB4-1C2AA624DAA0}"/>
    <cellStyle name="Input 20 8 2 2" xfId="22551" xr:uid="{2A4C3AD3-E707-4954-BD1B-E299FA6ED536}"/>
    <cellStyle name="Input 20 8 3" xfId="17508" xr:uid="{C40118BE-8C2B-48CE-B99C-0F11056C7526}"/>
    <cellStyle name="Input 20 9" xfId="8241" xr:uid="{5B41A4E5-980E-49EE-8669-2A3CBB3EB5B3}"/>
    <cellStyle name="Input 20 9 2" xfId="14712" xr:uid="{C7535299-4517-4783-8E12-D0868BDD6FE7}"/>
    <cellStyle name="Input 20 9 2 2" xfId="21175" xr:uid="{705EB73F-7BC9-456B-AE65-AD4B20B9603C}"/>
    <cellStyle name="Input 20 9 3" xfId="23373" xr:uid="{D6CEDFCB-5CDD-4C5C-9B46-89097D212E31}"/>
    <cellStyle name="Input 21" xfId="1376" xr:uid="{00000000-0005-0000-0000-000060050000}"/>
    <cellStyle name="Input 21 10" xfId="9177" xr:uid="{B2F4A587-8AC7-42FC-93D9-E4575BFA4B28}"/>
    <cellStyle name="Input 21 10 2" xfId="15648" xr:uid="{36053C56-B447-4D0F-8A70-745CBFE51265}"/>
    <cellStyle name="Input 21 10 2 2" xfId="23691" xr:uid="{CABDB490-FB68-42C0-947A-BE3338A774D3}"/>
    <cellStyle name="Input 21 10 3" xfId="22037" xr:uid="{D48F8E71-A94C-4F90-B192-0A5B32F0AECF}"/>
    <cellStyle name="Input 21 11" xfId="9149" xr:uid="{88C809B9-CE0E-4134-81C5-DE777CCE30FF}"/>
    <cellStyle name="Input 21 11 2" xfId="15620" xr:uid="{DD81DB27-C5FD-4C4F-9888-D1648AC11DB8}"/>
    <cellStyle name="Input 21 11 2 2" xfId="20705" xr:uid="{AFE1E6AD-F830-4051-8257-9FF3977C1380}"/>
    <cellStyle name="Input 21 11 3" xfId="20737" xr:uid="{DDB7ACEC-F6AB-4452-9BDE-C307A21E12A1}"/>
    <cellStyle name="Input 21 12" xfId="9689" xr:uid="{04C06114-640C-465F-AC9F-013BF37E8B4C}"/>
    <cellStyle name="Input 21 12 2" xfId="16160" xr:uid="{C5CCCA9F-9278-4FFB-8B51-E2CC57A66D7C}"/>
    <cellStyle name="Input 21 12 2 2" xfId="6016" xr:uid="{53B47427-19C4-4746-A681-F1E2FC4429FD}"/>
    <cellStyle name="Input 21 12 3" xfId="5704" xr:uid="{84819067-07A9-44D8-8798-03B671CB7540}"/>
    <cellStyle name="Input 21 13" xfId="9767" xr:uid="{9512D1C8-D370-474A-A88B-C42443F29045}"/>
    <cellStyle name="Input 21 13 2" xfId="16238" xr:uid="{9D8ECD3C-0A59-431D-A237-8D7E007093BD}"/>
    <cellStyle name="Input 21 13 2 2" xfId="18112" xr:uid="{12431012-5A3C-480B-B935-A58EBACE129B}"/>
    <cellStyle name="Input 21 13 3" xfId="23272" xr:uid="{5BC7B32D-8178-447D-99FD-611E88ECFD2D}"/>
    <cellStyle name="Input 21 14" xfId="9676" xr:uid="{128CEF8A-E9FB-44A9-A207-D949E259F863}"/>
    <cellStyle name="Input 21 14 2" xfId="16147" xr:uid="{23D61834-FE5F-4FDD-93FD-6163F0D789C1}"/>
    <cellStyle name="Input 21 14 2 2" xfId="20595" xr:uid="{2FEFA5B3-DDA1-4DD7-80CE-0C48D0CD0A45}"/>
    <cellStyle name="Input 21 14 3" xfId="22092" xr:uid="{F7DE2A29-81E2-423F-BC90-318211667B14}"/>
    <cellStyle name="Input 21 15" xfId="9430" xr:uid="{B8405DD8-6E9F-472E-B435-B2C322A23A68}"/>
    <cellStyle name="Input 21 15 2" xfId="15901" xr:uid="{A643DBE7-A473-41E3-B979-AB75D4DA20DD}"/>
    <cellStyle name="Input 21 15 2 2" xfId="4547" xr:uid="{4ABDEE6A-4465-4734-9CCB-8BB5CB2F0ACC}"/>
    <cellStyle name="Input 21 15 3" xfId="22714" xr:uid="{69713F22-6A32-4D7A-B090-D0290CFE2FA3}"/>
    <cellStyle name="Input 21 16" xfId="9665" xr:uid="{8175CB12-E244-42E3-8BBA-B62672E7C649}"/>
    <cellStyle name="Input 21 16 2" xfId="16136" xr:uid="{E9491938-7126-486A-9945-F2FCB35117C4}"/>
    <cellStyle name="Input 21 16 2 2" xfId="20509" xr:uid="{C7166960-F978-46E1-8F2D-20107EB20B53}"/>
    <cellStyle name="Input 21 16 3" xfId="19272" xr:uid="{FA760245-4974-4267-ABE8-ABE15B7B6F79}"/>
    <cellStyle name="Input 21 17" xfId="11267" xr:uid="{1C87E0F5-E8C1-406A-A9E8-F94F70511A94}"/>
    <cellStyle name="Input 21 17 2" xfId="23380" xr:uid="{5593CDA1-9D16-4946-A194-1155B1E8388C}"/>
    <cellStyle name="Input 21 18" xfId="11321" xr:uid="{948A9860-EA0C-4755-BE68-A55021D382B7}"/>
    <cellStyle name="Input 21 18 2" xfId="20899" xr:uid="{C922BD0E-4EF4-48DA-9FEE-F11CCC2E2B4D}"/>
    <cellStyle name="Input 21 19" xfId="10883" xr:uid="{DEE27EE9-263A-4E02-815D-18148194C7CE}"/>
    <cellStyle name="Input 21 19 2" xfId="23131" xr:uid="{1F0A52BC-24C1-4FD5-85AD-5FB62A235676}"/>
    <cellStyle name="Input 21 2" xfId="1377" xr:uid="{00000000-0005-0000-0000-000061050000}"/>
    <cellStyle name="Input 21 2 2" xfId="4172" xr:uid="{BBDE8411-C198-4B7E-9182-43DA7245C255}"/>
    <cellStyle name="Input 21 2 2 2" xfId="13302" xr:uid="{4669B2D5-8B87-4EB4-98EA-AEBE8DCF4C9E}"/>
    <cellStyle name="Input 21 2 2 2 2" xfId="19569" xr:uid="{7D1ECB46-DEF2-4828-8C48-7E8F30E12C22}"/>
    <cellStyle name="Input 21 2 2 3" xfId="5414" xr:uid="{C91292B7-0201-4244-852D-CB98AC03746D}"/>
    <cellStyle name="Input 21 2 3" xfId="10969" xr:uid="{123C7186-AA1D-434C-8DCA-9392514E8592}"/>
    <cellStyle name="Input 21 2 3 2" xfId="23904" xr:uid="{3B50AEFB-C484-400C-BA65-2CE94A942F6D}"/>
    <cellStyle name="Input 21 2 4" xfId="12364" xr:uid="{10740AA3-A773-45D9-B772-E77C216231EE}"/>
    <cellStyle name="Input 21 2 4 2" xfId="19536" xr:uid="{DBB31A06-19DF-4B36-B7E8-3023D26BA7E1}"/>
    <cellStyle name="Input 21 2 5" xfId="20495" xr:uid="{426FB34D-98A8-4468-87F9-402CD503F091}"/>
    <cellStyle name="Input 21 20" xfId="11018" xr:uid="{C3736019-43FB-401C-8646-A07C08F65CA4}"/>
    <cellStyle name="Input 21 20 2" xfId="21692" xr:uid="{5FE82EB1-2F0A-4693-982C-E823F4208C14}"/>
    <cellStyle name="Input 21 21" xfId="10870" xr:uid="{4CD27642-3D94-47F8-9A8A-19122C7760D2}"/>
    <cellStyle name="Input 21 21 2" xfId="21649" xr:uid="{F147D3A2-BE6A-4AB2-85FC-BEC267F2E88B}"/>
    <cellStyle name="Input 21 22" xfId="11002" xr:uid="{C3A75652-2D65-410F-84AA-1A50793DB8A0}"/>
    <cellStyle name="Input 21 22 2" xfId="17724" xr:uid="{889EB429-0454-4A2B-84C5-26279D57D821}"/>
    <cellStyle name="Input 21 23" xfId="17133" xr:uid="{EC9FA7D5-6A31-4E13-8881-4C194CBC68AF}"/>
    <cellStyle name="Input 21 23 2" xfId="21169" xr:uid="{8377C26E-864C-445F-9132-7EDE7BCBFF44}"/>
    <cellStyle name="Input 21 24" xfId="19255" xr:uid="{FF9D0BCD-B773-4600-AB7B-9487FA36844B}"/>
    <cellStyle name="Input 21 25" xfId="34215" xr:uid="{BD8B8B9D-3500-4CD0-8762-AF28CEF8D60D}"/>
    <cellStyle name="Input 21 26" xfId="24117" xr:uid="{779BCBB6-3E23-405F-BAEF-FC4B8D22CAFE}"/>
    <cellStyle name="Input 21 27" xfId="33983" xr:uid="{23D1107A-FB5D-4A17-B033-85F6674BC1B5}"/>
    <cellStyle name="Input 21 3" xfId="3617" xr:uid="{5ADBAC3D-4DE9-48D0-A8EC-578CFD49037E}"/>
    <cellStyle name="Input 21 3 2" xfId="13301" xr:uid="{EF925E36-B6FC-4DCD-9F66-2678C83ED46D}"/>
    <cellStyle name="Input 21 3 2 2" xfId="4913" xr:uid="{58682D24-EDAD-4C9D-A59F-E965EB073493}"/>
    <cellStyle name="Input 21 3 3" xfId="6982" xr:uid="{3F651A3E-7BC4-4F6F-AF8B-1338A0C609A0}"/>
    <cellStyle name="Input 21 3 4" xfId="6149" xr:uid="{24B75431-DF1C-482A-838D-C41723BCF9AA}"/>
    <cellStyle name="Input 21 4" xfId="3656" xr:uid="{617B4D88-F26B-44E4-A44C-24E0F85E51C5}"/>
    <cellStyle name="Input 21 4 2" xfId="14224" xr:uid="{D08641E4-09D1-4DF9-824B-47888B47F39D}"/>
    <cellStyle name="Input 21 4 2 2" xfId="21359" xr:uid="{32850C53-7ADF-4E33-9572-5B8C77959E7B}"/>
    <cellStyle name="Input 21 4 3" xfId="18222" xr:uid="{3843A337-9F8A-45F2-9D97-6ABD088369C0}"/>
    <cellStyle name="Input 21 5" xfId="7736" xr:uid="{BF6DB19E-91B3-46D8-B64B-378830781027}"/>
    <cellStyle name="Input 21 5 2" xfId="14196" xr:uid="{240CEC20-3FE9-42B9-BE5E-D61B99565302}"/>
    <cellStyle name="Input 21 5 2 2" xfId="20763" xr:uid="{2D471847-C7B7-4CD0-B5C3-7FD1EE1CB157}"/>
    <cellStyle name="Input 21 5 3" xfId="5961" xr:uid="{267CA715-50AA-4104-A576-CD06AD2E1A16}"/>
    <cellStyle name="Input 21 6" xfId="7385" xr:uid="{98B0693C-45F4-45B7-BD88-F4CA0F68C3EE}"/>
    <cellStyle name="Input 21 6 2" xfId="13772" xr:uid="{B8B9C8CF-2A0B-405D-B672-DEB289AB1C4D}"/>
    <cellStyle name="Input 21 6 2 2" xfId="5821" xr:uid="{56C707CD-B437-465B-88C0-03FBB4B920D1}"/>
    <cellStyle name="Input 21 6 3" xfId="20747" xr:uid="{A791EA65-EC07-4585-8CE6-D151815D6957}"/>
    <cellStyle name="Input 21 7" xfId="7992" xr:uid="{1C9822EB-2546-4430-A2E0-51B953A1068F}"/>
    <cellStyle name="Input 21 7 2" xfId="14463" xr:uid="{AA7B5C8B-2E5C-4331-952F-8139C0516D4C}"/>
    <cellStyle name="Input 21 7 2 2" xfId="21964" xr:uid="{45B7832D-6F7E-408E-BA0E-FADDED9C84A2}"/>
    <cellStyle name="Input 21 7 3" xfId="20350" xr:uid="{9FBDC9D1-5822-4997-962A-AFC019F3D975}"/>
    <cellStyle name="Input 21 8" xfId="8694" xr:uid="{40B0F83D-8408-4F57-BDEB-76B61FE84495}"/>
    <cellStyle name="Input 21 8 2" xfId="15165" xr:uid="{5326DE60-3313-4354-A73B-C511FC745AF4}"/>
    <cellStyle name="Input 21 8 2 2" xfId="21660" xr:uid="{5C020D11-2174-47D7-90D5-3D73AF09DEB2}"/>
    <cellStyle name="Input 21 8 3" xfId="19795" xr:uid="{C362ADFC-3ADB-4BA7-9B28-7B676E2030D8}"/>
    <cellStyle name="Input 21 9" xfId="8667" xr:uid="{F125EE43-6EB3-44B3-B362-C8C892E74BC9}"/>
    <cellStyle name="Input 21 9 2" xfId="15138" xr:uid="{6D6F11A5-64C3-4DE8-8987-E33EBD16E769}"/>
    <cellStyle name="Input 21 9 2 2" xfId="4530" xr:uid="{465D9120-407A-4FFE-9EE6-76DDA0ABBBCC}"/>
    <cellStyle name="Input 21 9 3" xfId="4455" xr:uid="{67E9F778-E58E-4866-9EAA-50B98DC1B4AA}"/>
    <cellStyle name="Input 22" xfId="3716" xr:uid="{FC0F8524-5D80-4E4B-9633-175DD0026563}"/>
    <cellStyle name="Input 22 2" xfId="13270" xr:uid="{C0EBD9CF-E564-4DBB-8622-CE0510F594CA}"/>
    <cellStyle name="Input 22 2 2" xfId="21081" xr:uid="{FD479C70-554A-4093-9448-11E00D3714B3}"/>
    <cellStyle name="Input 22 3" xfId="6952" xr:uid="{6AB06E51-7A00-496E-A307-5C744A056B01}"/>
    <cellStyle name="Input 22 4" xfId="5541" xr:uid="{51947B02-BC24-434C-A9A1-E5412EDD7AB2}"/>
    <cellStyle name="Input 23" xfId="3722" xr:uid="{EFDA57C0-F138-4A2C-810C-9D7BB8D8F2AF}"/>
    <cellStyle name="Input 23 2" xfId="12989" xr:uid="{5C4FBFF9-9400-4898-AF12-49DDA04CFA60}"/>
    <cellStyle name="Input 23 2 2" xfId="23223" xr:uid="{5EDEDE13-6052-4371-A893-B1A4A8E3BED3}"/>
    <cellStyle name="Input 23 3" xfId="19936" xr:uid="{3744245F-FB09-4A26-B152-CC2F4999D6D2}"/>
    <cellStyle name="Input 24" xfId="3881" xr:uid="{52B47FC3-ECBA-454C-B8A4-34030C72735E}"/>
    <cellStyle name="Input 24 2" xfId="13033" xr:uid="{EE66CA81-B3C2-4B77-A3C0-D35BD55DFFA3}"/>
    <cellStyle name="Input 24 2 2" xfId="4881" xr:uid="{BE275A00-9135-4CEC-9977-01544DD11A0E}"/>
    <cellStyle name="Input 24 3" xfId="21355" xr:uid="{75619E3C-2661-47E7-ADD3-F5EFB24817F1}"/>
    <cellStyle name="Input 25" xfId="4157" xr:uid="{2CD7BB79-1192-4CE5-B950-B36D98230F6E}"/>
    <cellStyle name="Input 25 2" xfId="13726" xr:uid="{B4884362-45B0-437A-AD43-2856F7F50F5E}"/>
    <cellStyle name="Input 25 2 2" xfId="23728" xr:uid="{81AC8927-F6A7-47BD-B8DF-576461F6F696}"/>
    <cellStyle name="Input 25 3" xfId="23757" xr:uid="{02E06D2D-3227-4C79-8D4F-46FF0937FA05}"/>
    <cellStyle name="Input 26" xfId="4071" xr:uid="{587ECCE0-A2DC-4A47-BAD4-369259224189}"/>
    <cellStyle name="Input 26 2" xfId="14228" xr:uid="{256E0FB3-8656-420E-ADB2-E1FF0E31EF9E}"/>
    <cellStyle name="Input 26 2 2" xfId="21029" xr:uid="{A8354CDF-3D2A-4BB7-ABA2-A9B3FD592A68}"/>
    <cellStyle name="Input 26 3" xfId="23265" xr:uid="{4CB4C496-3F77-4325-BF32-D635A4759A35}"/>
    <cellStyle name="Input 27" xfId="4086" xr:uid="{5E38C5BF-7D0B-4B67-9092-3318D7EB4FAA}"/>
    <cellStyle name="Input 27 2" xfId="14251" xr:uid="{C78F8575-AB84-4CCE-A779-933E7D16582C}"/>
    <cellStyle name="Input 27 2 2" xfId="4670" xr:uid="{CDAE50C6-B7F6-4A6E-AEE4-2CEC56B282F5}"/>
    <cellStyle name="Input 27 3" xfId="18790" xr:uid="{52A715FB-A0E1-44D8-99D9-C9979DEFEB73}"/>
    <cellStyle name="Input 28" xfId="7739" xr:uid="{5231D6DA-1006-4C64-ACD9-E214C573EA27}"/>
    <cellStyle name="Input 28 2" xfId="14199" xr:uid="{DEF59943-65F7-46DC-9BB7-D788E5479C45}"/>
    <cellStyle name="Input 28 2 2" xfId="5722" xr:uid="{3BF4F83E-AA8B-4687-ACE6-DAE61FFC6374}"/>
    <cellStyle name="Input 28 3" xfId="17840" xr:uid="{4867D3A9-41CD-452B-872B-708610125D35}"/>
    <cellStyle name="Input 29" xfId="7819" xr:uid="{E6B8B0A6-75F8-438E-8789-3DE165630CFB}"/>
    <cellStyle name="Input 29 2" xfId="14290" xr:uid="{82C7D4A9-E4E0-4EC0-9277-0ED23DDAF9FC}"/>
    <cellStyle name="Input 29 2 2" xfId="6128" xr:uid="{61FE4A77-D6B5-471B-8EE7-D197BCC14B09}"/>
    <cellStyle name="Input 29 3" xfId="20606" xr:uid="{CAD2D201-01C2-4A55-BADD-2D72A6093095}"/>
    <cellStyle name="Input 3" xfId="1378" xr:uid="{00000000-0005-0000-0000-000062050000}"/>
    <cellStyle name="Input 3 10" xfId="8242" xr:uid="{672DBA0E-2ECA-47CB-9487-584D003C82F6}"/>
    <cellStyle name="Input 3 10 2" xfId="14713" xr:uid="{FA317D2C-9231-41D9-B213-E41C92149598}"/>
    <cellStyle name="Input 3 10 2 2" xfId="19970" xr:uid="{816135CA-0DA7-4961-97D7-5A3BCD46AE0A}"/>
    <cellStyle name="Input 3 10 3" xfId="19016" xr:uid="{89FA0F14-531A-4891-9AC5-793F5DE717A4}"/>
    <cellStyle name="Input 3 11" xfId="8819" xr:uid="{32E790D5-1DF0-4C6D-A1CC-5D47DC6D1BF6}"/>
    <cellStyle name="Input 3 11 2" xfId="15290" xr:uid="{8ABDFADA-C8B3-4FDE-96B2-6292A81FD3A1}"/>
    <cellStyle name="Input 3 11 2 2" xfId="23647" xr:uid="{A373857D-3654-44F8-BE48-60ACB96C9540}"/>
    <cellStyle name="Input 3 11 3" xfId="17580" xr:uid="{C5DDC6AF-A1D1-42C2-8EE4-6449063FC68A}"/>
    <cellStyle name="Input 3 12" xfId="8793" xr:uid="{D251FAB0-9BDE-46CF-B7F9-189CF6FF2E47}"/>
    <cellStyle name="Input 3 12 2" xfId="15264" xr:uid="{48FFBD5A-C4F9-4C84-AA90-763A42C4E585}"/>
    <cellStyle name="Input 3 12 2 2" xfId="17982" xr:uid="{A11F37C7-A594-45DF-AAC3-103BCDEC1D15}"/>
    <cellStyle name="Input 3 12 3" xfId="22404" xr:uid="{00B9CE5B-E885-480B-BA5B-0778937D66FE}"/>
    <cellStyle name="Input 3 13" xfId="9688" xr:uid="{F9B901F5-55C6-4289-9BE6-094C0BC0B746}"/>
    <cellStyle name="Input 3 13 2" xfId="16159" xr:uid="{EE8F0C31-DADF-438F-8729-513A075EFC0D}"/>
    <cellStyle name="Input 3 13 2 2" xfId="5287" xr:uid="{86CD4E18-81FF-4EE5-BACE-859EA62ACEEC}"/>
    <cellStyle name="Input 3 13 3" xfId="19693" xr:uid="{5012E2DD-0F1C-4BE1-B077-B92EAF8409F6}"/>
    <cellStyle name="Input 3 14" xfId="9768" xr:uid="{5FBB6C75-3FA4-4AAC-930A-86EAD7542144}"/>
    <cellStyle name="Input 3 14 2" xfId="16239" xr:uid="{E7B1DBFE-EB56-4F79-89F0-CEDA668AEC2E}"/>
    <cellStyle name="Input 3 14 2 2" xfId="21309" xr:uid="{36EFE586-C5C0-4E67-B152-50E5CACFAF2D}"/>
    <cellStyle name="Input 3 14 3" xfId="7684" xr:uid="{194792B8-8FBA-484D-BBAA-8EAD25861F83}"/>
    <cellStyle name="Input 3 15" xfId="9675" xr:uid="{BC502AF3-C3E0-438D-8393-14C6C943489B}"/>
    <cellStyle name="Input 3 15 2" xfId="16146" xr:uid="{176C5175-9DB5-471E-8B9F-51F2FD798933}"/>
    <cellStyle name="Input 3 15 2 2" xfId="5785" xr:uid="{2FB12476-9D12-414F-A202-2A12D8197958}"/>
    <cellStyle name="Input 3 15 3" xfId="4575" xr:uid="{B4B92BB6-2D98-42D3-A296-EFD550A36800}"/>
    <cellStyle name="Input 3 16" xfId="9777" xr:uid="{5462A2D7-C9FE-4D5B-97B8-C534831FEF96}"/>
    <cellStyle name="Input 3 16 2" xfId="16248" xr:uid="{46C8D160-CEFA-4F9D-A550-42417396F251}"/>
    <cellStyle name="Input 3 16 2 2" xfId="18665" xr:uid="{90C4F573-F6AC-43CC-BF1D-FF0065334771}"/>
    <cellStyle name="Input 3 16 3" xfId="5160" xr:uid="{3AB4E4C6-E0B2-4B55-8614-D9267DEDFF46}"/>
    <cellStyle name="Input 3 17" xfId="9888" xr:uid="{7304FE48-E0DB-47F0-8535-F55F26D48E4D}"/>
    <cellStyle name="Input 3 17 2" xfId="16359" xr:uid="{196F2489-C73C-48C3-8473-350F9661EB29}"/>
    <cellStyle name="Input 3 17 2 2" xfId="5086" xr:uid="{EFFC9EF8-B4E7-40DF-8F6A-BE31D2F31FC3}"/>
    <cellStyle name="Input 3 17 3" xfId="22520" xr:uid="{EF5FCB17-521C-4F13-AEF1-0BB2FEE6FC87}"/>
    <cellStyle name="Input 3 18" xfId="10936" xr:uid="{6AD59C40-7393-464A-AACE-78E14BE1E125}"/>
    <cellStyle name="Input 3 18 2" xfId="20550" xr:uid="{CEEE4A0A-D00D-4900-95B1-63F85F934FC5}"/>
    <cellStyle name="Input 3 19" xfId="10970" xr:uid="{CE56B567-11C5-4BDE-AD8C-DD42A6DEEFA6}"/>
    <cellStyle name="Input 3 19 2" xfId="18422" xr:uid="{E19EB250-8720-48F4-B991-21956D906C5A}"/>
    <cellStyle name="Input 3 2" xfId="1379" xr:uid="{00000000-0005-0000-0000-000063050000}"/>
    <cellStyle name="Input 3 2 10" xfId="8820" xr:uid="{83979BA5-E742-4D12-B0A8-A56A35DA7FC8}"/>
    <cellStyle name="Input 3 2 10 2" xfId="15291" xr:uid="{31392B0E-90B1-4677-A5A3-AA07552727B0}"/>
    <cellStyle name="Input 3 2 10 2 2" xfId="7303" xr:uid="{12310B2E-E309-48EA-8FE3-A024A19EC8DF}"/>
    <cellStyle name="Input 3 2 10 3" xfId="21418" xr:uid="{8D208C8D-1368-4C88-AA6B-84CBB2797E50}"/>
    <cellStyle name="Input 3 2 11" xfId="8794" xr:uid="{5B9D527A-9F18-43E0-934F-7186083DA7AD}"/>
    <cellStyle name="Input 3 2 11 2" xfId="15265" xr:uid="{62752328-9BFC-4B33-91AE-ACC876C3D1EA}"/>
    <cellStyle name="Input 3 2 11 2 2" xfId="7121" xr:uid="{1D88209E-E138-42A0-A24A-44A479513CD3}"/>
    <cellStyle name="Input 3 2 11 3" xfId="19256" xr:uid="{AB237070-0EAD-4A42-8C1F-36985D2F865D}"/>
    <cellStyle name="Input 3 2 12" xfId="9687" xr:uid="{2601CC14-5D53-4EA8-AE06-F53E2E8B8C42}"/>
    <cellStyle name="Input 3 2 12 2" xfId="16158" xr:uid="{1F9CD0A0-3DD2-4FDA-A7EB-E6B242EB1772}"/>
    <cellStyle name="Input 3 2 12 2 2" xfId="19324" xr:uid="{BE64B9C0-4DB0-40ED-B59D-2C6D9FFAA162}"/>
    <cellStyle name="Input 3 2 12 3" xfId="18393" xr:uid="{7E4B0DC1-C97A-43A6-B5AB-D821ACF25A00}"/>
    <cellStyle name="Input 3 2 13" xfId="9428" xr:uid="{F3417FF2-0B42-483E-8A66-8320C14054A5}"/>
    <cellStyle name="Input 3 2 13 2" xfId="15899" xr:uid="{85E6FBBE-7F9D-4FAB-9C36-1356DD118BDC}"/>
    <cellStyle name="Input 3 2 13 2 2" xfId="19096" xr:uid="{1A1F2057-4165-4811-B141-94ED5BDAF178}"/>
    <cellStyle name="Input 3 2 13 3" xfId="21034" xr:uid="{D4107AA9-4C38-47AF-84C8-D7B854909F9A}"/>
    <cellStyle name="Input 3 2 14" xfId="9881" xr:uid="{64C18555-C08D-4F84-B988-F6D3864166B2}"/>
    <cellStyle name="Input 3 2 14 2" xfId="16352" xr:uid="{A2809934-F750-4C35-957E-22D933AB3CE2}"/>
    <cellStyle name="Input 3 2 14 2 2" xfId="17758" xr:uid="{350EE22A-6646-4B7A-8941-EE3FC075512C}"/>
    <cellStyle name="Input 3 2 14 3" xfId="22294" xr:uid="{E670847D-268C-4A72-805A-70CEB3BA46D7}"/>
    <cellStyle name="Input 3 2 15" xfId="9910" xr:uid="{0A977D6D-A870-4BC7-BECD-43C79666CF71}"/>
    <cellStyle name="Input 3 2 15 2" xfId="16381" xr:uid="{6C2F1395-F15E-4C5E-A766-0FDACB611967}"/>
    <cellStyle name="Input 3 2 15 2 2" xfId="22884" xr:uid="{5D4E4A14-2B0C-4B44-AC27-7015FACDD37F}"/>
    <cellStyle name="Input 3 2 15 3" xfId="21525" xr:uid="{6B1700C9-F4D9-4FA6-9176-9965A42B7254}"/>
    <cellStyle name="Input 3 2 16" xfId="10091" xr:uid="{C79AE09A-DD51-4073-B4F5-4385C7D3A5B4}"/>
    <cellStyle name="Input 3 2 16 2" xfId="16562" xr:uid="{0CDF14F2-A891-4250-B461-4CA966B4FC6A}"/>
    <cellStyle name="Input 3 2 16 2 2" xfId="22411" xr:uid="{89175B44-DB5C-4F8D-A2DB-9B9204DC329A}"/>
    <cellStyle name="Input 3 2 16 3" xfId="5161" xr:uid="{A5D7D2C7-496A-4EE0-A4EC-93B097611DEF}"/>
    <cellStyle name="Input 3 2 17" xfId="10937" xr:uid="{50962C10-742F-486C-9B88-38E995300E30}"/>
    <cellStyle name="Input 3 2 17 2" xfId="19760" xr:uid="{F4ACF339-53B7-4B7A-B276-9C6BA09AD0F5}"/>
    <cellStyle name="Input 3 2 18" xfId="10971" xr:uid="{98B0158A-E809-471B-BECB-987E9FAEAF12}"/>
    <cellStyle name="Input 3 2 18 2" xfId="22501" xr:uid="{9A765539-F448-4531-BD46-E17B77A5AE8C}"/>
    <cellStyle name="Input 3 2 19" xfId="10881" xr:uid="{DCBB6FDC-4EB0-4B0D-A6F3-6591E4DF1EC5}"/>
    <cellStyle name="Input 3 2 19 2" xfId="21986" xr:uid="{FE4E0CFE-E6C8-4AA9-BBC6-53C13BDBC39D}"/>
    <cellStyle name="Input 3 2 2" xfId="1380" xr:uid="{00000000-0005-0000-0000-000064050000}"/>
    <cellStyle name="Input 3 2 2 2" xfId="4173" xr:uid="{D61965CC-CEEE-43DE-AF61-9F4EE173A2A8}"/>
    <cellStyle name="Input 3 2 2 2 2" xfId="13305" xr:uid="{F242EB13-1157-4377-978A-5487874816AF}"/>
    <cellStyle name="Input 3 2 2 2 2 2" xfId="22332" xr:uid="{8134DFDE-FAF0-49CB-A881-289CC9E43EC8}"/>
    <cellStyle name="Input 3 2 2 2 3" xfId="18856" xr:uid="{7FB48AA2-B66A-4270-8802-EDDEE8C0878B}"/>
    <cellStyle name="Input 3 2 2 3" xfId="10972" xr:uid="{89B3DCD5-FA5F-4FF7-8C63-B0205718D936}"/>
    <cellStyle name="Input 3 2 2 3 2" xfId="18089" xr:uid="{FFE27563-6394-42BB-B39A-3140D556A147}"/>
    <cellStyle name="Input 3 2 2 4" xfId="12365" xr:uid="{9FD06FC5-8BA0-40F2-918F-78BC891516DB}"/>
    <cellStyle name="Input 3 2 2 4 2" xfId="6153" xr:uid="{4CCDE3EF-2D8D-4D4A-93F2-EB4C9932B55D}"/>
    <cellStyle name="Input 3 2 2 5" xfId="21920" xr:uid="{DB93F00F-6237-445E-AB78-B6FADAD9370B}"/>
    <cellStyle name="Input 3 2 20" xfId="11020" xr:uid="{9EF57AC6-2D42-471F-9684-FB9D96C261CC}"/>
    <cellStyle name="Input 3 2 20 2" xfId="23018" xr:uid="{815CE260-8793-4EA7-B3B3-56E9F720DCC5}"/>
    <cellStyle name="Input 3 2 21" xfId="11800" xr:uid="{2E3D21C5-8202-4ADD-A084-A8FE25D651C7}"/>
    <cellStyle name="Input 3 2 21 2" xfId="22857" xr:uid="{B1A825C5-DA0F-4A91-AFDC-45D0696C548F}"/>
    <cellStyle name="Input 3 2 22" xfId="11004" xr:uid="{A8FE8006-5F07-4216-94C4-B7DF132B2675}"/>
    <cellStyle name="Input 3 2 22 2" xfId="18035" xr:uid="{B77E6BED-3EB5-4521-AE5B-59193C565089}"/>
    <cellStyle name="Input 3 2 23" xfId="17135" xr:uid="{D166B148-618B-4F4D-826E-B54A541BED9F}"/>
    <cellStyle name="Input 3 2 23 2" xfId="19163" xr:uid="{7C80ECC9-AF54-44C6-917B-AFA59AA02060}"/>
    <cellStyle name="Input 3 2 24" xfId="6200" xr:uid="{68D224EF-ABA2-44C0-9079-9295E7A1EBC6}"/>
    <cellStyle name="Input 3 2 25" xfId="34211" xr:uid="{766C98C3-F546-4DA4-A198-699CA0207419}"/>
    <cellStyle name="Input 3 2 26" xfId="33975" xr:uid="{3D2CAF18-25E1-4174-B5A3-895B0B3FCD4D}"/>
    <cellStyle name="Input 3 2 27" xfId="33952" xr:uid="{9E548659-B756-4DED-886D-4DF6ABFF872C}"/>
    <cellStyle name="Input 3 2 3" xfId="3615" xr:uid="{88B86E0E-290A-49B2-A8F3-0504D28F2927}"/>
    <cellStyle name="Input 3 2 3 2" xfId="13304" xr:uid="{C333CE15-FB9F-4D65-8C61-64F2F6F9988A}"/>
    <cellStyle name="Input 3 2 3 2 2" xfId="4743" xr:uid="{53D51AE8-318A-4164-AA08-7F22EA2773A3}"/>
    <cellStyle name="Input 3 2 3 3" xfId="6984" xr:uid="{3BF66102-152D-4AB2-8EBD-0A0F59B7A977}"/>
    <cellStyle name="Input 3 2 3 4" xfId="23091" xr:uid="{A3B91FAE-D525-4590-93A5-3FA44460816D}"/>
    <cellStyle name="Input 3 2 4" xfId="3658" xr:uid="{CDA5ADFA-114F-44B8-BDCE-88D37E2B561B}"/>
    <cellStyle name="Input 3 2 4 2" xfId="13863" xr:uid="{AE44B69D-0EB0-49C9-B040-0DD29C6D3C3D}"/>
    <cellStyle name="Input 3 2 4 2 2" xfId="20210" xr:uid="{EF75FF0B-B787-4F5C-9B9E-56EDE956C236}"/>
    <cellStyle name="Input 3 2 4 3" xfId="21779" xr:uid="{6B9E75F6-8D10-4967-B3D7-7F581CDBE95A}"/>
    <cellStyle name="Input 3 2 5" xfId="7358" xr:uid="{48260E01-2C6E-4F6C-99DA-849EFF6DC194}"/>
    <cellStyle name="Input 3 2 5 2" xfId="13745" xr:uid="{D12447B1-E39B-4826-83F7-B2F0E8186F62}"/>
    <cellStyle name="Input 3 2 5 2 2" xfId="21772" xr:uid="{E7C42B06-5F2B-42F4-B8D9-7E89B4E0434C}"/>
    <cellStyle name="Input 3 2 5 3" xfId="17604" xr:uid="{BDA4E242-D8D6-4C1C-8E92-BDFAB58B10DB}"/>
    <cellStyle name="Input 3 2 6" xfId="7383" xr:uid="{8DB1962F-88A6-405D-B8EF-E37EB98001CB}"/>
    <cellStyle name="Input 3 2 6 2" xfId="13770" xr:uid="{BEDA1A38-CAF9-4427-9FFA-5FAE3549EB13}"/>
    <cellStyle name="Input 3 2 6 2 2" xfId="17431" xr:uid="{580C6111-A28A-4E6C-B407-756C461F0EE6}"/>
    <cellStyle name="Input 3 2 6 3" xfId="18121" xr:uid="{1206321F-7F52-4E28-8718-811CF478E31A}"/>
    <cellStyle name="Input 3 2 7" xfId="8289" xr:uid="{56228B1E-A113-464A-8F77-A4CB932E634A}"/>
    <cellStyle name="Input 3 2 7 2" xfId="14760" xr:uid="{86011C90-4FF1-45E3-BD93-7EE3CD0B9169}"/>
    <cellStyle name="Input 3 2 7 2 2" xfId="23397" xr:uid="{CA36423B-4FDE-428A-A921-8A67A72F5DE0}"/>
    <cellStyle name="Input 3 2 7 3" xfId="18031" xr:uid="{98D95720-135E-4072-8597-14FB66543EB0}"/>
    <cellStyle name="Input 3 2 8" xfId="8267" xr:uid="{C1166CA3-BE9D-471A-B503-CB3760E3A2AA}"/>
    <cellStyle name="Input 3 2 8 2" xfId="14738" xr:uid="{B9ED7B27-F9B3-4C97-8037-916188583E27}"/>
    <cellStyle name="Input 3 2 8 2 2" xfId="19791" xr:uid="{4F1984CE-60CC-4954-83DC-2F024D737B32}"/>
    <cellStyle name="Input 3 2 8 3" xfId="17559" xr:uid="{F0A03BCC-F025-4A35-8E8E-711F75E9A9F9}"/>
    <cellStyle name="Input 3 2 9" xfId="8243" xr:uid="{0C4E9E4A-C2C6-4734-8462-10E77F49E2E6}"/>
    <cellStyle name="Input 3 2 9 2" xfId="14714" xr:uid="{3E60FDD2-A228-4BF0-BE30-E6CDB6CAA4ED}"/>
    <cellStyle name="Input 3 2 9 2 2" xfId="7282" xr:uid="{2B4BE63E-8D68-46AC-AE6B-898A3BE26C0E}"/>
    <cellStyle name="Input 3 2 9 3" xfId="20474" xr:uid="{477C988C-160B-4C3C-AC39-6DEEBB7F066D}"/>
    <cellStyle name="Input 3 20" xfId="10882" xr:uid="{126341E4-64AE-41DF-8896-84C2261A5423}"/>
    <cellStyle name="Input 3 20 2" xfId="21782" xr:uid="{DDDDE1F3-F8AC-498E-ACED-BDC05D752571}"/>
    <cellStyle name="Input 3 21" xfId="11019" xr:uid="{FDE24E31-9382-437D-BB85-74620A99405D}"/>
    <cellStyle name="Input 3 21 2" xfId="6569" xr:uid="{485D1D49-17BF-4112-9C55-1FEB82E5986A}"/>
    <cellStyle name="Input 3 22" xfId="10869" xr:uid="{A17F5D0F-6A35-455F-82E2-8828EBC41ACA}"/>
    <cellStyle name="Input 3 22 2" xfId="23170" xr:uid="{B476DBF6-648B-40E5-9CDB-F371A15B49DF}"/>
    <cellStyle name="Input 3 23" xfId="11003" xr:uid="{5DFCBB1A-7300-4586-B823-A5456C858229}"/>
    <cellStyle name="Input 3 23 2" xfId="18198" xr:uid="{6BE0E0D3-0345-4A0C-941F-BB33D716B001}"/>
    <cellStyle name="Input 3 24" xfId="17134" xr:uid="{628028AF-BAD9-4416-8536-6E8F7B179498}"/>
    <cellStyle name="Input 3 24 2" xfId="4499" xr:uid="{C4D10040-8CAC-40A9-95C6-987010AC7E3F}"/>
    <cellStyle name="Input 3 25" xfId="20995" xr:uid="{3DB26B42-AC91-4023-8E20-7EFBA981564A}"/>
    <cellStyle name="Input 3 26" xfId="33912" xr:uid="{F8715A8C-F26C-4971-B9C5-A6836D516A55}"/>
    <cellStyle name="Input 3 27" xfId="34253" xr:uid="{546BEF18-2920-40F4-8D34-861AB0A96FD8}"/>
    <cellStyle name="Input 3 28" xfId="24339" xr:uid="{303F5D0E-D8F5-4CCC-B71E-0AAE2863953B}"/>
    <cellStyle name="Input 3 3" xfId="1381" xr:uid="{00000000-0005-0000-0000-000065050000}"/>
    <cellStyle name="Input 3 3 2" xfId="4174" xr:uid="{F9647545-2E26-4846-AABB-DF051F872212}"/>
    <cellStyle name="Input 3 3 2 2" xfId="13306" xr:uid="{AE0DDA55-170C-4D2E-B8AA-1FEEF3F083EA}"/>
    <cellStyle name="Input 3 3 2 2 2" xfId="23852" xr:uid="{73E4B5FB-4CC3-4222-9CCB-BF8014ADED25}"/>
    <cellStyle name="Input 3 3 2 3" xfId="17853" xr:uid="{6DC1F423-4E18-4A13-B140-66D5FB872A8E}"/>
    <cellStyle name="Input 3 3 3" xfId="11226" xr:uid="{CFC07A2D-4E08-42E7-B229-E2CDE84C0330}"/>
    <cellStyle name="Input 3 3 3 2" xfId="20397" xr:uid="{F05B59DD-5B7C-494F-A527-0D5D27FE7179}"/>
    <cellStyle name="Input 3 3 4" xfId="12366" xr:uid="{D693C8F9-72FF-4204-823C-C44E52989911}"/>
    <cellStyle name="Input 3 3 4 2" xfId="5691" xr:uid="{E307D50E-5E6F-4A74-9A3A-CAFB38BDD4FA}"/>
    <cellStyle name="Input 3 3 5" xfId="18194" xr:uid="{CFF74074-B919-42D7-B03C-60E3779033C5}"/>
    <cellStyle name="Input 3 4" xfId="3616" xr:uid="{3A0EE516-E0DF-4BD7-B8B6-D66792CFFB83}"/>
    <cellStyle name="Input 3 4 2" xfId="13303" xr:uid="{EDEB3569-0901-4C0C-BEE1-5F85B68DEC95}"/>
    <cellStyle name="Input 3 4 2 2" xfId="5697" xr:uid="{1EFDE5A0-F76D-4BFF-86B0-374F5EE9B400}"/>
    <cellStyle name="Input 3 4 3" xfId="6983" xr:uid="{008FE6C1-AE8E-4843-BB6A-4C33E4F00121}"/>
    <cellStyle name="Input 3 4 4" xfId="4456" xr:uid="{256177A0-DA8B-49E7-BE61-56B14344ECDD}"/>
    <cellStyle name="Input 3 5" xfId="3657" xr:uid="{9592CC59-6A1B-4BD8-8E25-1B0B77FD038C}"/>
    <cellStyle name="Input 3 5 2" xfId="13862" xr:uid="{2CD40567-D2B2-4E7B-97B4-6D152F86884B}"/>
    <cellStyle name="Input 3 5 2 2" xfId="5390" xr:uid="{960BF838-2C67-42F5-88E3-63C7769B2C49}"/>
    <cellStyle name="Input 3 5 3" xfId="22750" xr:uid="{8C511DC4-A125-4B2A-9161-BD4917613B37}"/>
    <cellStyle name="Input 3 6" xfId="7426" xr:uid="{4853288D-E394-42E7-876A-6B26E4F85084}"/>
    <cellStyle name="Input 3 6 2" xfId="13821" xr:uid="{0547325F-268D-4AD9-B81D-DA36F8B6B367}"/>
    <cellStyle name="Input 3 6 2 2" xfId="21171" xr:uid="{D6993969-193E-4E83-8068-4DAB12505AF3}"/>
    <cellStyle name="Input 3 6 3" xfId="22220" xr:uid="{9667F270-06A8-4925-B53F-E0FE7D83E396}"/>
    <cellStyle name="Input 3 7" xfId="7384" xr:uid="{19F6903E-7BF3-4079-8C85-B8BA2AC0DB1E}"/>
    <cellStyle name="Input 3 7 2" xfId="13771" xr:uid="{FDF5A9CA-6BEB-4FE2-A883-11F4B5A827D6}"/>
    <cellStyle name="Input 3 7 2 2" xfId="17706" xr:uid="{9235D9F9-CC7C-44BE-93ED-74E8B7C87D2B}"/>
    <cellStyle name="Input 3 7 3" xfId="23481" xr:uid="{9E696E06-0DA2-4DD7-847F-E83744AD4E6F}"/>
    <cellStyle name="Input 3 8" xfId="7993" xr:uid="{8AE764FE-2AF0-48D3-871B-BF5FA104C30D}"/>
    <cellStyle name="Input 3 8 2" xfId="14464" xr:uid="{E376D966-CD4F-48FB-8DE6-16233F716416}"/>
    <cellStyle name="Input 3 8 2 2" xfId="5928" xr:uid="{F59C5F1B-EE45-4F44-9EFA-325B7BBD4C63}"/>
    <cellStyle name="Input 3 8 3" xfId="23745" xr:uid="{8BE3B32F-F03E-44F9-8683-B7044E0A3876}"/>
    <cellStyle name="Input 3 9" xfId="8266" xr:uid="{E1A36364-7827-403F-AD1B-F415B8C11E85}"/>
    <cellStyle name="Input 3 9 2" xfId="14737" xr:uid="{9C54354C-3F9B-4F0C-9360-223AED2FB840}"/>
    <cellStyle name="Input 3 9 2 2" xfId="19458" xr:uid="{235FE8A4-790D-4C1D-AD09-F41A9D7022F4}"/>
    <cellStyle name="Input 3 9 3" xfId="20936" xr:uid="{84D87663-94D0-4711-914E-726839CBBF20}"/>
    <cellStyle name="Input 30" xfId="7608" xr:uid="{6754BAA3-1C4D-4270-9039-38C65D67CEF1}"/>
    <cellStyle name="Input 30 2" xfId="14012" xr:uid="{FF70CA1E-79C7-4121-84F9-E2F1E5DFA04E}"/>
    <cellStyle name="Input 30 2 2" xfId="17597" xr:uid="{2E47077C-1319-447A-8A3C-27130F549B2B}"/>
    <cellStyle name="Input 30 3" xfId="23879" xr:uid="{27E79CCD-42C7-4AA4-B93D-8694DB23FF85}"/>
    <cellStyle name="Input 31" xfId="7979" xr:uid="{BFF84940-03D7-49EC-A0FB-FD5ABEB04E6E}"/>
    <cellStyle name="Input 31 2" xfId="14450" xr:uid="{1C8AE2D0-3B32-450C-9C35-6A5D6E388ECF}"/>
    <cellStyle name="Input 31 2 2" xfId="22345" xr:uid="{4CF08486-9FDE-4F39-B3D8-310C09206007}"/>
    <cellStyle name="Input 31 3" xfId="19817" xr:uid="{F55509B0-0577-4340-9EF5-190E4B3247EF}"/>
    <cellStyle name="Input 32" xfId="7991" xr:uid="{9819A28C-2B12-46FC-A289-6D62D0845B1A}"/>
    <cellStyle name="Input 32 2" xfId="14462" xr:uid="{81656782-DEE8-45BD-B2B5-E979A8C74B7E}"/>
    <cellStyle name="Input 32 2 2" xfId="5843" xr:uid="{17FF249A-292D-4D3E-A3BD-E1661778790F}"/>
    <cellStyle name="Input 32 3" xfId="20196" xr:uid="{081F57B7-B6DF-4C81-A7D8-9E4467195494}"/>
    <cellStyle name="Input 33" xfId="8537" xr:uid="{E02DEDB4-56C7-431E-A9FC-A48EF25D97A9}"/>
    <cellStyle name="Input 33 2" xfId="15008" xr:uid="{2AB29B6E-D493-4D35-A39C-A6C4548CE835}"/>
    <cellStyle name="Input 33 2 2" xfId="23688" xr:uid="{9CDA948C-31DE-422B-807B-5F178CDE2956}"/>
    <cellStyle name="Input 33 3" xfId="22580" xr:uid="{A16043F4-993A-4BD3-BBED-F614D105A5DF}"/>
    <cellStyle name="Input 34" xfId="8576" xr:uid="{DB85E4A4-1F9A-4E3A-8D3E-EDD50668C144}"/>
    <cellStyle name="Input 34 2" xfId="15047" xr:uid="{8ACC486B-9FA2-489B-A1DB-D930E8328AFE}"/>
    <cellStyle name="Input 34 2 2" xfId="18051" xr:uid="{5EF666EA-D7E4-4BDC-877C-D10A9FA09D23}"/>
    <cellStyle name="Input 34 3" xfId="19258" xr:uid="{46740F44-42BB-4D4F-9A11-47B782AB4845}"/>
    <cellStyle name="Input 35" xfId="8697" xr:uid="{1F13D978-1A5A-4882-B23F-4089161A7D9D}"/>
    <cellStyle name="Input 35 2" xfId="15168" xr:uid="{158C37AB-2B20-4896-9523-D8DBC6954F1A}"/>
    <cellStyle name="Input 35 2 2" xfId="17464" xr:uid="{B7EA8943-78D6-4C6C-95D2-C6605C0D585B}"/>
    <cellStyle name="Input 35 3" xfId="5615" xr:uid="{689320A6-2690-4151-AEDC-325F9119A17E}"/>
    <cellStyle name="Input 36" xfId="8705" xr:uid="{FFA5756B-DD54-4C12-B2EF-F58C6A018D2A}"/>
    <cellStyle name="Input 36 2" xfId="15176" xr:uid="{7E932417-B6B0-46DA-81D2-017EEED35704}"/>
    <cellStyle name="Input 36 2 2" xfId="20774" xr:uid="{3DCFB525-5C78-4606-8EDE-7362C248B7E4}"/>
    <cellStyle name="Input 36 3" xfId="18605" xr:uid="{01DDFE7E-01CC-4C44-9664-589D96C728FB}"/>
    <cellStyle name="Input 37" xfId="8670" xr:uid="{CE6B67AD-869E-4D0F-9D5B-5EBF30D8FB3D}"/>
    <cellStyle name="Input 37 2" xfId="15141" xr:uid="{2937F645-170A-4FA4-9AD3-ABF6969A00B0}"/>
    <cellStyle name="Input 37 2 2" xfId="17789" xr:uid="{08F80404-17DB-415C-A02A-94BE507ADE11}"/>
    <cellStyle name="Input 37 3" xfId="6534" xr:uid="{BEA2019D-04CB-42E4-B8EC-8E2940308BEF}"/>
    <cellStyle name="Input 38" xfId="8712" xr:uid="{C79572A8-79E7-4DC7-AD7A-B2D9F7F7ED87}"/>
    <cellStyle name="Input 38 2" xfId="15183" xr:uid="{6BB460D3-EE0A-4FF8-A9E2-9799CD0FB2A7}"/>
    <cellStyle name="Input 38 2 2" xfId="4894" xr:uid="{4B07DE0D-4FC5-46F0-8BB3-63CFDAFFB5FA}"/>
    <cellStyle name="Input 38 3" xfId="19429" xr:uid="{B523DF88-42B2-4CBC-8B0B-DFDF8FFE61A3}"/>
    <cellStyle name="Input 39" xfId="8718" xr:uid="{6BBEE224-0D32-4FCC-B31B-99315D3C036F}"/>
    <cellStyle name="Input 39 2" xfId="15189" xr:uid="{E178FCC8-5231-4847-B7FF-1A86CD2DFBCF}"/>
    <cellStyle name="Input 39 2 2" xfId="18074" xr:uid="{B29397B2-2D69-4D8C-B08C-775F038AAA30}"/>
    <cellStyle name="Input 39 3" xfId="4797" xr:uid="{30CDC2BD-ED34-471F-AA87-0987A560377C}"/>
    <cellStyle name="Input 4" xfId="1382" xr:uid="{00000000-0005-0000-0000-000066050000}"/>
    <cellStyle name="Input 4 10" xfId="8244" xr:uid="{CEECA3A2-5DFC-4802-AE07-349BC241B7A9}"/>
    <cellStyle name="Input 4 10 2" xfId="14715" xr:uid="{A51E0E4E-14C6-4D09-8BA4-B3A4D247FE8F}"/>
    <cellStyle name="Input 4 10 2 2" xfId="23820" xr:uid="{A887A384-6BAB-413C-BCB9-2F65C8C0CB38}"/>
    <cellStyle name="Input 4 10 3" xfId="22119" xr:uid="{D1D6F04E-36EB-4413-904F-A6E78C06E9A1}"/>
    <cellStyle name="Input 4 11" xfId="8821" xr:uid="{25A4D0ED-69DC-4D27-B059-B7AF1CDA18B8}"/>
    <cellStyle name="Input 4 11 2" xfId="15292" xr:uid="{07FC5A98-1E7C-4354-BFFF-305ED47DDA0A}"/>
    <cellStyle name="Input 4 11 2 2" xfId="18516" xr:uid="{556E493B-F292-4962-86B7-1C10DF66577E}"/>
    <cellStyle name="Input 4 11 3" xfId="22632" xr:uid="{C51CC398-1B4D-45A1-8BFC-529D258764D5}"/>
    <cellStyle name="Input 4 12" xfId="8740" xr:uid="{400FA045-FEFA-4250-9FCE-C689A8EC4659}"/>
    <cellStyle name="Input 4 12 2" xfId="15211" xr:uid="{471A20CD-88A8-431E-8376-3F9CF60568EC}"/>
    <cellStyle name="Input 4 12 2 2" xfId="22565" xr:uid="{EA25D89C-F2DB-4DCA-9E8B-25FE7CE4E1AE}"/>
    <cellStyle name="Input 4 12 3" xfId="19176" xr:uid="{EEA7B163-3C09-47C5-9404-E7E355A2478A}"/>
    <cellStyle name="Input 4 13" xfId="9686" xr:uid="{FD33A164-0930-46D6-A020-DF8D61AF8B05}"/>
    <cellStyle name="Input 4 13 2" xfId="16157" xr:uid="{910C1E54-461C-4A06-B6BB-1AAA41EAC69F}"/>
    <cellStyle name="Input 4 13 2 2" xfId="19598" xr:uid="{F6AD692A-9A46-4748-86F2-0BD165D7A8EF}"/>
    <cellStyle name="Input 4 13 3" xfId="23155" xr:uid="{920885B3-809F-47FF-99E0-B128EEE5659D}"/>
    <cellStyle name="Input 4 14" xfId="9769" xr:uid="{0AE43864-61BD-46CB-9EC4-AF4F68FA011C}"/>
    <cellStyle name="Input 4 14 2" xfId="16240" xr:uid="{4F74A7CB-665A-4448-BB9C-F3313947C485}"/>
    <cellStyle name="Input 4 14 2 2" xfId="17355" xr:uid="{391BDD60-7F87-44CA-B747-48E394313887}"/>
    <cellStyle name="Input 4 14 3" xfId="4775" xr:uid="{1639D64E-462A-4A42-9F7B-27248EFB3B10}"/>
    <cellStyle name="Input 4 15" xfId="9674" xr:uid="{FF747908-11CD-4194-9293-6D4A9DF4B926}"/>
    <cellStyle name="Input 4 15 2" xfId="16145" xr:uid="{F0E797FB-6977-4301-A8AC-57A51AC5B721}"/>
    <cellStyle name="Input 4 15 2 2" xfId="20248" xr:uid="{D1B45961-5BF4-4588-804D-33286D28AEEF}"/>
    <cellStyle name="Input 4 15 3" xfId="22315" xr:uid="{28D4F6A8-031C-43F7-AE32-60814AF42B7F}"/>
    <cellStyle name="Input 4 16" xfId="9778" xr:uid="{D657A4A3-6718-4AAB-A62E-A5EAF8B0BDED}"/>
    <cellStyle name="Input 4 16 2" xfId="16249" xr:uid="{A6410F1E-47EA-4B78-9E17-33BD0864B229}"/>
    <cellStyle name="Input 4 16 2 2" xfId="23906" xr:uid="{19BB73D4-ED59-45A6-A269-3FAAEC84C66C}"/>
    <cellStyle name="Input 4 16 3" xfId="6148" xr:uid="{24DB2A77-457A-4A99-A3F8-C6851BEFB722}"/>
    <cellStyle name="Input 4 17" xfId="9664" xr:uid="{7EDF7A93-4628-4C46-BA42-B453921FA84D}"/>
    <cellStyle name="Input 4 17 2" xfId="16135" xr:uid="{EC024C43-CA43-4E64-9DF7-520617F1FAC4}"/>
    <cellStyle name="Input 4 17 2 2" xfId="23863" xr:uid="{8F16BEBE-91A6-4DC1-A093-96D3B16869E0}"/>
    <cellStyle name="Input 4 17 3" xfId="4845" xr:uid="{F0F046A5-59A0-4C01-9C3A-A5B2D21DDF7C}"/>
    <cellStyle name="Input 4 18" xfId="10623" xr:uid="{B5B57C5A-9BE1-421A-8B99-AF1D31B1894D}"/>
    <cellStyle name="Input 4 18 2" xfId="21276" xr:uid="{7B060629-D8A8-43A3-8FA3-45BF0FAA152C}"/>
    <cellStyle name="Input 4 19" xfId="10973" xr:uid="{E5469B5D-1601-4CAB-8BC3-359FC4281DB8}"/>
    <cellStyle name="Input 4 19 2" xfId="21939" xr:uid="{DBD54635-050D-4481-AD53-D09D195F2D7A}"/>
    <cellStyle name="Input 4 2" xfId="1383" xr:uid="{00000000-0005-0000-0000-000067050000}"/>
    <cellStyle name="Input 4 2 10" xfId="8717" xr:uid="{0386E2AF-3B20-4C51-9123-1C5FD0D9B378}"/>
    <cellStyle name="Input 4 2 10 2" xfId="15188" xr:uid="{5E5C624F-32B4-4BBC-8200-F0A1E6122D34}"/>
    <cellStyle name="Input 4 2 10 2 2" xfId="6089" xr:uid="{2A623C01-BB15-464D-860B-43EBE2A00CC4}"/>
    <cellStyle name="Input 4 2 10 3" xfId="22141" xr:uid="{0D90B79F-0E79-43D9-BDAB-D93DFDEDED91}"/>
    <cellStyle name="Input 4 2 11" xfId="8795" xr:uid="{F5B5433A-0CB2-4621-95CD-AB432C74EC76}"/>
    <cellStyle name="Input 4 2 11 2" xfId="15266" xr:uid="{DCCAD43E-9FE3-4BB0-B3FD-D4FD2628262B}"/>
    <cellStyle name="Input 4 2 11 2 2" xfId="22161" xr:uid="{DAA558B7-F2A7-49B7-ACDF-6E482C26A214}"/>
    <cellStyle name="Input 4 2 11 3" xfId="20673" xr:uid="{62192BA5-7365-41A0-806D-58128E4E08D8}"/>
    <cellStyle name="Input 4 2 12" xfId="9685" xr:uid="{DE0FC7EC-0718-4125-9268-5451B47E619B}"/>
    <cellStyle name="Input 4 2 12 2" xfId="16156" xr:uid="{09799B57-AE83-47AF-ADED-FEFDADB2E5D8}"/>
    <cellStyle name="Input 4 2 12 2 2" xfId="17381" xr:uid="{F08AD2F5-24F0-4847-B493-DA9D9A922DFD}"/>
    <cellStyle name="Input 4 2 12 3" xfId="4893" xr:uid="{A83EE320-9D0E-49B5-A96A-FB9FB592AF9F}"/>
    <cellStyle name="Input 4 2 13" xfId="9770" xr:uid="{24FFA51B-2B2B-482A-888A-9CDC1C4C1685}"/>
    <cellStyle name="Input 4 2 13 2" xfId="16241" xr:uid="{0C7EDA2C-4FB6-4AF5-8A94-87FFDADC9FBE}"/>
    <cellStyle name="Input 4 2 13 2 2" xfId="4404" xr:uid="{FA021A43-7918-468C-863C-1B6AAEF4BBCE}"/>
    <cellStyle name="Input 4 2 13 3" xfId="5018" xr:uid="{AC55625D-CA97-4301-81F9-89E8D7509F22}"/>
    <cellStyle name="Input 4 2 14" xfId="9673" xr:uid="{808B4152-48B5-49C7-BA75-8AFE614D1467}"/>
    <cellStyle name="Input 4 2 14 2" xfId="16144" xr:uid="{301BC0DB-9702-4BA1-9344-A019536DFBA2}"/>
    <cellStyle name="Input 4 2 14 2 2" xfId="20074" xr:uid="{546F0811-5EE3-4C34-9C2B-151B53CCB290}"/>
    <cellStyle name="Input 4 2 14 3" xfId="20396" xr:uid="{C2075259-F691-413E-B7BA-B636726795DB}"/>
    <cellStyle name="Input 4 2 15" xfId="9779" xr:uid="{B1FAECF1-9CEC-4889-8CBE-551C52467D2F}"/>
    <cellStyle name="Input 4 2 15 2" xfId="16250" xr:uid="{65CBABF9-E9EB-460E-93B8-B27FFAAEA461}"/>
    <cellStyle name="Input 4 2 15 2 2" xfId="23832" xr:uid="{8B2ED673-09F9-4EC0-B27F-3EA2F7EDEFBC}"/>
    <cellStyle name="Input 4 2 15 3" xfId="18548" xr:uid="{C531E333-85EA-4C3A-B039-5F365A1C80B7}"/>
    <cellStyle name="Input 4 2 16" xfId="9663" xr:uid="{7304FF28-60A7-40E3-A97E-80F603429F48}"/>
    <cellStyle name="Input 4 2 16 2" xfId="16134" xr:uid="{DD8CE3F8-1950-4BD4-A462-9F673D34F133}"/>
    <cellStyle name="Input 4 2 16 2 2" xfId="5087" xr:uid="{0B8E2307-32E3-4478-87DD-20806FD0CBCF}"/>
    <cellStyle name="Input 4 2 16 3" xfId="21275" xr:uid="{35015030-F512-4B47-B644-603465E497BE}"/>
    <cellStyle name="Input 4 2 17" xfId="10938" xr:uid="{F0335DA5-8289-4FB9-920E-54A4F6DB6B82}"/>
    <cellStyle name="Input 4 2 17 2" xfId="17989" xr:uid="{1B821734-9767-46B2-A362-8F5BDA4AAAA8}"/>
    <cellStyle name="Input 4 2 18" xfId="10974" xr:uid="{F61FF59B-A3B5-4A1B-8B4A-36E16848F82B}"/>
    <cellStyle name="Input 4 2 18 2" xfId="22420" xr:uid="{750C0F76-5B14-4318-97F6-E2ACB5BFF844}"/>
    <cellStyle name="Input 4 2 19" xfId="10879" xr:uid="{D83C90E2-7797-4404-BA67-BD1F8C773F00}"/>
    <cellStyle name="Input 4 2 19 2" xfId="21210" xr:uid="{401F5FCF-D61C-4909-81DA-218EE5F673D6}"/>
    <cellStyle name="Input 4 2 2" xfId="1384" xr:uid="{00000000-0005-0000-0000-000068050000}"/>
    <cellStyle name="Input 4 2 2 2" xfId="4175" xr:uid="{7C5A200B-0F40-4F96-B9EE-2446B918F733}"/>
    <cellStyle name="Input 4 2 2 2 2" xfId="13309" xr:uid="{665224E0-65D8-452A-8655-0E8E0BF76BFC}"/>
    <cellStyle name="Input 4 2 2 2 2 2" xfId="17363" xr:uid="{3D78D7EF-9127-44A2-A6A4-86B6C389A158}"/>
    <cellStyle name="Input 4 2 2 2 3" xfId="17883" xr:uid="{F4CAC5AB-4480-40FD-93F4-EA02CF6A9F8E}"/>
    <cellStyle name="Input 4 2 2 3" xfId="10975" xr:uid="{EC1478E2-690F-4AB7-AACE-056818B6D702}"/>
    <cellStyle name="Input 4 2 2 3 2" xfId="17891" xr:uid="{40960A4C-9AA2-46DC-B990-B112D9D4A8A8}"/>
    <cellStyle name="Input 4 2 2 4" xfId="12367" xr:uid="{59B220B3-F80F-4994-A673-FC307AB34FE4}"/>
    <cellStyle name="Input 4 2 2 4 2" xfId="19856" xr:uid="{027181F1-D6C8-403B-99E4-D369494E4C7A}"/>
    <cellStyle name="Input 4 2 2 5" xfId="19810" xr:uid="{8C84D94F-9164-4C0B-BB39-39FF4477941E}"/>
    <cellStyle name="Input 4 2 20" xfId="11021" xr:uid="{94A2BA79-822C-4915-80F9-8BBAA02F1C77}"/>
    <cellStyle name="Input 4 2 20 2" xfId="5427" xr:uid="{DC83D311-A222-4A92-92E7-97D6863B91AF}"/>
    <cellStyle name="Input 4 2 21" xfId="10867" xr:uid="{5396AEDB-6471-4B33-BD62-E04113C3A709}"/>
    <cellStyle name="Input 4 2 21 2" xfId="20403" xr:uid="{154AECAC-208C-430B-9731-327BF3A8F7BA}"/>
    <cellStyle name="Input 4 2 22" xfId="11026" xr:uid="{C0304DA8-C8FF-42E5-AC48-31F359C0CE16}"/>
    <cellStyle name="Input 4 2 22 2" xfId="22892" xr:uid="{BAB872E1-C23F-4672-883F-096657C07F7D}"/>
    <cellStyle name="Input 4 2 23" xfId="17137" xr:uid="{7D02AF7F-BCBD-4CC1-8448-F81C543C89DE}"/>
    <cellStyle name="Input 4 2 23 2" xfId="23579" xr:uid="{864445FC-0FBD-4FEB-96C0-30474358C725}"/>
    <cellStyle name="Input 4 2 24" xfId="23376" xr:uid="{450D492D-4666-42B7-8906-2258520F81DC}"/>
    <cellStyle name="Input 4 2 25" xfId="34201" xr:uid="{FA7CE931-F482-4710-90F7-A073DFCAD1DC}"/>
    <cellStyle name="Input 4 2 26" xfId="28349" xr:uid="{2A15DD93-1706-4DFD-89ED-AD992378B359}"/>
    <cellStyle name="Input 4 2 27" xfId="34283" xr:uid="{B1918520-9BB3-46AB-8D75-266208DA3F56}"/>
    <cellStyle name="Input 4 2 3" xfId="3613" xr:uid="{5A377356-3073-4FF4-B377-B8C51B42E942}"/>
    <cellStyle name="Input 4 2 3 2" xfId="13308" xr:uid="{CB5B0108-5B3F-477C-9BE3-1B3291DDF129}"/>
    <cellStyle name="Input 4 2 3 2 2" xfId="5799" xr:uid="{DB94660B-D50F-485F-8CFA-26DB74B598B4}"/>
    <cellStyle name="Input 4 2 3 3" xfId="6988" xr:uid="{78760D11-FD2C-4337-B439-D524A39304FB}"/>
    <cellStyle name="Input 4 2 3 4" xfId="4722" xr:uid="{CF7ADDC9-8120-4361-AFDC-5012B7D23D77}"/>
    <cellStyle name="Input 4 2 4" xfId="3660" xr:uid="{DC9E134D-C267-4C51-A85B-5E17CEE3B52B}"/>
    <cellStyle name="Input 4 2 4 2" xfId="13864" xr:uid="{A5A425C0-0A50-462E-A92A-F829E652DD02}"/>
    <cellStyle name="Input 4 2 4 2 2" xfId="4680" xr:uid="{523E308B-78AD-424F-9381-388EF1251A31}"/>
    <cellStyle name="Input 4 2 4 3" xfId="18901" xr:uid="{57926929-4A1A-40CF-8221-CE7D8F9706C8}"/>
    <cellStyle name="Input 4 2 5" xfId="7428" xr:uid="{65C702F0-3AEA-4EEA-97E9-56455B88D88D}"/>
    <cellStyle name="Input 4 2 5 2" xfId="13823" xr:uid="{CC756378-7903-45EF-9D4B-F66F227393E7}"/>
    <cellStyle name="Input 4 2 5 2 2" xfId="7708" xr:uid="{4EC77A22-FD3C-44C9-91CC-587F836150FA}"/>
    <cellStyle name="Input 4 2 5 3" xfId="21671" xr:uid="{99DBF5B6-240E-42BF-9E28-3091C7214D2E}"/>
    <cellStyle name="Input 4 2 6" xfId="7381" xr:uid="{7BB3887C-2145-456F-A2CA-AA8E22A6E83E}"/>
    <cellStyle name="Input 4 2 6 2" xfId="13768" xr:uid="{4427F164-1B17-46FD-8104-97F46C2B2031}"/>
    <cellStyle name="Input 4 2 6 2 2" xfId="7154" xr:uid="{6D559295-9CCE-4A47-90F8-66750C9FACA5}"/>
    <cellStyle name="Input 4 2 6 3" xfId="21730" xr:uid="{357BB485-4B77-4215-AB06-A4AFE769ABDF}"/>
    <cellStyle name="Input 4 2 7" xfId="8291" xr:uid="{1B8E7F8C-1D20-4CA6-B146-F5FBC9B74E48}"/>
    <cellStyle name="Input 4 2 7 2" xfId="14762" xr:uid="{709E9C8E-A344-4A4C-985F-B330B7E93332}"/>
    <cellStyle name="Input 4 2 7 2 2" xfId="23216" xr:uid="{8316EFEB-0CFC-488E-9E29-689BE21FACD5}"/>
    <cellStyle name="Input 4 2 7 3" xfId="18349" xr:uid="{4D92375B-DDD9-493B-8F69-FCA266FFDE64}"/>
    <cellStyle name="Input 4 2 8" xfId="8269" xr:uid="{BD5AF088-D304-4908-AAF1-BAF7BE24DD1F}"/>
    <cellStyle name="Input 4 2 8 2" xfId="14740" xr:uid="{E9873E05-3C08-4EE5-995D-76E533E50CEC}"/>
    <cellStyle name="Input 4 2 8 2 2" xfId="19680" xr:uid="{C8BC404F-0960-45C2-97CF-0B56400E2383}"/>
    <cellStyle name="Input 4 2 8 3" xfId="22674" xr:uid="{0742A43B-77A7-4247-B00D-EC90F1EC2E94}"/>
    <cellStyle name="Input 4 2 9" xfId="8245" xr:uid="{7D14E05A-8DEB-4B7E-9513-32D5F125D429}"/>
    <cellStyle name="Input 4 2 9 2" xfId="14716" xr:uid="{78A03F76-C80E-40D6-8091-BE4C43A90B78}"/>
    <cellStyle name="Input 4 2 9 2 2" xfId="19152" xr:uid="{D013F3E4-8B9C-4AB2-BEFE-533E706A16CD}"/>
    <cellStyle name="Input 4 2 9 3" xfId="20583" xr:uid="{44D8AD00-1830-4126-919E-64A1D31011C6}"/>
    <cellStyle name="Input 4 20" xfId="10880" xr:uid="{DB2FE2CC-C97E-45E2-924F-2CFDCCA79AF2}"/>
    <cellStyle name="Input 4 20 2" xfId="20657" xr:uid="{15E7EDB7-BB3E-46C5-AB1E-87BBCB5FDD43}"/>
    <cellStyle name="Input 4 21" xfId="11259" xr:uid="{3BE88310-4C1F-409C-8BC2-0D0C80885080}"/>
    <cellStyle name="Input 4 21 2" xfId="4783" xr:uid="{EA40D333-8DFF-4FDE-8DD8-4852E4603A0B}"/>
    <cellStyle name="Input 4 22" xfId="10868" xr:uid="{3B90B3D3-B1C5-4871-B02C-F4484465F552}"/>
    <cellStyle name="Input 4 22 2" xfId="20561" xr:uid="{C70BB411-AE2A-491A-A409-1F98707AF117}"/>
    <cellStyle name="Input 4 23" xfId="11258" xr:uid="{D3C2D62A-020A-4EBF-A5C0-027B3A318CF8}"/>
    <cellStyle name="Input 4 23 2" xfId="20231" xr:uid="{8917BB61-C234-4A58-B158-6ECC41781319}"/>
    <cellStyle name="Input 4 24" xfId="17136" xr:uid="{C3A02F65-C47B-4689-A548-1495C60147E6}"/>
    <cellStyle name="Input 4 24 2" xfId="20049" xr:uid="{26686BA1-4447-4D3B-8D4E-1F4C0DCCF200}"/>
    <cellStyle name="Input 4 25" xfId="20563" xr:uid="{0021E4EB-F64E-4558-94B1-2507AF84CA34}"/>
    <cellStyle name="Input 4 26" xfId="34133" xr:uid="{D95A8C24-5A03-4BDE-A3E3-35B6FBF46CAF}"/>
    <cellStyle name="Input 4 27" xfId="24096" xr:uid="{1A1A8371-3F80-45BD-8D6D-8C1789925031}"/>
    <cellStyle name="Input 4 28" xfId="34261" xr:uid="{7964DE65-1A32-475B-B568-799AB57323EB}"/>
    <cellStyle name="Input 4 3" xfId="1385" xr:uid="{00000000-0005-0000-0000-000069050000}"/>
    <cellStyle name="Input 4 3 2" xfId="4176" xr:uid="{B6522B9F-EB12-4EF9-A7D9-390BE1DEDF3A}"/>
    <cellStyle name="Input 4 3 2 2" xfId="13310" xr:uid="{4EC784C9-F151-473E-B775-C29E0776F178}"/>
    <cellStyle name="Input 4 3 2 2 2" xfId="20761" xr:uid="{4CB7A36F-6E9A-4657-A4DA-A5A9C6C55C1F}"/>
    <cellStyle name="Input 4 3 2 3" xfId="6680" xr:uid="{94A4D68F-4BDA-422E-A268-5506A659730B}"/>
    <cellStyle name="Input 4 3 3" xfId="10625" xr:uid="{8F598ADC-3E33-42EC-AA10-08775D34A729}"/>
    <cellStyle name="Input 4 3 3 2" xfId="17554" xr:uid="{BC45FDFD-8D45-49A5-B4AC-934419E42D3F}"/>
    <cellStyle name="Input 4 3 4" xfId="12368" xr:uid="{95880765-0BDD-48ED-8B23-E5E8BCAB6377}"/>
    <cellStyle name="Input 4 3 4 2" xfId="19166" xr:uid="{A561E0C2-4D25-4936-9438-B3CE580EC3A1}"/>
    <cellStyle name="Input 4 3 5" xfId="18550" xr:uid="{3306FFDC-50FB-4DCC-BD7B-64880768E6AD}"/>
    <cellStyle name="Input 4 4" xfId="3614" xr:uid="{24169DD6-5894-4CC1-BE69-B61D52C83021}"/>
    <cellStyle name="Input 4 4 2" xfId="13307" xr:uid="{32B800EA-3DDB-4BDE-B7C7-67502C42BC1A}"/>
    <cellStyle name="Input 4 4 2 2" xfId="5460" xr:uid="{3078607E-3EAB-48EA-8964-C89EC0F121B3}"/>
    <cellStyle name="Input 4 4 3" xfId="6987" xr:uid="{C991F876-16CC-4330-9050-446193935E4B}"/>
    <cellStyle name="Input 4 4 4" xfId="19861" xr:uid="{18DCC578-7B7A-4DB0-AF18-94D9DAA60A10}"/>
    <cellStyle name="Input 4 5" xfId="3659" xr:uid="{A784B56B-7650-4648-8534-2B9F5AE0EF60}"/>
    <cellStyle name="Input 4 5 2" xfId="13725" xr:uid="{7A040BDA-C76A-418C-8F7A-0EFA80504636}"/>
    <cellStyle name="Input 4 5 2 2" xfId="18439" xr:uid="{9375B363-A039-4343-A551-9E6A0E1425FA}"/>
    <cellStyle name="Input 4 5 3" xfId="7076" xr:uid="{451ABC10-D29D-4054-9B99-2A46D67C002F}"/>
    <cellStyle name="Input 4 6" xfId="7427" xr:uid="{B2AAF537-46B5-4A60-A796-7255C0304EDB}"/>
    <cellStyle name="Input 4 6 2" xfId="13822" xr:uid="{A08804DE-4023-421E-9F84-1ABB2490AD80}"/>
    <cellStyle name="Input 4 6 2 2" xfId="23103" xr:uid="{9AF2259B-44F1-4239-8E2E-E44FF54B35ED}"/>
    <cellStyle name="Input 4 6 3" xfId="19288" xr:uid="{E3FB96B1-BE7C-44A7-9FB7-1D85CD67139E}"/>
    <cellStyle name="Input 4 7" xfId="7382" xr:uid="{FBBC1AB8-D99A-48D8-959E-558F3ED9DC88}"/>
    <cellStyle name="Input 4 7 2" xfId="13769" xr:uid="{B580AA4D-CFDF-4A66-80AE-34384C2A7D48}"/>
    <cellStyle name="Input 4 7 2 2" xfId="21611" xr:uid="{7E1B4CF3-0ED2-4733-BC16-16A3068057F9}"/>
    <cellStyle name="Input 4 7 3" xfId="23803" xr:uid="{42D586EB-5946-43A2-ADBD-1DD028C8DE21}"/>
    <cellStyle name="Input 4 8" xfId="8290" xr:uid="{8192E2B9-900C-4D2E-B3CD-F5FA07B724AF}"/>
    <cellStyle name="Input 4 8 2" xfId="14761" xr:uid="{DF5A5613-2292-41B2-9585-102E3058368C}"/>
    <cellStyle name="Input 4 8 2 2" xfId="20894" xr:uid="{BCBE6DA4-3922-49DA-B454-450491644EAE}"/>
    <cellStyle name="Input 4 8 3" xfId="22581" xr:uid="{E86D4932-BE17-419B-9840-8AACC3905B87}"/>
    <cellStyle name="Input 4 9" xfId="8268" xr:uid="{53BF1AC9-1519-4085-BB17-148217C21D5A}"/>
    <cellStyle name="Input 4 9 2" xfId="14739" xr:uid="{BE02CF88-6E19-4A59-8A94-CB912E53177B}"/>
    <cellStyle name="Input 4 9 2 2" xfId="23619" xr:uid="{2FC3A4C4-5DE3-4474-BA02-5C388CAEF4E7}"/>
    <cellStyle name="Input 4 9 3" xfId="19478" xr:uid="{625017E9-38B1-4638-A4AE-5F9BC263CD41}"/>
    <cellStyle name="Input 40" xfId="9180" xr:uid="{3EBD784C-8F2B-4647-BC7F-FBE3AAF6BA02}"/>
    <cellStyle name="Input 40 2" xfId="15651" xr:uid="{51FE8A9F-1F0E-4098-8CA9-9EAC770D816C}"/>
    <cellStyle name="Input 40 2 2" xfId="19827" xr:uid="{DB308C9D-64AB-40BA-BDC6-9CA2B13C9516}"/>
    <cellStyle name="Input 40 3" xfId="22467" xr:uid="{4C956351-B02C-4DEA-9324-E05C24C14E20}"/>
    <cellStyle name="Input 41" xfId="9203" xr:uid="{882261D6-19DD-4F73-83DA-5D0A5B62EAF7}"/>
    <cellStyle name="Input 41 2" xfId="15674" xr:uid="{AEBAA549-26D0-4598-B41F-AF135E0AAD56}"/>
    <cellStyle name="Input 41 2 2" xfId="18426" xr:uid="{83A9DE2A-443C-4676-B012-650ED8428F38}"/>
    <cellStyle name="Input 41 3" xfId="4633" xr:uid="{DC19E3E2-7AC1-45F9-AD6F-BCCA8EE8DE8E}"/>
    <cellStyle name="Input 42" xfId="9152" xr:uid="{3214705D-F0BF-4A19-A8C8-DA8EF3A199C6}"/>
    <cellStyle name="Input 42 2" xfId="15623" xr:uid="{6A8DDF06-3F1C-47CC-BAF8-0E992471B2C9}"/>
    <cellStyle name="Input 42 2 2" xfId="17707" xr:uid="{23493B25-2D9F-4F22-9118-79C1FBE53F96}"/>
    <cellStyle name="Input 42 3" xfId="18959" xr:uid="{D86AD8D3-3C90-4216-937D-45C775D1C1D8}"/>
    <cellStyle name="Input 43" xfId="9241" xr:uid="{1F2215EF-7F8B-4833-A616-6B87F4DBBAB7}"/>
    <cellStyle name="Input 43 2" xfId="15712" xr:uid="{1C2DBB4D-284D-4404-8B4E-168EE394675C}"/>
    <cellStyle name="Input 43 2 2" xfId="21271" xr:uid="{D2A0811B-DE49-4963-AA76-607EA2DF9844}"/>
    <cellStyle name="Input 43 3" xfId="4611" xr:uid="{803C871A-69F6-4D88-BD8C-C0AB42AAEC5C}"/>
    <cellStyle name="Input 44" xfId="8968" xr:uid="{4A650E36-3933-426E-B8B2-A6D0445AB36D}"/>
    <cellStyle name="Input 44 2" xfId="15439" xr:uid="{D7C24458-A813-4BB7-881F-30A271CE9628}"/>
    <cellStyle name="Input 44 2 2" xfId="17485" xr:uid="{48E561B1-4F8E-4B4D-8A68-3A1324386C29}"/>
    <cellStyle name="Input 44 3" xfId="23028" xr:uid="{F93AED6D-1DD9-4C17-8931-53E7E43AB5A8}"/>
    <cellStyle name="Input 45" xfId="9384" xr:uid="{5667A5A2-2374-4564-8964-B088F249FA4E}"/>
    <cellStyle name="Input 45 2" xfId="15855" xr:uid="{F36233CF-11E5-4081-B4AB-66B582D07789}"/>
    <cellStyle name="Input 45 2 2" xfId="21715" xr:uid="{63FD65DF-C07E-4C53-BC34-629FB09A42AA}"/>
    <cellStyle name="Input 45 3" xfId="23977" xr:uid="{23FD1870-064A-4148-B898-08A636C1679D}"/>
    <cellStyle name="Input 46" xfId="9417" xr:uid="{D5A3A206-E3B9-4B38-83AE-1BFC7512E305}"/>
    <cellStyle name="Input 46 2" xfId="15888" xr:uid="{157E4B59-4B9B-413E-B4C8-453CF1A121B8}"/>
    <cellStyle name="Input 46 2 2" xfId="5846" xr:uid="{011DBC5B-8C19-40E8-A000-52D776912261}"/>
    <cellStyle name="Input 46 3" xfId="23955" xr:uid="{5B7B7CDB-D0B2-4C7F-8F51-3678ED63D384}"/>
    <cellStyle name="Input 47" xfId="9882" xr:uid="{44C446BB-E771-4744-9E03-74253FE4C6F1}"/>
    <cellStyle name="Input 47 2" xfId="16353" xr:uid="{1F67953F-ED16-41B5-9E5C-F1FA7A984D13}"/>
    <cellStyle name="Input 47 2 2" xfId="19541" xr:uid="{615F33CC-484F-431C-8063-5A47ECEF9E60}"/>
    <cellStyle name="Input 47 3" xfId="18015" xr:uid="{EC94E688-322E-474C-A4ED-7B4D99413FCF}"/>
    <cellStyle name="Input 48" xfId="9911" xr:uid="{42A19F40-5E80-49F1-B910-78AB5857B579}"/>
    <cellStyle name="Input 48 2" xfId="16382" xr:uid="{09CD24FD-9CDD-4475-B360-B3709956EE94}"/>
    <cellStyle name="Input 48 2 2" xfId="5205" xr:uid="{D53FECAA-D5F8-4E64-9E7D-EDE161FAE059}"/>
    <cellStyle name="Input 48 3" xfId="21277" xr:uid="{59298D8D-ECCB-4448-9E8B-5FEC428652AA}"/>
    <cellStyle name="Input 49" xfId="10092" xr:uid="{4B8DD46E-758A-4B76-A1E8-8B2C0C4895F5}"/>
    <cellStyle name="Input 49 2" xfId="16563" xr:uid="{CF5A793D-D91D-46CB-93D9-7A8E84F691DF}"/>
    <cellStyle name="Input 49 2 2" xfId="23439" xr:uid="{4E3988F0-B0B3-4A7D-A807-1D7491B40752}"/>
    <cellStyle name="Input 49 3" xfId="18784" xr:uid="{1A08BC71-7385-476F-8A2F-B1EE2215F119}"/>
    <cellStyle name="Input 5" xfId="1386" xr:uid="{00000000-0005-0000-0000-00006A050000}"/>
    <cellStyle name="Input 5 10" xfId="8822" xr:uid="{667F5792-1380-40C0-9DAA-06EF3C1B0B9E}"/>
    <cellStyle name="Input 5 10 2" xfId="15293" xr:uid="{D02C066A-C354-4569-B92B-BC3D6F2CE6E6}"/>
    <cellStyle name="Input 5 10 2 2" xfId="18573" xr:uid="{8A7FFB46-8560-4E84-9F2D-EF71B216D926}"/>
    <cellStyle name="Input 5 10 3" xfId="23876" xr:uid="{B8BE5559-376E-43AA-A977-E2DF8A3C0E5E}"/>
    <cellStyle name="Input 5 11" xfId="8796" xr:uid="{736DE590-4D3F-4A80-992C-93E36A057C07}"/>
    <cellStyle name="Input 5 11 2" xfId="15267" xr:uid="{C1CA75CC-4C4C-44E0-AC4A-1C2FB2063C6C}"/>
    <cellStyle name="Input 5 11 2 2" xfId="20410" xr:uid="{F55CE992-4BF7-4596-B308-029CEC6DDF11}"/>
    <cellStyle name="Input 5 11 3" xfId="18747" xr:uid="{6A3A6F4F-4D61-4EB1-8172-3998CF5C13D5}"/>
    <cellStyle name="Input 5 12" xfId="9684" xr:uid="{126C5E2F-1107-4D89-8372-BA6A74CE3E8D}"/>
    <cellStyle name="Input 5 12 2" xfId="16155" xr:uid="{9D949DE2-FC3F-4ACD-AEAA-5629AF7550AF}"/>
    <cellStyle name="Input 5 12 2 2" xfId="17938" xr:uid="{B581E66D-58A3-495B-8A2A-20EB38B83B6E}"/>
    <cellStyle name="Input 5 12 3" xfId="23515" xr:uid="{3C3B9077-FA88-423F-B562-D28F2263C5CD}"/>
    <cellStyle name="Input 5 13" xfId="9771" xr:uid="{2B504E81-4E26-40D1-BC77-043D7B947101}"/>
    <cellStyle name="Input 5 13 2" xfId="16242" xr:uid="{D77B1B13-8D30-414D-98CB-19D69AD3F33D}"/>
    <cellStyle name="Input 5 13 2 2" xfId="18940" xr:uid="{1DC0A0AC-55A8-48D4-9F1E-721FE4A1C9CE}"/>
    <cellStyle name="Input 5 13 3" xfId="18725" xr:uid="{B4BAB2CB-33D9-4ABF-87F9-CD2E75621067}"/>
    <cellStyle name="Input 5 14" xfId="9672" xr:uid="{5D76EBA7-5919-4162-9305-AF13157A2716}"/>
    <cellStyle name="Input 5 14 2" xfId="16143" xr:uid="{05FCF011-C1C7-4C21-B91F-005EBF93FF3C}"/>
    <cellStyle name="Input 5 14 2 2" xfId="18172" xr:uid="{5DA42BDB-D0E3-4867-A90D-4CAAC8661C92}"/>
    <cellStyle name="Input 5 14 3" xfId="20562" xr:uid="{5CFA94CD-D501-41A0-9C8B-DAE118B7FD71}"/>
    <cellStyle name="Input 5 15" xfId="9436" xr:uid="{C41D4B89-9D95-4382-AFF3-5A18F2B337F4}"/>
    <cellStyle name="Input 5 15 2" xfId="15907" xr:uid="{8FA9147E-DDED-4989-85DF-251E836DB06B}"/>
    <cellStyle name="Input 5 15 2 2" xfId="20051" xr:uid="{3842F3DD-7970-48AB-AD78-E906B22B26AA}"/>
    <cellStyle name="Input 5 15 3" xfId="18070" xr:uid="{A7577B74-F0B6-4CDD-A54C-49FE41083BC2}"/>
    <cellStyle name="Input 5 16" xfId="9662" xr:uid="{A64DF422-0368-48CE-AB88-3898087BD20F}"/>
    <cellStyle name="Input 5 16 2" xfId="16133" xr:uid="{211C1ECD-4636-4402-9EBF-ABD9E7CA2CD3}"/>
    <cellStyle name="Input 5 16 2 2" xfId="23603" xr:uid="{C3F075D6-7DA3-4CFB-A737-A79495D3B595}"/>
    <cellStyle name="Input 5 16 3" xfId="21960" xr:uid="{007C23ED-A473-4AB5-A646-770D0259BC11}"/>
    <cellStyle name="Input 5 17" xfId="10939" xr:uid="{8D26534D-D4E7-4D00-B9F2-D50729F8F475}"/>
    <cellStyle name="Input 5 17 2" xfId="19499" xr:uid="{7010BD1D-22C8-4CC9-B132-D49040A726E7}"/>
    <cellStyle name="Input 5 18" xfId="10976" xr:uid="{A8888162-2DF0-4615-8F5E-99649E18A939}"/>
    <cellStyle name="Input 5 18 2" xfId="6190" xr:uid="{8F4D245B-4E5C-44B0-AC99-1EE4CC3EE257}"/>
    <cellStyle name="Input 5 19" xfId="10878" xr:uid="{E4A44FA0-D663-4FF6-9E94-BC901B783A8A}"/>
    <cellStyle name="Input 5 19 2" xfId="20497" xr:uid="{48579A6F-9E50-4459-850F-9B87907B77D0}"/>
    <cellStyle name="Input 5 2" xfId="1387" xr:uid="{00000000-0005-0000-0000-00006B050000}"/>
    <cellStyle name="Input 5 2 2" xfId="4177" xr:uid="{9EA06642-AF27-4930-9650-F7F3CDB2F179}"/>
    <cellStyle name="Input 5 2 2 2" xfId="13312" xr:uid="{D2AEC71E-0B4E-4547-AB0D-328731954D28}"/>
    <cellStyle name="Input 5 2 2 2 2" xfId="18664" xr:uid="{3B3E7186-276F-40AE-9B3C-13A0930BCEF4}"/>
    <cellStyle name="Input 5 2 2 3" xfId="5974" xr:uid="{1BF8C1EC-141A-4612-A04C-5B8C21370449}"/>
    <cellStyle name="Input 5 2 3" xfId="10977" xr:uid="{5A29A19B-3DDA-4DBF-823D-A76A3F9AED41}"/>
    <cellStyle name="Input 5 2 3 2" xfId="21173" xr:uid="{F270F8E1-E36D-431B-AD52-3A6C7E5862C0}"/>
    <cellStyle name="Input 5 2 4" xfId="12369" xr:uid="{2DFB74D2-ED64-4CBC-B280-8E0B5C2F5928}"/>
    <cellStyle name="Input 5 2 4 2" xfId="18979" xr:uid="{5BD0970A-BD36-4F02-B322-2A841583C6B8}"/>
    <cellStyle name="Input 5 2 5" xfId="7695" xr:uid="{A2D17AF8-0694-406E-9413-9A58AA942A80}"/>
    <cellStyle name="Input 5 20" xfId="11022" xr:uid="{983D87E7-FD87-4B97-9F44-C156298CFDDE}"/>
    <cellStyle name="Input 5 20 2" xfId="19739" xr:uid="{44CE1C67-6BC8-4992-85C5-3EE6091EEF05}"/>
    <cellStyle name="Input 5 21" xfId="10866" xr:uid="{BC43C98E-5BF8-4931-9F48-92E1B4284997}"/>
    <cellStyle name="Input 5 21 2" xfId="20702" xr:uid="{C64AC8DD-000C-46B8-BDF2-E81B928EBEF1}"/>
    <cellStyle name="Input 5 22" xfId="11027" xr:uid="{45E43B43-9980-4C8D-8CBC-88221E206D90}"/>
    <cellStyle name="Input 5 22 2" xfId="21092" xr:uid="{F8E59DA4-9AC5-49F0-8ADF-BE9BD462F71D}"/>
    <cellStyle name="Input 5 23" xfId="17138" xr:uid="{94131C49-019E-4340-8C7C-721A2DB0A13D}"/>
    <cellStyle name="Input 5 23 2" xfId="22526" xr:uid="{6725FF54-01EB-44DC-BF4E-DF0493C72CA2}"/>
    <cellStyle name="Input 5 24" xfId="23483" xr:uid="{D75CBD83-C017-4176-8ED3-00547CF3AB96}"/>
    <cellStyle name="Input 5 25" xfId="34119" xr:uid="{8A02085F-498F-4145-ABFC-035FE8B4E408}"/>
    <cellStyle name="Input 5 26" xfId="32899" xr:uid="{25EAAD03-010C-4B93-9541-8D0A0C511ECE}"/>
    <cellStyle name="Input 5 27" xfId="34259" xr:uid="{A39EC77E-FBBC-490F-AAE5-35FB843546B2}"/>
    <cellStyle name="Input 5 3" xfId="3612" xr:uid="{C0ECC8AF-F35F-4F2D-B8A4-7691F494F593}"/>
    <cellStyle name="Input 5 3 2" xfId="13311" xr:uid="{8DFBC1A7-06F6-43F0-B456-32B2ECDE35C9}"/>
    <cellStyle name="Input 5 3 2 2" xfId="23856" xr:uid="{8C2F9527-FB6F-4950-A438-CB56C5BD5F44}"/>
    <cellStyle name="Input 5 3 3" xfId="6990" xr:uid="{82E833CA-2793-48CC-B844-56EC5768D83A}"/>
    <cellStyle name="Input 5 3 4" xfId="19644" xr:uid="{60EA8237-4062-4076-B577-7C73F05BAFC7}"/>
    <cellStyle name="Input 5 4" xfId="3661" xr:uid="{6528565D-F371-455F-898D-E0E31FE4D139}"/>
    <cellStyle name="Input 5 4 2" xfId="13865" xr:uid="{274A6931-AF35-4C61-BD17-5FCCB9E79E84}"/>
    <cellStyle name="Input 5 4 2 2" xfId="5232" xr:uid="{DE50D1AD-F7CB-4480-B1B0-E1C9603E1861}"/>
    <cellStyle name="Input 5 4 3" xfId="22203" xr:uid="{457A2D42-621F-43B2-8BA8-0A7ADE94AE81}"/>
    <cellStyle name="Input 5 5" xfId="7767" xr:uid="{8BA4F755-FEFE-4C09-9D72-E85C8E2B2193}"/>
    <cellStyle name="Input 5 5 2" xfId="14236" xr:uid="{55993B12-DB45-4896-8B4B-F5BBE4750166}"/>
    <cellStyle name="Input 5 5 2 2" xfId="5393" xr:uid="{164040C7-2968-4FAD-AA7B-49F9AB47FB1A}"/>
    <cellStyle name="Input 5 5 3" xfId="22630" xr:uid="{41AEEAA9-93CD-4AF4-B660-1C1180A3B798}"/>
    <cellStyle name="Input 5 6" xfId="7380" xr:uid="{EC6344C0-7682-4393-892C-49AC921ED92E}"/>
    <cellStyle name="Input 5 6 2" xfId="13767" xr:uid="{6A771C3D-7F10-4495-981E-69EEEAD87DAD}"/>
    <cellStyle name="Input 5 6 2 2" xfId="23565" xr:uid="{8BEAEEAC-82F2-47B1-9AF9-EED20E9E3FE4}"/>
    <cellStyle name="Input 5 6 3" xfId="23125" xr:uid="{D4F236B6-B888-49D0-B427-CC605F17D375}"/>
    <cellStyle name="Input 5 7" xfId="8292" xr:uid="{E22841A3-1217-499C-BFFC-CC144805416B}"/>
    <cellStyle name="Input 5 7 2" xfId="14763" xr:uid="{4AA2670C-9ACA-4B99-BAE4-751380E0FD26}"/>
    <cellStyle name="Input 5 7 2 2" xfId="19165" xr:uid="{A161992F-C0EF-4614-BA61-943267F4B182}"/>
    <cellStyle name="Input 5 7 3" xfId="22489" xr:uid="{E2AD4F6C-E59A-4B0C-B251-E974D7A192BB}"/>
    <cellStyle name="Input 5 8" xfId="8270" xr:uid="{381B9899-DCCB-4402-B791-64F1DC9F0A29}"/>
    <cellStyle name="Input 5 8 2" xfId="14741" xr:uid="{DBAA4430-3BBF-4292-8844-D16A912891CE}"/>
    <cellStyle name="Input 5 8 2 2" xfId="23227" xr:uid="{10EB9AEF-5934-4741-9A14-C776EE6E8E1D}"/>
    <cellStyle name="Input 5 8 3" xfId="17682" xr:uid="{D01CDD9A-7FA5-47B8-B473-0493CFBE83B1}"/>
    <cellStyle name="Input 5 9" xfId="8246" xr:uid="{B1B04FDD-4C19-4862-A28C-31332CAF7C76}"/>
    <cellStyle name="Input 5 9 2" xfId="14717" xr:uid="{29D996CE-2BA7-4418-971C-67C5C5729C0A}"/>
    <cellStyle name="Input 5 9 2 2" xfId="18962" xr:uid="{95D3E456-3452-4A82-B4A7-9E06D917FA50}"/>
    <cellStyle name="Input 5 9 3" xfId="21922" xr:uid="{EC97F5BF-B981-43CD-88B8-CA320F024428}"/>
    <cellStyle name="Input 50" xfId="10269" xr:uid="{DA2672D4-CEAD-4E75-8D82-87BFEC0F21E6}"/>
    <cellStyle name="Input 50 2" xfId="16740" xr:uid="{4D411872-AE54-41E1-AFAE-CC8BFE613001}"/>
    <cellStyle name="Input 50 2 2" xfId="21559" xr:uid="{8F955ACE-803A-4D36-856F-2448E47123D6}"/>
    <cellStyle name="Input 50 3" xfId="5459" xr:uid="{501EA37D-AC11-4168-8BCB-70F716EE384F}"/>
    <cellStyle name="Input 51" xfId="10433" xr:uid="{704DC592-F6FA-4AE2-819D-14CEEABF5CB5}"/>
    <cellStyle name="Input 51 2" xfId="16904" xr:uid="{3A621309-2667-4BC4-8764-27EFABFAEACD}"/>
    <cellStyle name="Input 51 2 2" xfId="19095" xr:uid="{8D6D0745-00AA-4E6F-BCBF-E7964F81BCA5}"/>
    <cellStyle name="Input 51 3" xfId="4910" xr:uid="{8EFD7BA0-E0A3-41CF-B6B6-61C7F6CD2970}"/>
    <cellStyle name="Input 52" xfId="10592" xr:uid="{24E7C2CA-1F58-4DFD-B526-49B94A0241F1}"/>
    <cellStyle name="Input 52 2" xfId="17063" xr:uid="{E564BF5C-E4DA-4195-94FB-4E76F6D38FA7}"/>
    <cellStyle name="Input 52 2 2" xfId="19293" xr:uid="{CE7B9565-D335-45F5-B621-DCED31F703CD}"/>
    <cellStyle name="Input 52 3" xfId="18499" xr:uid="{38D40B90-84FE-4E28-8E6F-6A8FBB55E29C}"/>
    <cellStyle name="Input 53" xfId="10610" xr:uid="{5A831528-B62A-40A0-AC62-676E4948147B}"/>
    <cellStyle name="Input 53 2" xfId="17081" xr:uid="{5212720D-D302-4C7B-BB36-8A28AB94EF43}"/>
    <cellStyle name="Input 53 2 2" xfId="19299" xr:uid="{37B4928B-3324-4EDE-8478-0CF2128299F2}"/>
    <cellStyle name="Input 53 3" xfId="20008" xr:uid="{EE4BE0C0-9A08-4C16-A7DD-F2464D9D5EA0}"/>
    <cellStyle name="Input 54" xfId="10626" xr:uid="{8E709F19-C5BF-41C8-A76C-8F7BE8AFEEEA}"/>
    <cellStyle name="Input 54 2" xfId="20632" xr:uid="{BF85617C-1E39-4398-9A36-1A48EC796586}"/>
    <cellStyle name="Input 55" xfId="11323" xr:uid="{DEE8B7CC-0BD0-4DC6-A7C3-EF561836C1C3}"/>
    <cellStyle name="Input 55 2" xfId="18973" xr:uid="{A4D2F5AB-FC87-48E4-9A3D-30F6DAC91595}"/>
    <cellStyle name="Input 56" xfId="11240" xr:uid="{E3975D21-304D-4D5D-99F9-CE05F292F0D3}"/>
    <cellStyle name="Input 56 2" xfId="23994" xr:uid="{315223C9-D6F7-4321-A109-81D8725C3EEB}"/>
    <cellStyle name="Input 57" xfId="10921" xr:uid="{44D4CA2C-46F0-45A9-BA5D-AC52B7CC69DE}"/>
    <cellStyle name="Input 57 2" xfId="23693" xr:uid="{0B2E10EE-30BB-48BB-BED0-D85E0C35B373}"/>
    <cellStyle name="Input 58" xfId="11801" xr:uid="{C77BF8CF-255D-4F82-98BB-AFE5B025A1C1}"/>
    <cellStyle name="Input 58 2" xfId="19555" xr:uid="{7CC89D24-F43F-4082-A080-3E0B0346FC96}"/>
    <cellStyle name="Input 59" xfId="11348" xr:uid="{7675C2A9-9DD6-45FE-9FA9-559E7A88D127}"/>
    <cellStyle name="Input 59 2" xfId="19992" xr:uid="{707451D6-009E-41B0-A970-CB10D69D6A93}"/>
    <cellStyle name="Input 6" xfId="1388" xr:uid="{00000000-0005-0000-0000-00006C050000}"/>
    <cellStyle name="Input 6 10" xfId="8823" xr:uid="{F9005555-EEDF-4D61-94BC-4306A5704F84}"/>
    <cellStyle name="Input 6 10 2" xfId="15294" xr:uid="{94E096FB-464D-4C35-A4F5-715DF2B004CC}"/>
    <cellStyle name="Input 6 10 2 2" xfId="22112" xr:uid="{84A53800-78D6-4D8F-BF46-3636A8CC89DC}"/>
    <cellStyle name="Input 6 10 3" xfId="23636" xr:uid="{6C9C6080-02D8-46C0-BDCA-0B233593B7CA}"/>
    <cellStyle name="Input 6 11" xfId="9189" xr:uid="{ABB09DB8-3059-45BC-933F-82EE01A21F34}"/>
    <cellStyle name="Input 6 11 2" xfId="15660" xr:uid="{99D5A221-D2E9-42BE-A7D3-51702485CA49}"/>
    <cellStyle name="Input 6 11 2 2" xfId="4546" xr:uid="{785FC631-5FC2-4467-9D5F-3F967E4419C8}"/>
    <cellStyle name="Input 6 11 3" xfId="5614" xr:uid="{FFDFF4DC-531B-4DFE-A3CF-FF74C2B93190}"/>
    <cellStyle name="Input 6 12" xfId="9683" xr:uid="{0C33E3F5-3844-4DA5-BFA0-1AE5E400F680}"/>
    <cellStyle name="Input 6 12 2" xfId="16154" xr:uid="{A1858D0E-0BE7-40BC-8CFF-C113C53E2FD2}"/>
    <cellStyle name="Input 6 12 2 2" xfId="20764" xr:uid="{CB6E3533-038A-4D1A-9772-8ED21F27F5A3}"/>
    <cellStyle name="Input 6 12 3" xfId="7274" xr:uid="{CD4E3A40-AAE7-4941-8687-62532E14E812}"/>
    <cellStyle name="Input 6 13" xfId="9772" xr:uid="{F6BCED31-1189-4741-9CF9-62AF7E7551E2}"/>
    <cellStyle name="Input 6 13 2" xfId="16243" xr:uid="{CB908514-4CF9-465E-BB29-4A9BB5126D14}"/>
    <cellStyle name="Input 6 13 2 2" xfId="20824" xr:uid="{BAB22422-6626-4F63-8BE3-D0D2C3B22DCE}"/>
    <cellStyle name="Input 6 13 3" xfId="23305" xr:uid="{4C373597-3658-41CD-BE6E-41D4357CCD19}"/>
    <cellStyle name="Input 6 14" xfId="9671" xr:uid="{7BF6D87E-54DA-46D8-9B6D-0C4827603AD1}"/>
    <cellStyle name="Input 6 14 2" xfId="16142" xr:uid="{0F4015EC-C394-4A83-BD9A-036AFBE71E57}"/>
    <cellStyle name="Input 6 14 2 2" xfId="19650" xr:uid="{750009FD-F246-4407-A08E-0203E7BDD7F2}"/>
    <cellStyle name="Input 6 14 3" xfId="5139" xr:uid="{29C90741-FAA8-4348-A351-08B6D5691C28}"/>
    <cellStyle name="Input 6 15" xfId="9780" xr:uid="{E616F7AB-1C2B-4069-83F4-141D4623B87F}"/>
    <cellStyle name="Input 6 15 2" xfId="16251" xr:uid="{5D9258B4-9E05-4D1A-A455-BAAA8AFA3C6A}"/>
    <cellStyle name="Input 6 15 2 2" xfId="20613" xr:uid="{37F6AE10-81BE-4A58-85FD-C2B78A67EC36}"/>
    <cellStyle name="Input 6 15 3" xfId="5651" xr:uid="{BFF20DD2-8D36-4D1E-9A1D-6A59C482BD10}"/>
    <cellStyle name="Input 6 16" xfId="9661" xr:uid="{8D416015-7C31-4B04-9DC5-D206BCCED81F}"/>
    <cellStyle name="Input 6 16 2" xfId="16132" xr:uid="{10B2B1E3-0488-4C41-9AA0-C2442A8B888D}"/>
    <cellStyle name="Input 6 16 2 2" xfId="18406" xr:uid="{DB03323C-099B-4736-91AF-D0E8537E540B}"/>
    <cellStyle name="Input 6 16 3" xfId="17749" xr:uid="{FBAD09A1-4DAB-4656-938A-18FD3E8C8B67}"/>
    <cellStyle name="Input 6 17" xfId="10940" xr:uid="{1619B6A7-7C19-492A-BEF0-BD96AAE9794B}"/>
    <cellStyle name="Input 6 17 2" xfId="22326" xr:uid="{B20ADB34-928F-41D9-BC09-E8FC860B9830}"/>
    <cellStyle name="Input 6 18" xfId="10978" xr:uid="{63279F94-9079-4DA8-A203-EF01E37C684C}"/>
    <cellStyle name="Input 6 18 2" xfId="23660" xr:uid="{78E4E4D8-92D3-42F1-9C99-0D8789C5F029}"/>
    <cellStyle name="Input 6 19" xfId="10877" xr:uid="{725ABB6E-4515-4AE7-ACBD-9783A7405865}"/>
    <cellStyle name="Input 6 19 2" xfId="20364" xr:uid="{D1C02301-686E-4A84-B68E-CC3CFD495717}"/>
    <cellStyle name="Input 6 2" xfId="1389" xr:uid="{00000000-0005-0000-0000-00006D050000}"/>
    <cellStyle name="Input 6 2 2" xfId="4178" xr:uid="{511A2F58-982E-4849-8965-A2B099531DF0}"/>
    <cellStyle name="Input 6 2 2 2" xfId="13314" xr:uid="{4018A053-4C7C-4DCD-A61C-AB5E9EB87D84}"/>
    <cellStyle name="Input 6 2 2 2 2" xfId="21539" xr:uid="{F8FA57B9-70D4-47EF-A24F-32DC9FA0A4E5}"/>
    <cellStyle name="Input 6 2 2 3" xfId="19211" xr:uid="{422A8C80-9A7D-4D24-A2D9-45C87D8FC77C}"/>
    <cellStyle name="Input 6 2 3" xfId="10979" xr:uid="{ACA56EEC-3DE8-49AE-934B-166FB780EA80}"/>
    <cellStyle name="Input 6 2 3 2" xfId="22123" xr:uid="{15A8BA58-2A14-42B5-BF98-AD391BA1FABB}"/>
    <cellStyle name="Input 6 2 4" xfId="12370" xr:uid="{331DD664-8B83-490F-94DD-73F6FBB6E393}"/>
    <cellStyle name="Input 6 2 4 2" xfId="21434" xr:uid="{1CDEAC08-EF3F-4334-89C0-1C26AAB65E25}"/>
    <cellStyle name="Input 6 2 5" xfId="21803" xr:uid="{56757C8B-C979-4DBC-B5C0-3645010FA2C2}"/>
    <cellStyle name="Input 6 20" xfId="11023" xr:uid="{1B54F88A-07D7-4C36-89C4-E436E86F0BFA}"/>
    <cellStyle name="Input 6 20 2" xfId="18183" xr:uid="{EF5963E4-76F8-4253-950C-2F5F45A26200}"/>
    <cellStyle name="Input 6 21" xfId="10865" xr:uid="{84695308-0898-4816-9F1C-5654FB843D66}"/>
    <cellStyle name="Input 6 21 2" xfId="23318" xr:uid="{DEB29AB6-2883-4114-9401-E56D3EE3B44E}"/>
    <cellStyle name="Input 6 22" xfId="11028" xr:uid="{DA5F3DDD-1BAD-4D2A-AD49-13D765705F3B}"/>
    <cellStyle name="Input 6 22 2" xfId="7644" xr:uid="{240F5B76-548F-4F09-9E6A-385A56554D6D}"/>
    <cellStyle name="Input 6 23" xfId="17139" xr:uid="{1AB86948-6D14-4736-8FB7-E90055559336}"/>
    <cellStyle name="Input 6 23 2" xfId="5737" xr:uid="{2EDD0B76-C6B5-4E9B-BFAE-51EE8D9A39B4}"/>
    <cellStyle name="Input 6 24" xfId="17842" xr:uid="{249305CC-A843-4297-98C7-E5FB8EA54B14}"/>
    <cellStyle name="Input 6 25" xfId="28348" xr:uid="{617C273F-B6BC-4061-9696-B7D55AA27565}"/>
    <cellStyle name="Input 6 26" xfId="34287" xr:uid="{8F079D40-33C8-4518-837E-D87D28894AB2}"/>
    <cellStyle name="Input 6 27" xfId="24190" xr:uid="{366E2554-AFB6-4270-AC6C-65C8D7B776BE}"/>
    <cellStyle name="Input 6 3" xfId="3611" xr:uid="{9B066DE3-4BA7-4F33-AC55-FB940D486AB3}"/>
    <cellStyle name="Input 6 3 2" xfId="13313" xr:uid="{6D566086-2055-485C-80C7-591B48BB34B4}"/>
    <cellStyle name="Input 6 3 2 2" xfId="22397" xr:uid="{1269F42E-B570-42E4-81FA-F98EC3C1ED70}"/>
    <cellStyle name="Input 6 3 3" xfId="6992" xr:uid="{94012AB8-4D20-4825-8418-8C2A11954FD9}"/>
    <cellStyle name="Input 6 3 4" xfId="23210" xr:uid="{F6574240-E054-48A1-92F8-6C8F6BCA5C8B}"/>
    <cellStyle name="Input 6 4" xfId="3662" xr:uid="{92DABE5F-97E3-41FF-8798-5FC5D1D6DF4B}"/>
    <cellStyle name="Input 6 4 2" xfId="13866" xr:uid="{633141FF-14E4-4EFF-AB59-E771B1834AF3}"/>
    <cellStyle name="Input 6 4 2 2" xfId="5274" xr:uid="{DEA89CD4-D70C-481D-B5F6-1A3C670A5902}"/>
    <cellStyle name="Input 6 4 3" xfId="23036" xr:uid="{DB521A79-FCBE-4E9D-A8F4-58A565C2CCEA}"/>
    <cellStyle name="Input 6 5" xfId="7429" xr:uid="{E1E84A2B-80C7-4F3D-86E9-BE84351729DD}"/>
    <cellStyle name="Input 6 5 2" xfId="13824" xr:uid="{07A9503B-A34E-442B-BF73-228B95173246}"/>
    <cellStyle name="Input 6 5 2 2" xfId="20453" xr:uid="{B2565458-DAD6-4FDA-816C-6B986C53E125}"/>
    <cellStyle name="Input 6 5 3" xfId="23593" xr:uid="{36494D66-4720-42C0-83CE-E701C33A11FF}"/>
    <cellStyle name="Input 6 6" xfId="7379" xr:uid="{C48046EE-29A2-4A1F-A2F6-14DB11D57C30}"/>
    <cellStyle name="Input 6 6 2" xfId="13766" xr:uid="{6FA193A5-F9F5-4848-A5B4-8DE97E1C6B86}"/>
    <cellStyle name="Input 6 6 2 2" xfId="4505" xr:uid="{6B965C2E-A459-4D50-A9FE-062B76AB11DF}"/>
    <cellStyle name="Input 6 6 3" xfId="20236" xr:uid="{63302A55-072C-40CF-9D5F-FA15D2646E8A}"/>
    <cellStyle name="Input 6 7" xfId="8293" xr:uid="{31CF1BBE-AB68-43FD-A209-FC0E410EA00D}"/>
    <cellStyle name="Input 6 7 2" xfId="14764" xr:uid="{04DF86ED-C5A0-429E-9A43-7BE67A2216C7}"/>
    <cellStyle name="Input 6 7 2 2" xfId="22462" xr:uid="{BE84262A-660D-4531-82B8-6E03674C2F65}"/>
    <cellStyle name="Input 6 7 3" xfId="5310" xr:uid="{92B9138D-9A16-4D0B-A5B0-F721385CE8C8}"/>
    <cellStyle name="Input 6 8" xfId="8271" xr:uid="{5DF3098B-EF61-4F06-B088-530CB6DB23F3}"/>
    <cellStyle name="Input 6 8 2" xfId="14742" xr:uid="{197B189D-BC40-49F5-81B7-30DC5C2B7DFD}"/>
    <cellStyle name="Input 6 8 2 2" xfId="4944" xr:uid="{A76ACE98-96EA-4A61-919A-E4F801F39E73}"/>
    <cellStyle name="Input 6 8 3" xfId="19571" xr:uid="{A0BE0C47-3AE3-45AF-B124-774B2A08B0AE}"/>
    <cellStyle name="Input 6 9" xfId="7990" xr:uid="{B3FC936C-C07D-48B1-A8E3-8203C098D97D}"/>
    <cellStyle name="Input 6 9 2" xfId="14461" xr:uid="{CE7DD00E-677B-430E-9662-D8A9E407217F}"/>
    <cellStyle name="Input 6 9 2 2" xfId="18776" xr:uid="{EA1F57ED-9B2E-439B-A569-75CBA3ACDAC4}"/>
    <cellStyle name="Input 6 9 3" xfId="5792" xr:uid="{4E486468-AA4A-48A0-B252-536F42DD7264}"/>
    <cellStyle name="Input 60" xfId="12007" xr:uid="{97AA68CC-FD4C-486F-8FD6-057ABC2EBCC4}"/>
    <cellStyle name="Input 60 2" xfId="22414" xr:uid="{797311EB-9E31-4135-AA80-6BDDF7C37FE6}"/>
    <cellStyle name="Input 61" xfId="12176" xr:uid="{CD282DBD-F6B2-48E2-AD56-1952D2262BD8}"/>
    <cellStyle name="Input 61 2" xfId="7077" xr:uid="{FD0A356F-77C4-4236-8B50-89814A84050C}"/>
    <cellStyle name="Input 62" xfId="12307" xr:uid="{2904FFA5-6F21-4D1F-8DA0-30282C321D53}"/>
    <cellStyle name="Input 62 2" xfId="19387" xr:uid="{10EC107F-CF82-495A-8AD1-1891945499DD}"/>
    <cellStyle name="Input 63" xfId="10811" xr:uid="{59FFF46F-0BB1-4664-85C4-F94CC06FE4F5}"/>
    <cellStyle name="Input 63 2" xfId="21919" xr:uid="{293E93F3-8215-4612-8CD4-73C2AD61E4E0}"/>
    <cellStyle name="Input 64" xfId="12348" xr:uid="{4D2DDD8F-24A7-4C86-B6E9-19DF97FD9EC4}"/>
    <cellStyle name="Input 64 2" xfId="24015" xr:uid="{B8213752-0F96-4EAE-852C-4E82705F9C07}"/>
    <cellStyle name="Input 65" xfId="12341" xr:uid="{6A942235-5499-4A3A-ABEB-FF4B67420DDF}"/>
    <cellStyle name="Input 65 2" xfId="19205" xr:uid="{751E312B-0268-4DBA-A1C2-84A7BB8B8FD1}"/>
    <cellStyle name="Input 66" xfId="17091" xr:uid="{5FB98D6A-0420-4F05-B349-802B25F0C95C}"/>
    <cellStyle name="Input 66 2" xfId="22725" xr:uid="{8C6259A9-DDC3-41E3-AEFF-034B45CA9159}"/>
    <cellStyle name="Input 67" xfId="17084" xr:uid="{796B4671-7A26-4EF8-8CBF-681ECE188585}"/>
    <cellStyle name="Input 67 2" xfId="22321" xr:uid="{9E8741BC-79C6-4A94-865B-A3077FA72071}"/>
    <cellStyle name="Input 68" xfId="17090" xr:uid="{19E91EAC-C96E-42F3-9063-168FA18D92F5}"/>
    <cellStyle name="Input 68 2" xfId="20579" xr:uid="{FF662283-7828-402E-8D03-A6B664C86FD3}"/>
    <cellStyle name="Input 69" xfId="12984" xr:uid="{08BCBD37-56ED-4EE0-9A64-FAFEC39CC4CB}"/>
    <cellStyle name="Input 69 2" xfId="21380" xr:uid="{84E033F5-1155-4010-9AF2-698CFEC66853}"/>
    <cellStyle name="Input 7" xfId="1390" xr:uid="{00000000-0005-0000-0000-00006E050000}"/>
    <cellStyle name="Input 7 10" xfId="8824" xr:uid="{1DD722A0-263A-459E-92A9-FFE5C1401B21}"/>
    <cellStyle name="Input 7 10 2" xfId="15295" xr:uid="{C44F5304-0C53-4169-958B-029415CDEBEE}"/>
    <cellStyle name="Input 7 10 2 2" xfId="22849" xr:uid="{73D48B6B-C23F-4CE4-AFA0-2AF6591A3266}"/>
    <cellStyle name="Input 7 10 3" xfId="19825" xr:uid="{A11DC267-F006-420B-92A9-FDD1EBF18122}"/>
    <cellStyle name="Input 7 11" xfId="8797" xr:uid="{F476A5C1-7CD0-45F6-B6C8-33E29DF84706}"/>
    <cellStyle name="Input 7 11 2" xfId="15268" xr:uid="{4673E1F1-A826-4EE8-A2D9-37FCEDD4A162}"/>
    <cellStyle name="Input 7 11 2 2" xfId="5451" xr:uid="{B5C1DB92-709F-4E39-8841-0F43C419D26F}"/>
    <cellStyle name="Input 7 11 3" xfId="19726" xr:uid="{4FE28903-A75A-4292-AB9F-4846A832C136}"/>
    <cellStyle name="Input 7 12" xfId="9682" xr:uid="{866B0B42-105F-4F88-8961-7026C3A8C3D2}"/>
    <cellStyle name="Input 7 12 2" xfId="16153" xr:uid="{302CC7E7-7CE6-45E6-A7FB-3B4EA6DDD317}"/>
    <cellStyle name="Input 7 12 2 2" xfId="5888" xr:uid="{1BF1EACA-0ADC-444B-BEB1-9E0D7A7995C3}"/>
    <cellStyle name="Input 7 12 3" xfId="21778" xr:uid="{B64C7398-D8DB-48ED-8957-2F64BDF40731}"/>
    <cellStyle name="Input 7 13" xfId="9773" xr:uid="{B25792F6-D902-47B7-BFE1-7E31BCB04A3D}"/>
    <cellStyle name="Input 7 13 2" xfId="16244" xr:uid="{0590D309-7D43-429F-BCA7-DD1300EAED9D}"/>
    <cellStyle name="Input 7 13 2 2" xfId="18309" xr:uid="{622713F3-B5F2-426D-98AA-AC66FD2BA820}"/>
    <cellStyle name="Input 7 13 3" xfId="22080" xr:uid="{608D3B3C-5538-4928-8D9B-7662A48ED386}"/>
    <cellStyle name="Input 7 14" xfId="9670" xr:uid="{4202580F-B1F4-49A0-8BAE-23D8772ACA00}"/>
    <cellStyle name="Input 7 14 2" xfId="16141" xr:uid="{746DFF4B-2F72-4135-8455-6CABD32535A9}"/>
    <cellStyle name="Input 7 14 2 2" xfId="23473" xr:uid="{9896E13B-145B-49AB-BF04-B625E64A75AB}"/>
    <cellStyle name="Input 7 14 3" xfId="20708" xr:uid="{F211EC93-0B2C-40F5-B90C-867014DB603E}"/>
    <cellStyle name="Input 7 15" xfId="9781" xr:uid="{0CA6E8E4-B751-4975-B4CF-F9CBBD3671E7}"/>
    <cellStyle name="Input 7 15 2" xfId="16252" xr:uid="{6DAC7EF4-53D5-488D-8EE7-A7EE09969F51}"/>
    <cellStyle name="Input 7 15 2 2" xfId="5494" xr:uid="{EE69C37A-7DD7-4062-9B75-7A1CA5D47A87}"/>
    <cellStyle name="Input 7 15 3" xfId="17700" xr:uid="{240C1401-F185-43A6-A7C4-757CB389020F}"/>
    <cellStyle name="Input 7 16" xfId="9660" xr:uid="{2ECBF488-427E-47DC-A0C4-068C3FCACD90}"/>
    <cellStyle name="Input 7 16 2" xfId="16131" xr:uid="{D027F07D-2329-4ADD-8296-2EDDE3489ABA}"/>
    <cellStyle name="Input 7 16 2 2" xfId="22635" xr:uid="{C9B38ECE-C5B1-4C99-8D38-03DEFAB554C5}"/>
    <cellStyle name="Input 7 16 3" xfId="18010" xr:uid="{9C26744B-B921-446E-9BA9-E0E3FC753045}"/>
    <cellStyle name="Input 7 17" xfId="10941" xr:uid="{EF7AD902-F6D7-4793-A0AC-5040938663DB}"/>
    <cellStyle name="Input 7 17 2" xfId="21005" xr:uid="{FDDB492D-40BC-4712-A705-BF4DAB2DBE1C}"/>
    <cellStyle name="Input 7 18" xfId="10980" xr:uid="{A4E55502-813A-435B-B9AB-8FA64F77FBDE}"/>
    <cellStyle name="Input 7 18 2" xfId="18233" xr:uid="{B0B8AC2A-9067-4040-82F4-FC280C822D54}"/>
    <cellStyle name="Input 7 19" xfId="10876" xr:uid="{37C12DD2-7043-41BD-A3C3-C654FD4B6E73}"/>
    <cellStyle name="Input 7 19 2" xfId="20701" xr:uid="{9EC7B36A-2D73-4D6C-85FD-7231DAD9F95C}"/>
    <cellStyle name="Input 7 2" xfId="1391" xr:uid="{00000000-0005-0000-0000-00006F050000}"/>
    <cellStyle name="Input 7 2 2" xfId="4179" xr:uid="{D76FAEED-350E-4CD5-A639-97F1BC6D06E6}"/>
    <cellStyle name="Input 7 2 2 2" xfId="13316" xr:uid="{B8CBC0FD-B4A2-4118-97CC-399B8CBBE2B6}"/>
    <cellStyle name="Input 7 2 2 2 2" xfId="17720" xr:uid="{5B8A9F65-8388-4937-B9F7-9366D059C5AB}"/>
    <cellStyle name="Input 7 2 2 3" xfId="19814" xr:uid="{54A784AF-9646-4302-A0C7-377B6B662819}"/>
    <cellStyle name="Input 7 2 3" xfId="10981" xr:uid="{88CBC441-5CD4-4A8B-931A-A6FEC9223188}"/>
    <cellStyle name="Input 7 2 3 2" xfId="20888" xr:uid="{73225E8A-5E55-4751-A061-9BC889DE5872}"/>
    <cellStyle name="Input 7 2 4" xfId="12371" xr:uid="{0AD0BFEB-DC42-40B1-A5D3-4437F9887C8E}"/>
    <cellStyle name="Input 7 2 4 2" xfId="21632" xr:uid="{2498D925-4451-4826-98A8-77EEC28FF521}"/>
    <cellStyle name="Input 7 2 5" xfId="4934" xr:uid="{DCD48053-537C-4D29-981A-EEA67CFA733A}"/>
    <cellStyle name="Input 7 20" xfId="11802" xr:uid="{B451B497-5B66-420B-B7BC-91578DEA9C03}"/>
    <cellStyle name="Input 7 20 2" xfId="18451" xr:uid="{D6E7A52A-11C2-457B-A049-B509DE158AA6}"/>
    <cellStyle name="Input 7 21" xfId="11279" xr:uid="{B866DE1C-9F9D-4CCD-A59E-66E0B417AB95}"/>
    <cellStyle name="Input 7 21 2" xfId="20267" xr:uid="{95CD13FB-2EB0-464A-8D60-8F7BDCFFA5EC}"/>
    <cellStyle name="Input 7 22" xfId="11029" xr:uid="{AD82675A-2751-4C1D-86ED-4CC55B54D8C4}"/>
    <cellStyle name="Input 7 22 2" xfId="19537" xr:uid="{F2FC2094-4B37-439C-AE9B-F548F11B3A7B}"/>
    <cellStyle name="Input 7 23" xfId="17140" xr:uid="{7DB221C6-B38E-473E-BA2B-27072FBF77E1}"/>
    <cellStyle name="Input 7 23 2" xfId="4529" xr:uid="{D69B973C-1866-42FE-8F22-3CA46C699B62}"/>
    <cellStyle name="Input 7 24" xfId="22400" xr:uid="{8B8098E0-4C07-44FD-8784-E6EA7E1C3509}"/>
    <cellStyle name="Input 7 25" xfId="24058" xr:uid="{B492B75A-F0A7-4808-ACB8-E4C8EDA7BAF0}"/>
    <cellStyle name="Input 7 26" xfId="34189" xr:uid="{95A2F2B2-A64A-4021-B93A-FAF0ABCAC6D7}"/>
    <cellStyle name="Input 7 27" xfId="31954" xr:uid="{F7C827A0-9305-4C92-A53F-975100228D35}"/>
    <cellStyle name="Input 7 3" xfId="3610" xr:uid="{84E4764C-9C48-47C0-9995-1FF14785D200}"/>
    <cellStyle name="Input 7 3 2" xfId="13315" xr:uid="{7D87792B-905B-4F5F-AB5D-E58C490C0507}"/>
    <cellStyle name="Input 7 3 2 2" xfId="19489" xr:uid="{5FD93ABB-C0B4-4035-8367-DDE862137280}"/>
    <cellStyle name="Input 7 3 3" xfId="6994" xr:uid="{21C5D476-2F8E-4669-BFCC-0544C822D70A}"/>
    <cellStyle name="Input 7 3 4" xfId="21647" xr:uid="{59AFFCF5-F6A2-4427-9857-5F7817ABB852}"/>
    <cellStyle name="Input 7 4" xfId="3663" xr:uid="{3AED04F1-6CA4-47A0-A73A-90F854D5EFBF}"/>
    <cellStyle name="Input 7 4 2" xfId="13867" xr:uid="{F44841B0-4273-491B-8B11-1D482E2D301D}"/>
    <cellStyle name="Input 7 4 2 2" xfId="6033" xr:uid="{13F4FB6E-66F2-429E-AD72-ED2DBBBD77F2}"/>
    <cellStyle name="Input 7 4 3" xfId="20309" xr:uid="{37C98E34-B1ED-4ADE-860D-0F8B104C4333}"/>
    <cellStyle name="Input 7 5" xfId="7430" xr:uid="{15B41E51-3499-4D14-B970-BCF3167F9724}"/>
    <cellStyle name="Input 7 5 2" xfId="13825" xr:uid="{358DB073-0E93-4922-8462-CD8C633BEACB}"/>
    <cellStyle name="Input 7 5 2 2" xfId="5945" xr:uid="{3E88839F-4C84-4F3B-A49D-2F870278863A}"/>
    <cellStyle name="Input 7 5 3" xfId="19150" xr:uid="{CF1236CC-263B-42A1-B5B1-369FF55826CE}"/>
    <cellStyle name="Input 7 6" xfId="7378" xr:uid="{E7D62017-A36B-4B7D-9136-2C954726C044}"/>
    <cellStyle name="Input 7 6 2" xfId="13765" xr:uid="{2A228A91-82C3-4377-8CCD-17CE6A8C2715}"/>
    <cellStyle name="Input 7 6 2 2" xfId="6075" xr:uid="{E3249904-99D1-4B7C-9FB8-FB1E8BC9B239}"/>
    <cellStyle name="Input 7 6 3" xfId="23547" xr:uid="{172ABE3C-D145-417F-98E5-01D90BE5279C}"/>
    <cellStyle name="Input 7 7" xfId="8294" xr:uid="{2013FAC8-0703-494E-96EF-A24608D57EC6}"/>
    <cellStyle name="Input 7 7 2" xfId="14765" xr:uid="{B4B543E6-BCC8-4CD9-958E-26A98292D4EA}"/>
    <cellStyle name="Input 7 7 2 2" xfId="18397" xr:uid="{4DED3F87-7C8D-4A0F-9807-DBF71670072D}"/>
    <cellStyle name="Input 7 7 3" xfId="18778" xr:uid="{76B5EB48-AB81-4C60-ADCF-9342941E144A}"/>
    <cellStyle name="Input 7 8" xfId="8272" xr:uid="{4C8F9B62-7248-4F10-B49F-DB55A204E5A9}"/>
    <cellStyle name="Input 7 8 2" xfId="14743" xr:uid="{7A84A910-88F3-4C8B-B2B6-37B7A272E942}"/>
    <cellStyle name="Input 7 8 2 2" xfId="5497" xr:uid="{9F5555C2-E828-4A58-8896-CF462BA2388D}"/>
    <cellStyle name="Input 7 8 3" xfId="23980" xr:uid="{2355CA01-7909-4276-941F-F8722D42E0AF}"/>
    <cellStyle name="Input 7 9" xfId="8247" xr:uid="{6AFD8A2D-FAD3-4CFE-A304-8CBC851B9DEA}"/>
    <cellStyle name="Input 7 9 2" xfId="14718" xr:uid="{C7EA68CF-99D0-4F43-ACD0-089C645471B1}"/>
    <cellStyle name="Input 7 9 2 2" xfId="6181" xr:uid="{25B64090-8D47-4E98-A57C-6E13C68A1A97}"/>
    <cellStyle name="Input 7 9 3" xfId="22358" xr:uid="{B423E161-4585-4C0C-968D-F007366EB20A}"/>
    <cellStyle name="Input 70" xfId="17335" xr:uid="{3FCCFA6E-BB79-4D63-B167-954F39082FC0}"/>
    <cellStyle name="Input 70 2" xfId="5215" xr:uid="{C4C9D566-DECD-4933-B76A-1C8E43647012}"/>
    <cellStyle name="Input 71" xfId="17098" xr:uid="{9B9D1E1B-CED1-4E4D-8C35-256CBE4E36C7}"/>
    <cellStyle name="Input 71 2" xfId="17614" xr:uid="{A5A19A64-FAB9-4CBD-A215-58882A2719B8}"/>
    <cellStyle name="Input 72" xfId="17313" xr:uid="{B36EBC0B-75D8-4FEB-8E22-2546C456F701}"/>
    <cellStyle name="Input 72 2" xfId="19883" xr:uid="{44B809AE-51D1-4754-B59E-A02048AE18A3}"/>
    <cellStyle name="Input 73" xfId="5260" xr:uid="{B4254550-4ABF-48A4-A3CD-766E2566D98B}"/>
    <cellStyle name="Input 74" xfId="5464" xr:uid="{A3B6BE39-311F-413E-8542-B972478025AA}"/>
    <cellStyle name="Input 75" xfId="20896" xr:uid="{22F9C02A-A28E-4172-8ABF-FBCEA0ACD6DA}"/>
    <cellStyle name="Input 76" xfId="6976" xr:uid="{B2437D4E-B2E6-43DB-9BB0-77DFD194F247}"/>
    <cellStyle name="Input 77" xfId="19897" xr:uid="{CCE9F2A1-7056-4EA7-824A-702A59D5A7CA}"/>
    <cellStyle name="Input 78" xfId="6080" xr:uid="{EB120FF5-E842-45DC-A9EC-F4D30044CCEF}"/>
    <cellStyle name="Input 79" xfId="32895" xr:uid="{70A5A6CA-F6DF-4A15-9370-856B10117CE4}"/>
    <cellStyle name="Input 8" xfId="1392" xr:uid="{00000000-0005-0000-0000-000070050000}"/>
    <cellStyle name="Input 8 10" xfId="8825" xr:uid="{E5655E99-20A6-4758-BEA7-5B3D445D9A12}"/>
    <cellStyle name="Input 8 10 2" xfId="15296" xr:uid="{ADC7F5C8-D93A-492C-AA80-4F6458B9EF88}"/>
    <cellStyle name="Input 8 10 2 2" xfId="18189" xr:uid="{8CA781BD-51C8-4432-90FA-B5F8BAAD4C3B}"/>
    <cellStyle name="Input 8 10 3" xfId="23065" xr:uid="{2E146926-F3F8-4E3D-A41D-E618A429C6C9}"/>
    <cellStyle name="Input 8 11" xfId="8798" xr:uid="{A60648EF-02FF-403B-A791-32AB637A584A}"/>
    <cellStyle name="Input 8 11 2" xfId="15269" xr:uid="{A2C16819-6109-4B19-8987-A48FF65FC9B1}"/>
    <cellStyle name="Input 8 11 2 2" xfId="6649" xr:uid="{4C5E71AA-ADE8-4DF8-9B52-1CF13283701D}"/>
    <cellStyle name="Input 8 11 3" xfId="22428" xr:uid="{E5F61BA9-83C2-4B95-BB9B-4A0F7E344BE1}"/>
    <cellStyle name="Input 8 12" xfId="9681" xr:uid="{A165AD6C-2AF1-4BE5-B7E1-EF831FF55089}"/>
    <cellStyle name="Input 8 12 2" xfId="16152" xr:uid="{A9314A75-2B5D-47DA-A47B-C686DEFEBF27}"/>
    <cellStyle name="Input 8 12 2 2" xfId="21278" xr:uid="{876DDA76-2049-43AD-B312-AB186302A4D5}"/>
    <cellStyle name="Input 8 12 3" xfId="6646" xr:uid="{D16E2903-6D22-47EC-A796-632A573E7CC4}"/>
    <cellStyle name="Input 8 13" xfId="9774" xr:uid="{9B336C0E-E91C-42E1-9DAD-09CDACD6C9FE}"/>
    <cellStyle name="Input 8 13 2" xfId="16245" xr:uid="{CB9DB978-CB5F-4490-BCAC-A53F462025C6}"/>
    <cellStyle name="Input 8 13 2 2" xfId="20796" xr:uid="{D671C529-AB02-4EC5-A751-DC6F8104D133}"/>
    <cellStyle name="Input 8 13 3" xfId="4566" xr:uid="{2DDC6620-ECFD-428B-87AF-D2C97886AFF3}"/>
    <cellStyle name="Input 8 14" xfId="9669" xr:uid="{D8BBFE2E-B72B-4717-8633-6D7B4097F337}"/>
    <cellStyle name="Input 8 14 2" xfId="16140" xr:uid="{197B2038-9690-45D9-910E-E2519E4C2B57}"/>
    <cellStyle name="Input 8 14 2 2" xfId="5919" xr:uid="{1A1C7947-8A75-4E6D-BB37-F8BA15A2615E}"/>
    <cellStyle name="Input 8 14 3" xfId="20835" xr:uid="{CEC7E44C-F9F3-4126-8631-6B12EB1FA501}"/>
    <cellStyle name="Input 8 15" xfId="9782" xr:uid="{1FEA62AE-776F-43EC-8C5F-7813C4CC9909}"/>
    <cellStyle name="Input 8 15 2" xfId="16253" xr:uid="{3BE4468D-08B8-4267-A20A-EA716017ED7B}"/>
    <cellStyle name="Input 8 15 2 2" xfId="7636" xr:uid="{8984B791-4703-4FAC-99A5-813A644BEC4F}"/>
    <cellStyle name="Input 8 15 3" xfId="18731" xr:uid="{E414DA53-255C-4C4B-BA16-44E3ADD87987}"/>
    <cellStyle name="Input 8 16" xfId="9659" xr:uid="{29489AB8-1DE0-4EE8-9BCF-2E015B100393}"/>
    <cellStyle name="Input 8 16 2" xfId="16130" xr:uid="{F26774FC-A414-444B-A748-0B242301A9A1}"/>
    <cellStyle name="Input 8 16 2 2" xfId="21439" xr:uid="{9BD5F499-F4F6-4E90-8A41-090DDCD035AE}"/>
    <cellStyle name="Input 8 16 3" xfId="21513" xr:uid="{4BF12292-4019-47F0-9883-C158034E78C9}"/>
    <cellStyle name="Input 8 17" xfId="10942" xr:uid="{5F7E5923-307B-49D6-B8AB-D19603CAF6C5}"/>
    <cellStyle name="Input 8 17 2" xfId="5332" xr:uid="{CC45EE66-6932-4825-81FC-8D593416C4EA}"/>
    <cellStyle name="Input 8 18" xfId="10982" xr:uid="{3BC9A0C4-0A47-4BB4-B9B5-C56DB9A7CFA9}"/>
    <cellStyle name="Input 8 18 2" xfId="20782" xr:uid="{B5C89320-7B90-4AE7-B128-5EAFD19582DA}"/>
    <cellStyle name="Input 8 19" xfId="10875" xr:uid="{856AD78C-E2C3-4534-BA65-AEB65F002FAE}"/>
    <cellStyle name="Input 8 19 2" xfId="21102" xr:uid="{2C4502B3-F860-4200-8101-172654DF107E}"/>
    <cellStyle name="Input 8 2" xfId="1393" xr:uid="{00000000-0005-0000-0000-000071050000}"/>
    <cellStyle name="Input 8 2 2" xfId="4180" xr:uid="{3A15864F-949F-4DFD-92B6-0217CFA61059}"/>
    <cellStyle name="Input 8 2 2 2" xfId="13318" xr:uid="{533C5584-EA02-45A0-982E-9D2E62BBB70B}"/>
    <cellStyle name="Input 8 2 2 2 2" xfId="20967" xr:uid="{1C31F1AC-AB44-4848-AC80-16A417105C1E}"/>
    <cellStyle name="Input 8 2 2 3" xfId="5449" xr:uid="{F398C701-3945-4FC2-9699-C22C623A5846}"/>
    <cellStyle name="Input 8 2 3" xfId="10983" xr:uid="{7421AE20-5025-41BB-9A19-645E2BBD99A5}"/>
    <cellStyle name="Input 8 2 3 2" xfId="23243" xr:uid="{0221E51F-9366-4136-9D7C-B963CAD385DC}"/>
    <cellStyle name="Input 8 2 4" xfId="12372" xr:uid="{F5D1E8AD-FB2E-408F-B6A9-356935AEE46D}"/>
    <cellStyle name="Input 8 2 4 2" xfId="5815" xr:uid="{60DFC184-4501-4717-B7F2-4DAD4F8D4FC1}"/>
    <cellStyle name="Input 8 2 5" xfId="4474" xr:uid="{778D20B5-EF0C-4488-83D5-20E63F6C18DF}"/>
    <cellStyle name="Input 8 20" xfId="11024" xr:uid="{5772A187-56EA-49BB-AA14-B052BDE153D1}"/>
    <cellStyle name="Input 8 20 2" xfId="21274" xr:uid="{E0C3386D-AED5-4EF8-A5F4-C3D26BE0D577}"/>
    <cellStyle name="Input 8 21" xfId="10864" xr:uid="{D28C0D59-80B0-4489-99D2-D00FDA798A59}"/>
    <cellStyle name="Input 8 21 2" xfId="18320" xr:uid="{8FFE8890-6DCD-4CC0-8A6E-29236F87FBEE}"/>
    <cellStyle name="Input 8 22" xfId="11030" xr:uid="{D9F11F46-3A9E-4973-BA04-B2A59A80746F}"/>
    <cellStyle name="Input 8 22 2" xfId="23387" xr:uid="{4957D295-BF94-4D43-8692-5A6FFB75391C}"/>
    <cellStyle name="Input 8 23" xfId="17141" xr:uid="{2D4D89F1-B4B3-4190-834E-12BCE6AEF48A}"/>
    <cellStyle name="Input 8 23 2" xfId="20738" xr:uid="{586781FC-45BF-4719-AC6D-A4C10F286187}"/>
    <cellStyle name="Input 8 24" xfId="18464" xr:uid="{9B686BD2-2237-42FB-933E-BE4EBE58D9AC}"/>
    <cellStyle name="Input 8 25" xfId="33904" xr:uid="{1FE77D2F-726B-4AD5-8170-CECD703434C8}"/>
    <cellStyle name="Input 8 26" xfId="34208" xr:uid="{80610EB9-7CE5-4181-9B6E-2ED299FC74A4}"/>
    <cellStyle name="Input 8 27" xfId="24226" xr:uid="{3DB463EF-3699-4973-8645-92EC810734AD}"/>
    <cellStyle name="Input 8 3" xfId="3609" xr:uid="{90AF3169-BA5D-4DA7-9BC5-F037E84A7E49}"/>
    <cellStyle name="Input 8 3 2" xfId="13317" xr:uid="{7B2DE6C8-4BAC-4E93-8B00-69860288E86E}"/>
    <cellStyle name="Input 8 3 2 2" xfId="18354" xr:uid="{3BDF7305-AAF7-4F1C-9191-86885B2FB851}"/>
    <cellStyle name="Input 8 3 3" xfId="6996" xr:uid="{F2B0EC1A-B654-4707-8183-5CD514C6E829}"/>
    <cellStyle name="Input 8 3 4" xfId="21103" xr:uid="{8C341377-2C2C-449C-A655-7EEB5EFB1E17}"/>
    <cellStyle name="Input 8 4" xfId="3664" xr:uid="{749988D3-251A-4C1B-9A49-C37648722EAE}"/>
    <cellStyle name="Input 8 4 2" xfId="13868" xr:uid="{E2C1457D-5463-4375-85A4-E47EED96073A}"/>
    <cellStyle name="Input 8 4 2 2" xfId="18114" xr:uid="{0B882D6F-43C5-4273-90D2-64C92DFAF1A5}"/>
    <cellStyle name="Input 8 4 3" xfId="4951" xr:uid="{DB1E9411-3500-4820-9289-259B345445ED}"/>
    <cellStyle name="Input 8 5" xfId="7431" xr:uid="{6BB5276A-E883-43D3-B625-14C9FFF4BE39}"/>
    <cellStyle name="Input 8 5 2" xfId="13826" xr:uid="{D7B0523E-82F7-4C15-AD78-261A0FC32398}"/>
    <cellStyle name="Input 8 5 2 2" xfId="22493" xr:uid="{171EC2F4-2B37-4CC8-9595-5A5F394997B9}"/>
    <cellStyle name="Input 8 5 3" xfId="21382" xr:uid="{F7BD61A8-4B9F-41C2-B823-63372E686AFB}"/>
    <cellStyle name="Input 8 6" xfId="7377" xr:uid="{49BA83DE-54CB-4EED-9367-FF86660BE1EB}"/>
    <cellStyle name="Input 8 6 2" xfId="13764" xr:uid="{E7D508F5-1866-4D66-B61C-6AF649799FFF}"/>
    <cellStyle name="Input 8 6 2 2" xfId="21414" xr:uid="{CA8C4CE4-6711-44BF-A2C7-1C1260936701}"/>
    <cellStyle name="Input 8 6 3" xfId="19461" xr:uid="{F6228F2E-C83D-4A58-A218-5D304EEE067F}"/>
    <cellStyle name="Input 8 7" xfId="8295" xr:uid="{2210D103-6673-4CCC-8209-EE33DDDB77DB}"/>
    <cellStyle name="Input 8 7 2" xfId="14766" xr:uid="{ABC89D01-D037-4DF7-8F73-35235F33A720}"/>
    <cellStyle name="Input 8 7 2 2" xfId="22515" xr:uid="{7AB89256-7738-40A1-B3C0-FB7467DAFECB}"/>
    <cellStyle name="Input 8 7 3" xfId="19584" xr:uid="{1DA64D6B-A74F-4B46-87FA-7D7B21092981}"/>
    <cellStyle name="Input 8 8" xfId="8273" xr:uid="{C4737B49-4BCE-4790-A098-3D9B4FD5DB8B}"/>
    <cellStyle name="Input 8 8 2" xfId="14744" xr:uid="{55FE6795-4179-4FD3-A13A-B9ADA3893511}"/>
    <cellStyle name="Input 8 8 2 2" xfId="19578" xr:uid="{620879CF-2C6D-40C4-A641-9A58E0A8A3E3}"/>
    <cellStyle name="Input 8 8 3" xfId="22568" xr:uid="{265C96E1-27E0-43CA-8C37-5942DF85FD44}"/>
    <cellStyle name="Input 8 9" xfId="8248" xr:uid="{A7D0ACCB-6F46-43AE-96F6-91335AE401DF}"/>
    <cellStyle name="Input 8 9 2" xfId="14719" xr:uid="{A650B1CF-55E5-4EEC-96FB-9FA25F45B5ED}"/>
    <cellStyle name="Input 8 9 2 2" xfId="5547" xr:uid="{1E224065-05C1-4E6E-94A1-6F654FF8A42F}"/>
    <cellStyle name="Input 8 9 3" xfId="19023" xr:uid="{39DB51E6-E2B7-4EAE-8F63-08BBFCFA93D0}"/>
    <cellStyle name="Input 80" xfId="34099" xr:uid="{B73B8DDE-D261-4FFB-9D8F-B8AD0D2B06DA}"/>
    <cellStyle name="Input 81" xfId="34269" xr:uid="{D8453927-07B7-42E9-B9A3-1EB8F9D98968}"/>
    <cellStyle name="Input 82" xfId="34123" xr:uid="{F74F10CD-EEA7-4FF2-B91C-58050AF63295}"/>
    <cellStyle name="Input 83" xfId="34267" xr:uid="{2A389F9B-E1CA-40A4-84CB-BCE1BE83BB75}"/>
    <cellStyle name="Input 84" xfId="34038" xr:uid="{514E8A3B-C7A6-4B45-865F-AC0AF069431B}"/>
    <cellStyle name="Input 9" xfId="1394" xr:uid="{00000000-0005-0000-0000-000072050000}"/>
    <cellStyle name="Input 9 10" xfId="8826" xr:uid="{256E83FA-D75F-466E-981D-8C5A9979A0AF}"/>
    <cellStyle name="Input 9 10 2" xfId="15297" xr:uid="{23AF2F2A-E399-46A3-A7E8-52298A2D0564}"/>
    <cellStyle name="Input 9 10 2 2" xfId="23804" xr:uid="{3F82BB7A-0248-4FCA-A298-80BC9DB571D5}"/>
    <cellStyle name="Input 9 10 3" xfId="21138" xr:uid="{379F2EF5-09EC-4300-93F3-F15F1C695EC9}"/>
    <cellStyle name="Input 9 11" xfId="8799" xr:uid="{44C36B59-F76F-4435-8DE5-EF42C554314A}"/>
    <cellStyle name="Input 9 11 2" xfId="15270" xr:uid="{1A9945CC-F2B5-471D-9414-D07742E4E096}"/>
    <cellStyle name="Input 9 11 2 2" xfId="4946" xr:uid="{A25A198E-33BF-4954-AC86-A3F78AEEC7C4}"/>
    <cellStyle name="Input 9 11 3" xfId="5864" xr:uid="{0BFCC3E3-F925-41B9-98EA-2C3FBEA58C86}"/>
    <cellStyle name="Input 9 12" xfId="9680" xr:uid="{BD6F0379-3507-4959-95EE-528DE665C1CF}"/>
    <cellStyle name="Input 9 12 2" xfId="16151" xr:uid="{0FCE90B3-5999-412D-BF72-CB7D46EC350F}"/>
    <cellStyle name="Input 9 12 2 2" xfId="4460" xr:uid="{A7C3B52E-25FC-46C2-ADA0-CB3D96EAA87E}"/>
    <cellStyle name="Input 9 12 3" xfId="19832" xr:uid="{FF599483-FAB2-4733-82F9-4AA673DE58DC}"/>
    <cellStyle name="Input 9 13" xfId="9775" xr:uid="{B3404D44-9981-467E-9DE2-62BE0D261734}"/>
    <cellStyle name="Input 9 13 2" xfId="16246" xr:uid="{D5F9C225-FDB8-456C-948A-307CFFE5A42A}"/>
    <cellStyle name="Input 9 13 2 2" xfId="20304" xr:uid="{AA9B10BA-98AC-45F3-BBAE-14D5B8EBD7B3}"/>
    <cellStyle name="Input 9 13 3" xfId="17466" xr:uid="{637B8D66-D1EB-410E-9F8E-8EA0AE5D425D}"/>
    <cellStyle name="Input 9 14" xfId="9668" xr:uid="{D431DA83-E306-4F83-A84A-D1A9130A9773}"/>
    <cellStyle name="Input 9 14 2" xfId="16139" xr:uid="{BF11626D-AC7C-4B9D-9A1E-5E3EF0710E33}"/>
    <cellStyle name="Input 9 14 2 2" xfId="21745" xr:uid="{A3707FF0-9DAE-413E-B433-3553F542410F}"/>
    <cellStyle name="Input 9 14 3" xfId="23969" xr:uid="{B07281E9-F59D-4030-AB70-8851D33F9315}"/>
    <cellStyle name="Input 9 15" xfId="9783" xr:uid="{02A951CA-0DE0-434F-9E2A-19EF127CBA77}"/>
    <cellStyle name="Input 9 15 2" xfId="16254" xr:uid="{A0446A7E-2A90-4640-A579-79E19CBE80CC}"/>
    <cellStyle name="Input 9 15 2 2" xfId="21402" xr:uid="{7C6B3A26-A358-468D-A3ED-A4F682D1C893}"/>
    <cellStyle name="Input 9 15 3" xfId="19392" xr:uid="{44B92206-146F-413C-AFC3-F5838B03DEAB}"/>
    <cellStyle name="Input 9 16" xfId="9658" xr:uid="{88C23B50-EA27-4887-A7FB-77629F101559}"/>
    <cellStyle name="Input 9 16 2" xfId="16129" xr:uid="{3A0DE75C-6588-401B-B0EB-41614BE2C676}"/>
    <cellStyle name="Input 9 16 2 2" xfId="17354" xr:uid="{FE0BFF3B-4130-477E-934C-B94DFDCED09A}"/>
    <cellStyle name="Input 9 16 3" xfId="22495" xr:uid="{2C5C4B3D-3BFA-4428-BD0C-635EC3B58AE9}"/>
    <cellStyle name="Input 9 17" xfId="10943" xr:uid="{DE5706D2-2D73-44EC-82A6-65DA8F5A1B81}"/>
    <cellStyle name="Input 9 17 2" xfId="5640" xr:uid="{B9087A7B-AE5B-451B-91D5-AA8ED9FA68FD}"/>
    <cellStyle name="Input 9 18" xfId="10984" xr:uid="{DA39DA1E-33EC-4E20-B9FE-BD836AA67CAD}"/>
    <cellStyle name="Input 9 18 2" xfId="23231" xr:uid="{6EC42D00-282D-46F9-B1CF-E2AF3A594135}"/>
    <cellStyle name="Input 9 19" xfId="10874" xr:uid="{18C52628-B795-4497-9AF0-57E5226B918E}"/>
    <cellStyle name="Input 9 19 2" xfId="18315" xr:uid="{172E7DE7-214C-4D5F-BA44-E5C0F3155BC3}"/>
    <cellStyle name="Input 9 2" xfId="1395" xr:uid="{00000000-0005-0000-0000-000073050000}"/>
    <cellStyle name="Input 9 2 2" xfId="4181" xr:uid="{37DBB6BE-442C-4E38-ACBC-F7E1712995B4}"/>
    <cellStyle name="Input 9 2 2 2" xfId="13320" xr:uid="{22C5470E-447C-4486-8011-6002BB98E0C9}"/>
    <cellStyle name="Input 9 2 2 2 2" xfId="5095" xr:uid="{9E990C8C-E80E-4706-B7FE-0077E803865E}"/>
    <cellStyle name="Input 9 2 2 3" xfId="18313" xr:uid="{CDA0D0CA-7A62-4D9C-9D80-72A9EAB06A36}"/>
    <cellStyle name="Input 9 2 3" xfId="10985" xr:uid="{CDB7E3DB-E2CB-4BD4-91D3-BAFB96C82819}"/>
    <cellStyle name="Input 9 2 3 2" xfId="17375" xr:uid="{60889764-438F-4444-B390-DB32F400088D}"/>
    <cellStyle name="Input 9 2 4" xfId="12373" xr:uid="{11700874-815C-423B-9C1E-4118753C9EB0}"/>
    <cellStyle name="Input 9 2 4 2" xfId="7073" xr:uid="{EAC93EF3-33B7-4773-A702-CAF8DB1DADA1}"/>
    <cellStyle name="Input 9 2 5" xfId="23737" xr:uid="{4ECFD177-98F4-44BD-9481-47819E42D1D5}"/>
    <cellStyle name="Input 9 20" xfId="11025" xr:uid="{CEDB6A8C-9133-471A-9469-4D234E8BF734}"/>
    <cellStyle name="Input 9 20 2" xfId="21021" xr:uid="{818CD448-6FB5-4BEC-B42E-ACFF418777BA}"/>
    <cellStyle name="Input 9 21" xfId="10863" xr:uid="{85B9DA49-BD6D-42F6-A4D1-3B4C01198AA2}"/>
    <cellStyle name="Input 9 21 2" xfId="22511" xr:uid="{665DD85C-18B1-46AC-B581-2DC06461BCD3}"/>
    <cellStyle name="Input 9 22" xfId="11347" xr:uid="{319D2415-288B-4424-A6CA-B1FA7B49121E}"/>
    <cellStyle name="Input 9 22 2" xfId="5193" xr:uid="{03393B23-1F59-4249-BFB9-C5CA8C62B6F0}"/>
    <cellStyle name="Input 9 23" xfId="17142" xr:uid="{B1A41376-57F7-48BF-81EF-0EFF34FEFAEF}"/>
    <cellStyle name="Input 9 23 2" xfId="21261" xr:uid="{C2A04CC2-B2E2-43B7-9F00-F471C4B51F86}"/>
    <cellStyle name="Input 9 24" xfId="22033" xr:uid="{B8A43781-EC45-42B1-B617-9CED92F4FCA2}"/>
    <cellStyle name="Input 9 25" xfId="34159" xr:uid="{0B869AFF-5A89-41E6-9947-F3CD0858BEFE}"/>
    <cellStyle name="Input 9 26" xfId="24132" xr:uid="{FC7563E2-66F6-448F-ADE2-71DA7769356C}"/>
    <cellStyle name="Input 9 27" xfId="34207" xr:uid="{59A404BE-657F-4BDC-A665-96D5A11EC3EB}"/>
    <cellStyle name="Input 9 3" xfId="3608" xr:uid="{8CB7C364-2960-4899-848A-F0F15EF3B567}"/>
    <cellStyle name="Input 9 3 2" xfId="13319" xr:uid="{971F84AB-6A51-4F36-B10C-CA4317301F6C}"/>
    <cellStyle name="Input 9 3 2 2" xfId="20603" xr:uid="{C44E061E-52F8-40B3-8E9E-D8DFE56CA174}"/>
    <cellStyle name="Input 9 3 3" xfId="6998" xr:uid="{0BE75A8A-60DD-4850-A13A-214E744BBD40}"/>
    <cellStyle name="Input 9 3 4" xfId="6136" xr:uid="{3ED0C1DF-59C0-45EC-9323-E8F24C9E86AB}"/>
    <cellStyle name="Input 9 4" xfId="3665" xr:uid="{BCD3A065-913D-431C-ADBA-0BB602279C4B}"/>
    <cellStyle name="Input 9 4 2" xfId="13869" xr:uid="{1D1A610D-39AC-4B3A-9DA7-5859018B1FC6}"/>
    <cellStyle name="Input 9 4 2 2" xfId="18852" xr:uid="{53E267AA-F429-4CBE-A5B5-4936A8F25064}"/>
    <cellStyle name="Input 9 4 3" xfId="19070" xr:uid="{ECA1FE20-7411-4993-9555-160E6F66AE0E}"/>
    <cellStyle name="Input 9 5" xfId="7432" xr:uid="{2AA6E2F3-2D7B-496B-8662-4E7173E5CA47}"/>
    <cellStyle name="Input 9 5 2" xfId="13827" xr:uid="{35B8A014-F1AA-4242-BD4F-C158743C85C7}"/>
    <cellStyle name="Input 9 5 2 2" xfId="23367" xr:uid="{459A0D98-F432-4446-8FD1-845B269C483B}"/>
    <cellStyle name="Input 9 5 3" xfId="22371" xr:uid="{2A8CF7DD-225C-472E-887A-3C16E65AF0AD}"/>
    <cellStyle name="Input 9 6" xfId="7376" xr:uid="{B52D4B16-0F40-4A28-93AF-A474249F5F4E}"/>
    <cellStyle name="Input 9 6 2" xfId="13763" xr:uid="{06D06690-FEB9-45A9-8CEA-71098CEB8942}"/>
    <cellStyle name="Input 9 6 2 2" xfId="17991" xr:uid="{BD0447D6-E42B-4F61-A101-2676749FD5DB}"/>
    <cellStyle name="Input 9 6 3" xfId="4988" xr:uid="{AA5AE480-3070-4E49-94A8-F871707E3EC8}"/>
    <cellStyle name="Input 9 7" xfId="8296" xr:uid="{755C57BF-6A37-4BE0-AFDF-599FD01A73E7}"/>
    <cellStyle name="Input 9 7 2" xfId="14767" xr:uid="{D2B09463-2A31-4691-8059-6315B7AC0989}"/>
    <cellStyle name="Input 9 7 2 2" xfId="18249" xr:uid="{FDBA5362-32A6-4D43-984E-F15FD7BF1FCF}"/>
    <cellStyle name="Input 9 7 3" xfId="7235" xr:uid="{FB94650A-BFFE-4A4D-A783-B779E6412BD8}"/>
    <cellStyle name="Input 9 8" xfId="8274" xr:uid="{98DCBD14-6A2F-4E82-A2C7-00F0EBB4531B}"/>
    <cellStyle name="Input 9 8 2" xfId="14745" xr:uid="{BB8FC8BC-D7E3-4E3E-8103-164B7DE686B5}"/>
    <cellStyle name="Input 9 8 2 2" xfId="23494" xr:uid="{005289D5-F7E3-4E76-9EB5-2092A52A1D51}"/>
    <cellStyle name="Input 9 8 3" xfId="23126" xr:uid="{E741E515-1CD7-4394-A66A-5FACB81894E3}"/>
    <cellStyle name="Input 9 9" xfId="8249" xr:uid="{EFD2B4FD-5005-4A0E-BE76-1C6EF9C45B10}"/>
    <cellStyle name="Input 9 9 2" xfId="14720" xr:uid="{E3CD3BBD-2C59-4059-8840-7545ED84D0B1}"/>
    <cellStyle name="Input 9 9 2 2" xfId="23199" xr:uid="{423D968A-EE8B-4BB9-AC04-62D7BAA55A5A}"/>
    <cellStyle name="Input 9 9 3" xfId="5592" xr:uid="{B327CD87-3EA2-4775-B9C1-3937847BC66C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187" xfId="11846" xr:uid="{AA38DD4C-5850-4231-9C36-B68867550B6D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4183" xr:uid="{E397B115-B351-45A4-AF3D-68711663ACB0}"/>
    <cellStyle name="Normal 126 2 2 2" xfId="13322" xr:uid="{E7A58EA7-EF7D-49FC-8DFC-27E63BB36A9F}"/>
    <cellStyle name="Normal 126 2 2 2 2" xfId="30463" xr:uid="{91614CA5-7490-47AB-9B02-967B00190AEE}"/>
    <cellStyle name="Normal 126 2 2 3" xfId="7001" xr:uid="{67DD17BC-67B7-4C9D-A290-F56CA716730D}"/>
    <cellStyle name="Normal 126 2 2 4" xfId="24931" xr:uid="{1AB6E841-E60A-4D35-A877-D5FC2FBEF946}"/>
    <cellStyle name="Normal 126 2 3" xfId="10992" xr:uid="{EA2E9FAE-B73E-4953-BFCB-D4975C5C29F8}"/>
    <cellStyle name="Normal 126 2 3 2" xfId="28375" xr:uid="{9F15E836-2280-4C9C-AC15-3DEB1C3628A5}"/>
    <cellStyle name="Normal 126 2 4" xfId="12375" xr:uid="{E9236E09-245B-450B-BA56-71E18F69F6C1}"/>
    <cellStyle name="Normal 126 2 4 2" xfId="29601" xr:uid="{6E3A457F-73B1-46B5-AB04-32F15ACF096E}"/>
    <cellStyle name="Normal 126 2 5" xfId="5365" xr:uid="{A4AFC78E-6D1B-4232-8D8D-073121D0D825}"/>
    <cellStyle name="Normal 126 2 6" xfId="24108" xr:uid="{1B56E614-F581-4257-A5D7-9743E58B7A69}"/>
    <cellStyle name="Normal 126 3" xfId="4182" xr:uid="{3CC2BC0D-C486-42BA-B7F5-354B5936946A}"/>
    <cellStyle name="Normal 126 3 2" xfId="13321" xr:uid="{8E049120-E8C7-45EB-8792-CDC0A85C7310}"/>
    <cellStyle name="Normal 126 3 2 2" xfId="30462" xr:uid="{C94B3AA2-1743-46C0-AAF1-BF15E03C4953}"/>
    <cellStyle name="Normal 126 3 3" xfId="7000" xr:uid="{AEFD5DA2-DF82-48DA-A171-900AC4072633}"/>
    <cellStyle name="Normal 126 3 4" xfId="24930" xr:uid="{742E3E1D-11CA-47A0-AEBF-93B897FF1809}"/>
    <cellStyle name="Normal 126 4" xfId="10991" xr:uid="{0C77C2A8-DBA9-4878-8952-3BB44669B569}"/>
    <cellStyle name="Normal 126 4 2" xfId="28374" xr:uid="{C3BBCF59-FE8B-48A3-9069-DA37F1B3AD2C}"/>
    <cellStyle name="Normal 126 5" xfId="12374" xr:uid="{E820CA6A-3AEB-401E-A9F8-65D1DAF303C0}"/>
    <cellStyle name="Normal 126 5 2" xfId="29600" xr:uid="{2AAC9635-B53B-46CD-B988-D89CE8722D0F}"/>
    <cellStyle name="Normal 126 6" xfId="5364" xr:uid="{406EEB70-F380-4EEA-9470-C407022FD85C}"/>
    <cellStyle name="Normal 126 7" xfId="24107" xr:uid="{0458E5ED-3D5F-45F1-A84C-FBE97E829C2B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4185" xr:uid="{3210BC73-20D0-4C57-9C3E-AE07C60192FD}"/>
    <cellStyle name="Normal 134 2 2 2" xfId="13324" xr:uid="{DB17FFCF-AED1-4334-BF06-E4F6755C33D0}"/>
    <cellStyle name="Normal 134 2 2 2 2" xfId="30465" xr:uid="{A3E9E6F6-82B5-4C0E-AF00-28B6DDC07992}"/>
    <cellStyle name="Normal 134 2 2 3" xfId="7003" xr:uid="{7C9A6253-C66E-4474-9402-93FD892C240B}"/>
    <cellStyle name="Normal 134 2 2 4" xfId="24933" xr:uid="{2F6EC799-0507-4CB4-89DD-31A2E90A7CFC}"/>
    <cellStyle name="Normal 134 2 3" xfId="10993" xr:uid="{84523705-1951-47A6-BA55-329858375E6E}"/>
    <cellStyle name="Normal 134 2 3 2" xfId="28376" xr:uid="{A44C8470-FF04-46ED-96E8-0CDC61EDD668}"/>
    <cellStyle name="Normal 134 2 4" xfId="12377" xr:uid="{E1B7ACAB-8E53-43D4-AA4C-249D7B990F39}"/>
    <cellStyle name="Normal 134 2 4 2" xfId="29603" xr:uid="{64170CBC-3A9B-4A82-815D-E94E112405DC}"/>
    <cellStyle name="Normal 134 2 5" xfId="5375" xr:uid="{0304A3AA-71B5-484C-B257-408EC25EA3C4}"/>
    <cellStyle name="Normal 134 2 6" xfId="24110" xr:uid="{2A4CB809-A2C1-4425-8CDA-8D687BFFDA47}"/>
    <cellStyle name="Normal 134 3" xfId="4184" xr:uid="{EB668996-7777-4974-83AE-00F74C641A87}"/>
    <cellStyle name="Normal 134 3 2" xfId="13323" xr:uid="{CF6CBA7A-B297-4B0E-BEBB-9806E9E8E8BF}"/>
    <cellStyle name="Normal 134 3 2 2" xfId="30464" xr:uid="{B8B90EC2-7C35-40AE-BAE7-3198F8804A0F}"/>
    <cellStyle name="Normal 134 3 3" xfId="7002" xr:uid="{A73B144E-052C-4A41-A947-361CA2FA6C61}"/>
    <cellStyle name="Normal 134 3 4" xfId="24932" xr:uid="{071203DE-8A26-4073-A260-75D0D22CA44C}"/>
    <cellStyle name="Normal 134 4" xfId="10640" xr:uid="{4F2FC35C-E186-4B4F-AAC5-1AD5A06ADA4F}"/>
    <cellStyle name="Normal 134 4 2" xfId="28195" xr:uid="{FDB9A3A7-F068-4847-9829-E6E9AC1588D1}"/>
    <cellStyle name="Normal 134 5" xfId="12376" xr:uid="{8E826FBF-C136-446C-956E-E533358ACB11}"/>
    <cellStyle name="Normal 134 5 2" xfId="29602" xr:uid="{BF92F77B-8E47-4B7C-9610-5129230F73AB}"/>
    <cellStyle name="Normal 134 6" xfId="5374" xr:uid="{2B2AFA39-DA75-41C3-8CCE-3A18801A3D50}"/>
    <cellStyle name="Normal 134 7" xfId="24109" xr:uid="{34471D5E-D9A9-4BD3-A35F-94E5901C0F8C}"/>
    <cellStyle name="Normal 135" xfId="1536" xr:uid="{00000000-0005-0000-0000-000001060000}"/>
    <cellStyle name="Normal 135 2" xfId="4186" xr:uid="{1D3C6348-7925-4E07-8779-4108399AF423}"/>
    <cellStyle name="Normal 135 2 2" xfId="13325" xr:uid="{713F90A7-56A9-48AC-977A-B88184DF5E99}"/>
    <cellStyle name="Normal 135 2 2 2" xfId="30466" xr:uid="{16203774-9276-4667-9BD3-F1143CD2689B}"/>
    <cellStyle name="Normal 135 2 3" xfId="7004" xr:uid="{15214B64-D0E5-4443-9A54-187DE109E5B8}"/>
    <cellStyle name="Normal 135 2 4" xfId="24934" xr:uid="{BE31D88E-3D8D-4285-955A-65B54ECEDD60}"/>
    <cellStyle name="Normal 135 3" xfId="11314" xr:uid="{DADDE1E4-BE88-4197-BDDD-58D5BC286B99}"/>
    <cellStyle name="Normal 135 3 2" xfId="28614" xr:uid="{F9727E44-D9C0-4099-AE13-FBDB06A0B990}"/>
    <cellStyle name="Normal 135 4" xfId="12378" xr:uid="{A0EAE5A5-1141-46AD-A229-56E75D509B8A}"/>
    <cellStyle name="Normal 135 4 2" xfId="29604" xr:uid="{EBFF6435-932C-49D5-82B7-8FD9E0BE2442}"/>
    <cellStyle name="Normal 135 5" xfId="5376" xr:uid="{CF799F12-E576-4CAE-A5A9-EB1C9EE5C0EB}"/>
    <cellStyle name="Normal 135 6" xfId="24111" xr:uid="{B3981DC5-638A-4D83-B9B1-1C26CED1CA68}"/>
    <cellStyle name="Normal 136" xfId="1537" xr:uid="{00000000-0005-0000-0000-000002060000}"/>
    <cellStyle name="Normal 136 2" xfId="4187" xr:uid="{CC16C93C-2663-43B7-AA81-4F5C06CC4D53}"/>
    <cellStyle name="Normal 136 2 2" xfId="13326" xr:uid="{D753F329-C292-4E4B-98B2-2242DA8925E8}"/>
    <cellStyle name="Normal 136 2 2 2" xfId="30467" xr:uid="{ECCEC953-DC6E-4F25-BBCF-EA656389868F}"/>
    <cellStyle name="Normal 136 2 3" xfId="7005" xr:uid="{1A34764F-BE36-4BC7-AD6B-36131635B8CE}"/>
    <cellStyle name="Normal 136 2 4" xfId="24935" xr:uid="{D397AE97-E14C-416E-A0D8-03ACA2C31835}"/>
    <cellStyle name="Normal 136 3" xfId="11280" xr:uid="{B75D2EAB-79A9-43C4-804F-5761DB9C3A82}"/>
    <cellStyle name="Normal 136 3 2" xfId="28582" xr:uid="{6FBB0EE8-A5A6-4899-9753-1BC789538A31}"/>
    <cellStyle name="Normal 136 4" xfId="12379" xr:uid="{7EEE8576-BAB7-4319-A926-95765B6BE62F}"/>
    <cellStyle name="Normal 136 4 2" xfId="29605" xr:uid="{B1500126-CC05-47C1-936D-14254D0B070E}"/>
    <cellStyle name="Normal 136 5" xfId="5377" xr:uid="{AAB6D1F9-034E-4849-9E22-58ACD54FBF27}"/>
    <cellStyle name="Normal 136 6" xfId="24112" xr:uid="{1C14EA6D-6B86-42AB-BD36-224DEEE06F3D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12585" xr:uid="{4B871754-AE63-4DDC-956A-C98B9FB5EB0C}"/>
    <cellStyle name="Normal 137 2 2 2 2" xfId="29811" xr:uid="{023F51C8-C172-482E-B44A-0F8C7B5F0573}"/>
    <cellStyle name="Normal 137 2 2 3" xfId="6050" xr:uid="{8D464DC1-44F4-466A-9D4A-77086C2E64D3}"/>
    <cellStyle name="Normal 137 2 2 4" xfId="24326" xr:uid="{68F563F6-C93F-4746-9D58-1455474E7E1D}"/>
    <cellStyle name="Normal 137 2 3" xfId="4189" xr:uid="{0557A355-FE71-48BE-8A52-773C0EE05A5E}"/>
    <cellStyle name="Normal 137 2 3 2" xfId="13328" xr:uid="{6FF41250-B5F8-4D4D-9C10-7B3FADF0638A}"/>
    <cellStyle name="Normal 137 2 3 2 2" xfId="30469" xr:uid="{37D3BFE9-C8D3-48CB-9CA4-4615CC354A05}"/>
    <cellStyle name="Normal 137 2 3 3" xfId="7007" xr:uid="{3418D017-9CE4-4989-99B2-1AC851BA90E1}"/>
    <cellStyle name="Normal 137 2 3 4" xfId="24937" xr:uid="{23583782-09AC-47AC-866A-FF31FB4CB955}"/>
    <cellStyle name="Normal 137 2 4" xfId="11242" xr:uid="{0BAA22E4-7B88-4876-9CBB-CC687BE62C88}"/>
    <cellStyle name="Normal 137 2 4 2" xfId="28556" xr:uid="{08DAA098-8AAD-48B9-8558-1EB8895DE9D2}"/>
    <cellStyle name="Normal 137 2 5" xfId="12381" xr:uid="{710FB70A-C8DD-4504-B8D2-D30D27D50F7F}"/>
    <cellStyle name="Normal 137 2 5 2" xfId="29607" xr:uid="{0ABC3C29-0381-433C-94AB-8F8F3A7F56DE}"/>
    <cellStyle name="Normal 137 2 6" xfId="5379" xr:uid="{AF27D7E5-D892-4E6A-9B74-8DED1B025010}"/>
    <cellStyle name="Normal 137 2 7" xfId="24114" xr:uid="{F57B944E-7154-4B90-8487-2BCAF7A048CA}"/>
    <cellStyle name="Normal 137 3" xfId="2670" xr:uid="{DE2FAB10-EC26-4C42-9A25-5D9F87A07F8A}"/>
    <cellStyle name="Normal 137 3 2" xfId="12583" xr:uid="{EECB48D0-7C81-4DC4-9DA0-9B504FE4AECC}"/>
    <cellStyle name="Normal 137 3 2 2" xfId="29809" xr:uid="{8B7E36BD-8E6B-47CF-8EF7-D8F33640C0FF}"/>
    <cellStyle name="Normal 137 3 3" xfId="6047" xr:uid="{0A458A5E-3224-4CC3-B9A8-491E3505EE27}"/>
    <cellStyle name="Normal 137 3 4" xfId="24325" xr:uid="{16502391-CD97-4451-BBEC-D3E0EAAC9A98}"/>
    <cellStyle name="Normal 137 4" xfId="4188" xr:uid="{80344B34-BD7F-4A40-B8F0-FB7C336A988D}"/>
    <cellStyle name="Normal 137 4 2" xfId="13327" xr:uid="{8BC62F78-4AB4-48CB-9E85-690858D747F7}"/>
    <cellStyle name="Normal 137 4 2 2" xfId="30468" xr:uid="{3925E391-AA2E-47B5-9713-DED7654DBFDB}"/>
    <cellStyle name="Normal 137 4 3" xfId="7006" xr:uid="{78DEB7D1-1C06-4C40-95BA-49233B4EC380}"/>
    <cellStyle name="Normal 137 4 4" xfId="24936" xr:uid="{C031B9EB-6707-4360-AD79-32E4F2A4925F}"/>
    <cellStyle name="Normal 137 5" xfId="11278" xr:uid="{5235F0EA-818F-4459-889B-880DAB3D6AB2}"/>
    <cellStyle name="Normal 137 5 2" xfId="28581" xr:uid="{6441EDF8-E95B-4658-A01D-3492EA0A23B4}"/>
    <cellStyle name="Normal 137 6" xfId="12380" xr:uid="{2C94CC03-D38B-4FEC-BC9A-3BE887D94F12}"/>
    <cellStyle name="Normal 137 6 2" xfId="29606" xr:uid="{ADD4CA0B-A6FA-4E75-9524-494A205FB0F4}"/>
    <cellStyle name="Normal 137 7" xfId="5378" xr:uid="{E16F09E1-8D70-484A-A8CA-D70DE696F05A}"/>
    <cellStyle name="Normal 137 8" xfId="24113" xr:uid="{F0F41E47-E3AC-414C-A31D-39E5473DC073}"/>
    <cellStyle name="Normal 138" xfId="11845" xr:uid="{8331BCEC-5B26-4E86-A2BA-F5EDE0CF690D}"/>
    <cellStyle name="Normal 139" xfId="11370" xr:uid="{120F8D21-8054-4FEB-BF29-6D37F0CDBAA2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40" xfId="12030" xr:uid="{9D595D4A-02C1-4398-BEE1-B01B8F1570DB}"/>
    <cellStyle name="Normal 141" xfId="12195" xr:uid="{FF6FB631-6A53-43AF-948C-C61B8CD4714B}"/>
    <cellStyle name="Normal 142" xfId="12320" xr:uid="{1B5B476D-2E3D-4C82-8600-448B26CD77FB}"/>
    <cellStyle name="Normal 143" xfId="12171" xr:uid="{6884F086-EF86-49A3-9C5E-E67CD6C943EE}"/>
    <cellStyle name="Normal 144" xfId="17341" xr:uid="{1DF4F0B0-18C5-46A1-B287-25DE26D1009C}"/>
    <cellStyle name="Normal 145" xfId="17331" xr:uid="{31B65990-1CD1-47B8-B0CB-E7635B606A25}"/>
    <cellStyle name="Normal 146" xfId="33968" xr:uid="{A6406F41-8337-4835-A025-B76A91DD5724}"/>
    <cellStyle name="Normal 147" xfId="30223" xr:uid="{0AE4B449-12CD-48E6-A73F-598DDA4A73E3}"/>
    <cellStyle name="Normal 148" xfId="34336" xr:uid="{5BFC7EBB-4036-445D-A91B-DE772F1CAD2F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4397" xr:uid="{DF52DBA7-079F-4913-A8DE-7AA6A65773BD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10" xfId="9432" xr:uid="{564B4C39-BE37-4B44-A204-38E58AA64AE9}"/>
    <cellStyle name="Normal 2 5 10 2" xfId="15903" xr:uid="{94D3306E-80A7-49D5-809E-96061C002A2F}"/>
    <cellStyle name="Normal 2 5 10 2 2" xfId="32703" xr:uid="{3517327C-3DF7-4161-8AC8-A50B03E909C5}"/>
    <cellStyle name="Normal 2 5 10 3" xfId="27184" xr:uid="{B46DE4A1-D740-4791-B9A3-8A8B51E8FBAC}"/>
    <cellStyle name="Normal 2 5 11" xfId="10637" xr:uid="{ED0B766E-128C-4AB8-BC6A-C31275C2F3C6}"/>
    <cellStyle name="Normal 2 5 11 2" xfId="28192" xr:uid="{4C973AFB-C4F0-4C55-96D7-F2BF3581A0D5}"/>
    <cellStyle name="Normal 2 5 12" xfId="12382" xr:uid="{FE3BDF2C-AAE9-4C7F-862A-540377FDA622}"/>
    <cellStyle name="Normal 2 5 12 2" xfId="29608" xr:uid="{4DE5316E-C41A-419B-884C-220E78A61216}"/>
    <cellStyle name="Normal 2 5 13" xfId="17097" xr:uid="{7F680038-BC4D-4ECA-983B-6FA390E8A6AB}"/>
    <cellStyle name="Normal 2 5 13 2" xfId="33698" xr:uid="{177EC2A5-64B8-4877-9D9F-80DD61625EE5}"/>
    <cellStyle name="Normal 2 5 14" xfId="5510" xr:uid="{2F29E75F-7254-499E-87B0-847B630A6089}"/>
    <cellStyle name="Normal 2 5 15" xfId="24127" xr:uid="{EC8A8870-571E-45BC-BEED-C4BC736548E4}"/>
    <cellStyle name="Normal 2 5 2" xfId="1752" xr:uid="{00000000-0005-0000-0000-0000D9060000}"/>
    <cellStyle name="Normal 2 5 2 2" xfId="1753" xr:uid="{00000000-0005-0000-0000-0000DA060000}"/>
    <cellStyle name="Normal 2 5 2 2 2" xfId="4192" xr:uid="{E4441BE3-2842-4D4B-BFAD-C1A3B1C10395}"/>
    <cellStyle name="Normal 2 5 2 2 2 2" xfId="13332" xr:uid="{1A9661D4-E5E1-45B7-91F6-91920810F59D}"/>
    <cellStyle name="Normal 2 5 2 2 2 2 2" xfId="30473" xr:uid="{FB5D0B94-1AE9-4271-8935-9906B7DDD816}"/>
    <cellStyle name="Normal 2 5 2 2 2 3" xfId="7011" xr:uid="{555DF39C-14F7-4AC3-82CD-06C504AF0953}"/>
    <cellStyle name="Normal 2 5 2 2 2 4" xfId="24941" xr:uid="{556DC736-CBD7-413E-A18C-8E7D5A246558}"/>
    <cellStyle name="Normal 2 5 2 2 3" xfId="11058" xr:uid="{3F91FB33-A59D-4E67-8C0C-EFECAA79734D}"/>
    <cellStyle name="Normal 2 5 2 2 3 2" xfId="28380" xr:uid="{466EEBD8-22BA-4FD0-8C35-008CA179B7CA}"/>
    <cellStyle name="Normal 2 5 2 2 4" xfId="12384" xr:uid="{B7027E98-CD8D-497C-B262-330AD6B3480A}"/>
    <cellStyle name="Normal 2 5 2 2 4 2" xfId="29610" xr:uid="{CEAC03FE-9EB2-4CF5-81EB-152653B27A14}"/>
    <cellStyle name="Normal 2 5 2 2 5" xfId="5512" xr:uid="{6D369ABD-0F81-4055-B529-52F72322301B}"/>
    <cellStyle name="Normal 2 5 2 2 6" xfId="24129" xr:uid="{4D4B4A91-7935-4A2C-9A7D-A3F141BB1B32}"/>
    <cellStyle name="Normal 2 5 2 3" xfId="4191" xr:uid="{7483AA81-4B29-4340-A0A1-E2651EF652A4}"/>
    <cellStyle name="Normal 2 5 2 3 2" xfId="13331" xr:uid="{F63856C0-9335-49CB-A16E-4FDBF8DE823A}"/>
    <cellStyle name="Normal 2 5 2 3 2 2" xfId="30472" xr:uid="{AC9B4BE6-5F9C-4D54-9DA4-BC43710548A4}"/>
    <cellStyle name="Normal 2 5 2 3 3" xfId="7010" xr:uid="{31BCC947-E819-459D-9D0A-FAF566A00D6D}"/>
    <cellStyle name="Normal 2 5 2 3 4" xfId="24940" xr:uid="{DBCB2FBD-4E55-4123-B686-4473D712EC23}"/>
    <cellStyle name="Normal 2 5 2 4" xfId="11057" xr:uid="{ACD07769-12C2-4876-BF84-D61019F0C46D}"/>
    <cellStyle name="Normal 2 5 2 4 2" xfId="28379" xr:uid="{45DA5400-8366-4331-AFD4-788AC7A37739}"/>
    <cellStyle name="Normal 2 5 2 5" xfId="12383" xr:uid="{9ABD78A3-B33E-43ED-9E32-94F807BDF95F}"/>
    <cellStyle name="Normal 2 5 2 5 2" xfId="29609" xr:uid="{163D505C-2E2F-4BD3-8A11-0109839B8446}"/>
    <cellStyle name="Normal 2 5 2 6" xfId="5511" xr:uid="{47A4DA70-E157-466A-9B81-32418123DE86}"/>
    <cellStyle name="Normal 2 5 2 7" xfId="24128" xr:uid="{3F38CDCE-D0BB-4E03-818C-2AA87F2AB910}"/>
    <cellStyle name="Normal 2 5 3" xfId="1754" xr:uid="{00000000-0005-0000-0000-0000DB060000}"/>
    <cellStyle name="Normal 2 5 3 2" xfId="4193" xr:uid="{1CE67BCA-536C-47FA-BD4B-0C4A2C506E65}"/>
    <cellStyle name="Normal 2 5 3 2 2" xfId="13333" xr:uid="{22EC1605-14BF-4CA5-A463-6B23FFC52D19}"/>
    <cellStyle name="Normal 2 5 3 2 2 2" xfId="30474" xr:uid="{3392C92F-7387-422D-AD91-65718CD9E548}"/>
    <cellStyle name="Normal 2 5 3 2 3" xfId="7012" xr:uid="{9D8F6469-4454-44B5-BFD8-A03F242C4756}"/>
    <cellStyle name="Normal 2 5 3 2 4" xfId="24942" xr:uid="{B975290B-587A-4599-B133-D9B40B124DDB}"/>
    <cellStyle name="Normal 2 5 3 3" xfId="10627" xr:uid="{98EF8384-8BF3-4756-ABC8-E1A11CEF00A4}"/>
    <cellStyle name="Normal 2 5 3 3 2" xfId="28187" xr:uid="{3523270F-8931-4E01-BA91-011B548BC8EC}"/>
    <cellStyle name="Normal 2 5 3 4" xfId="12385" xr:uid="{F4249FEB-45FF-4A35-A8E2-A65082916901}"/>
    <cellStyle name="Normal 2 5 3 4 2" xfId="29611" xr:uid="{0FB5410A-14CD-4A49-9FDC-B1655539FE1A}"/>
    <cellStyle name="Normal 2 5 3 5" xfId="5513" xr:uid="{24A039E4-9034-4ED5-8A03-53103A4DEE54}"/>
    <cellStyle name="Normal 2 5 3 6" xfId="24130" xr:uid="{987055BD-5A29-4CFA-AABC-65CE34CC575F}"/>
    <cellStyle name="Normal 2 5 4" xfId="2694" xr:uid="{B37BEAAF-FB27-40B1-9038-FD4B8C20F131}"/>
    <cellStyle name="Normal 2 5 4 2" xfId="12592" xr:uid="{458F1F19-EC21-411B-A25F-A6D893947FAA}"/>
    <cellStyle name="Normal 2 5 4 2 2" xfId="29817" xr:uid="{A8C2A3AC-9CC5-48E5-8EA3-44B5110C9189}"/>
    <cellStyle name="Normal 2 5 4 3" xfId="6066" xr:uid="{FFA75CA5-9C28-42F6-B8B9-34E8CFC11DC0}"/>
    <cellStyle name="Normal 2 5 4 4" xfId="24334" xr:uid="{C190BB8C-6B33-4406-81C8-971F4A8577D4}"/>
    <cellStyle name="Normal 2 5 5" xfId="3406" xr:uid="{79E66656-12F0-419C-A978-76137FA94346}"/>
    <cellStyle name="Normal 2 5 5 2" xfId="13330" xr:uid="{250BBEDB-4FF5-40DB-A945-09C750F808EB}"/>
    <cellStyle name="Normal 2 5 5 2 2" xfId="30471" xr:uid="{5C0B766F-5D6E-44F0-A3E1-17A84A958920}"/>
    <cellStyle name="Normal 2 5 5 3" xfId="7009" xr:uid="{89BB379C-F861-4B8F-8241-3A83443169B7}"/>
    <cellStyle name="Normal 2 5 5 4" xfId="24939" xr:uid="{5BEE05CC-A636-4985-B64F-263617E98FC7}"/>
    <cellStyle name="Normal 2 5 6" xfId="4190" xr:uid="{82D5E6B5-4B26-4E93-BD74-6A7C2979205E}"/>
    <cellStyle name="Normal 2 5 6 2" xfId="13741" xr:uid="{07C2E4E9-128E-426C-B352-55D305554990}"/>
    <cellStyle name="Normal 2 5 6 2 2" xfId="30876" xr:uid="{D8E979E7-8B3E-4E95-B03F-36E942221237}"/>
    <cellStyle name="Normal 2 5 6 3" xfId="7355" xr:uid="{00F2F338-0480-4F88-9675-DDDFEDE18EA6}"/>
    <cellStyle name="Normal 2 5 6 4" xfId="25350" xr:uid="{7A5A7FC2-70F1-4CF8-AC92-3B3B660F41D2}"/>
    <cellStyle name="Normal 2 5 7" xfId="7981" xr:uid="{786146FB-4187-4128-8815-C8B2737E1D84}"/>
    <cellStyle name="Normal 2 5 7 2" xfId="14452" xr:uid="{FDF3D4E3-86D9-4D04-A276-10446FB35A72}"/>
    <cellStyle name="Normal 2 5 7 2 2" xfId="31467" xr:uid="{1DA70E52-2474-4152-9DB9-525A023F62A2}"/>
    <cellStyle name="Normal 2 5 7 3" xfId="25946" xr:uid="{114A7FEF-0DBE-411B-8C9F-A930EA9253E4}"/>
    <cellStyle name="Normal 2 5 8" xfId="8002" xr:uid="{BCBE9ADA-7EA3-4ABA-8AF8-6DC4E7AAFF06}"/>
    <cellStyle name="Normal 2 5 8 2" xfId="14473" xr:uid="{DB2470F0-731F-4788-BBED-2C18D0C1DC1B}"/>
    <cellStyle name="Normal 2 5 8 2 2" xfId="31483" xr:uid="{4214A15C-5E2F-4DD7-86F6-EBB151956E13}"/>
    <cellStyle name="Normal 2 5 8 3" xfId="25963" xr:uid="{9D8554F8-BEE9-43FD-9D21-E2ED1AE2FCAF}"/>
    <cellStyle name="Normal 2 5 9" xfId="8736" xr:uid="{43840389-703A-4160-8EB0-C75BA3974936}"/>
    <cellStyle name="Normal 2 5 9 2" xfId="15207" xr:uid="{9C6A4696-7BB9-4929-8E36-DFBB5145BCC3}"/>
    <cellStyle name="Normal 2 5 9 2 2" xfId="32096" xr:uid="{D6BCD6C0-3D73-4799-810A-8FDE0BBAF72D}"/>
    <cellStyle name="Normal 2 5 9 3" xfId="26575" xr:uid="{733EE2CB-A867-4B19-8DF8-F2EA3CD3A84A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10" xfId="8729" xr:uid="{5691C279-65B0-49DA-AF52-2C54CA45550F}"/>
    <cellStyle name="Normal 4 10 2" xfId="15200" xr:uid="{840ACEC8-42DE-451C-8C6C-AAC3FE054309}"/>
    <cellStyle name="Normal 4 10 2 2" xfId="32090" xr:uid="{8953606A-09BC-40A8-9BEF-C8F76C3FF67F}"/>
    <cellStyle name="Normal 4 10 3" xfId="26569" xr:uid="{833605E4-266B-4931-9680-87CAF8D4F8D8}"/>
    <cellStyle name="Normal 4 11" xfId="9426" xr:uid="{979F4469-3546-4C82-ADA0-898885C46B53}"/>
    <cellStyle name="Normal 4 11 2" xfId="15897" xr:uid="{46DF1A3A-E863-4A42-987E-5EE04296BC33}"/>
    <cellStyle name="Normal 4 11 2 2" xfId="32701" xr:uid="{386975D0-9F5D-4592-B64D-D2C0B8737F6A}"/>
    <cellStyle name="Normal 4 11 3" xfId="27182" xr:uid="{5C79A0CD-6C6B-49CA-AFB1-0BD836800620}"/>
    <cellStyle name="Normal 4 12" xfId="10631" xr:uid="{0A3D51DF-F2DE-49F4-89E6-D6905D5C9737}"/>
    <cellStyle name="Normal 4 12 2" xfId="28191" xr:uid="{9C51FE3A-B69B-4B44-8125-EE4896CFF69E}"/>
    <cellStyle name="Normal 4 13" xfId="12387" xr:uid="{2EAA449A-E70D-413B-A218-16FA8F5EBDD5}"/>
    <cellStyle name="Normal 4 13 2" xfId="29613" xr:uid="{627A314A-808F-4DC0-ACF2-6AF728E8AC16}"/>
    <cellStyle name="Normal 4 14" xfId="17096" xr:uid="{A65375AB-9EBA-46AD-A12B-8F6DCDBD4EB4}"/>
    <cellStyle name="Normal 4 14 2" xfId="33697" xr:uid="{2D1ED96E-0B35-4DFB-A6A4-DCED855A89CD}"/>
    <cellStyle name="Normal 4 15" xfId="5630" xr:uid="{D965CE34-E32C-4A92-8727-1F0966768E56}"/>
    <cellStyle name="Normal 4 16" xfId="24143" xr:uid="{1784B36C-23CD-46DA-A328-00DFC618F7AC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4196" xr:uid="{AF78E5B6-4C95-4B1A-95DA-EEF10A6D79CD}"/>
    <cellStyle name="Normal 4 4 2 2" xfId="13335" xr:uid="{5AA928F0-1727-4790-9655-010C5CD6A839}"/>
    <cellStyle name="Normal 4 4 2 2 2" xfId="30476" xr:uid="{2E73C67D-3A19-4E1A-945C-0271A4D60B27}"/>
    <cellStyle name="Normal 4 4 2 3" xfId="7014" xr:uid="{79200232-8F32-4C26-BAFF-B5B623023C08}"/>
    <cellStyle name="Normal 4 4 2 4" xfId="24944" xr:uid="{5A889141-1D52-497B-A94F-07358232ACF0}"/>
    <cellStyle name="Normal 4 4 3" xfId="11372" xr:uid="{80D94E3A-2C31-49A9-955C-DB8F396C5AAE}"/>
    <cellStyle name="Normal 4 4 3 2" xfId="28658" xr:uid="{A8E8222C-A951-496D-B573-7C6C6DBBA1D0}"/>
    <cellStyle name="Normal 4 4 4" xfId="12388" xr:uid="{072DC531-7C8A-4549-9A76-BBF8DE5B8403}"/>
    <cellStyle name="Normal 4 4 4 2" xfId="29614" xr:uid="{C69FAA80-01B3-47E3-903C-DEFC3BD41EDA}"/>
    <cellStyle name="Normal 4 4 5" xfId="5632" xr:uid="{A1A6E429-E9ED-41EA-BF25-8686E03F42B1}"/>
    <cellStyle name="Normal 4 4 6" xfId="24144" xr:uid="{0C019FD7-F6CD-4AFB-A569-8DEB87300D72}"/>
    <cellStyle name="Normal 4 5" xfId="2692" xr:uid="{44F62430-6188-47B9-AE7F-EB79CCC4D478}"/>
    <cellStyle name="Normal 4 5 2" xfId="12590" xr:uid="{068AD544-41A3-44E9-8CAD-5BF1E8A99161}"/>
    <cellStyle name="Normal 4 5 2 2" xfId="29815" xr:uid="{4CE22A3C-9056-4C03-9F3A-3FCC08B6C84E}"/>
    <cellStyle name="Normal 4 5 3" xfId="6064" xr:uid="{6FF0D7CD-E063-4E0C-B651-74ED685C8D82}"/>
    <cellStyle name="Normal 4 5 4" xfId="24332" xr:uid="{A1CBCF72-D62E-4CA0-B973-EECEE4F60F8C}"/>
    <cellStyle name="Normal 4 6" xfId="3405" xr:uid="{E0DDBDEB-79E2-47FA-8FDD-D0033FDC05C4}"/>
    <cellStyle name="Normal 4 6 2" xfId="13334" xr:uid="{43C3C0D2-4A22-4781-B2F8-064464D37DAD}"/>
    <cellStyle name="Normal 4 6 2 2" xfId="30475" xr:uid="{8F9B82D3-17C3-423E-89DD-591D264348D6}"/>
    <cellStyle name="Normal 4 6 3" xfId="7013" xr:uid="{D21398BC-9A12-4B59-AE6C-CF92260C4A64}"/>
    <cellStyle name="Normal 4 6 4" xfId="24943" xr:uid="{1D8E0508-3756-4D92-8A5D-2F4CA272C0E0}"/>
    <cellStyle name="Normal 4 7" xfId="4195" xr:uid="{A6000FDF-C8D3-4E15-AF9E-8FEBFAC6A9BE}"/>
    <cellStyle name="Normal 4 7 2" xfId="13735" xr:uid="{D60B0508-B3C4-42D4-B902-FA14F3ABB693}"/>
    <cellStyle name="Normal 4 7 2 2" xfId="30871" xr:uid="{C015E131-9CDB-44E1-BDD0-89A463852F61}"/>
    <cellStyle name="Normal 4 7 3" xfId="7349" xr:uid="{C0F3EC20-38B2-4736-AF83-D0A8B7680FAF}"/>
    <cellStyle name="Normal 4 7 4" xfId="25344" xr:uid="{58CB981A-BBFB-4E1D-AF41-3BC28031B2D1}"/>
    <cellStyle name="Normal 4 8" xfId="7980" xr:uid="{4FAD2F2B-8578-47EF-A550-2523B6D364A8}"/>
    <cellStyle name="Normal 4 8 2" xfId="14451" xr:uid="{AE303E28-302C-4421-9C75-CF7D3D5F6549}"/>
    <cellStyle name="Normal 4 8 2 2" xfId="31466" xr:uid="{F4995077-97BB-4CD5-91D6-8611CBE46C9F}"/>
    <cellStyle name="Normal 4 8 3" xfId="25945" xr:uid="{DEDACFD5-6ABB-4245-BE36-2370714B940D}"/>
    <cellStyle name="Normal 4 9" xfId="8000" xr:uid="{CC37164D-51E9-4E90-844A-CB6D2155D7AC}"/>
    <cellStyle name="Normal 4 9 2" xfId="14471" xr:uid="{E26DB8D8-E39A-4B26-885C-5F571A204962}"/>
    <cellStyle name="Normal 4 9 2 2" xfId="31481" xr:uid="{A0EAE545-D61D-4300-B280-ED68A4B333AA}"/>
    <cellStyle name="Normal 4 9 3" xfId="25961" xr:uid="{15D04EB1-0152-4C8B-8F32-B96C9AC9855C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10" xfId="9830" xr:uid="{E1D7EA37-958F-4999-9AC3-F977C4D263EC}"/>
    <cellStyle name="Normal 8 10 2" xfId="16301" xr:uid="{F986207F-79F7-46A5-996E-DE6348360A94}"/>
    <cellStyle name="Normal 8 10 2 2" xfId="32929" xr:uid="{5946D01D-784E-40EC-9917-9542FDFA16E3}"/>
    <cellStyle name="Normal 8 10 3" xfId="27416" xr:uid="{1883EE11-D74D-4598-BFF3-2B6DFB82603A}"/>
    <cellStyle name="Normal 8 11" xfId="11108" xr:uid="{AC0BC6F9-8A62-4BE2-AC97-2787AD6DC36B}"/>
    <cellStyle name="Normal 8 11 2" xfId="28430" xr:uid="{0D6EB749-DE4E-4074-B94D-CA63E923C590}"/>
    <cellStyle name="Normal 8 12" xfId="12389" xr:uid="{69DAC588-345C-474B-B232-63095D14A7F8}"/>
    <cellStyle name="Normal 8 12 2" xfId="29615" xr:uid="{1499441F-7760-4B46-95F1-673A2F308132}"/>
    <cellStyle name="Normal 8 13" xfId="17143" xr:uid="{959B8574-4F0C-49D3-B274-A5770BC577A0}"/>
    <cellStyle name="Normal 8 13 2" xfId="33707" xr:uid="{BCBB4CFB-A49A-43EF-A508-20D173B2B316}"/>
    <cellStyle name="Normal 8 14" xfId="5682" xr:uid="{6F45F177-EADB-482A-BAA3-C330312537B2}"/>
    <cellStyle name="Normal 8 15" xfId="24148" xr:uid="{55FCCAAC-E87F-4AE4-A890-BEA90FA6FE21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3 2" xfId="4198" xr:uid="{091D989D-0C21-4546-A41A-4A543476F8B2}"/>
    <cellStyle name="Normal 8 3 2 2" xfId="13337" xr:uid="{FC0FF994-E507-4115-A192-7F90E4B3F248}"/>
    <cellStyle name="Normal 8 3 2 2 2" xfId="30478" xr:uid="{F1A609F7-8545-4111-B0A4-1AB21B46DE12}"/>
    <cellStyle name="Normal 8 3 2 3" xfId="7016" xr:uid="{32D4CFE2-ECC7-470B-BD30-570764AD1C79}"/>
    <cellStyle name="Normal 8 3 2 4" xfId="24946" xr:uid="{CE8E0A89-0B43-454D-9170-BB2D9F29821F}"/>
    <cellStyle name="Normal 8 3 3" xfId="11377" xr:uid="{1AABB90E-D66F-44AB-B536-D9C95D8FF793}"/>
    <cellStyle name="Normal 8 3 3 2" xfId="28663" xr:uid="{92C5B304-8C7D-49B8-BC72-C5B7C244300D}"/>
    <cellStyle name="Normal 8 3 4" xfId="12390" xr:uid="{040CCC9A-294B-4E7E-9203-39E8B9EBB61E}"/>
    <cellStyle name="Normal 8 3 4 2" xfId="29616" xr:uid="{4D5AF72C-59CC-493E-9465-2545ECA55B5C}"/>
    <cellStyle name="Normal 8 3 5" xfId="5684" xr:uid="{AAB8E5D1-9E1D-4624-90A1-DB6FBEAA519F}"/>
    <cellStyle name="Normal 8 3 6" xfId="24149" xr:uid="{E88855A5-50F2-4E6D-BA8D-71784F5BC3EB}"/>
    <cellStyle name="Normal 8 4" xfId="3260" xr:uid="{E2C51F0A-73AE-43E6-AC62-98B10C0EB78F}"/>
    <cellStyle name="Normal 8 4 2" xfId="12919" xr:uid="{DE9FF9BF-3934-4C91-82DF-555C29D09102}"/>
    <cellStyle name="Normal 8 4 2 2" xfId="30144" xr:uid="{73E09BCA-F833-4AD0-AB83-FC5DFD8DBFBA}"/>
    <cellStyle name="Normal 8 4 3" xfId="6549" xr:uid="{2D097FCB-5E58-4B76-B8AE-A7EBDE3BACD1}"/>
    <cellStyle name="Normal 8 4 4" xfId="24668" xr:uid="{C9381DE5-6E8A-474D-BEC9-18AA14C164A1}"/>
    <cellStyle name="Normal 8 5" xfId="3683" xr:uid="{D1D65389-C0C4-4759-9BF2-6A84FCB29791}"/>
    <cellStyle name="Normal 8 5 2" xfId="13336" xr:uid="{C6F982EB-664D-4728-9056-F978BA6CD823}"/>
    <cellStyle name="Normal 8 5 2 2" xfId="30477" xr:uid="{3900B9D9-D6AB-4D6A-A037-1513C282FFE8}"/>
    <cellStyle name="Normal 8 5 3" xfId="7015" xr:uid="{085BA161-CF6B-4697-9291-BCA41D19AE7B}"/>
    <cellStyle name="Normal 8 5 4" xfId="24945" xr:uid="{DADCB8A8-CFCB-4D9E-961B-5F5AF8F2322B}"/>
    <cellStyle name="Normal 8 6" xfId="4197" xr:uid="{499C5B68-F04B-4F2D-BF68-3535E679AD48}"/>
    <cellStyle name="Normal 8 6 2" xfId="14077" xr:uid="{DAEA1F73-4EB3-42B3-8F9A-659C7B49A216}"/>
    <cellStyle name="Normal 8 6 2 2" xfId="31105" xr:uid="{6A04E7DB-18C5-4993-927E-EE1EEAD4AA49}"/>
    <cellStyle name="Normal 8 6 3" xfId="7654" xr:uid="{98C254B3-9F08-498C-AD4C-E1A864E0AF0D}"/>
    <cellStyle name="Normal 8 6 4" xfId="25584" xr:uid="{9D2B7305-FE7A-470D-B0E3-B8D99D36ECBF}"/>
    <cellStyle name="Normal 8 7" xfId="7983" xr:uid="{06DD64C2-1718-49BF-A726-3F29D302AE80}"/>
    <cellStyle name="Normal 8 7 2" xfId="14454" xr:uid="{5957083D-C96E-4E8C-9F8B-623D02284FBF}"/>
    <cellStyle name="Normal 8 7 2 2" xfId="31469" xr:uid="{D799FAA3-9A34-4350-B6A7-1CEA89B97669}"/>
    <cellStyle name="Normal 8 7 3" xfId="25948" xr:uid="{E7D43C11-6C91-4AE4-8E1A-9C0BDABDAFB5}"/>
    <cellStyle name="Normal 8 8" xfId="8377" xr:uid="{9A373068-B4CB-45A6-800D-769C483E8B04}"/>
    <cellStyle name="Normal 8 8 2" xfId="14848" xr:uid="{B86865F8-4BFD-4414-9CD6-289974CA7012}"/>
    <cellStyle name="Normal 8 8 2 2" xfId="31759" xr:uid="{8582A6CF-AB34-4FC6-8FD4-825F129BFF89}"/>
    <cellStyle name="Normal 8 8 3" xfId="26240" xr:uid="{82ABD352-F487-47D0-A973-94650E8AF98D}"/>
    <cellStyle name="Normal 8 9" xfId="9031" xr:uid="{3B2DCBB9-B330-4401-ABE7-22F04F37EA3F}"/>
    <cellStyle name="Normal 8 9 2" xfId="15502" xr:uid="{25FF02F7-8413-4D83-8A48-395CBDDECC84}"/>
    <cellStyle name="Normal 8 9 2 2" xfId="32321" xr:uid="{78A4697C-8E08-45E3-BD41-DF5A32610B26}"/>
    <cellStyle name="Normal 8 9 3" xfId="26803" xr:uid="{AFA94D42-9E79-4D63-BD82-1F8E825AD6C2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570" xr:uid="{F6095AEE-7AA4-44E0-95D4-961ED800A9DF}"/>
    <cellStyle name="Normal 9 10 2" xfId="13338" xr:uid="{F29B9473-7C4A-40EC-A3F5-46280C5D218D}"/>
    <cellStyle name="Normal 9 10 2 2" xfId="30479" xr:uid="{46FAB20C-A520-4685-9E31-9FD1BE3930C3}"/>
    <cellStyle name="Normal 9 10 3" xfId="7017" xr:uid="{4715D78A-0193-4BEE-8EEE-7E8A5231CBC9}"/>
    <cellStyle name="Normal 9 10 4" xfId="24947" xr:uid="{991AA5A0-346C-4A09-8A94-79BB487DB27F}"/>
    <cellStyle name="Normal 9 11" xfId="4199" xr:uid="{79F348E4-D32E-457D-986C-E3421581784B}"/>
    <cellStyle name="Normal 9 11 2" xfId="14088" xr:uid="{ECB67BED-F066-41C8-9A43-419488E6B108}"/>
    <cellStyle name="Normal 9 11 2 2" xfId="31116" xr:uid="{2DF9F79F-C10D-4502-B402-782C013E29C3}"/>
    <cellStyle name="Normal 9 11 3" xfId="7661" xr:uid="{C7AAACF9-5834-42A2-A557-52ADD685A674}"/>
    <cellStyle name="Normal 9 11 4" xfId="25595" xr:uid="{E877B694-8746-4228-B12D-2EFA52DA79EE}"/>
    <cellStyle name="Normal 9 12" xfId="7984" xr:uid="{7AE63756-5DA6-40B1-BD7A-44BB518A36D9}"/>
    <cellStyle name="Normal 9 12 2" xfId="14455" xr:uid="{D47AB1AE-C138-44C3-8EDA-E4395C421EF5}"/>
    <cellStyle name="Normal 9 12 2 2" xfId="31470" xr:uid="{B5DFE7FE-CA7F-458C-8E29-4CEF381D9CE9}"/>
    <cellStyle name="Normal 9 12 3" xfId="25949" xr:uid="{FB1A5E71-F845-4ECD-B769-4764D6CAA33D}"/>
    <cellStyle name="Normal 9 13" xfId="8389" xr:uid="{DA33ED2B-BE0F-43A7-980A-C7D1641CF007}"/>
    <cellStyle name="Normal 9 13 2" xfId="14860" xr:uid="{8B2C0624-07E0-4EF5-A551-F6CA0E7B616A}"/>
    <cellStyle name="Normal 9 13 2 2" xfId="31771" xr:uid="{D1EE302D-69BE-48F7-9A16-17F5542CC5A0}"/>
    <cellStyle name="Normal 9 13 3" xfId="26252" xr:uid="{B96917B6-FEB3-469C-B6DB-EF69501D1920}"/>
    <cellStyle name="Normal 9 14" xfId="9042" xr:uid="{E4D429E4-4E43-4C21-A73D-C4C56BB09C72}"/>
    <cellStyle name="Normal 9 14 2" xfId="15513" xr:uid="{84CB235B-39EA-4F20-A965-4B9E60991962}"/>
    <cellStyle name="Normal 9 14 2 2" xfId="32332" xr:uid="{F1D73672-71D0-47E9-8BE0-FA33BCF3CE03}"/>
    <cellStyle name="Normal 9 14 3" xfId="26814" xr:uid="{B664FB50-C25F-4164-BE7D-F0C04E1C0F58}"/>
    <cellStyle name="Normal 9 15" xfId="9831" xr:uid="{D538B908-46F9-4458-824F-E2BFA9608F82}"/>
    <cellStyle name="Normal 9 15 2" xfId="16302" xr:uid="{0D67091B-AE1B-4665-A460-8EEBDE67B731}"/>
    <cellStyle name="Normal 9 15 2 2" xfId="32930" xr:uid="{CD9CE3A3-EE8D-48DF-A335-F9444ECA1C53}"/>
    <cellStyle name="Normal 9 15 3" xfId="27417" xr:uid="{6207081B-FE30-445D-98F9-7E615EFC5DD1}"/>
    <cellStyle name="Normal 9 16" xfId="11119" xr:uid="{B4265E60-907E-4437-B8D6-A1C9B5E9701E}"/>
    <cellStyle name="Normal 9 16 2" xfId="28441" xr:uid="{37303184-A014-467A-B59B-FD58549907E4}"/>
    <cellStyle name="Normal 9 17" xfId="12391" xr:uid="{14D1612D-958C-4E32-9C6D-EB27E23563DA}"/>
    <cellStyle name="Normal 9 17 2" xfId="29617" xr:uid="{EE590F43-9064-4DC9-B31F-D15C4666A898}"/>
    <cellStyle name="Normal 9 18" xfId="17151" xr:uid="{547A8107-B08A-4B2A-87AE-A0B0016541C5}"/>
    <cellStyle name="Normal 9 18 2" xfId="33715" xr:uid="{51F9C00F-AF60-4D07-B86F-8ABFA243B883}"/>
    <cellStyle name="Normal 9 19" xfId="5693" xr:uid="{30602156-0F27-4437-9D92-19B3B0895C55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20" xfId="24154" xr:uid="{B712B3E7-2987-43BE-B1B2-A066AD33D60C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4200" xr:uid="{173CC279-6A02-4E54-9C6C-90F558129200}"/>
    <cellStyle name="Normal 9 7 2 2" xfId="13339" xr:uid="{222AA27D-CC79-4F88-A946-60601F477135}"/>
    <cellStyle name="Normal 9 7 2 2 2" xfId="30480" xr:uid="{D49EAF1F-206D-4074-B060-11530A646D80}"/>
    <cellStyle name="Normal 9 7 2 3" xfId="7019" xr:uid="{B9C88018-1B19-4AF0-B63B-CEBE2D4BAD27}"/>
    <cellStyle name="Normal 9 7 2 4" xfId="24949" xr:uid="{3384C1BA-B2F0-4216-B62C-1ACD7F054608}"/>
    <cellStyle name="Normal 9 7 3" xfId="11412" xr:uid="{0F0407E1-80A8-4361-AEB2-58AD0AA3481B}"/>
    <cellStyle name="Normal 9 7 3 2" xfId="28698" xr:uid="{376D4127-1D41-455B-BD83-5C44BFC390D1}"/>
    <cellStyle name="Normal 9 7 4" xfId="12392" xr:uid="{54AD05F1-D4C6-47B0-8B4D-1F2AD7555386}"/>
    <cellStyle name="Normal 9 7 4 2" xfId="29618" xr:uid="{41E55B9F-3D89-4E1D-A151-8A4304DF5214}"/>
    <cellStyle name="Normal 9 7 5" xfId="5712" xr:uid="{3FC368D0-1F57-4DB7-83C6-095FD95C156D}"/>
    <cellStyle name="Normal 9 7 6" xfId="24156" xr:uid="{91FE1130-7E45-4474-A9CE-78E08CAC5EE3}"/>
    <cellStyle name="Normal 9 8" xfId="3262" xr:uid="{7D930580-CBA0-45C0-962B-5257BAEA215B}"/>
    <cellStyle name="Normal 9 8 2" xfId="12920" xr:uid="{850D00FE-07A0-4DD1-8B2E-6B7BDA77D719}"/>
    <cellStyle name="Normal 9 8 2 2" xfId="30145" xr:uid="{5B156CDB-2F33-4D37-92A3-9C22C4B4BE78}"/>
    <cellStyle name="Normal 9 8 3" xfId="6551" xr:uid="{148264C1-907C-463A-AED1-7D19B0025C4E}"/>
    <cellStyle name="Normal 9 8 4" xfId="24669" xr:uid="{F4ECE5B5-DD18-4AE9-AB7E-7EBF820D5EE2}"/>
    <cellStyle name="Normal 9 9" xfId="3684" xr:uid="{A55BE523-9AA7-44FE-B4C7-FE464EF8BAFF}"/>
    <cellStyle name="Normal 9 9 2" xfId="12988" xr:uid="{CF617D66-6512-4513-AF0A-A3350CE57885}"/>
    <cellStyle name="Normal 9 9 2 2" xfId="30212" xr:uid="{BAC396E4-C912-4C61-B072-7162389A7CA9}"/>
    <cellStyle name="Normal 9 9 3" xfId="6658" xr:uid="{B52C826D-3B77-43C0-817E-26094F618F83}"/>
    <cellStyle name="Normal 9 9 4" xfId="24681" xr:uid="{3EFF9657-1CF6-49CB-BF68-C5CDFBB7B0B1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10" xfId="8297" xr:uid="{FB411125-1B74-4435-8C71-49C0B6E08E06}"/>
    <cellStyle name="Note 10 10 2" xfId="14768" xr:uid="{F0209C75-763B-4910-9951-EBE08D0C1C78}"/>
    <cellStyle name="Note 10 10 2 2" xfId="5354" xr:uid="{B5262A08-E2D6-4F95-B84F-9BEC836C9FD1}"/>
    <cellStyle name="Note 10 10 2 3" xfId="31679" xr:uid="{4178CC35-ABB5-41E3-B07B-FA5754544D19}"/>
    <cellStyle name="Note 10 10 3" xfId="19325" xr:uid="{F491611C-03D7-4A7B-B971-56FB63850AB2}"/>
    <cellStyle name="Note 10 10 4" xfId="26160" xr:uid="{74893094-F639-40A7-A404-C547D74443C8}"/>
    <cellStyle name="Note 10 11" xfId="8983" xr:uid="{98017837-F63B-4B7A-8095-F70B436896A1}"/>
    <cellStyle name="Note 10 11 2" xfId="15454" xr:uid="{BCF8841F-18B2-4557-93DB-F8C39D346A58}"/>
    <cellStyle name="Note 10 11 2 2" xfId="4958" xr:uid="{4C9970AF-989A-4F16-9317-26FC293385FC}"/>
    <cellStyle name="Note 10 11 2 3" xfId="32273" xr:uid="{D598CBDE-B8FE-429B-9136-B73A8EC3EAC2}"/>
    <cellStyle name="Note 10 11 3" xfId="18300" xr:uid="{1D1C0F21-6F42-4AA6-A92D-DF9B6D80CF18}"/>
    <cellStyle name="Note 10 11 4" xfId="26755" xr:uid="{0D39C332-067D-46AD-8330-F94FCF80359C}"/>
    <cellStyle name="Note 10 12" xfId="8827" xr:uid="{3F097AAE-6813-43E4-BD17-BC327B8A9D8E}"/>
    <cellStyle name="Note 10 12 2" xfId="15298" xr:uid="{F1045026-664E-4F8E-A63D-4D15F967614C}"/>
    <cellStyle name="Note 10 12 2 2" xfId="20932" xr:uid="{10155C0A-4EDB-46B5-8B47-31F4B7F2F02C}"/>
    <cellStyle name="Note 10 12 2 3" xfId="32118" xr:uid="{B8AF3A9A-744B-4B27-A845-514285F62C0A}"/>
    <cellStyle name="Note 10 12 3" xfId="22625" xr:uid="{B657CFB0-5247-4502-A20F-5E8C6C66E250}"/>
    <cellStyle name="Note 10 12 4" xfId="26600" xr:uid="{7BF6E7C6-810C-4208-94FE-DEEABDCCF3D1}"/>
    <cellStyle name="Note 10 13" xfId="9208" xr:uid="{F5749BD5-243C-45C2-97E6-817CCF3F9199}"/>
    <cellStyle name="Note 10 13 2" xfId="15679" xr:uid="{27EC26DD-4533-40AE-8343-756E3C522E69}"/>
    <cellStyle name="Note 10 13 2 2" xfId="23341" xr:uid="{353387B3-C8E9-4BEB-9898-343E4D7E967A}"/>
    <cellStyle name="Note 10 13 2 3" xfId="32491" xr:uid="{2E18AC65-F4E0-4538-B1C3-0347BC80AFD3}"/>
    <cellStyle name="Note 10 13 3" xfId="18801" xr:uid="{88887563-42EF-4EF2-8134-2C7739556D08}"/>
    <cellStyle name="Note 10 13 4" xfId="26972" xr:uid="{95487FFF-21E9-43F6-859E-401C835B5565}"/>
    <cellStyle name="Note 10 14" xfId="9595" xr:uid="{C606FB5A-AE54-451B-9F1E-8601A266E052}"/>
    <cellStyle name="Note 10 14 2" xfId="16066" xr:uid="{908F90C3-754B-448F-B5A6-6C14536C1B00}"/>
    <cellStyle name="Note 10 14 2 2" xfId="20467" xr:uid="{08AD0F79-5A10-41A8-91BB-4AAF626998EB}"/>
    <cellStyle name="Note 10 14 2 3" xfId="32863" xr:uid="{5558344A-A45A-47E5-8A47-5462D3511B7A}"/>
    <cellStyle name="Note 10 14 3" xfId="20504" xr:uid="{7586F32B-C6D5-4CF2-B1E2-EC1F01D7F07F}"/>
    <cellStyle name="Note 10 14 4" xfId="27344" xr:uid="{B95DE32D-751B-4E46-9C44-F528D46FF501}"/>
    <cellStyle name="Note 10 15" xfId="9847" xr:uid="{80F4B6DB-A390-4A0A-903A-0B3C3E7C5A48}"/>
    <cellStyle name="Note 10 15 2" xfId="16318" xr:uid="{DB03AB0F-F816-47BE-891C-CEA562DB24C0}"/>
    <cellStyle name="Note 10 15 2 2" xfId="22818" xr:uid="{F1797441-63F7-46D1-8564-449A27FA9A47}"/>
    <cellStyle name="Note 10 15 2 3" xfId="32946" xr:uid="{E98AECDB-530C-4D37-B190-9550E989A2DB}"/>
    <cellStyle name="Note 10 15 3" xfId="20227" xr:uid="{539F3471-805D-4982-89F6-8432A1084639}"/>
    <cellStyle name="Note 10 15 4" xfId="27433" xr:uid="{E8F3602D-AA11-472B-93ED-BB74969A6CA5}"/>
    <cellStyle name="Note 10 16" xfId="9611" xr:uid="{344D5381-DDC1-4975-A2DB-EDB6DAD38F14}"/>
    <cellStyle name="Note 10 16 2" xfId="16082" xr:uid="{2AA299B9-6F2B-4CBC-B420-C0CB98400417}"/>
    <cellStyle name="Note 10 16 2 2" xfId="20612" xr:uid="{AF5BF151-99E0-4E04-8E54-90A460EF6AD4}"/>
    <cellStyle name="Note 10 16 2 3" xfId="32879" xr:uid="{A7CE3A8A-FC87-41B0-9995-5C27106D9DEC}"/>
    <cellStyle name="Note 10 16 3" xfId="17371" xr:uid="{04307DC1-4688-4270-9860-E30644ECAAC0}"/>
    <cellStyle name="Note 10 16 4" xfId="27360" xr:uid="{0FCA5050-409C-4290-A286-9BE63C7CFD5A}"/>
    <cellStyle name="Note 10 17" xfId="9832" xr:uid="{48723FA6-56A1-44E9-838E-6250733F7A96}"/>
    <cellStyle name="Note 10 17 2" xfId="16303" xr:uid="{70C0E479-D515-45E0-81C7-C76245DD7518}"/>
    <cellStyle name="Note 10 17 2 2" xfId="21560" xr:uid="{1C6AF931-28B7-4058-AA4D-5818EC8B6E9B}"/>
    <cellStyle name="Note 10 17 2 3" xfId="32931" xr:uid="{9448E9FC-16A6-4A21-BD69-8B8FF20624BF}"/>
    <cellStyle name="Note 10 17 3" xfId="18024" xr:uid="{024F6CEE-0FAC-4F7E-9154-F780AC63F307}"/>
    <cellStyle name="Note 10 17 4" xfId="27418" xr:uid="{5D832486-C6A5-41BC-A3F5-9E56BE198280}"/>
    <cellStyle name="Note 10 18" xfId="9626" xr:uid="{23CF9C2A-B59D-47C6-9FFF-0C124FBBF24E}"/>
    <cellStyle name="Note 10 18 2" xfId="16097" xr:uid="{90E5EDC8-3F97-4F3D-8C33-142EBDEF28EB}"/>
    <cellStyle name="Note 10 18 2 2" xfId="20006" xr:uid="{1E917D39-546F-4854-B346-45CADFDB556E}"/>
    <cellStyle name="Note 10 18 2 3" xfId="32894" xr:uid="{A76988B4-967D-468B-8ADF-47E5CD200C46}"/>
    <cellStyle name="Note 10 18 3" xfId="5317" xr:uid="{2DD832A1-90B7-48AA-B3C8-135DA39BB267}"/>
    <cellStyle name="Note 10 18 4" xfId="27375" xr:uid="{DDC0AD5A-16C3-4762-9032-1055C38A29C3}"/>
    <cellStyle name="Note 10 19" xfId="11059" xr:uid="{A23F25A9-1F06-4E23-8BBD-69D97943ED6A}"/>
    <cellStyle name="Note 10 19 2" xfId="19725" xr:uid="{D97BEC70-B587-469F-B3C6-2D0354070017}"/>
    <cellStyle name="Note 10 19 3" xfId="28381" xr:uid="{6602CC7E-F1A6-49B9-9339-D06DD40222E6}"/>
    <cellStyle name="Note 10 2" xfId="2093" xr:uid="{00000000-0005-0000-0000-00002E080000}"/>
    <cellStyle name="Note 10 2 10" xfId="8984" xr:uid="{BD541F19-8012-4BED-AA68-D547E8DE6C2A}"/>
    <cellStyle name="Note 10 2 10 2" xfId="15455" xr:uid="{4FBBBDE6-E8A1-4E8D-9A74-61C4DCA76DA9}"/>
    <cellStyle name="Note 10 2 10 2 2" xfId="7039" xr:uid="{4F7EF685-7376-43F2-90E1-262417746714}"/>
    <cellStyle name="Note 10 2 10 2 3" xfId="32274" xr:uid="{3EFEE048-28C8-4CA6-8965-6F239070A6D9}"/>
    <cellStyle name="Note 10 2 10 3" xfId="20542" xr:uid="{11029710-EEC2-424E-BD70-BCE57668C51D}"/>
    <cellStyle name="Note 10 2 10 4" xfId="26756" xr:uid="{20B07EF6-346C-4179-B9FE-D6E09FA8BB22}"/>
    <cellStyle name="Note 10 2 11" xfId="8828" xr:uid="{232B97F3-CC44-4EAF-9E8A-9FBCFD39FC68}"/>
    <cellStyle name="Note 10 2 11 2" xfId="15299" xr:uid="{04EFD596-9BA4-4A43-BDD4-4E6E44847846}"/>
    <cellStyle name="Note 10 2 11 2 2" xfId="4587" xr:uid="{BDDB0632-D24C-43EC-AEA4-2D08CC106643}"/>
    <cellStyle name="Note 10 2 11 2 3" xfId="32119" xr:uid="{90688EC1-7F34-4554-8127-7C55A521F8D8}"/>
    <cellStyle name="Note 10 2 11 3" xfId="23313" xr:uid="{FFEFF38C-509C-41A7-BC91-088AC6A0C12F}"/>
    <cellStyle name="Note 10 2 11 4" xfId="26601" xr:uid="{5E6119BF-EC52-4F60-877F-195F12B57FFE}"/>
    <cellStyle name="Note 10 2 12" xfId="9209" xr:uid="{596F3200-FD00-4557-8245-EA04C1CE489D}"/>
    <cellStyle name="Note 10 2 12 2" xfId="15680" xr:uid="{799C09BF-8E49-4525-A1E7-3CD12165F422}"/>
    <cellStyle name="Note 10 2 12 2 2" xfId="21266" xr:uid="{004151DE-BFFE-47FB-BC2D-EE59BEFDA36A}"/>
    <cellStyle name="Note 10 2 12 2 3" xfId="32492" xr:uid="{5052180A-81D1-4963-BB5D-AA4ACEE0C3B9}"/>
    <cellStyle name="Note 10 2 12 3" xfId="18326" xr:uid="{D921E1C1-B482-4B85-8AAE-1009EEFB8ED7}"/>
    <cellStyle name="Note 10 2 12 4" xfId="26973" xr:uid="{DD9B249D-290C-466C-BCA0-B29DBACADBA9}"/>
    <cellStyle name="Note 10 2 13" xfId="9594" xr:uid="{4DF2940F-FBAD-4621-AB7E-6CF3ED9291DD}"/>
    <cellStyle name="Note 10 2 13 2" xfId="16065" xr:uid="{60E750E4-4C01-4EA7-B0A9-95C81F1C592C}"/>
    <cellStyle name="Note 10 2 13 2 2" xfId="17830" xr:uid="{146EBDD5-4336-4627-8E2D-E5023CD15CCE}"/>
    <cellStyle name="Note 10 2 13 2 3" xfId="32862" xr:uid="{DA07020A-DE03-4458-AAC7-412FE1285A4D}"/>
    <cellStyle name="Note 10 2 13 3" xfId="23354" xr:uid="{74F269C1-2CBB-4D96-B2D9-9A1EB0ADC49C}"/>
    <cellStyle name="Note 10 2 13 4" xfId="27343" xr:uid="{35D72F15-D20A-4ED4-88F8-904ECAA3EAA6}"/>
    <cellStyle name="Note 10 2 14" xfId="9848" xr:uid="{B432CE62-F973-45CF-B0E2-F8629CAE5D35}"/>
    <cellStyle name="Note 10 2 14 2" xfId="16319" xr:uid="{F327B051-55D7-401B-973C-A12D5A81B7B5}"/>
    <cellStyle name="Note 10 2 14 2 2" xfId="19289" xr:uid="{E0EADE7E-0FBE-4AF2-8A8B-D3235349D33F}"/>
    <cellStyle name="Note 10 2 14 2 3" xfId="32947" xr:uid="{BD6DAF84-C09A-4966-B540-56D3FCA58D0C}"/>
    <cellStyle name="Note 10 2 14 3" xfId="23751" xr:uid="{34A416C3-20D8-40FC-B44E-2CF7293361A7}"/>
    <cellStyle name="Note 10 2 14 4" xfId="27434" xr:uid="{E4BE2A3F-33F2-411B-A4FF-31D078455D64}"/>
    <cellStyle name="Note 10 2 15" xfId="9610" xr:uid="{91EC6A63-6CED-4CF9-B1F2-21B89F5CE9BD}"/>
    <cellStyle name="Note 10 2 15 2" xfId="16081" xr:uid="{AA8047A0-3F7E-4FC2-8A61-46BB57784950}"/>
    <cellStyle name="Note 10 2 15 2 2" xfId="6073" xr:uid="{98791B09-5653-4CAE-8B28-E3C7C0036156}"/>
    <cellStyle name="Note 10 2 15 2 3" xfId="32878" xr:uid="{1EA69F3F-1675-4F07-87E8-4A1731643FA6}"/>
    <cellStyle name="Note 10 2 15 3" xfId="18782" xr:uid="{135D5DF3-F6E7-411B-A2E0-BDA4647798F8}"/>
    <cellStyle name="Note 10 2 15 4" xfId="27359" xr:uid="{3E3A8CAC-49CA-4A6E-BA8A-A4EE83DB7238}"/>
    <cellStyle name="Note 10 2 16" xfId="9833" xr:uid="{98421411-A068-4628-9B6F-8008C46C31AA}"/>
    <cellStyle name="Note 10 2 16 2" xfId="16304" xr:uid="{F010894F-95DB-410A-AB12-42B82BEDFA41}"/>
    <cellStyle name="Note 10 2 16 2 2" xfId="4753" xr:uid="{9E67AE69-BF7C-4A0C-8121-05F24E5A691E}"/>
    <cellStyle name="Note 10 2 16 2 3" xfId="32932" xr:uid="{0E9FF7B4-6DEB-4062-9BF2-6857C4A21DEE}"/>
    <cellStyle name="Note 10 2 16 3" xfId="23673" xr:uid="{51D86D4C-F434-4713-8811-3476A22E1A61}"/>
    <cellStyle name="Note 10 2 16 4" xfId="27419" xr:uid="{7B124558-50B5-4197-8D68-2D2AE7398887}"/>
    <cellStyle name="Note 10 2 17" xfId="9625" xr:uid="{AEA91F69-545D-4454-877D-71D117E1DE91}"/>
    <cellStyle name="Note 10 2 17 2" xfId="16096" xr:uid="{1D6E33E0-73C2-49F1-A50E-FA0E32F68AF9}"/>
    <cellStyle name="Note 10 2 17 2 2" xfId="21527" xr:uid="{53F49DDF-5FCA-4802-BDAB-DFF91184C13D}"/>
    <cellStyle name="Note 10 2 17 2 3" xfId="32893" xr:uid="{75103BBA-54B2-4EDC-8CA2-BE85F3EC18E2}"/>
    <cellStyle name="Note 10 2 17 3" xfId="20906" xr:uid="{FD160930-DC8F-49B2-BE44-2C0BAC5A0C21}"/>
    <cellStyle name="Note 10 2 17 4" xfId="27374" xr:uid="{5EE67E40-0E1C-49D1-9307-3B8FFCAF538D}"/>
    <cellStyle name="Note 10 2 18" xfId="11060" xr:uid="{5A0707EC-A10F-493C-924E-EE9D592A150F}"/>
    <cellStyle name="Note 10 2 18 2" xfId="18210" xr:uid="{787D922B-EFC2-484A-9745-A3B5CC3B161B}"/>
    <cellStyle name="Note 10 2 18 3" xfId="28382" xr:uid="{0357F730-EE36-45EB-86BB-6461EE2689C3}"/>
    <cellStyle name="Note 10 2 19" xfId="11424" xr:uid="{6026AE04-1013-4DDF-B77D-E727B1B85638}"/>
    <cellStyle name="Note 10 2 19 2" xfId="23304" xr:uid="{FDA3A05B-089F-4FFB-B671-E5993AA86CEB}"/>
    <cellStyle name="Note 10 2 19 3" xfId="28710" xr:uid="{902628D6-AE7A-40F2-B27B-98071F88F974}"/>
    <cellStyle name="Note 10 2 2" xfId="2094" xr:uid="{00000000-0005-0000-0000-00002F080000}"/>
    <cellStyle name="Note 10 2 2 2" xfId="4201" xr:uid="{6E8E923C-C2F9-4191-9F18-255BBAC016F7}"/>
    <cellStyle name="Note 10 2 2 2 2" xfId="13343" xr:uid="{BC1BFB2B-956E-4B0B-8D42-5291B76CA71A}"/>
    <cellStyle name="Note 10 2 2 2 2 2" xfId="21135" xr:uid="{0D95EEDD-6FA7-4EEA-828C-EF70636C32DF}"/>
    <cellStyle name="Note 10 2 2 2 2 3" xfId="30484" xr:uid="{00391F14-37A7-4E36-B77F-97532D040160}"/>
    <cellStyle name="Note 10 2 2 2 3" xfId="4901" xr:uid="{18D930A2-8F04-4169-B7BF-1CA0C19DA6AC}"/>
    <cellStyle name="Note 10 2 2 2 4" xfId="24953" xr:uid="{703F55C6-CC80-4D92-B13A-BCF79670281C}"/>
    <cellStyle name="Note 10 2 2 3" xfId="11425" xr:uid="{00818A7D-2518-4E1A-B850-763009AC001F}"/>
    <cellStyle name="Note 10 2 2 3 2" xfId="19959" xr:uid="{B2254FA3-09EA-4C83-9FC5-683682F56317}"/>
    <cellStyle name="Note 10 2 2 3 3" xfId="28711" xr:uid="{3D4BE3B5-C4A1-4E77-9C64-3FB734A4D1FB}"/>
    <cellStyle name="Note 10 2 2 4" xfId="12393" xr:uid="{F894327B-C1AE-453F-8B35-A3AEA4972B15}"/>
    <cellStyle name="Note 10 2 2 4 2" xfId="17424" xr:uid="{021BAEA4-9C9A-4F5D-82F4-22BCAC289295}"/>
    <cellStyle name="Note 10 2 2 4 3" xfId="29619" xr:uid="{07E88D69-C671-4008-AFB2-6601AD685906}"/>
    <cellStyle name="Note 10 2 2 5" xfId="23175" xr:uid="{8F18744A-FA91-432D-BC20-C96E6F23BF5A}"/>
    <cellStyle name="Note 10 2 20" xfId="10799" xr:uid="{5AB3251E-CC3B-4CDD-9663-9BF33ABF567A}"/>
    <cellStyle name="Note 10 2 20 2" xfId="5576" xr:uid="{EBF0DA96-C63B-4496-B392-1372E6A7C951}"/>
    <cellStyle name="Note 10 2 20 3" xfId="28329" xr:uid="{4937C37C-CAA2-4E3A-AE2C-A2F972EB6B47}"/>
    <cellStyle name="Note 10 2 21" xfId="11421" xr:uid="{1086B151-6311-4CD0-9D3C-A8A467B13B54}"/>
    <cellStyle name="Note 10 2 21 2" xfId="22744" xr:uid="{1C068C1B-16E9-4009-9FA4-BDCF73E87C96}"/>
    <cellStyle name="Note 10 2 21 3" xfId="28707" xr:uid="{160DD13C-0272-4FA3-8478-E6183ECE9A49}"/>
    <cellStyle name="Note 10 2 22" xfId="11326" xr:uid="{555718BB-8B0A-4240-9EA5-4BC078F903B9}"/>
    <cellStyle name="Note 10 2 22 2" xfId="21804" xr:uid="{41F1A722-9540-42AD-B809-6FE8B48E7694}"/>
    <cellStyle name="Note 10 2 22 3" xfId="28619" xr:uid="{55584004-23CE-4D72-9385-4D16E3C9E5D3}"/>
    <cellStyle name="Note 10 2 23" xfId="11374" xr:uid="{8ADE1B7B-4224-4F89-A2E1-1061A545EE89}"/>
    <cellStyle name="Note 10 2 23 2" xfId="18016" xr:uid="{69F2C48F-C934-40FD-A5CD-435466DDF541}"/>
    <cellStyle name="Note 10 2 23 3" xfId="28660" xr:uid="{5B052055-83A2-4ECC-AF88-23CBEB875362}"/>
    <cellStyle name="Note 10 2 24" xfId="17144" xr:uid="{DF6A9560-563E-4757-B8B7-6DAD90868500}"/>
    <cellStyle name="Note 10 2 24 2" xfId="4679" xr:uid="{7A8A3C96-CFB4-401B-86EF-6C734371491C}"/>
    <cellStyle name="Note 10 2 24 3" xfId="33708" xr:uid="{A0B94C6B-F0D0-4CF3-8C1B-BEDB8C91C326}"/>
    <cellStyle name="Note 10 2 25" xfId="19227" xr:uid="{DE170411-796A-4602-A52D-8A17574CA531}"/>
    <cellStyle name="Note 10 2 26" xfId="34264" xr:uid="{4B8C1468-4486-4FE8-9450-0C37F8CD2568}"/>
    <cellStyle name="Note 10 2 27" xfId="24038" xr:uid="{1612A100-5E23-47DD-8305-10688F8F4661}"/>
    <cellStyle name="Note 10 2 28" xfId="24091" xr:uid="{610FF627-8AE5-4931-BAF9-DEC5FB1072AF}"/>
    <cellStyle name="Note 10 2 3" xfId="3568" xr:uid="{F4DC7545-2D0B-4172-A83F-68B4145E4283}"/>
    <cellStyle name="Note 10 2 3 2" xfId="13342" xr:uid="{A0077335-DCB1-47EB-B288-6317939F24D9}"/>
    <cellStyle name="Note 10 2 3 2 2" xfId="18930" xr:uid="{261863D9-FF1C-4C53-89C4-B5C85F5157BB}"/>
    <cellStyle name="Note 10 2 3 2 3" xfId="30483" xr:uid="{FC4DF4AB-9017-46F7-8DA0-4B08252E8087}"/>
    <cellStyle name="Note 10 2 3 3" xfId="7022" xr:uid="{D5C67232-F88F-4D3C-B490-85B65AFB8DCF}"/>
    <cellStyle name="Note 10 2 3 4" xfId="19013" xr:uid="{C23C1519-94B4-4ACD-AD44-D14109F8849B}"/>
    <cellStyle name="Note 10 2 3 5" xfId="24952" xr:uid="{F1773CCA-F121-4416-999F-F55E33821320}"/>
    <cellStyle name="Note 10 2 4" xfId="3686" xr:uid="{883B94DA-CCD6-467F-A2F5-24CFE9B9983B}"/>
    <cellStyle name="Note 10 2 4 2" xfId="14029" xr:uid="{F37CADAA-5405-427E-AFC8-DA0D18B8CDAA}"/>
    <cellStyle name="Note 10 2 4 2 2" xfId="21353" xr:uid="{390F5838-7323-4322-8E45-A9FB70A9FE85}"/>
    <cellStyle name="Note 10 2 4 2 3" xfId="31057" xr:uid="{38A17271-118A-4180-82AF-75DE797EE0B2}"/>
    <cellStyle name="Note 10 2 4 3" xfId="19704" xr:uid="{5FC2CB7E-C0FE-4E8C-B8D7-3CE841B19089}"/>
    <cellStyle name="Note 10 2 4 4" xfId="25536" xr:uid="{5C39618C-FFED-44D9-9BF3-B599A73C8CBF}"/>
    <cellStyle name="Note 10 2 5" xfId="7467" xr:uid="{F895953D-C8FC-4845-9AE0-F9B5DF8A30B0}"/>
    <cellStyle name="Note 10 2 5 2" xfId="13871" xr:uid="{249DD830-43CF-4901-AD99-9A4E7119590F}"/>
    <cellStyle name="Note 10 2 5 2 2" xfId="17926" xr:uid="{CA228FD6-7C4D-4FEF-8709-9BAEA6A8A249}"/>
    <cellStyle name="Note 10 2 5 2 3" xfId="30901" xr:uid="{85AC7301-09DA-4124-BA2E-376F6BC7D24E}"/>
    <cellStyle name="Note 10 2 5 3" xfId="20898" xr:uid="{2608EA68-FE8B-4779-B02C-CDFA3200A9F9}"/>
    <cellStyle name="Note 10 2 5 4" xfId="25380" xr:uid="{AD99E60D-0834-4AAD-88BD-91F55E9DB09C}"/>
    <cellStyle name="Note 10 2 6" xfId="7787" xr:uid="{62C2F04B-E2DD-46DA-AE95-E0463292965A}"/>
    <cellStyle name="Note 10 2 6 2" xfId="14258" xr:uid="{EC3DD3CB-7A9A-4798-9EAD-5D6534A8CA55}"/>
    <cellStyle name="Note 10 2 6 2 2" xfId="19045" xr:uid="{6949E924-09DA-4F18-B9B3-0735FF560901}"/>
    <cellStyle name="Note 10 2 6 2 3" xfId="31276" xr:uid="{04375134-30C7-4EA4-9A6B-A54791761ADE}"/>
    <cellStyle name="Note 10 2 6 3" xfId="22793" xr:uid="{2149FBAB-A3B5-495D-9826-8ABADF579ADE}"/>
    <cellStyle name="Note 10 2 6 4" xfId="25755" xr:uid="{D22D213C-A333-40F8-88E8-558B9EC27538}"/>
    <cellStyle name="Note 10 2 7" xfId="8175" xr:uid="{559BB692-026C-4CB1-A72D-27FF6251B4FA}"/>
    <cellStyle name="Note 10 2 7 2" xfId="14646" xr:uid="{B377FE58-5F93-4AAB-9EFD-5A218CE32B55}"/>
    <cellStyle name="Note 10 2 7 2 2" xfId="23997" xr:uid="{E8C7A90B-F771-49E9-AF0F-29DBA577537D}"/>
    <cellStyle name="Note 10 2 7 2 3" xfId="31656" xr:uid="{AEAEBD22-6ED8-408A-A182-F9E7A702149C}"/>
    <cellStyle name="Note 10 2 7 3" xfId="5007" xr:uid="{FDC7A812-614D-45C1-AD76-DD5EB5BAF931}"/>
    <cellStyle name="Note 10 2 7 4" xfId="26136" xr:uid="{542326E2-4C78-4B1E-A073-EC86F69812B5}"/>
    <cellStyle name="Note 10 2 8" xfId="8443" xr:uid="{5A03A825-5DE2-43E3-A260-0C83B14A32DB}"/>
    <cellStyle name="Note 10 2 8 2" xfId="14914" xr:uid="{60AD3947-CCF1-4ADC-8755-FA81F17AC477}"/>
    <cellStyle name="Note 10 2 8 2 2" xfId="5258" xr:uid="{8FA0A34C-C659-4B47-BB72-C71BA30AD77C}"/>
    <cellStyle name="Note 10 2 8 2 3" xfId="31825" xr:uid="{E55D626E-4390-4FA8-9609-1DC599F9BBE1}"/>
    <cellStyle name="Note 10 2 8 3" xfId="5034" xr:uid="{1D0DF19F-74A5-485D-B521-3D5C3C53BAA4}"/>
    <cellStyle name="Note 10 2 8 4" xfId="26306" xr:uid="{684F331F-D00C-4023-BCDA-E7DFBC24FB0C}"/>
    <cellStyle name="Note 10 2 9" xfId="8298" xr:uid="{46835BD0-792B-470A-81B5-4851468C7AC9}"/>
    <cellStyle name="Note 10 2 9 2" xfId="14769" xr:uid="{D08EF107-EC9B-4F16-9FA6-158F1A3AAD0B}"/>
    <cellStyle name="Note 10 2 9 2 2" xfId="22813" xr:uid="{36ED89A4-6497-4E0C-913B-26844FFEB24F}"/>
    <cellStyle name="Note 10 2 9 2 3" xfId="31680" xr:uid="{431956CA-0EC5-4939-9CC3-76CEDE6DCF00}"/>
    <cellStyle name="Note 10 2 9 3" xfId="17728" xr:uid="{9B865741-BAD6-4D0B-BC5E-60ECE91321B1}"/>
    <cellStyle name="Note 10 2 9 4" xfId="26161" xr:uid="{491FCE82-031E-4E06-9078-C0C386EB93F7}"/>
    <cellStyle name="Note 10 20" xfId="11423" xr:uid="{D6B2CB29-23AB-4461-81EE-BE9181583230}"/>
    <cellStyle name="Note 10 20 2" xfId="20528" xr:uid="{FE675FB7-903A-4C17-A69F-8DC6A535E0D8}"/>
    <cellStyle name="Note 10 20 3" xfId="28709" xr:uid="{32FC6227-A8AC-436A-828F-30F4BA7FD081}"/>
    <cellStyle name="Note 10 21" xfId="10800" xr:uid="{3B3F13F1-7F3C-418B-9F39-EFD5722118CA}"/>
    <cellStyle name="Note 10 21 2" xfId="23758" xr:uid="{56423E86-78C6-45C7-8D5B-95EC2FD4FBAB}"/>
    <cellStyle name="Note 10 21 3" xfId="28330" xr:uid="{9251D3E7-E1D5-4298-9D31-7AFEEB26A88E}"/>
    <cellStyle name="Note 10 22" xfId="11420" xr:uid="{090B7DD3-C4E4-474B-AD1E-FC6C36A4A29B}"/>
    <cellStyle name="Note 10 22 2" xfId="22529" xr:uid="{3B870062-1865-4385-8A02-A96CDE8339FE}"/>
    <cellStyle name="Note 10 22 3" xfId="28706" xr:uid="{3B78271B-0C1C-4565-B200-259837BB95E7}"/>
    <cellStyle name="Note 10 23" xfId="11339" xr:uid="{083A6F05-D258-46DC-9F76-054855020BDD}"/>
    <cellStyle name="Note 10 23 2" xfId="21785" xr:uid="{F540114D-1C10-4752-B7A4-B3AA5426AEFD}"/>
    <cellStyle name="Note 10 23 3" xfId="28630" xr:uid="{4725A1EC-E73C-48E3-B344-CC37F80B50FB}"/>
    <cellStyle name="Note 10 24" xfId="11373" xr:uid="{8B624F1E-F8E9-4EC4-AF72-836FAAFD72A4}"/>
    <cellStyle name="Note 10 24 2" xfId="19685" xr:uid="{09571FB8-6EE6-434E-A0D0-D70052CC3F65}"/>
    <cellStyle name="Note 10 24 3" xfId="28659" xr:uid="{E191EE83-7605-4CDB-B99E-A7FFDB2209A6}"/>
    <cellStyle name="Note 10 25" xfId="17337" xr:uid="{31E62E70-090A-47F2-94B3-CD39F0FCB8DF}"/>
    <cellStyle name="Note 10 25 2" xfId="18924" xr:uid="{5C1606D7-E4DB-4326-82C4-0A1348A1075D}"/>
    <cellStyle name="Note 10 25 3" xfId="33897" xr:uid="{822809EA-D6B2-4167-A3A9-5C4B67627BEF}"/>
    <cellStyle name="Note 10 26" xfId="18361" xr:uid="{B7A2B4A8-68FC-4A23-9F43-DC31EFD625FA}"/>
    <cellStyle name="Note 10 27" xfId="33905" xr:uid="{8BFD4893-6C96-4CB7-8EDD-331FD205B1C6}"/>
    <cellStyle name="Note 10 28" xfId="34088" xr:uid="{C8C59C38-B560-4B58-B16C-E50FDA7E11CC}"/>
    <cellStyle name="Note 10 29" xfId="26596" xr:uid="{A57F18C6-0989-4733-B037-46756C5052A6}"/>
    <cellStyle name="Note 10 3" xfId="2095" xr:uid="{00000000-0005-0000-0000-000030080000}"/>
    <cellStyle name="Note 10 3 2" xfId="4202" xr:uid="{BB6C598A-C5A0-4842-9849-4F18EB2CAF94}"/>
    <cellStyle name="Note 10 3 2 2" xfId="13344" xr:uid="{0F7CCB5B-7354-4A63-A181-5F98F42B05EE}"/>
    <cellStyle name="Note 10 3 2 2 2" xfId="5159" xr:uid="{808CAC06-E126-43FC-97E1-A7E77C1E4BD4}"/>
    <cellStyle name="Note 10 3 2 2 3" xfId="30485" xr:uid="{92016A84-C426-4007-96DD-5992DEF986DB}"/>
    <cellStyle name="Note 10 3 2 3" xfId="22200" xr:uid="{1885410B-8EBE-4378-8C70-1AF3AA82B1B6}"/>
    <cellStyle name="Note 10 3 2 4" xfId="24954" xr:uid="{8467432E-E6AF-448B-8F92-0C3695BAE762}"/>
    <cellStyle name="Note 10 3 3" xfId="11426" xr:uid="{292C62EA-AC3C-4667-9DD9-1A160917BD66}"/>
    <cellStyle name="Note 10 3 3 2" xfId="22637" xr:uid="{AB644696-8691-4222-B268-9C7F778AB22C}"/>
    <cellStyle name="Note 10 3 3 3" xfId="28712" xr:uid="{5945E330-319C-48C6-B88E-7C7A6F20297E}"/>
    <cellStyle name="Note 10 3 4" xfId="12394" xr:uid="{C65E2950-0293-4EE2-B49A-6C18C6C08F86}"/>
    <cellStyle name="Note 10 3 4 2" xfId="22896" xr:uid="{49660205-4405-40FF-BFA5-57AF2865110F}"/>
    <cellStyle name="Note 10 3 4 3" xfId="29620" xr:uid="{5FC94D8A-4393-4198-A4F0-282DCDD9FC9A}"/>
    <cellStyle name="Note 10 3 5" xfId="21740" xr:uid="{87B3ED72-C4A5-457A-8344-797E6E4EF8E7}"/>
    <cellStyle name="Note 10 4" xfId="3569" xr:uid="{B439B9D0-F086-4B53-91B8-11A5FC5F90FF}"/>
    <cellStyle name="Note 10 4 2" xfId="13341" xr:uid="{7E4098B0-394F-4999-A1D0-973F5929FF83}"/>
    <cellStyle name="Note 10 4 2 2" xfId="5765" xr:uid="{A43B0124-D896-48F4-82A2-66795C79B2BC}"/>
    <cellStyle name="Note 10 4 2 3" xfId="30482" xr:uid="{698B5362-5E3E-4F52-BA88-B16708FA5E58}"/>
    <cellStyle name="Note 10 4 3" xfId="7021" xr:uid="{1CF902C4-6090-464A-88CF-B0084EFD5CCC}"/>
    <cellStyle name="Note 10 4 4" xfId="20668" xr:uid="{FCABD92F-B610-47F1-82C2-D73561633F44}"/>
    <cellStyle name="Note 10 4 5" xfId="24951" xr:uid="{85D0ECE5-0BE9-4B29-9D61-3FE3426DAB9C}"/>
    <cellStyle name="Note 10 5" xfId="3685" xr:uid="{6293D730-4D22-49CC-BB57-F88E7FA179DE}"/>
    <cellStyle name="Note 10 5 2" xfId="14028" xr:uid="{13AB4E8D-C724-49B9-AD91-2A2A276471AD}"/>
    <cellStyle name="Note 10 5 2 2" xfId="20920" xr:uid="{F4FD6F33-E65D-4D51-8882-D504423D3C3B}"/>
    <cellStyle name="Note 10 5 2 3" xfId="31056" xr:uid="{F15C8F89-B8BA-44A9-B162-C794D00B2426}"/>
    <cellStyle name="Note 10 5 3" xfId="22017" xr:uid="{DDD2C1D8-792D-4701-9971-256B1717CD11}"/>
    <cellStyle name="Note 10 5 4" xfId="25535" xr:uid="{028DA8A4-829F-4F8B-9E8B-78031DAB0B1B}"/>
    <cellStyle name="Note 10 6" xfId="7466" xr:uid="{95F7A0EC-BCDC-43DF-8A62-8F8FF2E76A88}"/>
    <cellStyle name="Note 10 6 2" xfId="13870" xr:uid="{4EF4AAD7-883B-4108-90DF-E06310A52A37}"/>
    <cellStyle name="Note 10 6 2 2" xfId="21180" xr:uid="{121A3E01-55E4-45E4-8978-F0449386B3A3}"/>
    <cellStyle name="Note 10 6 2 3" xfId="30900" xr:uid="{100E9A1E-D841-45FE-8B48-8EB156CF325A}"/>
    <cellStyle name="Note 10 6 3" xfId="20783" xr:uid="{C5E38FEF-0921-4B3C-B9C7-B55F04DAF9EE}"/>
    <cellStyle name="Note 10 6 4" xfId="25379" xr:uid="{3A55FD49-1691-47E9-957E-AAC796345141}"/>
    <cellStyle name="Note 10 7" xfId="7786" xr:uid="{FD2F847C-4AF7-4FD3-8DA2-DED250639F41}"/>
    <cellStyle name="Note 10 7 2" xfId="14257" xr:uid="{BE98906D-EC92-46A8-A160-1D0FFA240E0A}"/>
    <cellStyle name="Note 10 7 2 2" xfId="23570" xr:uid="{C1D20A3F-24B0-4CD7-AB3C-5CB79BAD6367}"/>
    <cellStyle name="Note 10 7 2 3" xfId="31275" xr:uid="{87063860-1CC3-4F24-ABC6-635074652EE9}"/>
    <cellStyle name="Note 10 7 3" xfId="18378" xr:uid="{F2585FEA-3869-4989-96A5-D98F6DE7AD2C}"/>
    <cellStyle name="Note 10 7 4" xfId="25754" xr:uid="{029D0ABC-D04E-481F-AA95-9A70F9577954}"/>
    <cellStyle name="Note 10 8" xfId="8176" xr:uid="{1132131A-747B-466A-A981-833752A4F446}"/>
    <cellStyle name="Note 10 8 2" xfId="14647" xr:uid="{33287C8F-F3B6-4610-B66B-25DCBD5A6F02}"/>
    <cellStyle name="Note 10 8 2 2" xfId="18880" xr:uid="{E0A74533-2359-4059-9F1B-C848B87F4176}"/>
    <cellStyle name="Note 10 8 2 3" xfId="31657" xr:uid="{86A9147B-70D2-4D40-A2DB-BE5272187032}"/>
    <cellStyle name="Note 10 8 3" xfId="20993" xr:uid="{12151FD0-FF7A-499E-9858-5C534EAB5451}"/>
    <cellStyle name="Note 10 8 4" xfId="26137" xr:uid="{00360B0E-4667-4079-A4EE-D2EBFAFFF523}"/>
    <cellStyle name="Note 10 9" xfId="8442" xr:uid="{CD0355F8-8B51-4CFF-A52E-08E9CB62F65A}"/>
    <cellStyle name="Note 10 9 2" xfId="14913" xr:uid="{60C0C350-7927-4536-B027-E691F0364641}"/>
    <cellStyle name="Note 10 9 2 2" xfId="5991" xr:uid="{4FADE930-6240-42FC-B47D-195F9D4405BE}"/>
    <cellStyle name="Note 10 9 2 3" xfId="31824" xr:uid="{DCCD68CA-FB86-444D-931A-51AA0D2BDB13}"/>
    <cellStyle name="Note 10 9 3" xfId="22231" xr:uid="{6C2FE23F-8944-4ECD-B9E3-C57C205D9727}"/>
    <cellStyle name="Note 10 9 4" xfId="26305" xr:uid="{64936B4A-A17B-44B9-B3FF-6D5CE04C87E2}"/>
    <cellStyle name="Note 10_TRAFO" xfId="2096" xr:uid="{00000000-0005-0000-0000-000031080000}"/>
    <cellStyle name="Note 100" xfId="17334" xr:uid="{D7FC2C81-E287-4831-9847-EACDCECC866A}"/>
    <cellStyle name="Note 100 2" xfId="19162" xr:uid="{9D7166D9-C4ED-4FBD-BCA0-8A1C60724928}"/>
    <cellStyle name="Note 100 3" xfId="33895" xr:uid="{7A5ACE80-D246-46F1-9C02-3A2489681D40}"/>
    <cellStyle name="Note 101" xfId="4793" xr:uid="{391D7BE4-E27D-43D8-98E6-6C757EA63505}"/>
    <cellStyle name="Note 102" xfId="24069" xr:uid="{6296368B-4471-40C3-B57D-D1A48FFF8326}"/>
    <cellStyle name="Note 103" xfId="34116" xr:uid="{5769AA67-4FFA-44B8-A234-FE4BE818AE28}"/>
    <cellStyle name="Note 104" xfId="27384" xr:uid="{9C85085F-92E8-48E5-8861-A0EF258E4611}"/>
    <cellStyle name="Note 11" xfId="2097" xr:uid="{00000000-0005-0000-0000-000032080000}"/>
    <cellStyle name="Note 11 10" xfId="8671" xr:uid="{3B142841-A50C-44D9-AA08-3F790D3EC471}"/>
    <cellStyle name="Note 11 10 2" xfId="15142" xr:uid="{3751BD64-B174-4105-A91B-3174D545C652}"/>
    <cellStyle name="Note 11 10 2 2" xfId="19462" xr:uid="{EED53B98-E5C9-4204-B7ED-618036428B64}"/>
    <cellStyle name="Note 11 10 2 3" xfId="32042" xr:uid="{A1FA29E5-F28D-4588-B5FD-5163BB075355}"/>
    <cellStyle name="Note 11 10 3" xfId="4557" xr:uid="{07C44CDD-03CB-46DD-8FE2-E0957E55B86A}"/>
    <cellStyle name="Note 11 10 4" xfId="26522" xr:uid="{F05EAAEC-8F90-46E1-AE8C-CE4DD5257A53}"/>
    <cellStyle name="Note 11 11" xfId="9183" xr:uid="{4149EFE0-D356-4C4F-8DEC-4607D3F777E5}"/>
    <cellStyle name="Note 11 11 2" xfId="15654" xr:uid="{FE7F8D7E-094D-4105-BF64-A038C20EFE9F}"/>
    <cellStyle name="Note 11 11 2 2" xfId="22684" xr:uid="{FF21009D-01D0-42F2-8677-FC3AF30E9624}"/>
    <cellStyle name="Note 11 11 2 3" xfId="32469" xr:uid="{4DD1636A-544B-4673-8A09-F3582C194726}"/>
    <cellStyle name="Note 11 11 3" xfId="23303" xr:uid="{437BE2F7-C61D-4341-AB78-B1D9F74552BB}"/>
    <cellStyle name="Note 11 11 4" xfId="26951" xr:uid="{5E8F07C2-E749-4684-93B1-C5F17A7835B5}"/>
    <cellStyle name="Note 11 12" xfId="9153" xr:uid="{2675E285-F428-40F9-9837-9F9C10173FB9}"/>
    <cellStyle name="Note 11 12 2" xfId="15624" xr:uid="{8C526750-4FF1-446A-9742-B20847E2CBC4}"/>
    <cellStyle name="Note 11 12 2 2" xfId="19901" xr:uid="{7F63150B-C9FC-4C98-9A14-F31C7477CF55}"/>
    <cellStyle name="Note 11 12 2 3" xfId="32441" xr:uid="{D06DA376-C95E-488B-BC4D-2DFD1FCB4C33}"/>
    <cellStyle name="Note 11 12 3" xfId="21909" xr:uid="{BD5999C9-45B8-4B14-9DAD-CF48F48B2F00}"/>
    <cellStyle name="Note 11 12 4" xfId="26923" xr:uid="{D3655DDA-1289-4AC7-ACB2-264AB377183E}"/>
    <cellStyle name="Note 11 13" xfId="9210" xr:uid="{048FA2FE-F562-4F66-9C9E-A1D27F6FB8E2}"/>
    <cellStyle name="Note 11 13 2" xfId="15681" xr:uid="{D1C97179-C43E-4840-9B30-2A185C100C7B}"/>
    <cellStyle name="Note 11 13 2 2" xfId="4786" xr:uid="{E2517B26-365D-4668-9C17-0E7C4E67E093}"/>
    <cellStyle name="Note 11 13 2 3" xfId="32493" xr:uid="{74EFD98E-7172-490D-9D91-012D1AFFE831}"/>
    <cellStyle name="Note 11 13 3" xfId="19540" xr:uid="{EC05056C-5373-4D28-AA09-8D9C5B69127A}"/>
    <cellStyle name="Note 11 13 4" xfId="26974" xr:uid="{319FC2AB-7A51-4D94-8437-9EE0BEB11B89}"/>
    <cellStyle name="Note 11 14" xfId="9593" xr:uid="{1EAE1988-444B-4BF1-8FC5-401A23EDA06A}"/>
    <cellStyle name="Note 11 14 2" xfId="16064" xr:uid="{30DF3C10-BA8A-4AD6-B73B-1733C480353C}"/>
    <cellStyle name="Note 11 14 2 2" xfId="20262" xr:uid="{C6CA8A10-888F-4A89-8572-B207E813E541}"/>
    <cellStyle name="Note 11 14 2 3" xfId="32861" xr:uid="{85FC4E6E-88F1-4F49-AE1F-CF81863B8371}"/>
    <cellStyle name="Note 11 14 3" xfId="19597" xr:uid="{01AEE079-E0D2-4A14-AB20-0F7A12B4B533}"/>
    <cellStyle name="Note 11 14 4" xfId="27342" xr:uid="{04D636F8-7344-431C-ACB2-DB8929BD66B9}"/>
    <cellStyle name="Note 11 15" xfId="9849" xr:uid="{173924C8-D884-4319-BE9A-E0A77320BA50}"/>
    <cellStyle name="Note 11 15 2" xfId="16320" xr:uid="{1E52A00A-6C5E-413C-AA87-48F590B267CA}"/>
    <cellStyle name="Note 11 15 2 2" xfId="23738" xr:uid="{63B06C00-B088-490D-BBAB-34230006BE8F}"/>
    <cellStyle name="Note 11 15 2 3" xfId="32948" xr:uid="{3AC551CB-E06F-4F19-9C67-47FFA21DA04B}"/>
    <cellStyle name="Note 11 15 3" xfId="21421" xr:uid="{40FC5D46-00BA-4A8E-A344-25FFA0F1A2B8}"/>
    <cellStyle name="Note 11 15 4" xfId="27435" xr:uid="{0E99DC6F-CFCB-41DB-BA39-090990D6E051}"/>
    <cellStyle name="Note 11 16" xfId="9609" xr:uid="{7D171F45-013B-42FE-A17B-9DE96E065BFD}"/>
    <cellStyle name="Note 11 16 2" xfId="16080" xr:uid="{8C38EFFF-3FF0-476B-B319-65760D336140}"/>
    <cellStyle name="Note 11 16 2 2" xfId="4554" xr:uid="{68C6AEC6-CA1D-4B6C-B5EE-8D65147C5844}"/>
    <cellStyle name="Note 11 16 2 3" xfId="32877" xr:uid="{5A335471-5720-455C-A5CC-5C183A425C3E}"/>
    <cellStyle name="Note 11 16 3" xfId="21998" xr:uid="{AA116AF4-A5AD-4D7C-86AD-2A47E98A945C}"/>
    <cellStyle name="Note 11 16 4" xfId="27358" xr:uid="{12C2CFB6-9729-4F91-B8C7-19FF8E8A0B5B}"/>
    <cellStyle name="Note 11 17" xfId="9834" xr:uid="{DD08B0E0-4B48-4100-AD7E-AB1DD739858A}"/>
    <cellStyle name="Note 11 17 2" xfId="16305" xr:uid="{647E4422-8620-4DFF-9CD9-6DB81CDD7CCB}"/>
    <cellStyle name="Note 11 17 2 2" xfId="22654" xr:uid="{BFE01E32-07C4-41AD-924D-A87E29290F1F}"/>
    <cellStyle name="Note 11 17 2 3" xfId="32933" xr:uid="{B84235EE-E08D-4050-BE22-934BB95F69CA}"/>
    <cellStyle name="Note 11 17 3" xfId="22208" xr:uid="{C4FD0EF2-1294-426D-8D6B-18DC5C8A8610}"/>
    <cellStyle name="Note 11 17 4" xfId="27420" xr:uid="{90CEA54F-1368-4FA4-82FC-D8E448D40714}"/>
    <cellStyle name="Note 11 18" xfId="9624" xr:uid="{96428A1B-D5D0-49B1-9ADE-DAC696E9B56A}"/>
    <cellStyle name="Note 11 18 2" xfId="16095" xr:uid="{BD38E1BD-DDF5-48A3-A449-3328E9BB7591}"/>
    <cellStyle name="Note 11 18 2 2" xfId="7036" xr:uid="{F38E723D-F86D-4C99-95C4-CD4D8A155B34}"/>
    <cellStyle name="Note 11 18 2 3" xfId="32892" xr:uid="{41513833-C139-47DD-91F1-24DDA83D4B85}"/>
    <cellStyle name="Note 11 18 3" xfId="18478" xr:uid="{D7492A82-7F93-4376-9364-4AA6B57D98BA}"/>
    <cellStyle name="Note 11 18 4" xfId="27373" xr:uid="{C1D2CADC-645A-4C96-B601-7D1DC31DE17E}"/>
    <cellStyle name="Note 11 19" xfId="11273" xr:uid="{4514B5DF-24A6-499F-AB28-5BA62A7E1E76}"/>
    <cellStyle name="Note 11 19 2" xfId="23408" xr:uid="{F5810FE3-5B71-4E41-8296-A941C48218AA}"/>
    <cellStyle name="Note 11 19 3" xfId="28577" xr:uid="{6EBA3DDC-6B4E-482E-BCE6-14EF01A339B4}"/>
    <cellStyle name="Note 11 2" xfId="2098" xr:uid="{00000000-0005-0000-0000-000033080000}"/>
    <cellStyle name="Note 11 2 10" xfId="8985" xr:uid="{B539C5EC-9DD8-4778-9676-487F5A3333A0}"/>
    <cellStyle name="Note 11 2 10 2" xfId="15456" xr:uid="{8579EE5B-2CB6-404A-80E8-850BD151C07C}"/>
    <cellStyle name="Note 11 2 10 2 2" xfId="17583" xr:uid="{BF48A5AC-43AD-4B21-8B4C-83369620068E}"/>
    <cellStyle name="Note 11 2 10 2 3" xfId="32275" xr:uid="{FF20A460-ABD8-45F4-9979-D2F923EBDCE3}"/>
    <cellStyle name="Note 11 2 10 3" xfId="22438" xr:uid="{65F2773F-179C-48A4-B0D9-1D2F84DA856D}"/>
    <cellStyle name="Note 11 2 10 4" xfId="26757" xr:uid="{43E90F94-762C-498F-9956-4942A1111F06}"/>
    <cellStyle name="Note 11 2 11" xfId="8829" xr:uid="{4B5EF3AF-4C0F-40DF-96DC-5CA73372CCFE}"/>
    <cellStyle name="Note 11 2 11 2" xfId="15300" xr:uid="{352E1B00-7EBA-4EA1-8101-73C1FA122274}"/>
    <cellStyle name="Note 11 2 11 2 2" xfId="17647" xr:uid="{1F29D556-027E-4478-AA80-6C0BA3B59811}"/>
    <cellStyle name="Note 11 2 11 2 3" xfId="32120" xr:uid="{2DFD8C6B-3A5B-424F-BBE1-8416C90ABB56}"/>
    <cellStyle name="Note 11 2 11 3" xfId="21724" xr:uid="{1288B53E-52EA-4E38-BBA1-4C524C2FBE20}"/>
    <cellStyle name="Note 11 2 11 4" xfId="26602" xr:uid="{927610A4-8B89-458C-8FF8-6F7C91399C52}"/>
    <cellStyle name="Note 11 2 12" xfId="9211" xr:uid="{8245C5AC-EBF1-4A3B-8B67-4299DF06A26D}"/>
    <cellStyle name="Note 11 2 12 2" xfId="15682" xr:uid="{C03C6EE8-A2A9-4407-8CD3-39CE899B4747}"/>
    <cellStyle name="Note 11 2 12 2 2" xfId="20662" xr:uid="{A36E90F6-DC93-499B-BFB6-7A69F66BAF2D}"/>
    <cellStyle name="Note 11 2 12 2 3" xfId="32494" xr:uid="{578F548B-4617-46F5-80E9-150701DD2752}"/>
    <cellStyle name="Note 11 2 12 3" xfId="22944" xr:uid="{1C2F92EB-C906-497E-B9EF-34571FA56688}"/>
    <cellStyle name="Note 11 2 12 4" xfId="26975" xr:uid="{88998D12-25AA-4E8F-86D0-7D932F07EC54}"/>
    <cellStyle name="Note 11 2 13" xfId="9592" xr:uid="{454ABCD3-8884-4486-BEEC-C8AC2431326C}"/>
    <cellStyle name="Note 11 2 13 2" xfId="16063" xr:uid="{FC67C460-A232-4175-B014-686B3559C31C}"/>
    <cellStyle name="Note 11 2 13 2 2" xfId="19750" xr:uid="{25E3625D-DF43-47D9-B866-6E1BF7BBAB1A}"/>
    <cellStyle name="Note 11 2 13 2 3" xfId="32860" xr:uid="{EBF7EFC6-D561-43C5-AA59-3F88467D03FF}"/>
    <cellStyle name="Note 11 2 13 3" xfId="7275" xr:uid="{B693AFE7-0849-4B0C-BAD4-1D83EECECA1A}"/>
    <cellStyle name="Note 11 2 13 4" xfId="27341" xr:uid="{9B6823A8-A826-4F8F-8B89-8987DB8CE99A}"/>
    <cellStyle name="Note 11 2 14" xfId="9850" xr:uid="{83472ED1-760E-4E89-B938-57D3ED03DF60}"/>
    <cellStyle name="Note 11 2 14 2" xfId="16321" xr:uid="{F975E2CC-C33B-4B42-AD70-B9039DD0C346}"/>
    <cellStyle name="Note 11 2 14 2 2" xfId="4897" xr:uid="{6B12C79E-AD08-4F9B-8EA7-447CD1211BB8}"/>
    <cellStyle name="Note 11 2 14 2 3" xfId="32949" xr:uid="{1A2151B8-D429-4656-B695-C83FB502E8CF}"/>
    <cellStyle name="Note 11 2 14 3" xfId="17933" xr:uid="{D2FBF4DB-3A11-46C6-8042-31D9AD2B2DBC}"/>
    <cellStyle name="Note 11 2 14 4" xfId="27436" xr:uid="{532E0C04-541A-4F61-93E6-773E8E358450}"/>
    <cellStyle name="Note 11 2 15" xfId="9608" xr:uid="{E4E5A119-F082-4DE3-96D8-96C792D606A8}"/>
    <cellStyle name="Note 11 2 15 2" xfId="16079" xr:uid="{606EE483-2C15-41AE-85F8-799E94A772A7}"/>
    <cellStyle name="Note 11 2 15 2 2" xfId="19641" xr:uid="{B0900F9E-E061-4FF6-B245-DEE0E6F0B47E}"/>
    <cellStyle name="Note 11 2 15 2 3" xfId="32876" xr:uid="{8120F706-65A6-497F-9092-B6DCBCE3D21F}"/>
    <cellStyle name="Note 11 2 15 3" xfId="19538" xr:uid="{6B050173-9D02-45AE-AE06-C8D59B0F87AA}"/>
    <cellStyle name="Note 11 2 15 4" xfId="27357" xr:uid="{9CC3F871-8A8D-4101-AF6E-1ED068A31771}"/>
    <cellStyle name="Note 11 2 16" xfId="9835" xr:uid="{90C2BE17-2CEC-4C4E-8DBA-96BF483DD567}"/>
    <cellStyle name="Note 11 2 16 2" xfId="16306" xr:uid="{DD7F7963-E715-4293-90EF-51AE524FBCF1}"/>
    <cellStyle name="Note 11 2 16 2 2" xfId="5437" xr:uid="{A92A5E11-6A3A-4929-A19E-5F354A0E0CFC}"/>
    <cellStyle name="Note 11 2 16 2 3" xfId="32934" xr:uid="{050521C6-4979-42F3-8F66-21BC9FFADAAA}"/>
    <cellStyle name="Note 11 2 16 3" xfId="18261" xr:uid="{D97B4A85-473F-40D2-9370-BD305232340C}"/>
    <cellStyle name="Note 11 2 16 4" xfId="27421" xr:uid="{DA19D242-5780-4D9C-995B-696E9BA483C9}"/>
    <cellStyle name="Note 11 2 17" xfId="9623" xr:uid="{91BCB47C-E920-4B9E-BFFB-4EA675F3B4D0}"/>
    <cellStyle name="Note 11 2 17 2" xfId="16094" xr:uid="{2A58249F-0782-4479-BFB2-C7FFF63FC05D}"/>
    <cellStyle name="Note 11 2 17 2 2" xfId="20057" xr:uid="{DD5388F1-0F03-4604-A189-0903A671C8D3}"/>
    <cellStyle name="Note 11 2 17 2 3" xfId="32891" xr:uid="{2A54D32C-7637-478C-85F6-FF40705E9B5F}"/>
    <cellStyle name="Note 11 2 17 3" xfId="5724" xr:uid="{C7DC2372-3B8F-400B-9E49-21B75D0D350A}"/>
    <cellStyle name="Note 11 2 17 4" xfId="27372" xr:uid="{6508E72C-EA20-494D-9ABF-7E989495895C}"/>
    <cellStyle name="Note 11 2 18" xfId="11061" xr:uid="{8FCD83CC-F593-4E3F-BDCE-197D06D00B8F}"/>
    <cellStyle name="Note 11 2 18 2" xfId="5757" xr:uid="{D320857B-2AC4-439E-88D7-4DF522E862CE}"/>
    <cellStyle name="Note 11 2 18 3" xfId="28383" xr:uid="{C9D63399-E5B1-48B2-99DC-4C82A9CB9520}"/>
    <cellStyle name="Note 11 2 19" xfId="11428" xr:uid="{5CAB76DB-4B09-4585-A65C-216E33DA9C6F}"/>
    <cellStyle name="Note 11 2 19 2" xfId="4808" xr:uid="{7E78F0C9-3F28-489C-99AD-22F9D01EC1CC}"/>
    <cellStyle name="Note 11 2 19 3" xfId="28714" xr:uid="{0F5769B7-CA1C-4340-8005-AE8DEBE990E6}"/>
    <cellStyle name="Note 11 2 2" xfId="2099" xr:uid="{00000000-0005-0000-0000-000034080000}"/>
    <cellStyle name="Note 11 2 2 2" xfId="4203" xr:uid="{1056630C-9D47-4185-85D0-B8E90872B3C1}"/>
    <cellStyle name="Note 11 2 2 2 2" xfId="13347" xr:uid="{811D12B5-7FF2-447F-A036-01ED484CDDF8}"/>
    <cellStyle name="Note 11 2 2 2 2 2" xfId="20191" xr:uid="{F7013009-FC0B-4E82-8400-1E4B9561D25E}"/>
    <cellStyle name="Note 11 2 2 2 2 3" xfId="30488" xr:uid="{A0A75DAF-7D77-416C-8D69-991F49B7390B}"/>
    <cellStyle name="Note 11 2 2 2 3" xfId="4458" xr:uid="{879CC84D-60FB-4BD0-8595-1841A4206523}"/>
    <cellStyle name="Note 11 2 2 2 4" xfId="24957" xr:uid="{5DF5E1DF-6816-4098-B3F5-AE695C7FEA73}"/>
    <cellStyle name="Note 11 2 2 3" xfId="11429" xr:uid="{B1D1D185-399E-4951-B3D8-1863322A65D2}"/>
    <cellStyle name="Note 11 2 2 3 2" xfId="23054" xr:uid="{5BEDD2BE-1984-41F0-A8A3-EDF691B59F5D}"/>
    <cellStyle name="Note 11 2 2 3 3" xfId="28715" xr:uid="{C90A8C8F-4C72-4960-BE0F-1B445CF2EA55}"/>
    <cellStyle name="Note 11 2 2 4" xfId="12395" xr:uid="{BBF7A20F-CFBF-46EB-9512-8476C16C6E47}"/>
    <cellStyle name="Note 11 2 2 4 2" xfId="5462" xr:uid="{06EEBECD-92E1-4D96-B5B6-F467D3077166}"/>
    <cellStyle name="Note 11 2 2 4 3" xfId="29621" xr:uid="{48BF9B94-93CF-49CD-B3BC-9BB7174F44EB}"/>
    <cellStyle name="Note 11 2 2 5" xfId="6079" xr:uid="{BF01624E-91CD-4C8A-99D5-C42D638E1A3F}"/>
    <cellStyle name="Note 11 2 20" xfId="10797" xr:uid="{E2BB51B9-9862-479D-B0A6-4F6002715D55}"/>
    <cellStyle name="Note 11 2 20 2" xfId="22798" xr:uid="{B5A5791F-DAE8-4830-9BB8-4B316AC4F410}"/>
    <cellStyle name="Note 11 2 20 3" xfId="28327" xr:uid="{C3E39F18-DE43-4631-8DF3-A9082AD3C551}"/>
    <cellStyle name="Note 11 2 21" xfId="11770" xr:uid="{7577B9FA-0F91-45AB-A1A8-877152648823}"/>
    <cellStyle name="Note 11 2 21 2" xfId="18496" xr:uid="{DA7BE64B-6208-4411-A002-E6CA0754DD4D}"/>
    <cellStyle name="Note 11 2 21 3" xfId="29055" xr:uid="{020794E2-3F70-4759-B05A-D8B5D050BEAC}"/>
    <cellStyle name="Note 11 2 22" xfId="10808" xr:uid="{B83A973E-1433-4515-9EE8-A9E8A3C9E633}"/>
    <cellStyle name="Note 11 2 22 2" xfId="7203" xr:uid="{6ECB525F-CB8B-47A2-BA41-C09E8DD05E03}"/>
    <cellStyle name="Note 11 2 22 3" xfId="28338" xr:uid="{2B11C647-3197-4637-8C76-B720805270D6}"/>
    <cellStyle name="Note 11 2 23" xfId="11376" xr:uid="{4BACB37B-DB73-41FE-BC83-12FC71704247}"/>
    <cellStyle name="Note 11 2 23 2" xfId="20631" xr:uid="{5D1E6E6B-0280-4F1A-902C-9619600C8E49}"/>
    <cellStyle name="Note 11 2 23 3" xfId="28662" xr:uid="{555C8629-67BA-44CD-8372-DD5F80B59C56}"/>
    <cellStyle name="Note 11 2 24" xfId="17146" xr:uid="{983EB11F-3033-4647-B190-90516E32FFF1}"/>
    <cellStyle name="Note 11 2 24 2" xfId="18882" xr:uid="{29DA7DEC-48BC-463A-B8E8-8DD529501659}"/>
    <cellStyle name="Note 11 2 24 3" xfId="33710" xr:uid="{25B5A60A-8F72-4713-B0EC-3B39EB390D65}"/>
    <cellStyle name="Note 11 2 25" xfId="22296" xr:uid="{1345DA82-3858-4E7D-82A7-F0020480C42F}"/>
    <cellStyle name="Note 11 2 26" xfId="24682" xr:uid="{80C1F1E0-E839-4D25-A388-83CD964795D4}"/>
    <cellStyle name="Note 11 2 27" xfId="34068" xr:uid="{040283C4-1EBB-4CE4-8073-D72812DD5692}"/>
    <cellStyle name="Note 11 2 28" xfId="30213" xr:uid="{E4890257-B39B-454B-AE71-F68B0ADF889A}"/>
    <cellStyle name="Note 11 2 3" xfId="3566" xr:uid="{205537AD-27B3-484A-A046-DAA93A7CF763}"/>
    <cellStyle name="Note 11 2 3 2" xfId="13346" xr:uid="{784ABDD5-E073-40BD-9CD0-C7DD31AD32D5}"/>
    <cellStyle name="Note 11 2 3 2 2" xfId="7057" xr:uid="{5CD00D67-F420-4CB0-A90C-4BCA32D8601B}"/>
    <cellStyle name="Note 11 2 3 2 3" xfId="30487" xr:uid="{D2D6A8E1-A222-4462-85CE-243ACD36EAAC}"/>
    <cellStyle name="Note 11 2 3 3" xfId="7026" xr:uid="{0FC90A9D-6432-46DC-A004-8C77A1534F5A}"/>
    <cellStyle name="Note 11 2 3 4" xfId="21747" xr:uid="{477D77BA-96F1-4D8C-AED6-99239F6C9D5C}"/>
    <cellStyle name="Note 11 2 3 5" xfId="24956" xr:uid="{795B3FAE-D280-4ED1-A397-06367FB771A7}"/>
    <cellStyle name="Note 11 2 4" xfId="3688" xr:uid="{4833ED3F-0E1B-4AEB-A5DF-FC4412C1EB10}"/>
    <cellStyle name="Note 11 2 4 2" xfId="14030" xr:uid="{BB4DF11E-231F-4950-97AE-B6D8C0FC0588}"/>
    <cellStyle name="Note 11 2 4 2 2" xfId="20407" xr:uid="{5A266C06-951E-4B0F-AD76-96C7E146D3D1}"/>
    <cellStyle name="Note 11 2 4 2 3" xfId="31058" xr:uid="{ABA9AE4C-AFD3-4618-AF1B-9AA6E31F6C3A}"/>
    <cellStyle name="Note 11 2 4 3" xfId="5101" xr:uid="{4ECBF2D5-DD15-4181-8FF2-1378C9C56788}"/>
    <cellStyle name="Note 11 2 4 4" xfId="25537" xr:uid="{CEA358D2-E5AC-479B-8CE9-A799601F2639}"/>
    <cellStyle name="Note 11 2 5" xfId="7468" xr:uid="{A6ACA4D5-00AD-4856-B242-93DCB57B6995}"/>
    <cellStyle name="Note 11 2 5 2" xfId="13872" xr:uid="{4EEE831E-E0B9-4D49-ADDA-FD965B75494B}"/>
    <cellStyle name="Note 11 2 5 2 2" xfId="23130" xr:uid="{62A2555B-FE98-446D-9338-AC2EA34EB6B3}"/>
    <cellStyle name="Note 11 2 5 2 3" xfId="30902" xr:uid="{A721A4BF-2F58-46F6-93D7-E9BB0E6A1DCB}"/>
    <cellStyle name="Note 11 2 5 3" xfId="17622" xr:uid="{12617036-1261-4B75-BF2A-C6D4CFAF3BEB}"/>
    <cellStyle name="Note 11 2 5 4" xfId="25381" xr:uid="{AAA40E32-382B-4FFF-AB65-114782A69338}"/>
    <cellStyle name="Note 11 2 6" xfId="7789" xr:uid="{65196FFF-E4C9-476E-8335-FEA3A404D7B1}"/>
    <cellStyle name="Note 11 2 6 2" xfId="14260" xr:uid="{D8C80A3B-D280-47D7-82E4-A6EDDDA74A5E}"/>
    <cellStyle name="Note 11 2 6 2 2" xfId="20536" xr:uid="{5DCDE563-E1E2-40CB-8E77-1F57E1BB2035}"/>
    <cellStyle name="Note 11 2 6 2 3" xfId="31278" xr:uid="{9EB6451A-2929-4168-8E0A-C21131D3746A}"/>
    <cellStyle name="Note 11 2 6 3" xfId="23425" xr:uid="{04991470-DBE5-4C35-B736-151082F78A3E}"/>
    <cellStyle name="Note 11 2 6 4" xfId="25757" xr:uid="{4C08D51A-0A18-4C75-B26A-4AC703E19F24}"/>
    <cellStyle name="Note 11 2 7" xfId="8173" xr:uid="{70AFD044-A430-446C-A68A-7E429510F889}"/>
    <cellStyle name="Note 11 2 7 2" xfId="14644" xr:uid="{0642B2C7-61AB-467E-A0D7-16A34ACC987C}"/>
    <cellStyle name="Note 11 2 7 2 2" xfId="18683" xr:uid="{A98148D3-2166-4A64-A628-1DF0E05A6DA8}"/>
    <cellStyle name="Note 11 2 7 2 3" xfId="31654" xr:uid="{2B1A4CA4-B168-44B4-99CF-C00FA5F9F44F}"/>
    <cellStyle name="Note 11 2 7 3" xfId="21329" xr:uid="{DE3BE2AB-0F9A-4083-8E5C-ABC56B8E5C80}"/>
    <cellStyle name="Note 11 2 7 4" xfId="26134" xr:uid="{D65ECC0F-88E4-409F-AB0A-EC56BA8805E4}"/>
    <cellStyle name="Note 11 2 8" xfId="8444" xr:uid="{48D58078-CF59-4C45-A448-57D7D4BBC722}"/>
    <cellStyle name="Note 11 2 8 2" xfId="14915" xr:uid="{A73BA780-28AE-4887-B530-7B0BA0811A72}"/>
    <cellStyle name="Note 11 2 8 2 2" xfId="19510" xr:uid="{881D8594-0322-4CA6-BF47-538EA351AE68}"/>
    <cellStyle name="Note 11 2 8 2 3" xfId="31826" xr:uid="{9409028A-47C9-43DB-8B54-EFA90FB095C0}"/>
    <cellStyle name="Note 11 2 8 3" xfId="23379" xr:uid="{A30BE25A-0D72-479C-AAA3-DE8905502016}"/>
    <cellStyle name="Note 11 2 8 4" xfId="26307" xr:uid="{D7FC8020-0970-4E24-9F93-144B3125DF3C}"/>
    <cellStyle name="Note 11 2 9" xfId="8299" xr:uid="{30C5210D-2A86-4738-B3E5-825E705D3DC6}"/>
    <cellStyle name="Note 11 2 9 2" xfId="14770" xr:uid="{E12F4255-2C86-42C3-AD94-7C6275C52412}"/>
    <cellStyle name="Note 11 2 9 2 2" xfId="18581" xr:uid="{2102C249-704F-4822-AFD1-5B36D9A950C7}"/>
    <cellStyle name="Note 11 2 9 2 3" xfId="31681" xr:uid="{47928456-D63C-4CA7-8801-C5B0447EABAF}"/>
    <cellStyle name="Note 11 2 9 3" xfId="22847" xr:uid="{2198EA23-2277-4E4A-915E-4FE3944A8BA1}"/>
    <cellStyle name="Note 11 2 9 4" xfId="26162" xr:uid="{E8418F30-7D91-4BFE-8156-66E503FEFD18}"/>
    <cellStyle name="Note 11 20" xfId="11427" xr:uid="{71C584B5-8BBF-41B2-877B-648C434D4E9E}"/>
    <cellStyle name="Note 11 20 2" xfId="17598" xr:uid="{D1644CCF-4018-4001-8647-F20920248828}"/>
    <cellStyle name="Note 11 20 3" xfId="28713" xr:uid="{EA0FDF44-99B0-47E3-8CB2-C0CA78BB3A7A}"/>
    <cellStyle name="Note 11 21" xfId="10798" xr:uid="{81254DE6-45AE-45B9-B617-425137D3BAB2}"/>
    <cellStyle name="Note 11 21 2" xfId="6138" xr:uid="{6303E9F9-6870-42FD-A6F1-EEF0320A44F0}"/>
    <cellStyle name="Note 11 21 3" xfId="28328" xr:uid="{7694239D-8963-49CC-98B9-E0F9708B5E26}"/>
    <cellStyle name="Note 11 22" xfId="11769" xr:uid="{D4BEC92D-BD71-48CF-BF05-1736A6C0C8CF}"/>
    <cellStyle name="Note 11 22 2" xfId="4790" xr:uid="{94D06886-054F-4A65-BF9D-3F330771BADF}"/>
    <cellStyle name="Note 11 22 3" xfId="29054" xr:uid="{77A1A8FD-0A9E-4D55-B065-2758A88F2030}"/>
    <cellStyle name="Note 11 23" xfId="10809" xr:uid="{30EBC960-E43E-41F0-915E-6048A5702F5D}"/>
    <cellStyle name="Note 11 23 2" xfId="17951" xr:uid="{15B081C8-15C7-4BC3-B471-970EAB0353AC}"/>
    <cellStyle name="Note 11 23 3" xfId="28339" xr:uid="{048FB080-789E-45E6-928F-14E36AA90A22}"/>
    <cellStyle name="Note 11 24" xfId="11375" xr:uid="{CC7E4971-3E24-4CA1-AC21-EE36A1920F05}"/>
    <cellStyle name="Note 11 24 2" xfId="23919" xr:uid="{DFFB827A-3160-42D9-9DA3-BB362600453D}"/>
    <cellStyle name="Note 11 24 3" xfId="28661" xr:uid="{98150067-8830-4301-8B0F-07E3034B7588}"/>
    <cellStyle name="Note 11 25" xfId="17145" xr:uid="{D7EC5951-8525-4A8B-9B83-2ADB1B94446E}"/>
    <cellStyle name="Note 11 25 2" xfId="5118" xr:uid="{42EE842A-4DD2-4754-A91B-8A373564488A}"/>
    <cellStyle name="Note 11 25 3" xfId="33709" xr:uid="{6A4AA3FF-C164-462F-A154-F00843D3C917}"/>
    <cellStyle name="Note 11 26" xfId="5716" xr:uid="{8816210D-0115-454F-B717-80EFC10B8A54}"/>
    <cellStyle name="Note 11 27" xfId="34078" xr:uid="{FA6FD287-1CA2-4931-8203-E4470322FD2C}"/>
    <cellStyle name="Note 11 28" xfId="34330" xr:uid="{F98B58E0-1BE0-496F-81DE-772F854E00B8}"/>
    <cellStyle name="Note 11 29" xfId="34034" xr:uid="{4C2695C1-79C7-4E0C-84DA-FF411681826C}"/>
    <cellStyle name="Note 11 3" xfId="2100" xr:uid="{00000000-0005-0000-0000-000035080000}"/>
    <cellStyle name="Note 11 3 2" xfId="4204" xr:uid="{375D8658-2A86-4325-A911-F0F5BBE50C7B}"/>
    <cellStyle name="Note 11 3 2 2" xfId="13348" xr:uid="{614C50E1-EF51-404D-90F9-24FB33E647AD}"/>
    <cellStyle name="Note 11 3 2 2 2" xfId="23789" xr:uid="{80D97277-FA1B-4B5F-BBE7-CC2C56FB9A2A}"/>
    <cellStyle name="Note 11 3 2 2 3" xfId="30489" xr:uid="{50B5DA6F-4D29-41C2-9519-E278CFF0056F}"/>
    <cellStyle name="Note 11 3 2 3" xfId="22431" xr:uid="{F8D787C6-DAC1-4941-972E-66485249F41D}"/>
    <cellStyle name="Note 11 3 2 4" xfId="24958" xr:uid="{D7B92B73-AFC2-458D-9679-04A8400016EB}"/>
    <cellStyle name="Note 11 3 3" xfId="11430" xr:uid="{02F65A06-53CB-4E49-B96F-BC588F1BD2A2}"/>
    <cellStyle name="Note 11 3 3 2" xfId="17579" xr:uid="{647B77FC-7F6A-4EEF-AD59-46459E667D35}"/>
    <cellStyle name="Note 11 3 3 3" xfId="28716" xr:uid="{62A4FA4E-9DB7-4B03-BA5C-CA374368A221}"/>
    <cellStyle name="Note 11 3 4" xfId="12396" xr:uid="{5C627EE0-AF81-4E2E-9750-A88F098473CB}"/>
    <cellStyle name="Note 11 3 4 2" xfId="22977" xr:uid="{3375859D-83C9-4D0F-B2DB-45F29B929ACF}"/>
    <cellStyle name="Note 11 3 4 3" xfId="29622" xr:uid="{D0128400-C2F2-433C-A7B6-531F05945254}"/>
    <cellStyle name="Note 11 3 5" xfId="20235" xr:uid="{B48DD2B0-934A-46FC-8B11-5AB3C2C7AA03}"/>
    <cellStyle name="Note 11 4" xfId="3567" xr:uid="{6EC65E93-1522-4D17-A0BE-8C74BA668353}"/>
    <cellStyle name="Note 11 4 2" xfId="13345" xr:uid="{BA9E86FC-AFAE-4E97-8AF5-738864BD9BD3}"/>
    <cellStyle name="Note 11 4 2 2" xfId="22679" xr:uid="{B660724F-D95B-42CB-89BF-BC8E00FD013A}"/>
    <cellStyle name="Note 11 4 2 3" xfId="30486" xr:uid="{7D6182D9-8F7F-4BCB-B38D-38BA0554AC5B}"/>
    <cellStyle name="Note 11 4 3" xfId="7025" xr:uid="{364B959C-57CF-40D4-AFEB-0ACC31C7A5E4}"/>
    <cellStyle name="Note 11 4 4" xfId="4883" xr:uid="{793EF03B-D1A1-46DC-876A-2ABAA16626EC}"/>
    <cellStyle name="Note 11 4 5" xfId="24955" xr:uid="{F87483E3-F935-41C0-8B4F-9A99E4672332}"/>
    <cellStyle name="Note 11 5" xfId="3687" xr:uid="{0832E0D7-7CAD-4B0F-90DF-A0D7306941D7}"/>
    <cellStyle name="Note 11 5 2" xfId="14231" xr:uid="{1142094F-EF5C-4CCB-AFCD-728A38A2CBDE}"/>
    <cellStyle name="Note 11 5 2 2" xfId="5816" xr:uid="{3010B9BC-1754-4925-B98D-BBD8622F50FD}"/>
    <cellStyle name="Note 11 5 2 3" xfId="31254" xr:uid="{7A24027E-9222-41EA-A53F-C4E318A8157F}"/>
    <cellStyle name="Note 11 5 3" xfId="19882" xr:uid="{5DF5A194-52A2-4350-81FD-DCAB6C2E5C0F}"/>
    <cellStyle name="Note 11 5 4" xfId="25733" xr:uid="{BFA7BAF7-6111-48FC-BCC7-4090B732FC49}"/>
    <cellStyle name="Note 11 6" xfId="7740" xr:uid="{29EA87C6-B645-4916-A173-AF108EA7A666}"/>
    <cellStyle name="Note 11 6 2" xfId="14200" xr:uid="{5391291D-2F19-4254-98CF-C1C26BBF7FBE}"/>
    <cellStyle name="Note 11 6 2 2" xfId="23696" xr:uid="{B70E48D6-5D67-4B15-BE6B-B06C2A8F4649}"/>
    <cellStyle name="Note 11 6 2 3" xfId="31226" xr:uid="{95AE2D07-DD3C-4C5F-B3E9-CFA90886DBE1}"/>
    <cellStyle name="Note 11 6 3" xfId="22015" xr:uid="{CDBD6304-BF77-44DD-9B82-CE60B0554A5F}"/>
    <cellStyle name="Note 11 6 4" xfId="25705" xr:uid="{B24851FF-D187-4A09-99AC-F4335A761A62}"/>
    <cellStyle name="Note 11 7" xfId="7788" xr:uid="{728C4E22-B6AA-46A5-87FC-E292265E3C02}"/>
    <cellStyle name="Note 11 7 2" xfId="14259" xr:uid="{DF8EC9CB-0B81-493B-919E-2118311BCF8E}"/>
    <cellStyle name="Note 11 7 2 2" xfId="20873" xr:uid="{27CD706E-2B1C-4602-85BA-FFFC588BAFBE}"/>
    <cellStyle name="Note 11 7 2 3" xfId="31277" xr:uid="{8877CF5B-36F9-4476-942A-C8303E535735}"/>
    <cellStyle name="Note 11 7 3" xfId="21146" xr:uid="{F332499F-2CBA-44A4-8D42-644ED1228385}"/>
    <cellStyle name="Note 11 7 4" xfId="25756" xr:uid="{0A3D295B-BD4B-4FE8-AC4D-1A483B9C7772}"/>
    <cellStyle name="Note 11 8" xfId="8174" xr:uid="{580DB355-EC48-4316-BC11-4C981FFDD7AE}"/>
    <cellStyle name="Note 11 8 2" xfId="14645" xr:uid="{A840F368-20F5-45C5-8FB2-4D8F39B7F562}"/>
    <cellStyle name="Note 11 8 2 2" xfId="4469" xr:uid="{31E92A22-82F9-4916-805E-28BA3C428940}"/>
    <cellStyle name="Note 11 8 2 3" xfId="31655" xr:uid="{33F356FB-98AD-4C35-932C-868EAF5997C1}"/>
    <cellStyle name="Note 11 8 3" xfId="18834" xr:uid="{F9F3EED0-7D0A-4488-AA4E-C5D7BCC4D6CE}"/>
    <cellStyle name="Note 11 8 4" xfId="26135" xr:uid="{6F0CCFC8-A8C1-48CA-B64B-58700332DD08}"/>
    <cellStyle name="Note 11 9" xfId="8700" xr:uid="{73A0DB9E-914E-4374-AFF4-2466D8E87708}"/>
    <cellStyle name="Note 11 9 2" xfId="15171" xr:uid="{A7340D5A-8F66-4DA7-8B0D-274120C6D12B}"/>
    <cellStyle name="Note 11 9 2 2" xfId="19169" xr:uid="{DF5B32A1-5AF0-4A8C-BEEF-0A8CAEE11A49}"/>
    <cellStyle name="Note 11 9 2 3" xfId="32070" xr:uid="{EDC23658-5DD4-4CD9-ABDF-AB23D7F0D926}"/>
    <cellStyle name="Note 11 9 3" xfId="6548" xr:uid="{8BB87B9F-AFA5-47EC-A742-AAF17BFA5670}"/>
    <cellStyle name="Note 11 9 4" xfId="26549" xr:uid="{42B1ADFF-01DD-4A3F-8D2E-3EB872C23177}"/>
    <cellStyle name="Note 11_TRAFO" xfId="2101" xr:uid="{00000000-0005-0000-0000-000036080000}"/>
    <cellStyle name="Note 12" xfId="2102" xr:uid="{00000000-0005-0000-0000-000037080000}"/>
    <cellStyle name="Note 12 10" xfId="8300" xr:uid="{D0E546BC-A8B7-425E-B2E5-AD9B5BE56BC5}"/>
    <cellStyle name="Note 12 10 2" xfId="14771" xr:uid="{422EFB08-CD0D-455E-A7C5-83BB3C83ECD2}"/>
    <cellStyle name="Note 12 10 2 2" xfId="5555" xr:uid="{EDC68882-9680-44ED-AF1B-5E1BE6087044}"/>
    <cellStyle name="Note 12 10 2 3" xfId="31682" xr:uid="{55931AEC-8BB4-4DDE-9FD0-03DFA5555C57}"/>
    <cellStyle name="Note 12 10 3" xfId="18827" xr:uid="{F7ADA002-2803-44D7-935B-A1F3A94DBA6D}"/>
    <cellStyle name="Note 12 10 4" xfId="26163" xr:uid="{A6384106-EAD7-4352-A639-DCD9D45982A0}"/>
    <cellStyle name="Note 12 11" xfId="8725" xr:uid="{84C6225C-C8E7-4EB4-AEE9-5C9C451D2A59}"/>
    <cellStyle name="Note 12 11 2" xfId="15196" xr:uid="{7881390F-A86F-400F-A304-CA0D85D39736}"/>
    <cellStyle name="Note 12 11 2 2" xfId="20501" xr:uid="{24EED001-0B25-44A5-A1EB-4DDF862590F0}"/>
    <cellStyle name="Note 12 11 2 3" xfId="32086" xr:uid="{CEBDC8DD-B90A-4DB3-844C-2D3476834AFD}"/>
    <cellStyle name="Note 12 11 3" xfId="20709" xr:uid="{8AAC86D2-554C-4FDF-9299-1BABC1DDAB93}"/>
    <cellStyle name="Note 12 11 4" xfId="26565" xr:uid="{E2689990-B802-4CD2-992D-ED179D5FE1A3}"/>
    <cellStyle name="Note 12 12" xfId="8830" xr:uid="{459FC750-B6CD-4B6C-9791-8880DD14DEAB}"/>
    <cellStyle name="Note 12 12 2" xfId="15301" xr:uid="{8DB59F5F-F064-4A24-941C-7000B4A92142}"/>
    <cellStyle name="Note 12 12 2 2" xfId="23374" xr:uid="{509C96D6-46BC-48DD-B570-E9E176E1BD71}"/>
    <cellStyle name="Note 12 12 2 3" xfId="32121" xr:uid="{6A102706-5BD2-44BF-B926-5844A3FD8380}"/>
    <cellStyle name="Note 12 12 3" xfId="21738" xr:uid="{7AE43B10-95D5-432D-B8EB-3F088F6EDC80}"/>
    <cellStyle name="Note 12 12 4" xfId="26603" xr:uid="{BB0B42D6-D043-425B-BB36-E8779C2FAAA5}"/>
    <cellStyle name="Note 12 13" xfId="9212" xr:uid="{89C56A4E-4861-49D8-B19C-1F1FD6096795}"/>
    <cellStyle name="Note 12 13 2" xfId="15683" xr:uid="{9CA4FCF8-CE70-45D7-9D12-E40F5C84079C}"/>
    <cellStyle name="Note 12 13 2 2" xfId="20821" xr:uid="{A449B0C4-BC14-4996-900A-4643D5F6D06C}"/>
    <cellStyle name="Note 12 13 2 3" xfId="32495" xr:uid="{EE256BDB-FA92-4CCC-9229-C5BE0206E823}"/>
    <cellStyle name="Note 12 13 3" xfId="7310" xr:uid="{F364F9DF-2C34-4711-8345-5FC115FBCE75}"/>
    <cellStyle name="Note 12 13 4" xfId="26976" xr:uid="{93087DEB-9DC9-49EB-9FE9-F85B0F68711C}"/>
    <cellStyle name="Note 12 14" xfId="9591" xr:uid="{70E9C9C1-FADF-4372-B45B-B78692119975}"/>
    <cellStyle name="Note 12 14 2" xfId="16062" xr:uid="{067D52E7-BB2F-4DEA-8852-59ECD46B5091}"/>
    <cellStyle name="Note 12 14 2 2" xfId="17433" xr:uid="{E0C00245-AB43-44F2-A82A-2758CE56349E}"/>
    <cellStyle name="Note 12 14 2 3" xfId="32859" xr:uid="{20E75F67-48B5-4A03-AB88-0E7232F3EEB8}"/>
    <cellStyle name="Note 12 14 3" xfId="23173" xr:uid="{9E7DA247-92FF-43D3-A1B1-3CAA33A9F27C}"/>
    <cellStyle name="Note 12 14 4" xfId="27340" xr:uid="{3F5D3559-2AB6-4D5A-B1DF-960E042EFECB}"/>
    <cellStyle name="Note 12 15" xfId="9851" xr:uid="{4D051978-68E2-4D6C-9DD2-2EC05CBC08DA}"/>
    <cellStyle name="Note 12 15 2" xfId="16322" xr:uid="{FE460C95-1C0E-4A1A-ACB4-E10285838636}"/>
    <cellStyle name="Note 12 15 2 2" xfId="20996" xr:uid="{3285FAF7-8808-4015-9A92-0452D29882EA}"/>
    <cellStyle name="Note 12 15 2 3" xfId="32950" xr:uid="{7152421D-7ABD-4642-8AC7-6970766E7DC8}"/>
    <cellStyle name="Note 12 15 3" xfId="23860" xr:uid="{6049D043-0BC0-4197-BDBD-12718339A763}"/>
    <cellStyle name="Note 12 15 4" xfId="27437" xr:uid="{16642EA0-21F4-4C68-8D2D-22D51E487AE8}"/>
    <cellStyle name="Note 12 16" xfId="9607" xr:uid="{D75934E0-F78C-4786-9A05-9E7FA421BAC1}"/>
    <cellStyle name="Note 12 16 2" xfId="16078" xr:uid="{CFA53F0F-6E13-471D-BCE0-96D511E9A4A9}"/>
    <cellStyle name="Note 12 16 2 2" xfId="18830" xr:uid="{A9ECAA13-8573-46AA-96E6-894B679EE48F}"/>
    <cellStyle name="Note 12 16 2 3" xfId="32875" xr:uid="{E90F6202-2021-4B1A-BBB2-509296FB1B70}"/>
    <cellStyle name="Note 12 16 3" xfId="4801" xr:uid="{AD9D6544-6D1B-4C0E-BD9D-59321D63AEC1}"/>
    <cellStyle name="Note 12 16 4" xfId="27356" xr:uid="{64FFCA01-9696-41EA-A354-0CF9F3E5660B}"/>
    <cellStyle name="Note 12 17" xfId="9836" xr:uid="{FE4C4323-DC4C-4D4C-9C99-B7AEC18B6345}"/>
    <cellStyle name="Note 12 17 2" xfId="16307" xr:uid="{F45BEA18-CAB3-4B95-A5CB-10114F94E279}"/>
    <cellStyle name="Note 12 17 2 2" xfId="7321" xr:uid="{D6BB4A4A-DDF6-445D-AB7E-97824BDAED16}"/>
    <cellStyle name="Note 12 17 2 3" xfId="32935" xr:uid="{526B7A12-B462-479A-B088-FC9FA496C217}"/>
    <cellStyle name="Note 12 17 3" xfId="22650" xr:uid="{76DF7148-A7D1-4045-85FD-1B19208603FF}"/>
    <cellStyle name="Note 12 17 4" xfId="27422" xr:uid="{D2D591B9-FDBA-45AC-9B45-17EF7120BBAF}"/>
    <cellStyle name="Note 12 18" xfId="9622" xr:uid="{79D588BF-3371-45B4-86A0-74D48FE07994}"/>
    <cellStyle name="Note 12 18 2" xfId="16093" xr:uid="{E7DB1D46-FD63-4DF8-8426-3AB9DC1E4E29}"/>
    <cellStyle name="Note 12 18 2 2" xfId="19937" xr:uid="{96D2DFC3-7A64-45A8-8856-A951830C2BBC}"/>
    <cellStyle name="Note 12 18 2 3" xfId="32890" xr:uid="{7631F91F-D4B2-4840-A70C-037EDB0B7D3B}"/>
    <cellStyle name="Note 12 18 3" xfId="19620" xr:uid="{6F7A0D80-FDD4-4DCA-9648-1D95275B0710}"/>
    <cellStyle name="Note 12 18 4" xfId="27371" xr:uid="{553C350F-F291-446C-AFD9-4F09626CAEE5}"/>
    <cellStyle name="Note 12 19" xfId="11062" xr:uid="{F0C2FDB0-C8B5-47BE-8C9E-24D9FD04BD42}"/>
    <cellStyle name="Note 12 19 2" xfId="22043" xr:uid="{E93D6826-3663-47C0-9BD6-C5C2B68B6883}"/>
    <cellStyle name="Note 12 19 3" xfId="28384" xr:uid="{E411A97F-8354-4DB9-BAB8-64B5C896A666}"/>
    <cellStyle name="Note 12 2" xfId="2103" xr:uid="{00000000-0005-0000-0000-000038080000}"/>
    <cellStyle name="Note 12 2 10" xfId="8986" xr:uid="{790CDDB1-E6A1-45E9-AF5E-2BCCB5F75700}"/>
    <cellStyle name="Note 12 2 10 2" xfId="15457" xr:uid="{F91E44FD-AAC0-47A2-BBAE-5DD0B366470E}"/>
    <cellStyle name="Note 12 2 10 2 2" xfId="5861" xr:uid="{E7260D6F-AA00-4EA4-81C8-14927F633105}"/>
    <cellStyle name="Note 12 2 10 2 3" xfId="32276" xr:uid="{7CFBFD58-9423-4967-A71B-639659110BA0}"/>
    <cellStyle name="Note 12 2 10 3" xfId="22300" xr:uid="{2B6087F0-31D0-4EFA-96F3-3257C3515666}"/>
    <cellStyle name="Note 12 2 10 4" xfId="26758" xr:uid="{3B5E8A62-A04D-4293-BC18-0F91DE8FDE7D}"/>
    <cellStyle name="Note 12 2 11" xfId="8831" xr:uid="{6DAABEF4-0B95-4B87-85AF-4E6D48A504BF}"/>
    <cellStyle name="Note 12 2 11 2" xfId="15302" xr:uid="{8CDEA9B2-7675-4B2F-A31A-10E9049AC02B}"/>
    <cellStyle name="Note 12 2 11 2 2" xfId="4980" xr:uid="{9E9F6E16-FD7A-4F20-863B-98C0D8F97CBC}"/>
    <cellStyle name="Note 12 2 11 2 3" xfId="32122" xr:uid="{D24BE02A-8B46-4F26-92FF-57C1C26C0007}"/>
    <cellStyle name="Note 12 2 11 3" xfId="20961" xr:uid="{089AF53B-561C-4049-ACE4-A371E1B9207F}"/>
    <cellStyle name="Note 12 2 11 4" xfId="26604" xr:uid="{1DA71D1A-0786-4D90-996A-56D59E1F938F}"/>
    <cellStyle name="Note 12 2 12" xfId="9213" xr:uid="{77F92CFB-4157-4817-B28B-FA8A77148AE3}"/>
    <cellStyle name="Note 12 2 12 2" xfId="15684" xr:uid="{5C0FBCEF-5DB5-46BC-B569-ECC2ED00B6C0}"/>
    <cellStyle name="Note 12 2 12 2 2" xfId="22936" xr:uid="{AF77972F-3BFB-40CA-9EC2-041807BEEAD2}"/>
    <cellStyle name="Note 12 2 12 2 3" xfId="32496" xr:uid="{1919D2DC-BB01-4085-88C0-857FB71380EA}"/>
    <cellStyle name="Note 12 2 12 3" xfId="17408" xr:uid="{ABB9FEF7-7F1B-4E88-8DE4-C433BEB1C665}"/>
    <cellStyle name="Note 12 2 12 4" xfId="26977" xr:uid="{E2FF2CEC-F95A-4CD3-AE8C-7DDAFB8F087A}"/>
    <cellStyle name="Note 12 2 13" xfId="9590" xr:uid="{A9C84391-6378-457E-ABA1-E63106D393B8}"/>
    <cellStyle name="Note 12 2 13 2" xfId="16061" xr:uid="{FF0A492D-80AF-4A62-8D7E-365C309D8B78}"/>
    <cellStyle name="Note 12 2 13 2 2" xfId="21704" xr:uid="{CE5A85C4-15C0-4A81-8145-6C7EB619998C}"/>
    <cellStyle name="Note 12 2 13 2 3" xfId="32858" xr:uid="{F0B3F76B-565A-4106-BC3A-D4CC7A9C51C8}"/>
    <cellStyle name="Note 12 2 13 3" xfId="4494" xr:uid="{F7671FB3-A29E-40C0-840E-592B1089F692}"/>
    <cellStyle name="Note 12 2 13 4" xfId="27339" xr:uid="{64304023-DE71-4449-9C02-93E213348324}"/>
    <cellStyle name="Note 12 2 14" xfId="9852" xr:uid="{0337D5AB-9D37-4422-8A9A-8F395F451CAE}"/>
    <cellStyle name="Note 12 2 14 2" xfId="16323" xr:uid="{B8820BD5-9F78-4617-AA7F-4A49F2128892}"/>
    <cellStyle name="Note 12 2 14 2 2" xfId="18190" xr:uid="{D9915A3A-DA40-4743-B59A-6258D6893530}"/>
    <cellStyle name="Note 12 2 14 2 3" xfId="32951" xr:uid="{51583CEC-20D7-417E-A4D6-549E49B9F91C}"/>
    <cellStyle name="Note 12 2 14 3" xfId="20611" xr:uid="{94FC6722-B1E5-451F-82A0-9CEAE65ACA5C}"/>
    <cellStyle name="Note 12 2 14 4" xfId="27438" xr:uid="{C001E08B-8F87-4F07-88ED-A26E6A87EB0D}"/>
    <cellStyle name="Note 12 2 15" xfId="9606" xr:uid="{D50FA980-871E-460F-8DE3-55450E5BA557}"/>
    <cellStyle name="Note 12 2 15 2" xfId="16077" xr:uid="{60A1833B-B04C-4C59-925C-D687D6A99D2A}"/>
    <cellStyle name="Note 12 2 15 2 2" xfId="17645" xr:uid="{4EF60BB6-B052-42F8-B9D8-9E1EFF349C03}"/>
    <cellStyle name="Note 12 2 15 2 3" xfId="32874" xr:uid="{D6D4A1A5-2DD2-4400-B3A2-C1E7BBA08CAE}"/>
    <cellStyle name="Note 12 2 15 3" xfId="17828" xr:uid="{3C3FF727-2DE5-40F3-9E49-A843EDD6D08E}"/>
    <cellStyle name="Note 12 2 15 4" xfId="27355" xr:uid="{D3AF8B6F-9E7F-4F0D-91F2-22EE36D95E9F}"/>
    <cellStyle name="Note 12 2 16" xfId="9837" xr:uid="{58475124-C4B8-4F23-9477-BDC4434A0945}"/>
    <cellStyle name="Note 12 2 16 2" xfId="16308" xr:uid="{63F50FBD-A0B8-4A38-8E35-E8C5DF90C796}"/>
    <cellStyle name="Note 12 2 16 2 2" xfId="22939" xr:uid="{3DAB8B40-9258-4726-81EA-1832CBA20488}"/>
    <cellStyle name="Note 12 2 16 2 3" xfId="32936" xr:uid="{0E87BDA1-5A06-4B38-A15B-B7C368AC079A}"/>
    <cellStyle name="Note 12 2 16 3" xfId="23297" xr:uid="{1E06587B-6181-4158-A491-8E8C1938F86D}"/>
    <cellStyle name="Note 12 2 16 4" xfId="27423" xr:uid="{7ABCD644-7D1A-4007-9E9B-8414D2DC6A6B}"/>
    <cellStyle name="Note 12 2 17" xfId="9416" xr:uid="{E0B2138D-D49F-49C0-AC66-34C86DB64267}"/>
    <cellStyle name="Note 12 2 17 2" xfId="15887" xr:uid="{5129EDD0-543B-4049-8197-1A5072103315}"/>
    <cellStyle name="Note 12 2 17 2 2" xfId="19828" xr:uid="{8999D57F-3171-4551-A9AC-39B9E84DBF05}"/>
    <cellStyle name="Note 12 2 17 2 3" xfId="32697" xr:uid="{06520BC7-181D-45FE-9C42-B6F02E0A4316}"/>
    <cellStyle name="Note 12 2 17 3" xfId="7183" xr:uid="{15578156-D4A8-4BD9-914B-7BC6F871F074}"/>
    <cellStyle name="Note 12 2 17 4" xfId="27177" xr:uid="{0546044E-4B55-4E13-B901-4876195B75F8}"/>
    <cellStyle name="Note 12 2 18" xfId="11063" xr:uid="{01E74988-8B94-460C-AA81-7179C7869BA1}"/>
    <cellStyle name="Note 12 2 18 2" xfId="19511" xr:uid="{D3BFF6DA-3998-4088-BCB6-D19F22335A96}"/>
    <cellStyle name="Note 12 2 18 3" xfId="28385" xr:uid="{9E2DAB72-110C-4A01-9BAC-6665DA76280E}"/>
    <cellStyle name="Note 12 2 19" xfId="11432" xr:uid="{38643DB4-6660-48FD-89A1-269FF822B0AE}"/>
    <cellStyle name="Note 12 2 19 2" xfId="20224" xr:uid="{2334ACE5-F56A-4946-A320-62415E523B38}"/>
    <cellStyle name="Note 12 2 19 3" xfId="28718" xr:uid="{35539DBE-B047-408B-8700-92E0FDC4FD0B}"/>
    <cellStyle name="Note 12 2 2" xfId="2104" xr:uid="{00000000-0005-0000-0000-000039080000}"/>
    <cellStyle name="Note 12 2 2 2" xfId="4205" xr:uid="{208B52E8-EBF3-4671-95D4-56ADA71CFB0F}"/>
    <cellStyle name="Note 12 2 2 2 2" xfId="13351" xr:uid="{042261C0-149B-41E7-BD98-45CA40F6DDA6}"/>
    <cellStyle name="Note 12 2 2 2 2 2" xfId="20083" xr:uid="{C2B87177-FB5A-4778-84A3-6489B912C5AC}"/>
    <cellStyle name="Note 12 2 2 2 2 3" xfId="30492" xr:uid="{3A6C7B7B-DA4A-4E34-A221-F7D83409512B}"/>
    <cellStyle name="Note 12 2 2 2 3" xfId="4792" xr:uid="{CCFACC7D-7CF9-4559-9837-427F0AC368D5}"/>
    <cellStyle name="Note 12 2 2 2 4" xfId="24961" xr:uid="{62AB985B-6319-4611-B4E0-390B4815D9A2}"/>
    <cellStyle name="Note 12 2 2 3" xfId="11433" xr:uid="{8C223FF6-ADC3-4A5C-84EF-AE9DA6275935}"/>
    <cellStyle name="Note 12 2 2 3 2" xfId="17759" xr:uid="{B983462D-6B9C-4021-A405-EAEFF21B9786}"/>
    <cellStyle name="Note 12 2 2 3 3" xfId="28719" xr:uid="{B7E7D251-297C-48FA-8CC7-9903875974B9}"/>
    <cellStyle name="Note 12 2 2 4" xfId="12397" xr:uid="{C1819ADC-31F5-4EE8-9908-A47167C73473}"/>
    <cellStyle name="Note 12 2 2 4 2" xfId="5385" xr:uid="{A2943BBF-547A-4B16-A9D5-10B3C53800C7}"/>
    <cellStyle name="Note 12 2 2 4 3" xfId="29623" xr:uid="{B00B1FBF-BF03-4DD2-BE7A-78640E3F00A9}"/>
    <cellStyle name="Note 12 2 2 5" xfId="24005" xr:uid="{9F5DD4CC-7C84-4114-8B75-19B81D7CEB8D}"/>
    <cellStyle name="Note 12 2 20" xfId="10795" xr:uid="{27390BA5-82A7-4D32-B004-1B061DC1B877}"/>
    <cellStyle name="Note 12 2 20 2" xfId="17610" xr:uid="{EC5FBAED-B236-4B9E-AF01-F937B52B1C1C}"/>
    <cellStyle name="Note 12 2 20 3" xfId="28325" xr:uid="{5F8B224F-7D19-446D-BB7F-58C992560648}"/>
    <cellStyle name="Note 12 2 21" xfId="11842" xr:uid="{E52770DA-D90D-4F83-96EB-CCFEC272B0C1}"/>
    <cellStyle name="Note 12 2 21 2" xfId="18722" xr:uid="{CB4D5329-E9F6-4039-8D5E-AE520B787678}"/>
    <cellStyle name="Note 12 2 21 3" xfId="29123" xr:uid="{8182506E-B47F-4F11-B4DD-76C98F82C92A}"/>
    <cellStyle name="Note 12 2 22" xfId="10806" xr:uid="{4477E24F-E743-4FEC-902F-F5B9A3C3D570}"/>
    <cellStyle name="Note 12 2 22 2" xfId="20909" xr:uid="{BA5B2494-FD24-4251-AAF1-9DC438AE0EF6}"/>
    <cellStyle name="Note 12 2 22 3" xfId="28336" xr:uid="{49EEDC38-5891-42E2-B348-37E4A26825BF}"/>
    <cellStyle name="Note 12 2 23" xfId="11839" xr:uid="{15B4ECC9-D76A-482D-8475-3AD84B6DFFD4}"/>
    <cellStyle name="Note 12 2 23 2" xfId="17651" xr:uid="{0CCF8693-4B27-4296-AD8E-814107186492}"/>
    <cellStyle name="Note 12 2 23 3" xfId="29120" xr:uid="{93D51304-758D-46F3-A503-42123D255D1C}"/>
    <cellStyle name="Note 12 2 24" xfId="17148" xr:uid="{30217329-1FE2-421B-80A2-BB8C03A5068B}"/>
    <cellStyle name="Note 12 2 24 2" xfId="21338" xr:uid="{CF2F483B-69D0-427A-956A-431DC46624CF}"/>
    <cellStyle name="Note 12 2 24 3" xfId="33712" xr:uid="{E92ABE99-B5B0-483C-870B-E187FFA52302}"/>
    <cellStyle name="Note 12 2 25" xfId="4889" xr:uid="{9B2DBD3D-0317-4A2F-803E-4E947E74FD66}"/>
    <cellStyle name="Note 12 2 26" xfId="32924" xr:uid="{E76AB3A8-8278-40BA-A9C7-DF10E4517F98}"/>
    <cellStyle name="Note 12 2 27" xfId="34169" xr:uid="{5DDBFC62-1515-4D3C-99A6-07CCD05B2904}"/>
    <cellStyle name="Note 12 2 28" xfId="25369" xr:uid="{C48F5EEF-1C4D-413A-B072-BDCB11554A59}"/>
    <cellStyle name="Note 12 2 3" xfId="3564" xr:uid="{C2E4B143-D2DB-43DB-AD30-3BF1A160D0B8}"/>
    <cellStyle name="Note 12 2 3 2" xfId="13350" xr:uid="{5EC3BBA4-2CD6-4371-B6A4-E495F3AA5B1D}"/>
    <cellStyle name="Note 12 2 3 2 2" xfId="4744" xr:uid="{0B9FFF84-CA35-4B2E-89C6-A841DB6DA77E}"/>
    <cellStyle name="Note 12 2 3 2 3" xfId="30491" xr:uid="{D01C1E09-CAC4-4B17-A2F8-1E777334895B}"/>
    <cellStyle name="Note 12 2 3 3" xfId="7029" xr:uid="{1B1B5541-CFA8-4222-A83A-B9D6D2BBFF24}"/>
    <cellStyle name="Note 12 2 3 4" xfId="19913" xr:uid="{522949E5-C803-4180-A058-3177B9BE13DB}"/>
    <cellStyle name="Note 12 2 3 5" xfId="24960" xr:uid="{5B429149-6E40-40D5-91CA-FFD9B630FA4C}"/>
    <cellStyle name="Note 12 2 4" xfId="3690" xr:uid="{7F821820-206D-4443-96F3-FDA9A59379E6}"/>
    <cellStyle name="Note 12 2 4 2" xfId="14032" xr:uid="{CCDD8CAE-ADA6-485D-A689-E2CF9302D2BC}"/>
    <cellStyle name="Note 12 2 4 2 2" xfId="19424" xr:uid="{47E45F94-A2BD-4640-AFCE-B98E426B1AD1}"/>
    <cellStyle name="Note 12 2 4 2 3" xfId="31060" xr:uid="{F6EF1414-0664-4492-925E-6847BF70E738}"/>
    <cellStyle name="Note 12 2 4 3" xfId="19503" xr:uid="{E885B1A9-CC97-4260-8DEF-7A5BBE5A80A9}"/>
    <cellStyle name="Note 12 2 4 4" xfId="25539" xr:uid="{50FAA3CF-2D66-423F-BF03-6968E7CCE4E7}"/>
    <cellStyle name="Note 12 2 5" xfId="7470" xr:uid="{B1ECC35D-369B-4950-9C25-900E739BB5F6}"/>
    <cellStyle name="Note 12 2 5 2" xfId="13874" xr:uid="{B7651D54-9E88-4050-B603-74F7336E7F4F}"/>
    <cellStyle name="Note 12 2 5 2 2" xfId="18828" xr:uid="{231365B5-220F-45BD-9A06-F0CB9CD0AAA1}"/>
    <cellStyle name="Note 12 2 5 2 3" xfId="30904" xr:uid="{B16F592B-4CCD-44C0-9ADD-ED0E21F08CF1}"/>
    <cellStyle name="Note 12 2 5 3" xfId="17816" xr:uid="{50115528-5ACA-415A-AE1E-03B10C58AE93}"/>
    <cellStyle name="Note 12 2 5 4" xfId="25383" xr:uid="{E540565F-3919-453C-9780-77545A7B3935}"/>
    <cellStyle name="Note 12 2 6" xfId="7791" xr:uid="{E8BCD731-620B-43DA-A48B-D17801010923}"/>
    <cellStyle name="Note 12 2 6 2" xfId="14262" xr:uid="{932274D3-D66C-48FB-990C-50B7A187B992}"/>
    <cellStyle name="Note 12 2 6 2 2" xfId="4886" xr:uid="{F9C898AE-9712-442A-8938-F06FEF0182BC}"/>
    <cellStyle name="Note 12 2 6 2 3" xfId="31280" xr:uid="{BF0F91C9-0B93-4118-9503-5E986BCB47F4}"/>
    <cellStyle name="Note 12 2 6 3" xfId="21050" xr:uid="{D98B4078-C8AA-4A75-ADBA-70A39BD554DB}"/>
    <cellStyle name="Note 12 2 6 4" xfId="25759" xr:uid="{2D46CD5F-ED5C-4828-B0D3-42D35568ED8D}"/>
    <cellStyle name="Note 12 2 7" xfId="8171" xr:uid="{32700688-93B0-4D96-8EEE-E9F05A3CEDA4}"/>
    <cellStyle name="Note 12 2 7 2" xfId="14642" xr:uid="{8E9DEB46-F468-4C50-94D8-D5D9AA2DA84F}"/>
    <cellStyle name="Note 12 2 7 2 2" xfId="19153" xr:uid="{9F4D45F9-0D4F-4A35-BE87-6CC5D609FAF9}"/>
    <cellStyle name="Note 12 2 7 2 3" xfId="31652" xr:uid="{FC356991-94F3-4335-A3CE-61BC2EDE1716}"/>
    <cellStyle name="Note 12 2 7 3" xfId="23518" xr:uid="{2540FD5A-92BD-43D7-9F09-5207705F81AD}"/>
    <cellStyle name="Note 12 2 7 4" xfId="26132" xr:uid="{FD178C69-2F00-4B33-8982-B168D90B461A}"/>
    <cellStyle name="Note 12 2 8" xfId="8446" xr:uid="{2D72B80B-3BD8-426A-91F9-E80CBE94DE42}"/>
    <cellStyle name="Note 12 2 8 2" xfId="14917" xr:uid="{366643A0-0F94-4B9E-A86C-44035AF85280}"/>
    <cellStyle name="Note 12 2 8 2 2" xfId="21127" xr:uid="{13A8576A-2F4A-49C8-A7F0-65202CABB74E}"/>
    <cellStyle name="Note 12 2 8 2 3" xfId="31828" xr:uid="{F26426D4-F5FB-4443-A9E0-DC2BE44EF6D4}"/>
    <cellStyle name="Note 12 2 8 3" xfId="20214" xr:uid="{8D7B63C0-6C85-4EC9-91D1-F545991E33C9}"/>
    <cellStyle name="Note 12 2 8 4" xfId="26309" xr:uid="{1371835F-778E-4E34-BB9A-7ED77E4E6DDA}"/>
    <cellStyle name="Note 12 2 9" xfId="8301" xr:uid="{420C2F41-AA34-405E-A7EE-C3400E27A3D3}"/>
    <cellStyle name="Note 12 2 9 2" xfId="14772" xr:uid="{7ABE7B47-34C9-4436-B17D-4CAC6F8327B6}"/>
    <cellStyle name="Note 12 2 9 2 2" xfId="18459" xr:uid="{0C663F04-23DE-4BC0-88E2-4C6B202E706D}"/>
    <cellStyle name="Note 12 2 9 2 3" xfId="31683" xr:uid="{242E809F-4333-4257-8201-7CEDCF7E4DEC}"/>
    <cellStyle name="Note 12 2 9 3" xfId="20315" xr:uid="{05D58849-8FB9-4E83-9CA6-7CCCCA40B0E3}"/>
    <cellStyle name="Note 12 2 9 4" xfId="26164" xr:uid="{233831B4-F4EB-471C-ACC0-8CC48AF8D26E}"/>
    <cellStyle name="Note 12 20" xfId="11431" xr:uid="{D89EDEF6-C0F2-4D4B-A7D1-9B1E5BEB45AE}"/>
    <cellStyle name="Note 12 20 2" xfId="23089" xr:uid="{329FB0DA-D859-416A-917F-2453ADD8A106}"/>
    <cellStyle name="Note 12 20 3" xfId="28717" xr:uid="{25A0A3B7-ABFC-40D7-9082-A35EC677AEA8}"/>
    <cellStyle name="Note 12 21" xfId="10796" xr:uid="{F6DB9364-FA7C-43F4-91F9-ED1FC4F46C4E}"/>
    <cellStyle name="Note 12 21 2" xfId="18637" xr:uid="{C37E6E3F-A025-4E96-8F10-EB023BFB0895}"/>
    <cellStyle name="Note 12 21 3" xfId="28326" xr:uid="{6C4EEEF5-3032-47CE-8465-1FC01F8B9817}"/>
    <cellStyle name="Note 12 22" xfId="11771" xr:uid="{A791FE29-1B8F-41C8-84DD-3035DFC70382}"/>
    <cellStyle name="Note 12 22 2" xfId="20354" xr:uid="{38B3ED95-A71A-4146-9E32-74C6D6329EE3}"/>
    <cellStyle name="Note 12 22 3" xfId="29056" xr:uid="{ADA4FDF8-8131-45EE-80A4-4A35967E1B5A}"/>
    <cellStyle name="Note 12 23" xfId="10807" xr:uid="{CF92343A-D194-4776-BED5-19AC4FF562C0}"/>
    <cellStyle name="Note 12 23 2" xfId="4735" xr:uid="{3AE47D53-74E4-45E6-9E60-59C5042E46CE}"/>
    <cellStyle name="Note 12 23 3" xfId="28337" xr:uid="{FC4993E0-7387-453D-924D-8E68891CFA35}"/>
    <cellStyle name="Note 12 24" xfId="11378" xr:uid="{33830837-D257-4325-B201-E18362D85E5D}"/>
    <cellStyle name="Note 12 24 2" xfId="18188" xr:uid="{BE6807FA-2E26-42C4-AC67-E7DC48189336}"/>
    <cellStyle name="Note 12 24 3" xfId="28664" xr:uid="{02FC38EE-382B-46A2-81F3-2E4C691EF94F}"/>
    <cellStyle name="Note 12 25" xfId="17147" xr:uid="{C05CE204-DF3E-461F-9B41-56BC83449076}"/>
    <cellStyle name="Note 12 25 2" xfId="5214" xr:uid="{77454B37-9940-4221-8E66-FEB63F394190}"/>
    <cellStyle name="Note 12 25 3" xfId="33711" xr:uid="{40370B3A-1EEC-4D71-87FB-7634942AEF51}"/>
    <cellStyle name="Note 12 26" xfId="18709" xr:uid="{25BC5891-365C-40DE-83D5-E7C467A49435}"/>
    <cellStyle name="Note 12 27" xfId="27179" xr:uid="{CBB2111F-499A-4454-A127-ECC718762317}"/>
    <cellStyle name="Note 12 28" xfId="34009" xr:uid="{721A0FF7-E1D3-4EC9-97D2-C66174751948}"/>
    <cellStyle name="Note 12 29" xfId="34056" xr:uid="{6DE776BB-280A-4D6A-8754-A2027F92AD7F}"/>
    <cellStyle name="Note 12 3" xfId="2105" xr:uid="{00000000-0005-0000-0000-00003A080000}"/>
    <cellStyle name="Note 12 3 2" xfId="4206" xr:uid="{4FCF11F5-C6E2-445B-AEA4-C7147B878D67}"/>
    <cellStyle name="Note 12 3 2 2" xfId="13352" xr:uid="{0B5BD5A5-EA5E-4362-9C5B-5357F22B1893}"/>
    <cellStyle name="Note 12 3 2 2 2" xfId="20275" xr:uid="{BD16BCFA-ED62-40F0-925A-190A4BDE811D}"/>
    <cellStyle name="Note 12 3 2 2 3" xfId="30493" xr:uid="{06C416C6-CB7D-4D73-A1E0-2725CBA30FE2}"/>
    <cellStyle name="Note 12 3 2 3" xfId="19041" xr:uid="{2AB89799-BD41-43AF-A03F-8DB5DF74FB1F}"/>
    <cellStyle name="Note 12 3 2 4" xfId="24962" xr:uid="{C51D30B2-FFC3-4238-95B9-2737E4952AD6}"/>
    <cellStyle name="Note 12 3 3" xfId="11434" xr:uid="{50DD5E0A-AD9A-45F8-B0C9-136DDCC9EA4A}"/>
    <cellStyle name="Note 12 3 3 2" xfId="5280" xr:uid="{B9A6AF8B-0EF8-4EA4-AA21-A2F0BFB52BB7}"/>
    <cellStyle name="Note 12 3 3 3" xfId="28720" xr:uid="{1581C85C-C4D7-45AF-BE3F-25BCAD51748C}"/>
    <cellStyle name="Note 12 3 4" xfId="12398" xr:uid="{5AF8DA89-C49A-4DC3-9C8C-467B631D1E44}"/>
    <cellStyle name="Note 12 3 4 2" xfId="18614" xr:uid="{A2665989-FE08-457F-8046-DF35350B6031}"/>
    <cellStyle name="Note 12 3 4 3" xfId="29624" xr:uid="{D73ED947-0E66-4650-9BF9-641BFF1C6DCD}"/>
    <cellStyle name="Note 12 3 5" xfId="20423" xr:uid="{F67F4AE5-AF58-4FFD-AABD-AD8B6DE5E0B6}"/>
    <cellStyle name="Note 12 4" xfId="3565" xr:uid="{54D1241D-4B9E-43E4-B705-DED4A75B40A9}"/>
    <cellStyle name="Note 12 4 2" xfId="13349" xr:uid="{7F7F6B47-2DC2-4D4C-BF28-DC3F2E612E0F}"/>
    <cellStyle name="Note 12 4 2 2" xfId="7177" xr:uid="{65427DFC-FA91-4D00-AE13-F3E010A048D3}"/>
    <cellStyle name="Note 12 4 2 3" xfId="30490" xr:uid="{26CD8FD2-E3B4-4256-B729-A0BB0DF8C136}"/>
    <cellStyle name="Note 12 4 3" xfId="7028" xr:uid="{F29E5217-44F9-4BE8-85C0-A80123C00A1D}"/>
    <cellStyle name="Note 12 4 4" xfId="7207" xr:uid="{754C7FC1-6E28-4850-96B0-4D69FF607907}"/>
    <cellStyle name="Note 12 4 5" xfId="24959" xr:uid="{BB9F46BD-25FE-42F9-BE28-D59F4478C1C4}"/>
    <cellStyle name="Note 12 5" xfId="3689" xr:uid="{20710B06-7FE9-4204-B70D-C518434FACCD}"/>
    <cellStyle name="Note 12 5 2" xfId="14031" xr:uid="{BB13CE4E-64BD-4CA7-AF16-14EF82C0E6EF}"/>
    <cellStyle name="Note 12 5 2 2" xfId="19528" xr:uid="{B72E17CD-E953-414F-A3DE-1DAC350263BC}"/>
    <cellStyle name="Note 12 5 2 3" xfId="31059" xr:uid="{A5366B4A-D2BC-4F6C-B3DB-AF9923B76118}"/>
    <cellStyle name="Note 12 5 3" xfId="19386" xr:uid="{D5028953-8746-478E-8880-27B87A1BD94D}"/>
    <cellStyle name="Note 12 5 4" xfId="25538" xr:uid="{34780A4D-3A53-4E6B-AFD7-E059684CCD0B}"/>
    <cellStyle name="Note 12 6" xfId="7469" xr:uid="{7969A1C1-485F-4F15-8371-8B91BC49FE82}"/>
    <cellStyle name="Note 12 6 2" xfId="13873" xr:uid="{5880438B-7F8E-4DC3-82C1-EFD8C073EAA2}"/>
    <cellStyle name="Note 12 6 2 2" xfId="21528" xr:uid="{0C9135AB-35BE-4037-891C-0B9A7C8DF990}"/>
    <cellStyle name="Note 12 6 2 3" xfId="30903" xr:uid="{5E17B44B-812D-4839-9E4B-7A7949DED323}"/>
    <cellStyle name="Note 12 6 3" xfId="19902" xr:uid="{211B32AA-E817-41DD-A84F-3FCF4F2D1F94}"/>
    <cellStyle name="Note 12 6 4" xfId="25382" xr:uid="{7FF1B110-FE7F-4541-8C7A-CC20DE806676}"/>
    <cellStyle name="Note 12 7" xfId="7790" xr:uid="{1CE2C63D-2BF9-47E0-8CED-EE4015F57A67}"/>
    <cellStyle name="Note 12 7 2" xfId="14261" xr:uid="{FF421B97-D399-45B4-BE5F-B869111FC378}"/>
    <cellStyle name="Note 12 7 2 2" xfId="22376" xr:uid="{B1FE901C-9E4C-432C-9370-5C800013FDFE}"/>
    <cellStyle name="Note 12 7 2 3" xfId="31279" xr:uid="{F7992E87-B4A3-49D2-AABD-870D632D90AD}"/>
    <cellStyle name="Note 12 7 3" xfId="18900" xr:uid="{C35A1D1A-2CC9-4E4B-B3C5-ACA621FF6AB9}"/>
    <cellStyle name="Note 12 7 4" xfId="25758" xr:uid="{7589CCBF-2DD2-490C-983B-24A9C843F234}"/>
    <cellStyle name="Note 12 8" xfId="8172" xr:uid="{07EA11C3-3335-4119-963E-D43DE3209A12}"/>
    <cellStyle name="Note 12 8 2" xfId="14643" xr:uid="{C6736573-9876-4ECC-9AD1-65F87425E3CC}"/>
    <cellStyle name="Note 12 8 2 2" xfId="18292" xr:uid="{4051796E-DF17-4DA4-84EE-9993ECFBEE1E}"/>
    <cellStyle name="Note 12 8 2 3" xfId="31653" xr:uid="{20A2DB65-859E-4C7A-BFFF-157D83CABC96}"/>
    <cellStyle name="Note 12 8 3" xfId="21931" xr:uid="{851ADC5A-7335-4ED9-841C-FA99B7F08917}"/>
    <cellStyle name="Note 12 8 4" xfId="26133" xr:uid="{2BA1D5FA-1E2C-4EAE-B0B9-F02F98278415}"/>
    <cellStyle name="Note 12 9" xfId="8445" xr:uid="{3C58CC34-B933-48D8-832C-B7491606EC6A}"/>
    <cellStyle name="Note 12 9 2" xfId="14916" xr:uid="{CFEF5389-91F2-4779-A7C9-20913782F5EF}"/>
    <cellStyle name="Note 12 9 2 2" xfId="17913" xr:uid="{2666E3D0-077D-4571-89D6-A8D0B85D9416}"/>
    <cellStyle name="Note 12 9 2 3" xfId="31827" xr:uid="{2595C338-48B8-42A8-B64E-FD8710E55F9C}"/>
    <cellStyle name="Note 12 9 3" xfId="21185" xr:uid="{5392FE9C-4B4D-4120-9E7B-35B5608C14A4}"/>
    <cellStyle name="Note 12 9 4" xfId="26308" xr:uid="{93E06391-221F-476C-812B-BD204790F635}"/>
    <cellStyle name="Note 12_TRAFO" xfId="2106" xr:uid="{00000000-0005-0000-0000-00003B080000}"/>
    <cellStyle name="Note 13" xfId="2107" xr:uid="{00000000-0005-0000-0000-00003C080000}"/>
    <cellStyle name="Note 13 10" xfId="8302" xr:uid="{C3EA4EF1-BAF1-437D-B6C5-EC8E016BA1B2}"/>
    <cellStyle name="Note 13 10 2" xfId="14773" xr:uid="{6957245F-AB4C-4729-96C4-F0872F957D50}"/>
    <cellStyle name="Note 13 10 2 2" xfId="7648" xr:uid="{7CE43D89-1BED-4DEF-AC1D-C328530991A4}"/>
    <cellStyle name="Note 13 10 2 3" xfId="31684" xr:uid="{028FCC8D-872A-4B2A-A79B-BE2C176CE953}"/>
    <cellStyle name="Note 13 10 3" xfId="6143" xr:uid="{A6FD9938-A04B-4BE4-B94F-6C954B5C9FDD}"/>
    <cellStyle name="Note 13 10 4" xfId="26165" xr:uid="{3ECBA55C-20E0-48BF-877A-D8DC941B0549}"/>
    <cellStyle name="Note 13 11" xfId="8987" xr:uid="{10475753-6F13-493E-AF6F-F5F7DEA927E0}"/>
    <cellStyle name="Note 13 11 2" xfId="15458" xr:uid="{4CBF8CDC-2EFE-4AC1-83A3-154668947EAD}"/>
    <cellStyle name="Note 13 11 2 2" xfId="17632" xr:uid="{F253F769-2A75-404F-85F2-60ADEF75C0A8}"/>
    <cellStyle name="Note 13 11 2 3" xfId="32277" xr:uid="{54A588FB-3B43-4695-8785-BC703822BDC0}"/>
    <cellStyle name="Note 13 11 3" xfId="18246" xr:uid="{330AF118-D1EB-491F-8FE6-9F8C0634EDEF}"/>
    <cellStyle name="Note 13 11 4" xfId="26759" xr:uid="{3B45EF3F-B5D3-439C-A751-2F076A739E10}"/>
    <cellStyle name="Note 13 12" xfId="8832" xr:uid="{AE7B4D91-F2D8-4A98-B713-BCDFA8236B86}"/>
    <cellStyle name="Note 13 12 2" xfId="15303" xr:uid="{E16C1E54-C260-4DE0-ADF9-BAAAB844325F}"/>
    <cellStyle name="Note 13 12 2 2" xfId="17582" xr:uid="{A37C7BE4-4505-4573-B8B2-50094B57D7D6}"/>
    <cellStyle name="Note 13 12 2 3" xfId="32123" xr:uid="{67B2D861-CE92-44A1-A9D3-1EFC8C673438}"/>
    <cellStyle name="Note 13 12 3" xfId="4479" xr:uid="{7A3F86BC-360F-4731-AD62-997C6CDF2B55}"/>
    <cellStyle name="Note 13 12 4" xfId="26605" xr:uid="{2C75A937-A8AC-41B6-BBDA-32433031234D}"/>
    <cellStyle name="Note 13 13" xfId="9148" xr:uid="{3DD98B05-B922-48DE-A118-DE538D631FCF}"/>
    <cellStyle name="Note 13 13 2" xfId="15619" xr:uid="{8F43AE2E-AB72-4BB4-9F92-6E45F65F778F}"/>
    <cellStyle name="Note 13 13 2 2" xfId="6078" xr:uid="{30C2635B-5310-4FE3-8D63-44CD429E6EDD}"/>
    <cellStyle name="Note 13 13 2 3" xfId="32438" xr:uid="{FBEA2553-7052-43FF-B7FB-EEDA42F946B9}"/>
    <cellStyle name="Note 13 13 3" xfId="19513" xr:uid="{82B32F5F-2DD3-4753-AE44-EB2833C8226B}"/>
    <cellStyle name="Note 13 13 4" xfId="26920" xr:uid="{D6AC1B67-27DA-406B-8A81-1A3511ACEA65}"/>
    <cellStyle name="Note 13 14" xfId="9589" xr:uid="{82D08200-6306-4F85-AF78-076E97A3F91F}"/>
    <cellStyle name="Note 13 14 2" xfId="16060" xr:uid="{6048DCC5-C41F-44B5-8B1C-9901B5D8A2FC}"/>
    <cellStyle name="Note 13 14 2 2" xfId="20799" xr:uid="{DE7F3569-20E9-4CCD-84DC-DE789EAC0ACB}"/>
    <cellStyle name="Note 13 14 2 3" xfId="32857" xr:uid="{73D7775C-BDA0-4F46-A7C1-E8F93AA78F2D}"/>
    <cellStyle name="Note 13 14 3" xfId="19672" xr:uid="{D59E5AE1-3C6E-47B0-9074-F8634E02D10B}"/>
    <cellStyle name="Note 13 14 4" xfId="27338" xr:uid="{902ECE99-F7E3-48FA-95DD-677AA5542C8A}"/>
    <cellStyle name="Note 13 15" xfId="9853" xr:uid="{57DEE52E-789D-4B00-9692-21D031AE2D57}"/>
    <cellStyle name="Note 13 15 2" xfId="16324" xr:uid="{F649350F-F922-4F31-BF5B-90B07D775E20}"/>
    <cellStyle name="Note 13 15 2 2" xfId="18570" xr:uid="{23D819B5-2B51-45F5-847C-4B8FC0CC3FE6}"/>
    <cellStyle name="Note 13 15 2 3" xfId="32952" xr:uid="{E6258C76-6875-4011-907D-17B2232CB352}"/>
    <cellStyle name="Note 13 15 3" xfId="7677" xr:uid="{12103EB6-F084-4561-B13C-F1663A7CE8D6}"/>
    <cellStyle name="Note 13 15 4" xfId="27439" xr:uid="{6A80C12B-8CC1-475C-885C-06CCC5009CA9}"/>
    <cellStyle name="Note 13 16" xfId="9605" xr:uid="{A902C8A1-E5EE-446D-B882-9F22652D1700}"/>
    <cellStyle name="Note 13 16 2" xfId="16076" xr:uid="{84B52063-C4E4-42C8-84E9-593F764A7541}"/>
    <cellStyle name="Note 13 16 2 2" xfId="22851" xr:uid="{FFA14D46-32C3-4F22-901F-857549A21254}"/>
    <cellStyle name="Note 13 16 2 3" xfId="32873" xr:uid="{2BF0705C-BA95-4664-91F7-1C39C26295AD}"/>
    <cellStyle name="Note 13 16 3" xfId="19117" xr:uid="{E51F6800-0D82-4865-B620-EFE9A96CD751}"/>
    <cellStyle name="Note 13 16 4" xfId="27354" xr:uid="{AB70A052-DD1A-48BB-9C1B-786A17952A86}"/>
    <cellStyle name="Note 13 17" xfId="9838" xr:uid="{1BCD016D-3447-4FFC-9435-DDE3C29D0FFD}"/>
    <cellStyle name="Note 13 17 2" xfId="16309" xr:uid="{9FBD30E8-3CCB-4E27-A685-5C11CDDF7278}"/>
    <cellStyle name="Note 13 17 2 2" xfId="20720" xr:uid="{8A3EF16F-8652-419E-BE61-9378CFB71CA1}"/>
    <cellStyle name="Note 13 17 2 3" xfId="32937" xr:uid="{18B53BA1-48E5-4418-A3F7-C76256C61A18}"/>
    <cellStyle name="Note 13 17 3" xfId="18096" xr:uid="{89B56B98-B9AE-48ED-AF49-8B8CE6FA5332}"/>
    <cellStyle name="Note 13 17 4" xfId="27424" xr:uid="{D6C75BC2-446F-4EF7-81C9-7FF610358274}"/>
    <cellStyle name="Note 13 18" xfId="9621" xr:uid="{9919CFA7-AE59-426B-A65E-0CE623E2D4EA}"/>
    <cellStyle name="Note 13 18 2" xfId="16092" xr:uid="{BEBCCEC0-56A0-458F-A459-93C09F8AEEE5}"/>
    <cellStyle name="Note 13 18 2 2" xfId="4756" xr:uid="{56CD37F5-8604-4B07-A642-D192F8AD0E0A}"/>
    <cellStyle name="Note 13 18 2 3" xfId="32889" xr:uid="{DC39BE43-8278-405B-87C9-22855B2EA4C2}"/>
    <cellStyle name="Note 13 18 3" xfId="20642" xr:uid="{15D5BCFC-E6D1-4170-9B2D-FFBFC42D257D}"/>
    <cellStyle name="Note 13 18 4" xfId="27370" xr:uid="{453E0D10-E92D-4DA6-AA32-544D33271160}"/>
    <cellStyle name="Note 13 19" xfId="11064" xr:uid="{5D5D195F-CA59-4B99-92BE-77A7F2B47ADF}"/>
    <cellStyle name="Note 13 19 2" xfId="19219" xr:uid="{1346AB51-15C4-4398-9EB8-5ACDBED86E33}"/>
    <cellStyle name="Note 13 19 3" xfId="28386" xr:uid="{CA206FA3-A1D5-4D8D-8ED5-0D97E192D938}"/>
    <cellStyle name="Note 13 2" xfId="2108" xr:uid="{00000000-0005-0000-0000-00003D080000}"/>
    <cellStyle name="Note 13 2 10" xfId="8988" xr:uid="{A3A9CF2D-493D-4E29-9095-BD58DB226E73}"/>
    <cellStyle name="Note 13 2 10 2" xfId="15459" xr:uid="{D2A0182E-44C0-46C7-B089-75FF00C565CC}"/>
    <cellStyle name="Note 13 2 10 2 2" xfId="20080" xr:uid="{2EC584E9-D980-40A3-AE92-6CE926D042C2}"/>
    <cellStyle name="Note 13 2 10 2 3" xfId="32278" xr:uid="{C7B0C7E3-B2F5-4A59-8597-F678E123F2C2}"/>
    <cellStyle name="Note 13 2 10 3" xfId="19196" xr:uid="{138CD41D-CE4A-45D7-BE6E-A6B3629C3141}"/>
    <cellStyle name="Note 13 2 10 4" xfId="26760" xr:uid="{D6C543C1-F23E-4C4A-B26D-02E1600FFC8D}"/>
    <cellStyle name="Note 13 2 11" xfId="8833" xr:uid="{387D2826-0C86-4C0F-B7FC-1459BFCC664A}"/>
    <cellStyle name="Note 13 2 11 2" xfId="15304" xr:uid="{F39B9585-AE41-485B-9BCC-628C2299A6F6}"/>
    <cellStyle name="Note 13 2 11 2 2" xfId="22947" xr:uid="{67BA28C4-734C-4621-97BE-F1481BD9661B}"/>
    <cellStyle name="Note 13 2 11 2 3" xfId="32124" xr:uid="{6322267F-FBB2-41F0-9524-BBDB6A275C36}"/>
    <cellStyle name="Note 13 2 11 3" xfId="23238" xr:uid="{4C6C7573-2A36-4FE4-8259-CDDB31338015}"/>
    <cellStyle name="Note 13 2 11 4" xfId="26606" xr:uid="{0168C383-C321-4903-81EC-31374EABF03E}"/>
    <cellStyle name="Note 13 2 12" xfId="9214" xr:uid="{9E48753C-6A62-4F4D-9F01-C3568C6A38D1}"/>
    <cellStyle name="Note 13 2 12 2" xfId="15685" xr:uid="{A8C926A3-BD6D-4AA1-BFDE-B62EBC7CD3CF}"/>
    <cellStyle name="Note 13 2 12 2 2" xfId="23017" xr:uid="{20020248-2EB9-4D66-A06C-645ABA38F851}"/>
    <cellStyle name="Note 13 2 12 2 3" xfId="32497" xr:uid="{C573EEDA-7EBB-4E91-843C-95302C3641F4}"/>
    <cellStyle name="Note 13 2 12 3" xfId="22325" xr:uid="{ED0BB5F1-6C93-4E41-94CA-D40E788E3922}"/>
    <cellStyle name="Note 13 2 12 4" xfId="26978" xr:uid="{6251EC49-9980-48D1-8C77-B324F1E3C5E8}"/>
    <cellStyle name="Note 13 2 13" xfId="9588" xr:uid="{8D66D757-E76E-4F53-8A7C-837A158DECA7}"/>
    <cellStyle name="Note 13 2 13 2" xfId="16059" xr:uid="{F8598EFA-91C7-4E2C-8C81-5F121CF8720B}"/>
    <cellStyle name="Note 13 2 13 2 2" xfId="19146" xr:uid="{AE7029DD-E236-4043-B896-3EA90C5F8235}"/>
    <cellStyle name="Note 13 2 13 2 3" xfId="32856" xr:uid="{41925DC0-ED21-47CB-B13D-23089DFE62E7}"/>
    <cellStyle name="Note 13 2 13 3" xfId="20914" xr:uid="{DC70BE68-3B5A-4000-9D07-2614B9812B79}"/>
    <cellStyle name="Note 13 2 13 4" xfId="27337" xr:uid="{9196F538-A1A8-47D0-95AE-5230B561EF59}"/>
    <cellStyle name="Note 13 2 14" xfId="9433" xr:uid="{87984098-C66A-49DF-9BE8-53DA0EC23AC9}"/>
    <cellStyle name="Note 13 2 14 2" xfId="15904" xr:uid="{A5A23116-367C-4B4E-A322-FA0277F7F31F}"/>
    <cellStyle name="Note 13 2 14 2 2" xfId="18065" xr:uid="{7C3E6FEC-5888-4664-A540-034F80CAF141}"/>
    <cellStyle name="Note 13 2 14 2 3" xfId="32704" xr:uid="{64B409D5-6EFE-440B-92D2-CDCE2AFCD562}"/>
    <cellStyle name="Note 13 2 14 3" xfId="19412" xr:uid="{8DA30602-CA5E-4BEA-9C19-5EDB3BD3AC0C}"/>
    <cellStyle name="Note 13 2 14 4" xfId="27185" xr:uid="{967A9F3C-06F7-4866-A6BF-2FA8E91BD91E}"/>
    <cellStyle name="Note 13 2 15" xfId="9604" xr:uid="{FD2B8D25-4E16-4F82-976D-7879E05DF081}"/>
    <cellStyle name="Note 13 2 15 2" xfId="16075" xr:uid="{DD433248-55C2-49DD-B0A9-1349DB0C5A04}"/>
    <cellStyle name="Note 13 2 15 2 2" xfId="21916" xr:uid="{6267DBFD-79C7-45B9-A8BA-27C9B45927D2}"/>
    <cellStyle name="Note 13 2 15 2 3" xfId="32872" xr:uid="{A2F249D9-6586-4EF1-B97E-45BFC01F255F}"/>
    <cellStyle name="Note 13 2 15 3" xfId="4827" xr:uid="{0F0910C1-2FE6-4FE3-A191-044444865E73}"/>
    <cellStyle name="Note 13 2 15 4" xfId="27353" xr:uid="{55A176D3-A5F1-4AE0-B55D-93DD4D72AFA6}"/>
    <cellStyle name="Note 13 2 16" xfId="9839" xr:uid="{8C61FDC1-B3B9-4ED8-AEE8-62D1BB117CB1}"/>
    <cellStyle name="Note 13 2 16 2" xfId="16310" xr:uid="{6BB1DD40-5998-4646-875F-A9DB332EA639}"/>
    <cellStyle name="Note 13 2 16 2 2" xfId="22196" xr:uid="{56E60EAF-A094-4E7F-9351-4EB4BB2D536C}"/>
    <cellStyle name="Note 13 2 16 2 3" xfId="32938" xr:uid="{05B8B76B-9034-4BFE-A3EF-D8E5D310D30F}"/>
    <cellStyle name="Note 13 2 16 3" xfId="23946" xr:uid="{DE4C6F73-8364-4592-B956-6E380AB9E2F7}"/>
    <cellStyle name="Note 13 2 16 4" xfId="27425" xr:uid="{9C07192F-8114-4D34-8B76-7E4936579CFE}"/>
    <cellStyle name="Note 13 2 17" xfId="9620" xr:uid="{784C587A-1436-4668-B605-4F8F3DFFD76D}"/>
    <cellStyle name="Note 13 2 17 2" xfId="16091" xr:uid="{59A71708-B4A8-4075-B81E-F2E21B9768BB}"/>
    <cellStyle name="Note 13 2 17 2 2" xfId="22661" xr:uid="{83895882-3E89-4B90-9C79-11890C3833E3}"/>
    <cellStyle name="Note 13 2 17 2 3" xfId="32888" xr:uid="{C0710F3C-0317-419B-A074-D3F1D6B52B1F}"/>
    <cellStyle name="Note 13 2 17 3" xfId="19473" xr:uid="{E45372A2-3220-4638-8EC5-9FB904856F8C}"/>
    <cellStyle name="Note 13 2 17 4" xfId="27369" xr:uid="{A548661E-C26A-4047-8651-A10A780F4F14}"/>
    <cellStyle name="Note 13 2 18" xfId="11065" xr:uid="{C82E13E8-4657-41F7-AE29-205746A9EAC1}"/>
    <cellStyle name="Note 13 2 18 2" xfId="5832" xr:uid="{B1306AF5-42EA-4001-B7ED-87B69C69B967}"/>
    <cellStyle name="Note 13 2 18 3" xfId="28387" xr:uid="{CD226FB4-C08E-4CAA-B5C2-F963C94B5FC6}"/>
    <cellStyle name="Note 13 2 19" xfId="11436" xr:uid="{F5755C70-0D6F-47FB-940B-D9E22518621A}"/>
    <cellStyle name="Note 13 2 19 2" xfId="5188" xr:uid="{9A7560E7-3413-4B04-9ACB-B239C0634EBA}"/>
    <cellStyle name="Note 13 2 19 3" xfId="28722" xr:uid="{E7B36378-0DC7-4C18-877D-F4C419A7151F}"/>
    <cellStyle name="Note 13 2 2" xfId="2109" xr:uid="{00000000-0005-0000-0000-00003E080000}"/>
    <cellStyle name="Note 13 2 2 2" xfId="4207" xr:uid="{85275A11-ED58-45B7-8CF7-36C8864B31A9}"/>
    <cellStyle name="Note 13 2 2 2 2" xfId="13355" xr:uid="{CE467635-C74C-4025-895B-48EC4E9446B3}"/>
    <cellStyle name="Note 13 2 2 2 2 2" xfId="20254" xr:uid="{3E2E6AA0-1929-42A3-9F46-661B45280AF3}"/>
    <cellStyle name="Note 13 2 2 2 2 3" xfId="30496" xr:uid="{5746F3FD-8B0A-4DB7-A909-FBA8BBE4D729}"/>
    <cellStyle name="Note 13 2 2 2 3" xfId="19065" xr:uid="{DB132EB8-9F61-4D45-9062-08BB12A9CC82}"/>
    <cellStyle name="Note 13 2 2 2 4" xfId="24965" xr:uid="{AB96278D-8EEB-42DF-A927-66617FC1363F}"/>
    <cellStyle name="Note 13 2 2 3" xfId="11437" xr:uid="{2F3A9C19-406E-4AB0-A732-2581914E2993}"/>
    <cellStyle name="Note 13 2 2 3 2" xfId="4482" xr:uid="{EDFE023F-ADB3-4093-8F5D-8641AD377726}"/>
    <cellStyle name="Note 13 2 2 3 3" xfId="28723" xr:uid="{64C32FCB-BF5C-4C30-AB5D-C2EB0F7E88C5}"/>
    <cellStyle name="Note 13 2 2 4" xfId="12399" xr:uid="{B4B28C98-FF8B-4ACC-A59E-BC1451912928}"/>
    <cellStyle name="Note 13 2 2 4 2" xfId="19308" xr:uid="{804FD97E-0080-449B-B73E-BE9D9AD9CB22}"/>
    <cellStyle name="Note 13 2 2 4 3" xfId="29625" xr:uid="{43E9A1C6-2B15-4711-A2E3-7C67DBEE815E}"/>
    <cellStyle name="Note 13 2 2 5" xfId="5165" xr:uid="{F2E5ECE5-7693-4C19-9D87-3FE4218FC4B2}"/>
    <cellStyle name="Note 13 2 20" xfId="11236" xr:uid="{1EA6F251-522D-4BCB-8A2E-C130152F3E5C}"/>
    <cellStyle name="Note 13 2 20 2" xfId="23441" xr:uid="{436F3460-8AC9-45DE-B4DC-898C9809253F}"/>
    <cellStyle name="Note 13 2 20 3" xfId="28552" xr:uid="{B01C22ED-A220-4E03-8EB2-DC9B444C153F}"/>
    <cellStyle name="Note 13 2 21" xfId="11773" xr:uid="{4A0D0E50-0181-4983-9DA2-B3CBA476C74E}"/>
    <cellStyle name="Note 13 2 21 2" xfId="4487" xr:uid="{1299FCCB-2C2D-432C-8FBF-99992C59B99D}"/>
    <cellStyle name="Note 13 2 21 3" xfId="29058" xr:uid="{FC3B9A62-4375-4189-93A3-E71129E63C34}"/>
    <cellStyle name="Note 13 2 22" xfId="11367" xr:uid="{1CCB55DC-466C-4CC5-B146-0E8B734C7838}"/>
    <cellStyle name="Note 13 2 22 2" xfId="17774" xr:uid="{429FB512-A7B5-4CE1-A571-A90B5EEFA828}"/>
    <cellStyle name="Note 13 2 22 3" xfId="28654" xr:uid="{C852DD33-6598-41B4-BD09-F0DE699F322D}"/>
    <cellStyle name="Note 13 2 23" xfId="11380" xr:uid="{BCD2C4DB-09CA-41E7-8BD4-623E855C5D48}"/>
    <cellStyle name="Note 13 2 23 2" xfId="20411" xr:uid="{127A5F70-BA90-4934-AD5E-7930B1FB6872}"/>
    <cellStyle name="Note 13 2 23 3" xfId="28666" xr:uid="{E709DB70-0331-45B7-A59C-67E0B4D809A1}"/>
    <cellStyle name="Note 13 2 24" xfId="17150" xr:uid="{E89C0574-5280-4FAB-8F10-7E89A49671F3}"/>
    <cellStyle name="Note 13 2 24 2" xfId="23003" xr:uid="{00F15235-E510-4792-8ED1-CA5F9F325B76}"/>
    <cellStyle name="Note 13 2 24 3" xfId="33714" xr:uid="{2D4E064F-DD5B-42FE-911D-6D6F1D505A99}"/>
    <cellStyle name="Note 13 2 25" xfId="17394" xr:uid="{F5ACDB39-431B-489C-B9F9-C3E8DB1766A4}"/>
    <cellStyle name="Note 13 2 26" xfId="34075" xr:uid="{4877D9D9-5709-4569-A8CA-DEA2B1D4AD94}"/>
    <cellStyle name="Note 13 2 27" xfId="34023" xr:uid="{E318A905-D467-4DFA-8776-591042D858AC}"/>
    <cellStyle name="Note 13 2 28" xfId="27411" xr:uid="{189D41C6-AE47-4AEC-AD2F-E50FD8882DE9}"/>
    <cellStyle name="Note 13 2 3" xfId="3562" xr:uid="{6B7EC394-05B1-4CF9-BB00-1B2249B65C05}"/>
    <cellStyle name="Note 13 2 3 2" xfId="13354" xr:uid="{EE82EBBC-AE06-4183-9145-BC2A2F08F9B0}"/>
    <cellStyle name="Note 13 2 3 2 2" xfId="19243" xr:uid="{71B7490A-0B72-4391-9141-7F169A6B8363}"/>
    <cellStyle name="Note 13 2 3 2 3" xfId="30495" xr:uid="{515B09C3-A6B9-4E54-8299-0916D2BD9CAC}"/>
    <cellStyle name="Note 13 2 3 3" xfId="7032" xr:uid="{D2B1D369-90BC-4F2B-994F-D6F4253796F4}"/>
    <cellStyle name="Note 13 2 3 4" xfId="18623" xr:uid="{9B06B656-02DC-4AAC-9996-AB8035AFEDD0}"/>
    <cellStyle name="Note 13 2 3 5" xfId="24964" xr:uid="{365DF857-1F91-4E0D-A850-4FB0F9736598}"/>
    <cellStyle name="Note 13 2 4" xfId="3718" xr:uid="{6E07A05C-E655-4DA1-B9DE-51AB15309B02}"/>
    <cellStyle name="Note 13 2 4 2" xfId="14034" xr:uid="{9FF25463-AA67-4AF8-B169-7E2F791DEA0F}"/>
    <cellStyle name="Note 13 2 4 2 2" xfId="22862" xr:uid="{D171349C-7931-4846-83E2-052FBBF78171}"/>
    <cellStyle name="Note 13 2 4 2 3" xfId="31062" xr:uid="{69C520DE-9BCB-49E4-84A0-296CED845EF9}"/>
    <cellStyle name="Note 13 2 4 3" xfId="22933" xr:uid="{FBCD617D-81AC-4BF3-9D83-8A4A60560FB0}"/>
    <cellStyle name="Note 13 2 4 4" xfId="25541" xr:uid="{68ABC1E4-F780-4672-9AC5-F50E0C29E727}"/>
    <cellStyle name="Note 13 2 5" xfId="7472" xr:uid="{2C597C9F-CE28-4656-8FC0-443287BF9BE4}"/>
    <cellStyle name="Note 13 2 5 2" xfId="13876" xr:uid="{6237F27B-76A9-410E-B71A-4D5EB710E37D}"/>
    <cellStyle name="Note 13 2 5 2 2" xfId="19871" xr:uid="{C34C8E32-B883-4073-93BC-7E5363BE74E3}"/>
    <cellStyle name="Note 13 2 5 2 3" xfId="30906" xr:uid="{FA0C08BB-1D23-46C2-BB84-B592B5B3AFBE}"/>
    <cellStyle name="Note 13 2 5 3" xfId="22477" xr:uid="{51FD343E-B3D1-4B41-B48E-7CA44C036CC3}"/>
    <cellStyle name="Note 13 2 5 4" xfId="25385" xr:uid="{F5AD77E5-7B6D-41F6-87A6-FF7FFF524FE2}"/>
    <cellStyle name="Note 13 2 6" xfId="7792" xr:uid="{20ADEE4B-6164-48AA-BBA7-1C95A8D1E797}"/>
    <cellStyle name="Note 13 2 6 2" xfId="14263" xr:uid="{8695F3F3-55EE-41B7-88A4-2AF796A10682}"/>
    <cellStyle name="Note 13 2 6 2 2" xfId="4543" xr:uid="{71D27D2D-6379-4C55-B9D4-52311A2B743B}"/>
    <cellStyle name="Note 13 2 6 2 3" xfId="31281" xr:uid="{0A04C545-6FAF-4B90-A94F-D7EF63AFD9E3}"/>
    <cellStyle name="Note 13 2 6 3" xfId="18060" xr:uid="{80783A35-FE8C-465A-B1FE-DCB3CA79C84A}"/>
    <cellStyle name="Note 13 2 6 4" xfId="25760" xr:uid="{77B28315-BA60-499E-AC19-850D9857D788}"/>
    <cellStyle name="Note 13 2 7" xfId="8169" xr:uid="{44555FD1-5931-4398-A552-5A9B3774F5A0}"/>
    <cellStyle name="Note 13 2 7 2" xfId="14640" xr:uid="{CEDCFCFC-936C-41B0-A962-9F207CEC58B1}"/>
    <cellStyle name="Note 13 2 7 2 2" xfId="17422" xr:uid="{BFEB9D67-3439-4D4D-80A2-C98376CDEAA1}"/>
    <cellStyle name="Note 13 2 7 2 3" xfId="31650" xr:uid="{ECA6EC69-DF55-4BFE-918E-EF43D7BAF671}"/>
    <cellStyle name="Note 13 2 7 3" xfId="20809" xr:uid="{2596D112-2F93-40D7-B504-B2359CD89D17}"/>
    <cellStyle name="Note 13 2 7 4" xfId="26130" xr:uid="{51631DFC-8EC9-45B7-BAA1-F0A2F250458A}"/>
    <cellStyle name="Note 13 2 8" xfId="8448" xr:uid="{6AD07E20-065B-4F6F-9480-4FDE73ACE8AA}"/>
    <cellStyle name="Note 13 2 8 2" xfId="14919" xr:uid="{3293C765-969A-40CC-AEEE-A6E3F5FD3E85}"/>
    <cellStyle name="Note 13 2 8 2 2" xfId="19559" xr:uid="{90D1F608-76FA-452D-BB9E-3DA24F41C6C2}"/>
    <cellStyle name="Note 13 2 8 2 3" xfId="31830" xr:uid="{918D712C-AC59-42BE-A6E2-8FB0677C2E5C}"/>
    <cellStyle name="Note 13 2 8 3" xfId="21030" xr:uid="{274C20DA-656F-484B-BBF3-682B5926D77B}"/>
    <cellStyle name="Note 13 2 8 4" xfId="26311" xr:uid="{A3FE0FDE-AE1B-44C4-BFC3-A185AE5F7FC0}"/>
    <cellStyle name="Note 13 2 9" xfId="8303" xr:uid="{3C842D38-BF87-4221-B2DE-B2C6AA26F7D8}"/>
    <cellStyle name="Note 13 2 9 2" xfId="14774" xr:uid="{A6FB0092-FA90-4197-876C-F71E1F404AEE}"/>
    <cellStyle name="Note 13 2 9 2 2" xfId="20344" xr:uid="{6FA27B7A-45C3-45C9-8B4D-1767C9C695CD}"/>
    <cellStyle name="Note 13 2 9 2 3" xfId="31685" xr:uid="{9CEA056A-0828-4795-AE4A-3A90489E2DCA}"/>
    <cellStyle name="Note 13 2 9 3" xfId="17477" xr:uid="{861BA5D5-9465-4D18-BCE0-DEBA5453C376}"/>
    <cellStyle name="Note 13 2 9 4" xfId="26166" xr:uid="{1C145179-8E2B-4C1C-9B04-DAA76787A8AE}"/>
    <cellStyle name="Note 13 20" xfId="11435" xr:uid="{07C31B2A-8A14-4C9C-AA6F-CC8BC5026E9D}"/>
    <cellStyle name="Note 13 20 2" xfId="19346" xr:uid="{02E67C3E-31CE-4BAC-9ACA-F2A49AC2DEF3}"/>
    <cellStyle name="Note 13 20 3" xfId="28721" xr:uid="{F11FDDF6-424C-4394-9098-0B3D24741A4F}"/>
    <cellStyle name="Note 13 21" xfId="11237" xr:uid="{5D5829F2-C446-43B1-9FE0-FF5B53B1624E}"/>
    <cellStyle name="Note 13 21 2" xfId="21955" xr:uid="{FD4D8BB4-9348-4951-ABEF-308611F11F96}"/>
    <cellStyle name="Note 13 21 3" xfId="28553" xr:uid="{19B78099-5314-4749-B9B4-1598FA812C6E}"/>
    <cellStyle name="Note 13 22" xfId="11772" xr:uid="{0CF57374-39B2-4502-AA1A-5E08FAA0C8C9}"/>
    <cellStyle name="Note 13 22 2" xfId="22536" xr:uid="{063375CA-28B8-45F7-8F00-7AA9CEE78514}"/>
    <cellStyle name="Note 13 22 3" xfId="29057" xr:uid="{B7727D35-32FA-4758-B377-A8ED913BB569}"/>
    <cellStyle name="Note 13 23" xfId="10805" xr:uid="{24B04CE8-C7D1-4026-B39D-3DD3C8AEAC33}"/>
    <cellStyle name="Note 13 23 2" xfId="17460" xr:uid="{75B0A66D-9054-490D-A3A5-7FF396CB0EEB}"/>
    <cellStyle name="Note 13 23 3" xfId="28335" xr:uid="{D7DDDE1D-C057-411E-B7B0-B9ADA5AE330C}"/>
    <cellStyle name="Note 13 24" xfId="11379" xr:uid="{3E4B2D61-0ED7-443B-915D-E1EB9776D8A8}"/>
    <cellStyle name="Note 13 24 2" xfId="21422" xr:uid="{E185A6C6-25FA-4DA5-82A5-68EBF1C21C17}"/>
    <cellStyle name="Note 13 24 3" xfId="28665" xr:uid="{3ACA7D28-514D-4918-8F35-859FF860457C}"/>
    <cellStyle name="Note 13 25" xfId="17149" xr:uid="{7D683619-1A1E-4108-A2F2-FCCCD75DB7FE}"/>
    <cellStyle name="Note 13 25 2" xfId="5269" xr:uid="{E5624FCA-BE1C-4F20-8E88-2ED3C811EE67}"/>
    <cellStyle name="Note 13 25 3" xfId="33713" xr:uid="{78BFF17A-2AEA-45A8-A7D3-E0AF785AAE79}"/>
    <cellStyle name="Note 13 26" xfId="17628" xr:uid="{BAC93F5B-4090-4542-8133-52E7B2B62EB9}"/>
    <cellStyle name="Note 13 27" xfId="24323" xr:uid="{9EBD08AC-E822-485B-A923-118C3C898CC7}"/>
    <cellStyle name="Note 13 28" xfId="34303" xr:uid="{EF15254D-2BE8-473B-B441-655CB6A6B547}"/>
    <cellStyle name="Note 13 29" xfId="27379" xr:uid="{C26ECCF8-A7F5-430C-BE70-85B20BE550E6}"/>
    <cellStyle name="Note 13 3" xfId="2110" xr:uid="{00000000-0005-0000-0000-00003F080000}"/>
    <cellStyle name="Note 13 3 2" xfId="4208" xr:uid="{E9E8115D-AB8A-4E55-898A-10BCD331385B}"/>
    <cellStyle name="Note 13 3 2 2" xfId="13356" xr:uid="{80103541-6F8E-4CD6-89BF-36D47251BA01}"/>
    <cellStyle name="Note 13 3 2 2 2" xfId="23413" xr:uid="{06AD2D0E-0E07-4F27-B151-BB0B613FDA8F}"/>
    <cellStyle name="Note 13 3 2 2 3" xfId="30497" xr:uid="{510AC4C1-2AA0-4315-A67A-7511213D48B7}"/>
    <cellStyle name="Note 13 3 2 3" xfId="17936" xr:uid="{76A3FA6B-4621-42BC-9353-BBE2B523050B}"/>
    <cellStyle name="Note 13 3 2 4" xfId="24966" xr:uid="{6866E086-D75B-402E-9D4C-E58F451BEF41}"/>
    <cellStyle name="Note 13 3 3" xfId="11438" xr:uid="{078D4ECA-4382-42AC-83C8-E473843A054B}"/>
    <cellStyle name="Note 13 3 3 2" xfId="20217" xr:uid="{600236EF-4529-4D9A-983E-5A03E38BC5CA}"/>
    <cellStyle name="Note 13 3 3 3" xfId="28724" xr:uid="{7E07B0C9-DC92-40F5-ABF2-0A3871AAB18B}"/>
    <cellStyle name="Note 13 3 4" xfId="12400" xr:uid="{79984AC9-D832-4B3C-BF63-DC44F94B9E7D}"/>
    <cellStyle name="Note 13 3 4 2" xfId="18345" xr:uid="{1093795B-C753-4D1A-A6F7-097230442AB4}"/>
    <cellStyle name="Note 13 3 4 3" xfId="29626" xr:uid="{E1E1C535-C605-49A4-B639-2BF0C2B4D267}"/>
    <cellStyle name="Note 13 3 5" xfId="17730" xr:uid="{FFCC8EEA-BB7F-42E1-A83A-74F3855DE9B9}"/>
    <cellStyle name="Note 13 4" xfId="3563" xr:uid="{DEAB9482-F2A6-4667-98AD-D865AC7A7C4A}"/>
    <cellStyle name="Note 13 4 2" xfId="13353" xr:uid="{800CB476-F517-4377-871B-508D196B99BE}"/>
    <cellStyle name="Note 13 4 2 2" xfId="6547" xr:uid="{E7499266-7159-4120-941C-CE07DD6933CF}"/>
    <cellStyle name="Note 13 4 2 3" xfId="30494" xr:uid="{BE3C33F6-5001-4CF1-98D4-DB4181EA1878}"/>
    <cellStyle name="Note 13 4 3" xfId="7031" xr:uid="{0F3952D3-18AE-4219-B026-368306281B4C}"/>
    <cellStyle name="Note 13 4 4" xfId="18678" xr:uid="{786ADD5B-B35D-4490-BFEB-F1F11B861441}"/>
    <cellStyle name="Note 13 4 5" xfId="24963" xr:uid="{1691F36D-3ED5-4D93-B13F-20BDE2B24F41}"/>
    <cellStyle name="Note 13 5" xfId="3691" xr:uid="{79DC5C88-2516-41B6-8BAF-E481DA7D299B}"/>
    <cellStyle name="Note 13 5 2" xfId="14033" xr:uid="{3A6BF3BB-D3FB-4C86-B516-A4CAEBC104CC}"/>
    <cellStyle name="Note 13 5 2 2" xfId="7683" xr:uid="{A6FFEE0A-123F-4F42-B777-EF54A57A3226}"/>
    <cellStyle name="Note 13 5 2 3" xfId="31061" xr:uid="{145C470C-A2EB-4A50-8CD5-E16106070AB0}"/>
    <cellStyle name="Note 13 5 3" xfId="20056" xr:uid="{59599B0A-4B4D-4243-A7C1-6292C73F1752}"/>
    <cellStyle name="Note 13 5 4" xfId="25540" xr:uid="{C04E13E2-EB59-4CD6-A826-C5ADB6689D6B}"/>
    <cellStyle name="Note 13 6" xfId="7471" xr:uid="{7AAE7043-54EF-4C4A-BF31-F4B13E3CDEB8}"/>
    <cellStyle name="Note 13 6 2" xfId="13875" xr:uid="{DF0D3469-4638-4A8E-8EC1-BD4E4E0301FC}"/>
    <cellStyle name="Note 13 6 2 2" xfId="23084" xr:uid="{43F70CF5-8D82-42D6-AE1B-E5FA61F7A787}"/>
    <cellStyle name="Note 13 6 2 3" xfId="30905" xr:uid="{F938A4C2-4F77-4D8C-8E7A-84048BAFEA35}"/>
    <cellStyle name="Note 13 6 3" xfId="22917" xr:uid="{AA6A470B-6BA6-4044-91A5-27E60738105C}"/>
    <cellStyle name="Note 13 6 4" xfId="25384" xr:uid="{67F7CF65-8809-4A5E-A9FA-2FAD598799BC}"/>
    <cellStyle name="Note 13 7" xfId="7735" xr:uid="{B0534EDE-1AB1-4761-9E00-336D9FA7164D}"/>
    <cellStyle name="Note 13 7 2" xfId="14195" xr:uid="{D5360818-4E12-4F8B-8AA6-BEFAE61F9513}"/>
    <cellStyle name="Note 13 7 2 2" xfId="17404" xr:uid="{D83D2B93-2D18-46A0-AEB0-D943935B282A}"/>
    <cellStyle name="Note 13 7 2 3" xfId="31223" xr:uid="{5AC5E6A8-A3F5-441B-A844-539A561ED27D}"/>
    <cellStyle name="Note 13 7 3" xfId="4853" xr:uid="{995A5804-A84A-455E-9384-2117FF0B9FCB}"/>
    <cellStyle name="Note 13 7 4" xfId="25702" xr:uid="{FD8917C8-9982-4ED7-BD4F-E39B50B78134}"/>
    <cellStyle name="Note 13 8" xfId="8170" xr:uid="{9C6785EF-71FC-4F09-BFCE-1AF9A7780408}"/>
    <cellStyle name="Note 13 8 2" xfId="14641" xr:uid="{A2AC86A1-08F6-4C6F-B45E-027C211F7C20}"/>
    <cellStyle name="Note 13 8 2 2" xfId="22181" xr:uid="{59F66657-CC3F-4E09-A261-A6C33D3C6FD8}"/>
    <cellStyle name="Note 13 8 2 3" xfId="31651" xr:uid="{484617C6-AD4D-47A3-A126-1DC26D48AFC4}"/>
    <cellStyle name="Note 13 8 3" xfId="20182" xr:uid="{F2F1FE48-2325-43D4-AAC1-3EF9D2A38A11}"/>
    <cellStyle name="Note 13 8 4" xfId="26131" xr:uid="{931B37A9-BCF1-4721-B0C3-6634BB018071}"/>
    <cellStyle name="Note 13 9" xfId="8447" xr:uid="{79103D6C-38B9-45CA-9FFF-6F0EB92C82BD}"/>
    <cellStyle name="Note 13 9 2" xfId="14918" xr:uid="{E9E4B1AC-006A-446D-B00B-7DE68C5ABCD1}"/>
    <cellStyle name="Note 13 9 2 2" xfId="4573" xr:uid="{FB085FDD-40E2-42A2-ACE9-83E1C2389B22}"/>
    <cellStyle name="Note 13 9 2 3" xfId="31829" xr:uid="{D17B0264-24AC-498E-AC54-ED5FB2168D6B}"/>
    <cellStyle name="Note 13 9 3" xfId="22541" xr:uid="{0DCF6EAB-212A-42FF-A17A-4BD470B27B84}"/>
    <cellStyle name="Note 13 9 4" xfId="26310" xr:uid="{55D1F430-62C0-478B-B9B5-D8F111538507}"/>
    <cellStyle name="Note 13_TRAFO" xfId="2111" xr:uid="{00000000-0005-0000-0000-000040080000}"/>
    <cellStyle name="Note 14" xfId="2112" xr:uid="{00000000-0005-0000-0000-000041080000}"/>
    <cellStyle name="Note 14 10" xfId="8560" xr:uid="{612BE6B2-E985-41F8-A015-BCE29D03F2C8}"/>
    <cellStyle name="Note 14 10 2" xfId="15031" xr:uid="{6305DC90-95FC-40BB-9874-4795F71AA64E}"/>
    <cellStyle name="Note 14 10 2 2" xfId="17439" xr:uid="{80BD38D7-B197-40D2-BB44-5848FAEA11DE}"/>
    <cellStyle name="Note 14 10 2 3" xfId="31938" xr:uid="{A51E149D-E1A2-49E5-BA48-05006B64D323}"/>
    <cellStyle name="Note 14 10 3" xfId="19003" xr:uid="{59DE61CE-A4B4-490C-96D2-923281E2F5B6}"/>
    <cellStyle name="Note 14 10 4" xfId="26418" xr:uid="{CDFF9BC1-2A34-4110-A078-C262787239E9}"/>
    <cellStyle name="Note 14 11" xfId="8989" xr:uid="{FDD405A7-D5FF-4B53-934F-D40576F23A3A}"/>
    <cellStyle name="Note 14 11 2" xfId="15460" xr:uid="{63239660-DD4B-4139-9E69-29E4521B3DA4}"/>
    <cellStyle name="Note 14 11 2 2" xfId="18212" xr:uid="{EE58B66C-E0F1-48C6-9C27-5D675D9532FA}"/>
    <cellStyle name="Note 14 11 2 3" xfId="32279" xr:uid="{21B3EAD8-288B-4267-9ED7-1ABE0613E086}"/>
    <cellStyle name="Note 14 11 3" xfId="18264" xr:uid="{43FA0B37-EB84-46C3-99A4-262794462C2F}"/>
    <cellStyle name="Note 14 11 4" xfId="26761" xr:uid="{64522474-3FBC-490A-970F-68B3D80B9315}"/>
    <cellStyle name="Note 14 12" xfId="9202" xr:uid="{87A9FCEA-18B4-45C4-BD69-8FD72C7FBE7A}"/>
    <cellStyle name="Note 14 12 2" xfId="15673" xr:uid="{98FEEA1E-5B6F-48E1-9509-D1E946D7A650}"/>
    <cellStyle name="Note 14 12 2 2" xfId="23898" xr:uid="{007FA55C-D69D-4416-BDF2-380EE75D52D7}"/>
    <cellStyle name="Note 14 12 2 3" xfId="32487" xr:uid="{40C95E4C-0F4B-45D0-8320-9ADFC1FE07D9}"/>
    <cellStyle name="Note 14 12 3" xfId="21524" xr:uid="{A1478116-EAF9-40B4-81AC-36283FEFB3D3}"/>
    <cellStyle name="Note 14 12 4" xfId="26969" xr:uid="{EDB77671-02F9-4160-89AF-A392A47815DB}"/>
    <cellStyle name="Note 14 13" xfId="9215" xr:uid="{62766438-1497-447E-A3D1-67B0C2021504}"/>
    <cellStyle name="Note 14 13 2" xfId="15686" xr:uid="{79C04872-DA09-4FA8-A546-54619A2E5EBF}"/>
    <cellStyle name="Note 14 13 2 2" xfId="23189" xr:uid="{7B71AFAD-F4E3-4AE4-B4BF-2BF89EC63187}"/>
    <cellStyle name="Note 14 13 2 3" xfId="32498" xr:uid="{79F6F573-297B-4BC7-A7E9-16DBDA61D34E}"/>
    <cellStyle name="Note 14 13 3" xfId="19301" xr:uid="{F4FEEA82-0737-4B76-98FF-4D0C03813037}"/>
    <cellStyle name="Note 14 13 4" xfId="26979" xr:uid="{28B21EBE-F918-4B3C-A28D-2D71C9BAD439}"/>
    <cellStyle name="Note 14 14" xfId="9587" xr:uid="{0ECA9376-4EBE-4899-A2C8-9E8F72D24896}"/>
    <cellStyle name="Note 14 14 2" xfId="16058" xr:uid="{59B068B8-129D-4D5E-B12C-9CA4F79C6964}"/>
    <cellStyle name="Note 14 14 2 2" xfId="22996" xr:uid="{F8A062F1-32C7-4BD7-AE7D-E4E6AA3E0FA0}"/>
    <cellStyle name="Note 14 14 2 3" xfId="32855" xr:uid="{51338DCD-A370-4E24-B967-A0650AC79349}"/>
    <cellStyle name="Note 14 14 3" xfId="17868" xr:uid="{4E4B2F7B-90BD-4B2E-8676-2AD96C2492E7}"/>
    <cellStyle name="Note 14 14 4" xfId="27336" xr:uid="{75DF7911-5502-4C95-A5D6-C759640063BB}"/>
    <cellStyle name="Note 14 15" xfId="9854" xr:uid="{A5029C59-C9F0-4184-A7CF-C3F43F7E20E8}"/>
    <cellStyle name="Note 14 15 2" xfId="16325" xr:uid="{D349AD90-6595-48F0-BB24-577B70426D5E}"/>
    <cellStyle name="Note 14 15 2 2" xfId="5826" xr:uid="{1FBBB34F-49C6-4DA7-8D91-570D5CBCE52C}"/>
    <cellStyle name="Note 14 15 2 3" xfId="32953" xr:uid="{5FEF89F3-762E-40DB-948D-C81F8D3AEBFD}"/>
    <cellStyle name="Note 14 15 3" xfId="23275" xr:uid="{630D69F6-0EEC-434B-84C3-7C61E887B3DF}"/>
    <cellStyle name="Note 14 15 4" xfId="27440" xr:uid="{AD756804-983A-428E-B729-B4D2075AEC4C}"/>
    <cellStyle name="Note 14 16" xfId="9603" xr:uid="{EE78E22D-C628-41BB-B6E2-D3BD2403CA8F}"/>
    <cellStyle name="Note 14 16 2" xfId="16074" xr:uid="{D6F5014F-252C-4677-9436-7D6A19DC4BC5}"/>
    <cellStyle name="Note 14 16 2 2" xfId="5906" xr:uid="{5D1ED569-383A-4EB8-8BC1-C866EFA4629E}"/>
    <cellStyle name="Note 14 16 2 3" xfId="32871" xr:uid="{539AFA44-BD5F-4940-BA1C-015F992BF795}"/>
    <cellStyle name="Note 14 16 3" xfId="7222" xr:uid="{86329444-7814-4971-BB78-9E6CB2ED391C}"/>
    <cellStyle name="Note 14 16 4" xfId="27352" xr:uid="{E070A939-C64F-4D3C-8312-83C129AB359D}"/>
    <cellStyle name="Note 14 17" xfId="9840" xr:uid="{6AD4641C-6FA5-4332-BF31-9B8CEE84C8CC}"/>
    <cellStyle name="Note 14 17 2" xfId="16311" xr:uid="{F3378CBA-0410-4AAE-8A74-8DB6507A9C2B}"/>
    <cellStyle name="Note 14 17 2 2" xfId="20128" xr:uid="{D8058393-8650-4615-A5FA-95E008643E85}"/>
    <cellStyle name="Note 14 17 2 3" xfId="32939" xr:uid="{3B1491D6-BF74-4CB2-8CA1-DD2CF66AECBF}"/>
    <cellStyle name="Note 14 17 3" xfId="19465" xr:uid="{392A2504-F5AA-4B33-B68B-340E8C0969D3}"/>
    <cellStyle name="Note 14 17 4" xfId="27426" xr:uid="{75AB221A-D8F4-4800-A8D3-5E0E9828CD07}"/>
    <cellStyle name="Note 14 18" xfId="9619" xr:uid="{54013442-2C18-4BFD-B217-8C46B82E0858}"/>
    <cellStyle name="Note 14 18 2" xfId="16090" xr:uid="{EA0F5F7E-58B9-409B-8E9F-1FC016ACA0D1}"/>
    <cellStyle name="Note 14 18 2 2" xfId="4752" xr:uid="{A722B18D-AFD2-4705-A03B-F8A51627D75D}"/>
    <cellStyle name="Note 14 18 2 3" xfId="32887" xr:uid="{402262C8-DABE-47DC-A280-D90C3349218C}"/>
    <cellStyle name="Note 14 18 3" xfId="7673" xr:uid="{451D0019-4C8E-4784-9C78-F662CB8B8BA7}"/>
    <cellStyle name="Note 14 18 4" xfId="27368" xr:uid="{6980DDAC-7F4F-4B53-BAF6-B7418C11534A}"/>
    <cellStyle name="Note 14 19" xfId="11066" xr:uid="{82EA9F41-E7C5-4562-8B1F-9CAF573283C0}"/>
    <cellStyle name="Note 14 19 2" xfId="23928" xr:uid="{C1DCD3FD-266A-45F9-82D6-672F08FE7A9D}"/>
    <cellStyle name="Note 14 19 3" xfId="28388" xr:uid="{B5292145-5B2C-436F-A0A2-D57F75E4685D}"/>
    <cellStyle name="Note 14 2" xfId="2113" xr:uid="{00000000-0005-0000-0000-000042080000}"/>
    <cellStyle name="Note 14 2 10" xfId="8990" xr:uid="{FED5D081-C7BD-4665-AD17-AE3C12B5700A}"/>
    <cellStyle name="Note 14 2 10 2" xfId="15461" xr:uid="{D96BB210-50EA-42FD-8F06-22849F85A6D1}"/>
    <cellStyle name="Note 14 2 10 2 2" xfId="20685" xr:uid="{ED6D8948-C1C2-41DA-BA5E-A006594D25D0}"/>
    <cellStyle name="Note 14 2 10 2 3" xfId="32280" xr:uid="{E0528862-9E83-41DB-A734-88B99F55FD80}"/>
    <cellStyle name="Note 14 2 10 3" xfId="18515" xr:uid="{D3CC4743-7576-4D4B-9AC2-E2EC88AEE981}"/>
    <cellStyle name="Note 14 2 10 4" xfId="26762" xr:uid="{EDCD2289-46A4-4E5D-85B5-828F81C86093}"/>
    <cellStyle name="Note 14 2 11" xfId="8834" xr:uid="{F4DE9B3B-1DE0-4684-AFE5-834A6DDE03EB}"/>
    <cellStyle name="Note 14 2 11 2" xfId="15305" xr:uid="{9F8B0EAC-31F7-4B79-A507-1AE345C685B9}"/>
    <cellStyle name="Note 14 2 11 2 2" xfId="4422" xr:uid="{163E04A1-F6F7-4A74-AE5D-794321AEE6DC}"/>
    <cellStyle name="Note 14 2 11 2 3" xfId="32125" xr:uid="{350AB7F0-6BA3-4DCC-9E9D-0D3FA1B3E923}"/>
    <cellStyle name="Note 14 2 11 3" xfId="4500" xr:uid="{8E4D41ED-FE4D-4F64-A7B0-8460FA902EFC}"/>
    <cellStyle name="Note 14 2 11 4" xfId="26607" xr:uid="{E905268D-DDDB-4430-9746-0D6408802E60}"/>
    <cellStyle name="Note 14 2 12" xfId="9216" xr:uid="{CE4F25E7-5A31-481A-A939-3B6A28B0DFEB}"/>
    <cellStyle name="Note 14 2 12 2" xfId="15687" xr:uid="{7B452C44-541F-457E-B9A8-79A5F2692789}"/>
    <cellStyle name="Note 14 2 12 2 2" xfId="23954" xr:uid="{65D58F5B-E7C7-4F6F-9B4A-BE31DBA13E78}"/>
    <cellStyle name="Note 14 2 12 2 3" xfId="32499" xr:uid="{E7162467-1D68-45A7-8441-4E9314ECA819}"/>
    <cellStyle name="Note 14 2 12 3" xfId="4628" xr:uid="{3E8C3FBA-4AC5-42F5-8EE6-D952B33716F6}"/>
    <cellStyle name="Note 14 2 12 4" xfId="26980" xr:uid="{B1CCFFE0-7B2B-4588-9FAB-0402920B1BF6}"/>
    <cellStyle name="Note 14 2 13" xfId="9586" xr:uid="{D7D84221-0D50-4BD2-AE35-D419C72F30E5}"/>
    <cellStyle name="Note 14 2 13 2" xfId="16057" xr:uid="{3F496B11-FA68-449C-85F5-753EDD433677}"/>
    <cellStyle name="Note 14 2 13 2 2" xfId="20602" xr:uid="{EDE045EB-5A38-48EE-8BEA-540014A53E8F}"/>
    <cellStyle name="Note 14 2 13 2 3" xfId="32854" xr:uid="{6060F4CB-44F0-4D9C-85D5-B19E51BBF34A}"/>
    <cellStyle name="Note 14 2 13 3" xfId="23915" xr:uid="{890CB594-1DB7-4376-ADC2-134660096DF4}"/>
    <cellStyle name="Note 14 2 13 4" xfId="27335" xr:uid="{5EC53B00-84F0-4A53-9ADB-16DF3D6A3A6A}"/>
    <cellStyle name="Note 14 2 14" xfId="9855" xr:uid="{14F21A5D-2423-433B-8F58-02E9792DD632}"/>
    <cellStyle name="Note 14 2 14 2" xfId="16326" xr:uid="{89D52C7A-D995-49A3-B5B2-483569756C3D}"/>
    <cellStyle name="Note 14 2 14 2 2" xfId="19529" xr:uid="{35CE6BE5-BA91-4DB2-84D0-01F743BDAA71}"/>
    <cellStyle name="Note 14 2 14 2 3" xfId="32954" xr:uid="{D2C79F72-E47D-4CA6-A429-7909F3F83C00}"/>
    <cellStyle name="Note 14 2 14 3" xfId="5186" xr:uid="{627DF41D-2A3C-4C3B-BEF1-8085B92A64EA}"/>
    <cellStyle name="Note 14 2 14 4" xfId="27441" xr:uid="{894C5AFA-DE4D-4734-A080-392CA5F736BF}"/>
    <cellStyle name="Note 14 2 15" xfId="9602" xr:uid="{E0571F11-510D-4DEF-92EA-3CB29205A178}"/>
    <cellStyle name="Note 14 2 15 2" xfId="16073" xr:uid="{3C112ADE-3229-4CF7-92E3-5097D95A54BF}"/>
    <cellStyle name="Note 14 2 15 2 2" xfId="19348" xr:uid="{0C09A5EE-C297-407C-B674-A4D04F42C894}"/>
    <cellStyle name="Note 14 2 15 2 3" xfId="32870" xr:uid="{013777DB-EDD9-46C7-BC10-FC7EC46510B3}"/>
    <cellStyle name="Note 14 2 15 3" xfId="4692" xr:uid="{8C5104C9-1B98-4588-AF13-905284228D69}"/>
    <cellStyle name="Note 14 2 15 4" xfId="27351" xr:uid="{0B3A1B6E-4AD0-449A-89CB-D93848F6B495}"/>
    <cellStyle name="Note 14 2 16" xfId="9424" xr:uid="{C6661556-3FA2-4FBC-93DB-39BD950E91DF}"/>
    <cellStyle name="Note 14 2 16 2" xfId="15895" xr:uid="{E9E1922E-4610-4C48-8A63-6BAD6C8CF1F6}"/>
    <cellStyle name="Note 14 2 16 2 2" xfId="22757" xr:uid="{39CB448F-981E-4D24-812D-F8C7E8E3B606}"/>
    <cellStyle name="Note 14 2 16 2 3" xfId="32699" xr:uid="{B45300E8-7E65-4E77-AD1C-0DC0ADCE6EA7}"/>
    <cellStyle name="Note 14 2 16 3" xfId="19870" xr:uid="{B189FC2B-24A3-4EC3-8D31-F5AF7AFAC28A}"/>
    <cellStyle name="Note 14 2 16 4" xfId="27180" xr:uid="{6C3173BF-9033-40E8-9FA0-709BB98BF643}"/>
    <cellStyle name="Note 14 2 17" xfId="9618" xr:uid="{0210467B-48A5-471D-82D5-FC6DD815B6C6}"/>
    <cellStyle name="Note 14 2 17 2" xfId="16089" xr:uid="{89DC8401-2D92-48FF-8A39-78B8C9F025CE}"/>
    <cellStyle name="Note 14 2 17 2 2" xfId="19421" xr:uid="{2555CF7F-6677-4E0C-9F8E-C33131A9BD7F}"/>
    <cellStyle name="Note 14 2 17 2 3" xfId="32886" xr:uid="{4580FEA5-1F37-4DAA-A039-ECC46450C978}"/>
    <cellStyle name="Note 14 2 17 3" xfId="4915" xr:uid="{0CCD87CE-EFCE-4B75-A642-7D540C223AF6}"/>
    <cellStyle name="Note 14 2 17 4" xfId="27367" xr:uid="{CB68823A-BAC9-4E3E-9A17-EDA25814465D}"/>
    <cellStyle name="Note 14 2 18" xfId="11067" xr:uid="{C6B1286E-F5DB-45F2-AE82-8B23D52F521C}"/>
    <cellStyle name="Note 14 2 18 2" xfId="19719" xr:uid="{34516534-9833-428B-8A81-45EDCDA7DBA5}"/>
    <cellStyle name="Note 14 2 18 3" xfId="28389" xr:uid="{3FD39CB1-5C20-4294-BAC1-8A540D2D51DA}"/>
    <cellStyle name="Note 14 2 19" xfId="11440" xr:uid="{764F43A8-C694-4CA9-B18B-281F9C43E404}"/>
    <cellStyle name="Note 14 2 19 2" xfId="19174" xr:uid="{FC810E48-4C6A-4B26-8E58-2982812467DA}"/>
    <cellStyle name="Note 14 2 19 3" xfId="28726" xr:uid="{CC0C1274-6475-451E-8B90-6538BDDE723B}"/>
    <cellStyle name="Note 14 2 2" xfId="2114" xr:uid="{00000000-0005-0000-0000-000043080000}"/>
    <cellStyle name="Note 14 2 2 2" xfId="4209" xr:uid="{8CA86956-B3D3-441B-A6CD-75DEA43B7476}"/>
    <cellStyle name="Note 14 2 2 2 2" xfId="13359" xr:uid="{4A905CA8-0EE7-4332-B0CB-0D727D0FEA4D}"/>
    <cellStyle name="Note 14 2 2 2 2 2" xfId="5962" xr:uid="{22030EBD-39D6-4F98-AE7E-BCFDCEC70785}"/>
    <cellStyle name="Note 14 2 2 2 2 3" xfId="30500" xr:uid="{FBAF47A7-8344-4537-ADC2-036DD2F9541C}"/>
    <cellStyle name="Note 14 2 2 2 3" xfId="23986" xr:uid="{1DA66A62-41B4-4FFC-9378-129D14488A55}"/>
    <cellStyle name="Note 14 2 2 2 4" xfId="24969" xr:uid="{466CC819-B5A6-4E96-BC0C-82D09AC48E0F}"/>
    <cellStyle name="Note 14 2 2 3" xfId="11441" xr:uid="{D62C4570-4DB8-49A1-8E67-D2E9B7D0A6FB}"/>
    <cellStyle name="Note 14 2 2 3 2" xfId="17698" xr:uid="{CA2904A2-786D-4F91-AA81-1FB2BE582B51}"/>
    <cellStyle name="Note 14 2 2 3 3" xfId="28727" xr:uid="{B95CC0B4-F0C0-4918-A6CF-3E26080818CF}"/>
    <cellStyle name="Note 14 2 2 4" xfId="12401" xr:uid="{A8D02365-560C-466D-8041-EF8D08F7F075}"/>
    <cellStyle name="Note 14 2 2 4 2" xfId="20443" xr:uid="{AD374446-3FB7-4275-8F80-051DB868804E}"/>
    <cellStyle name="Note 14 2 2 4 3" xfId="29627" xr:uid="{FBD12E36-2F5F-4B8B-B610-96D1269B8E31}"/>
    <cellStyle name="Note 14 2 2 5" xfId="23329" xr:uid="{394EAF68-1B3F-4A62-A5C1-32F60721A8A4}"/>
    <cellStyle name="Note 14 2 20" xfId="10793" xr:uid="{53A3A270-0108-4648-8C12-B5C270A953AE}"/>
    <cellStyle name="Note 14 2 20 2" xfId="20373" xr:uid="{7A6F70BF-A4F0-41E5-93A4-1FFECCC72CAA}"/>
    <cellStyle name="Note 14 2 20 3" xfId="28323" xr:uid="{5B535E7F-72A1-42ED-ABBA-12F17BC67D9F}"/>
    <cellStyle name="Note 14 2 21" xfId="11775" xr:uid="{B26F4AB2-B189-44F2-9626-86C444518D96}"/>
    <cellStyle name="Note 14 2 21 2" xfId="23225" xr:uid="{C115CC70-D292-4D41-88E2-9518CE8CC61D}"/>
    <cellStyle name="Note 14 2 21 3" xfId="29060" xr:uid="{E9C8E1F9-124D-4EA3-BDBC-9291348322DA}"/>
    <cellStyle name="Note 14 2 22" xfId="11238" xr:uid="{8B999ABE-ED3E-4E54-9479-D611559F6ABA}"/>
    <cellStyle name="Note 14 2 22 2" xfId="20800" xr:uid="{BABE379C-5842-4163-8EE9-57B7E9E1563D}"/>
    <cellStyle name="Note 14 2 22 3" xfId="28554" xr:uid="{93D72533-EA27-42FC-B34C-A3B8DCF0A136}"/>
    <cellStyle name="Note 14 2 23" xfId="11382" xr:uid="{203A5BC6-0B8A-4FBA-B010-B61F5137C36C}"/>
    <cellStyle name="Note 14 2 23 2" xfId="5709" xr:uid="{604264DD-3B15-40F2-AC41-2723936FE37B}"/>
    <cellStyle name="Note 14 2 23 3" xfId="28668" xr:uid="{303F16F1-DA33-42EB-9CDE-7DE61B1E81AB}"/>
    <cellStyle name="Note 14 2 24" xfId="17153" xr:uid="{7C5FA7AE-6D08-416F-8575-5EF6B3337AEC}"/>
    <cellStyle name="Note 14 2 24 2" xfId="21717" xr:uid="{331A7F1C-2A71-4680-AA5F-42A86C331472}"/>
    <cellStyle name="Note 14 2 24 3" xfId="33717" xr:uid="{F27C792B-82F2-40A5-800C-A3A48B6A9637}"/>
    <cellStyle name="Note 14 2 25" xfId="23894" xr:uid="{DF498E5A-1F4A-49CA-830B-A3B6C71E9A01}"/>
    <cellStyle name="Note 14 2 26" xfId="34109" xr:uid="{C822D642-42F5-4F16-A3E1-C0E11EAEEC16}"/>
    <cellStyle name="Note 14 2 27" xfId="27410" xr:uid="{C86493E8-FB6F-4607-ABB5-AC7A47B1D610}"/>
    <cellStyle name="Note 14 2 28" xfId="34083" xr:uid="{4213A7AA-08CA-424D-B58F-4E94B9AAF7E6}"/>
    <cellStyle name="Note 14 2 3" xfId="3560" xr:uid="{E9D19252-62D7-4A88-9759-D4CB01E33F55}"/>
    <cellStyle name="Note 14 2 3 2" xfId="13358" xr:uid="{70523F17-8953-411F-A998-C09ADB27388C}"/>
    <cellStyle name="Note 14 2 3 2 2" xfId="22199" xr:uid="{35F6593B-6EF6-4371-83DE-B59CBDB8CEBE}"/>
    <cellStyle name="Note 14 2 3 2 3" xfId="30499" xr:uid="{91CE3C1F-3E21-499B-B618-68CC49342CDE}"/>
    <cellStyle name="Note 14 2 3 3" xfId="7035" xr:uid="{FAF3F8EB-0EFE-484B-8FD0-6D848A2B367F}"/>
    <cellStyle name="Note 14 2 3 4" xfId="4979" xr:uid="{0E2EA704-7E5A-4BF4-B65F-249787BA50C7}"/>
    <cellStyle name="Note 14 2 3 5" xfId="24968" xr:uid="{3710D418-419E-4ABA-BB22-34362E2069BB}"/>
    <cellStyle name="Note 14 2 4" xfId="3693" xr:uid="{913FE86A-0461-403F-85F3-61759EF0D4FA}"/>
    <cellStyle name="Note 14 2 4 2" xfId="14036" xr:uid="{DA958CCD-9CDC-43BC-A6A3-361E7BAE0101}"/>
    <cellStyle name="Note 14 2 4 2 2" xfId="18963" xr:uid="{341FEA8B-5805-4CB1-A6CC-8A68734A597D}"/>
    <cellStyle name="Note 14 2 4 2 3" xfId="31064" xr:uid="{630A7F18-31CC-4F36-A5E1-97977142C096}"/>
    <cellStyle name="Note 14 2 4 3" xfId="6014" xr:uid="{74877EE7-E159-4C0D-A130-AF65FEDD70D3}"/>
    <cellStyle name="Note 14 2 4 4" xfId="25543" xr:uid="{92992B7B-17A4-4A76-A5F0-049553857A73}"/>
    <cellStyle name="Note 14 2 5" xfId="7473" xr:uid="{D42C2525-F917-4BCE-9A24-43A254A703E5}"/>
    <cellStyle name="Note 14 2 5 2" xfId="13877" xr:uid="{CE1F59D9-CBC5-4993-99F4-3965692FCC49}"/>
    <cellStyle name="Note 14 2 5 2 2" xfId="20608" xr:uid="{D048488A-D553-4AF1-8FD3-2C9398D54C14}"/>
    <cellStyle name="Note 14 2 5 2 3" xfId="30907" xr:uid="{22328446-047A-42A2-B48D-6A14513F0E41}"/>
    <cellStyle name="Note 14 2 5 3" xfId="19226" xr:uid="{5FFB68B2-3C97-45B4-A3E9-1F976DAE8E94}"/>
    <cellStyle name="Note 14 2 5 4" xfId="25386" xr:uid="{1A77B2E1-31D0-4E4C-A120-8DC823BF7C8B}"/>
    <cellStyle name="Note 14 2 6" xfId="7794" xr:uid="{E317B2C9-5E0D-4B7A-A851-D7C5F9341448}"/>
    <cellStyle name="Note 14 2 6 2" xfId="14265" xr:uid="{B4540DC8-C928-4FDC-BE89-1289DFEE6C49}"/>
    <cellStyle name="Note 14 2 6 2 2" xfId="22139" xr:uid="{50D7B300-13EA-4DEE-B60C-6E9F8128D333}"/>
    <cellStyle name="Note 14 2 6 2 3" xfId="31283" xr:uid="{20D9BDAD-BCE6-4131-A6CE-6DABD9418919}"/>
    <cellStyle name="Note 14 2 6 3" xfId="4683" xr:uid="{62BB08C2-0E08-4493-98D2-2C1C278E6680}"/>
    <cellStyle name="Note 14 2 6 4" xfId="25762" xr:uid="{A867041A-8721-4C38-803E-070DC79F9651}"/>
    <cellStyle name="Note 14 2 7" xfId="8167" xr:uid="{2B125EE1-A8A1-4D52-8874-21A392FDEC13}"/>
    <cellStyle name="Note 14 2 7 2" xfId="14638" xr:uid="{A8120488-7A02-4A91-AA3B-21D6A11B337E}"/>
    <cellStyle name="Note 14 2 7 2 2" xfId="21654" xr:uid="{08AE0E7B-2065-4E11-AEE0-AC54DCAAAE7D}"/>
    <cellStyle name="Note 14 2 7 2 3" xfId="31648" xr:uid="{59B4F5B0-38BC-4409-A632-1E02CCFBA14F}"/>
    <cellStyle name="Note 14 2 7 3" xfId="17777" xr:uid="{82AD937B-DC8F-4965-9910-25C824EF8EE9}"/>
    <cellStyle name="Note 14 2 7 4" xfId="26128" xr:uid="{4BB4D042-8248-4AAC-81B2-D682CAF68671}"/>
    <cellStyle name="Note 14 2 8" xfId="8450" xr:uid="{A5F7AC65-FCDC-479A-9904-5BF347D6B0C6}"/>
    <cellStyle name="Note 14 2 8 2" xfId="14921" xr:uid="{2B785700-7E54-4B22-A418-F4851867E02D}"/>
    <cellStyle name="Note 14 2 8 2 2" xfId="23000" xr:uid="{FEC0D6BF-EEC3-494A-B7D8-555F71483B9C}"/>
    <cellStyle name="Note 14 2 8 2 3" xfId="31832" xr:uid="{3A6C7B41-0704-47A4-B4B3-F361DC71CA6F}"/>
    <cellStyle name="Note 14 2 8 3" xfId="17594" xr:uid="{C0804614-D589-4D10-B5F2-1F3EA8E9A800}"/>
    <cellStyle name="Note 14 2 8 4" xfId="26313" xr:uid="{F52B7952-0598-4BAB-ACAA-B60AA96C8FD9}"/>
    <cellStyle name="Note 14 2 9" xfId="8575" xr:uid="{6DB5CDBC-36F1-48E8-A05A-CAB42768A3F6}"/>
    <cellStyle name="Note 14 2 9 2" xfId="15046" xr:uid="{410C5B5C-F8F2-4A3B-9896-4386D30AB43D}"/>
    <cellStyle name="Note 14 2 9 2 2" xfId="5556" xr:uid="{85F26855-45AD-4662-AACA-03A1D88E6F76}"/>
    <cellStyle name="Note 14 2 9 2 3" xfId="31953" xr:uid="{1785C589-F08F-4527-B130-F019386DD24E}"/>
    <cellStyle name="Note 14 2 9 3" xfId="5479" xr:uid="{CD5DA2E0-5068-4DD9-9B73-D512BC281BC5}"/>
    <cellStyle name="Note 14 2 9 4" xfId="26433" xr:uid="{2CE71384-8DB4-4B3D-AA89-0132ADD71769}"/>
    <cellStyle name="Note 14 20" xfId="11439" xr:uid="{8E2DB8B5-75F8-4D29-BD12-9677B71D66C8}"/>
    <cellStyle name="Note 14 20 2" xfId="19502" xr:uid="{C1DBE55B-0269-47F5-834A-6313A5A4218D}"/>
    <cellStyle name="Note 14 20 3" xfId="28725" xr:uid="{85350B29-1AE1-4242-9058-8C279A1D04EE}"/>
    <cellStyle name="Note 14 21" xfId="10794" xr:uid="{BED97654-7295-438F-8224-93B392BF5D9A}"/>
    <cellStyle name="Note 14 21 2" xfId="21933" xr:uid="{BE9A7074-D407-4BC3-88AB-DD4CAF056515}"/>
    <cellStyle name="Note 14 21 3" xfId="28324" xr:uid="{1C99E88D-01FE-40BC-8474-EB9827E839C3}"/>
    <cellStyle name="Note 14 22" xfId="11774" xr:uid="{DCED8448-BDB9-455F-AE20-AC9B42203DD8}"/>
    <cellStyle name="Note 14 22 2" xfId="18860" xr:uid="{C6A3DDC1-0AC4-4BEC-A109-784D7E5EC774}"/>
    <cellStyle name="Note 14 22 3" xfId="29059" xr:uid="{DC8FFD11-7326-4FD5-B2B8-84C49233565B}"/>
    <cellStyle name="Note 14 23" xfId="10804" xr:uid="{1B9CCF44-3822-4E66-BB7F-49EC895C992D}"/>
    <cellStyle name="Note 14 23 2" xfId="4982" xr:uid="{B5E6092E-37E2-46CC-9620-5C5CE41F9561}"/>
    <cellStyle name="Note 14 23 3" xfId="28334" xr:uid="{D6CB0979-673A-4735-B2E0-0D7B26CE7C2A}"/>
    <cellStyle name="Note 14 24" xfId="11381" xr:uid="{426BBE88-B5B1-4672-8689-3B631CCDDCEA}"/>
    <cellStyle name="Note 14 24 2" xfId="19173" xr:uid="{22AC0169-D879-4EDB-B324-3B1A9E7D9A2E}"/>
    <cellStyle name="Note 14 24 3" xfId="28667" xr:uid="{6D9DBB1F-2A60-4137-BFB7-8F427C9356FE}"/>
    <cellStyle name="Note 14 25" xfId="17152" xr:uid="{21E3F415-5E75-4B53-8593-691FF42AF33A}"/>
    <cellStyle name="Note 14 25 2" xfId="19434" xr:uid="{B5CFAD56-9C9C-4C10-8DE9-AE7F47DE50DA}"/>
    <cellStyle name="Note 14 25 3" xfId="33716" xr:uid="{7C7B3F78-EF06-49E2-BF79-88B71EE5ACC1}"/>
    <cellStyle name="Note 14 26" xfId="21797" xr:uid="{653DBC90-6D62-40F2-8C04-8B6C82832182}"/>
    <cellStyle name="Note 14 27" xfId="34118" xr:uid="{17CAA90A-BFE4-4FCC-8405-B408B45B8EDD}"/>
    <cellStyle name="Note 14 28" xfId="34318" xr:uid="{D0B80638-C7B7-4F69-A640-B75556791F6C}"/>
    <cellStyle name="Note 14 29" xfId="24084" xr:uid="{446EAB08-69E5-4BF4-B0BC-871EB61B1909}"/>
    <cellStyle name="Note 14 3" xfId="2115" xr:uid="{00000000-0005-0000-0000-000044080000}"/>
    <cellStyle name="Note 14 3 2" xfId="4210" xr:uid="{3E257BB3-1D59-4451-98DB-54286E3A95EC}"/>
    <cellStyle name="Note 14 3 2 2" xfId="13360" xr:uid="{D877B3D0-CFA2-4740-AEEB-25D4B319DC9E}"/>
    <cellStyle name="Note 14 3 2 2 2" xfId="20305" xr:uid="{4DC60309-E0D1-43FD-A4BE-CE7F12F646AC}"/>
    <cellStyle name="Note 14 3 2 2 3" xfId="30501" xr:uid="{0613A2CC-7594-49CD-81CD-3AB2BB0FDDFE}"/>
    <cellStyle name="Note 14 3 2 3" xfId="17646" xr:uid="{455F611D-ECE2-4E9A-8420-E7D8886B13A7}"/>
    <cellStyle name="Note 14 3 2 4" xfId="24970" xr:uid="{B0DAD256-4294-48DB-9DE8-7D5F9740B930}"/>
    <cellStyle name="Note 14 3 3" xfId="11442" xr:uid="{07C494D3-0E34-438F-85E0-D08E99136D7B}"/>
    <cellStyle name="Note 14 3 3 2" xfId="22475" xr:uid="{BA1F3639-D210-4E0E-9BC7-552F482F385A}"/>
    <cellStyle name="Note 14 3 3 3" xfId="28728" xr:uid="{F9741F9B-3CE9-484D-882D-F19A72C1CDB4}"/>
    <cellStyle name="Note 14 3 4" xfId="12402" xr:uid="{F1D33729-BB17-4D6C-8FCD-9B4B6FE86C3F}"/>
    <cellStyle name="Note 14 3 4 2" xfId="5227" xr:uid="{FD8A8A8A-2972-493F-BD12-FF35B57D3B5D}"/>
    <cellStyle name="Note 14 3 4 3" xfId="29628" xr:uid="{B21942FC-7547-4A23-A161-7B234C8D8BA6}"/>
    <cellStyle name="Note 14 3 5" xfId="20230" xr:uid="{BB6863BA-C0AB-4EB2-98B4-25E27EE3FA13}"/>
    <cellStyle name="Note 14 4" xfId="3561" xr:uid="{94C40CC5-C516-4102-B3F6-0B528B912C45}"/>
    <cellStyle name="Note 14 4 2" xfId="13357" xr:uid="{E434F4AD-BAA6-4C4A-AF55-98B860C0FE31}"/>
    <cellStyle name="Note 14 4 2 2" xfId="21462" xr:uid="{7B31E6F0-D152-46A7-B26C-EF849CEC49C1}"/>
    <cellStyle name="Note 14 4 2 3" xfId="30498" xr:uid="{86F4A7F2-3576-4C5E-B990-704E1292E54A}"/>
    <cellStyle name="Note 14 4 3" xfId="7034" xr:uid="{D089DE32-164D-4137-84BC-C018CB14177F}"/>
    <cellStyle name="Note 14 4 4" xfId="5502" xr:uid="{B654F26A-870F-4D0D-830F-140E5D99FD11}"/>
    <cellStyle name="Note 14 4 5" xfId="24967" xr:uid="{EB4BCDB4-E1EE-435C-9BA5-7668D6014598}"/>
    <cellStyle name="Note 14 5" xfId="3692" xr:uid="{644D3D78-77FE-45D3-B1B2-EFB80893F6A0}"/>
    <cellStyle name="Note 14 5 2" xfId="14035" xr:uid="{23AEE393-E69D-43F3-A88D-5EEF9CB89C59}"/>
    <cellStyle name="Note 14 5 2 2" xfId="23178" xr:uid="{16163FD7-1465-4564-B78B-C5AE63550207}"/>
    <cellStyle name="Note 14 5 2 3" xfId="31063" xr:uid="{F5C47149-895D-4FCE-9C26-32D488A00FF4}"/>
    <cellStyle name="Note 14 5 3" xfId="19940" xr:uid="{C32864E5-E696-4E06-BCA3-07B627B144FB}"/>
    <cellStyle name="Note 14 5 4" xfId="25542" xr:uid="{E39483F9-A8AD-4F06-87FA-C562DAAB5FD1}"/>
    <cellStyle name="Note 14 6" xfId="7780" xr:uid="{7FA9656C-A423-45D9-AF5B-11403583C7A5}"/>
    <cellStyle name="Note 14 6 2" xfId="14250" xr:uid="{208F2A69-EC5D-4B7E-A899-3E03B8B10F94}"/>
    <cellStyle name="Note 14 6 2 2" xfId="7461" xr:uid="{BBE6BF5E-43A7-4C88-9C6B-A801C7581F7D}"/>
    <cellStyle name="Note 14 6 2 3" xfId="31271" xr:uid="{6A47ED64-14FE-4783-9037-3BEED0B9C6D7}"/>
    <cellStyle name="Note 14 6 3" xfId="6636" xr:uid="{92E32056-DBE8-405F-8B6D-8E552B5689BE}"/>
    <cellStyle name="Note 14 6 4" xfId="25750" xr:uid="{F48417BE-0B0F-4D6F-B4EF-DF5293ACB369}"/>
    <cellStyle name="Note 14 7" xfId="7793" xr:uid="{1CC4C290-CCEB-4AE3-A93A-133B91A5B5E4}"/>
    <cellStyle name="Note 14 7 2" xfId="14264" xr:uid="{45C4BA45-88AF-4DB3-9300-94C707E294E4}"/>
    <cellStyle name="Note 14 7 2 2" xfId="21610" xr:uid="{A30712F7-EAAB-4B8A-A38E-731AB9040A3B}"/>
    <cellStyle name="Note 14 7 2 3" xfId="31282" xr:uid="{34E059A4-AA5A-4755-915E-25A4D6042E0D}"/>
    <cellStyle name="Note 14 7 3" xfId="18217" xr:uid="{362F42FB-3B28-47BD-A2CB-3D057747DB30}"/>
    <cellStyle name="Note 14 7 4" xfId="25761" xr:uid="{328438E4-5D3F-4BAD-9D05-CABE1E2786BC}"/>
    <cellStyle name="Note 14 8" xfId="8168" xr:uid="{B13EAEFB-1E7D-411C-839A-80D82B3B7DF4}"/>
    <cellStyle name="Note 14 8 2" xfId="14639" xr:uid="{AFD096D5-ED74-4A9F-9BE6-3B0CDFCE24C2}"/>
    <cellStyle name="Note 14 8 2 2" xfId="21193" xr:uid="{36663C1F-49BC-4ED6-88D8-EACBF6A9607B}"/>
    <cellStyle name="Note 14 8 2 3" xfId="31649" xr:uid="{82185D1D-FE32-4702-8D7A-6C6C5CEB7C29}"/>
    <cellStyle name="Note 14 8 3" xfId="19918" xr:uid="{765ACB30-2D45-408B-9B29-BF2E72E498FD}"/>
    <cellStyle name="Note 14 8 4" xfId="26129" xr:uid="{D29F89A0-C808-4B84-9C10-AF3F04F75DAD}"/>
    <cellStyle name="Note 14 9" xfId="8449" xr:uid="{65EE5CBA-807F-49EE-A39A-FD6D88BD8697}"/>
    <cellStyle name="Note 14 9 2" xfId="14920" xr:uid="{2021C8F3-5E34-4A45-8D32-1FDC04650ED5}"/>
    <cellStyle name="Note 14 9 2 2" xfId="4651" xr:uid="{4DE614DA-2A07-40EF-B2EC-E2B99310A869}"/>
    <cellStyle name="Note 14 9 2 3" xfId="31831" xr:uid="{9DB29C7A-20A8-49B8-B7E6-5EB0FC9E839B}"/>
    <cellStyle name="Note 14 9 3" xfId="19239" xr:uid="{14B6DE7C-87C3-4AFC-BE6D-711898544AF7}"/>
    <cellStyle name="Note 14 9 4" xfId="26312" xr:uid="{7C6E2B6D-DB8C-4412-9DE3-2C2F1804E71B}"/>
    <cellStyle name="Note 14_TRAFO" xfId="2116" xr:uid="{00000000-0005-0000-0000-000045080000}"/>
    <cellStyle name="Note 15" xfId="2117" xr:uid="{00000000-0005-0000-0000-000046080000}"/>
    <cellStyle name="Note 15 10" xfId="8538" xr:uid="{AF76FC2E-2B8C-4B8D-9376-67C4C7F3B3EB}"/>
    <cellStyle name="Note 15 10 2" xfId="15009" xr:uid="{921F51BC-4307-4642-AA3A-F4379A320AE7}"/>
    <cellStyle name="Note 15 10 2 2" xfId="5529" xr:uid="{33A993DF-1655-4640-9D82-6414F4F00526}"/>
    <cellStyle name="Note 15 10 2 3" xfId="31917" xr:uid="{05F84633-376E-40FA-9FD4-AE5741C48640}"/>
    <cellStyle name="Note 15 10 3" xfId="18761" xr:uid="{E5D5CAD0-9E64-44EE-971D-5B5076B5BFB5}"/>
    <cellStyle name="Note 15 10 4" xfId="26397" xr:uid="{FDC542D1-6FDE-414F-A39F-26ED4DC4DED2}"/>
    <cellStyle name="Note 15 11" xfId="8991" xr:uid="{4E1FF962-D83F-46C4-89AF-AB5CB4027CC6}"/>
    <cellStyle name="Note 15 11 2" xfId="15462" xr:uid="{7F770B23-82B4-4DAF-BD40-A61A200F4BF2}"/>
    <cellStyle name="Note 15 11 2 2" xfId="20406" xr:uid="{5FB86690-93FA-498F-9ACB-617C6B92F08B}"/>
    <cellStyle name="Note 15 11 2 3" xfId="32281" xr:uid="{FBFE2AC1-B794-433B-A899-AD1F52B86BCC}"/>
    <cellStyle name="Note 15 11 3" xfId="7134" xr:uid="{E7ADBF5D-B5D4-4F8E-9144-736E9F5EC6BD}"/>
    <cellStyle name="Note 15 11 4" xfId="26763" xr:uid="{9B97F52F-0466-4234-A3AB-B03866178466}"/>
    <cellStyle name="Note 15 12" xfId="8714" xr:uid="{7F770209-4AAA-4D32-836C-1C7EA989CEB7}"/>
    <cellStyle name="Note 15 12 2" xfId="15185" xr:uid="{41F8AD16-70B3-4227-8033-E2436A2FA49E}"/>
    <cellStyle name="Note 15 12 2 2" xfId="6192" xr:uid="{621B4465-361E-410B-B17D-3DAD818E52A0}"/>
    <cellStyle name="Note 15 12 2 3" xfId="32079" xr:uid="{A1920684-A2AE-400F-934C-7DBBF2A5C933}"/>
    <cellStyle name="Note 15 12 3" xfId="4942" xr:uid="{A91E32CD-8D4D-41BA-876A-642FE474BBA0}"/>
    <cellStyle name="Note 15 12 4" xfId="26558" xr:uid="{97BFF4AC-0CD3-4A69-9C56-83E56AF834B0}"/>
    <cellStyle name="Note 15 13" xfId="9217" xr:uid="{B9C6492A-AE37-497B-8CB3-341EAD4CA58D}"/>
    <cellStyle name="Note 15 13 2" xfId="15688" xr:uid="{77809AF2-1D79-4067-9D7C-8D7A015F2323}"/>
    <cellStyle name="Note 15 13 2 2" xfId="18115" xr:uid="{764344E2-8287-4D0F-A626-97381C7501DE}"/>
    <cellStyle name="Note 15 13 2 3" xfId="32500" xr:uid="{FA49E8C1-43F2-4A21-942C-250F8A22B9C9}"/>
    <cellStyle name="Note 15 13 3" xfId="5533" xr:uid="{DFE85E5D-DC17-4BC3-9FCE-633C189D05FC}"/>
    <cellStyle name="Note 15 13 4" xfId="26981" xr:uid="{C00B6674-6C89-4E03-A634-D9AB06B9B8D9}"/>
    <cellStyle name="Note 15 14" xfId="9585" xr:uid="{A77B737D-D8DE-4078-B121-9B224F94967D}"/>
    <cellStyle name="Note 15 14 2" xfId="16056" xr:uid="{14ADD637-6BDE-4941-95A4-83B8081E7295}"/>
    <cellStyle name="Note 15 14 2 2" xfId="20944" xr:uid="{9F267F3B-7D8C-40F1-8E07-A367C4E0B5BE}"/>
    <cellStyle name="Note 15 14 2 3" xfId="32853" xr:uid="{7F68FD92-6C6C-418C-A10E-443C84ADBDC5}"/>
    <cellStyle name="Note 15 14 3" xfId="20061" xr:uid="{54330D6E-38B4-4FE4-AE4C-C332F80A33E9}"/>
    <cellStyle name="Note 15 14 4" xfId="27334" xr:uid="{44219BB2-24E2-493C-9215-0801A30E94CE}"/>
    <cellStyle name="Note 15 15" xfId="9856" xr:uid="{5EBF169D-8DAA-4CB9-9851-CE4CD0E12B94}"/>
    <cellStyle name="Note 15 15 2" xfId="16327" xr:uid="{8BF9CB10-8750-4D78-88D9-CBE26E08D18B}"/>
    <cellStyle name="Note 15 15 2 2" xfId="22981" xr:uid="{1DCDA623-CCD7-4131-9C85-45E0199437F1}"/>
    <cellStyle name="Note 15 15 2 3" xfId="32955" xr:uid="{22420181-BD04-4B48-A908-0F57147402D6}"/>
    <cellStyle name="Note 15 15 3" xfId="18807" xr:uid="{68FE2A58-C6B3-480C-8D00-54CB2F00F7EE}"/>
    <cellStyle name="Note 15 15 4" xfId="27442" xr:uid="{D57E3013-8441-4D8B-A52D-52D1766FBA8F}"/>
    <cellStyle name="Note 15 16" xfId="9601" xr:uid="{28608345-9FE5-4E39-B69A-8049D700EA09}"/>
    <cellStyle name="Note 15 16 2" xfId="16072" xr:uid="{3942952F-101C-41FD-AEEF-CF93ADACAF42}"/>
    <cellStyle name="Note 15 16 2 2" xfId="4400" xr:uid="{691D66F1-08D5-4D20-9A67-D97FEF18BC2B}"/>
    <cellStyle name="Note 15 16 2 3" xfId="32869" xr:uid="{76EEB450-E6B4-438C-BFFF-484FA474CA20}"/>
    <cellStyle name="Note 15 16 3" xfId="5500" xr:uid="{F248E505-D3D1-4F94-9480-6762C6ED1B4F}"/>
    <cellStyle name="Note 15 16 4" xfId="27350" xr:uid="{9219107B-6046-49A7-BA65-8BD5C49FFC3F}"/>
    <cellStyle name="Note 15 17" xfId="9841" xr:uid="{C530AA42-2582-41AA-BEA6-427923912BD0}"/>
    <cellStyle name="Note 15 17 2" xfId="16312" xr:uid="{285B68DB-4F83-429E-8817-F0A68DF8B267}"/>
    <cellStyle name="Note 15 17 2 2" xfId="20601" xr:uid="{DB016E6E-159D-4082-84DA-067AC8772680}"/>
    <cellStyle name="Note 15 17 2 3" xfId="32940" xr:uid="{D0A16BCA-80C6-4E3C-A717-B0B31ACD802A}"/>
    <cellStyle name="Note 15 17 3" xfId="21322" xr:uid="{95776169-F0DA-46CE-BFB4-16D976E258DC}"/>
    <cellStyle name="Note 15 17 4" xfId="27427" xr:uid="{D7D5CC54-AE9C-45FE-8491-F543BD07CD70}"/>
    <cellStyle name="Note 15 18" xfId="9617" xr:uid="{20B5A721-A436-4C10-9A3F-1E801780CC51}"/>
    <cellStyle name="Note 15 18 2" xfId="16088" xr:uid="{F63354E6-B910-49E0-9B48-1CA7192CB190}"/>
    <cellStyle name="Note 15 18 2 2" xfId="20192" xr:uid="{38D1BB32-0B15-4865-909A-C9099F61B2E4}"/>
    <cellStyle name="Note 15 18 2 3" xfId="32885" xr:uid="{8B2BEB9F-CBF3-4A65-94F4-1A7B156DAFBB}"/>
    <cellStyle name="Note 15 18 3" xfId="19411" xr:uid="{7E09A7B4-3DBD-462F-B20F-4FF754F29954}"/>
    <cellStyle name="Note 15 18 4" xfId="27366" xr:uid="{B6B82273-ED03-4D04-B308-FE4D7E83A6EE}"/>
    <cellStyle name="Note 15 19" xfId="11068" xr:uid="{0BF2B3A6-C37C-4CEE-A605-5DE071E31495}"/>
    <cellStyle name="Note 15 19 2" xfId="4955" xr:uid="{60C8E7B2-400F-4E75-835D-B67477814BF1}"/>
    <cellStyle name="Note 15 19 3" xfId="28390" xr:uid="{181AE4DF-8506-4036-942F-2815CCA4AD53}"/>
    <cellStyle name="Note 15 2" xfId="2118" xr:uid="{00000000-0005-0000-0000-000047080000}"/>
    <cellStyle name="Note 15 2 10" xfId="8992" xr:uid="{79C6FA42-8310-4831-8084-585EDA12F4E8}"/>
    <cellStyle name="Note 15 2 10 2" xfId="15463" xr:uid="{4D2F2EE2-597B-49F0-BE42-AA5A9C537C84}"/>
    <cellStyle name="Note 15 2 10 2 2" xfId="18477" xr:uid="{41629DBD-90F6-4C91-9BF3-F2EC3FAEB212}"/>
    <cellStyle name="Note 15 2 10 2 3" xfId="32282" xr:uid="{8DD932CE-3702-4126-945C-1D473176D811}"/>
    <cellStyle name="Note 15 2 10 3" xfId="17342" xr:uid="{51322B3C-B683-4548-8E70-670BF94C7951}"/>
    <cellStyle name="Note 15 2 10 4" xfId="26764" xr:uid="{52BD9CD8-FEBC-4082-AEE6-F703A1659D56}"/>
    <cellStyle name="Note 15 2 11" xfId="8835" xr:uid="{D5FFE7A7-6649-44F0-B41A-FDA59950304A}"/>
    <cellStyle name="Note 15 2 11 2" xfId="15306" xr:uid="{F0CE2A31-738E-4E2C-8F8B-9DB1A8071404}"/>
    <cellStyle name="Note 15 2 11 2 2" xfId="22034" xr:uid="{D7ABCCC5-D4CE-4390-BF5D-0BB4340D4EB5}"/>
    <cellStyle name="Note 15 2 11 2 3" xfId="32126" xr:uid="{A8079602-302F-4225-9228-1C943915D88C}"/>
    <cellStyle name="Note 15 2 11 3" xfId="19892" xr:uid="{4D3E9355-9804-4BA4-A525-0CA142A28C0F}"/>
    <cellStyle name="Note 15 2 11 4" xfId="26608" xr:uid="{DD05459E-7A06-44B8-BDAA-440F38D8D13E}"/>
    <cellStyle name="Note 15 2 12" xfId="9218" xr:uid="{B43964AA-390B-4C6E-B3AD-DE96B5853000}"/>
    <cellStyle name="Note 15 2 12 2" xfId="15689" xr:uid="{813B133E-5997-4305-B8A8-99A0A289BBA5}"/>
    <cellStyle name="Note 15 2 12 2 2" xfId="23834" xr:uid="{4FDECE67-2491-4A5E-A4AE-51C64955AF2B}"/>
    <cellStyle name="Note 15 2 12 2 3" xfId="32501" xr:uid="{3BFB8A6F-BB43-4C8D-B6B1-0537730D1678}"/>
    <cellStyle name="Note 15 2 12 3" xfId="5335" xr:uid="{FBB16E6C-97C3-4857-803C-C9A1DB8C2C40}"/>
    <cellStyle name="Note 15 2 12 4" xfId="26982" xr:uid="{FADE51C7-2B2A-410A-B9BB-88FE047087B8}"/>
    <cellStyle name="Note 15 2 13" xfId="9584" xr:uid="{F685B646-876C-43BE-A958-4D8910BC6D82}"/>
    <cellStyle name="Note 15 2 13 2" xfId="16055" xr:uid="{C0C25539-12C6-44B5-B4BC-EADEBCFB6067}"/>
    <cellStyle name="Note 15 2 13 2 2" xfId="22067" xr:uid="{24D975E1-B127-403C-9F37-71EFA9E91577}"/>
    <cellStyle name="Note 15 2 13 2 3" xfId="32852" xr:uid="{DCC3AAD0-5510-499B-91C5-674EB4CC8230}"/>
    <cellStyle name="Note 15 2 13 3" xfId="21968" xr:uid="{BB9B76F6-62E3-4CD8-A42B-FD69ABC9AB56}"/>
    <cellStyle name="Note 15 2 13 4" xfId="27333" xr:uid="{DDC91150-6B0E-449E-8041-6CA138E46081}"/>
    <cellStyle name="Note 15 2 14" xfId="9857" xr:uid="{C5159C9D-D03A-4C4F-8E18-9B60F521FC2A}"/>
    <cellStyle name="Note 15 2 14 2" xfId="16328" xr:uid="{F69DA87B-D328-4058-8C97-8CD29DB9957A}"/>
    <cellStyle name="Note 15 2 14 2 2" xfId="23685" xr:uid="{6BE39A7F-5ED6-4B3A-9A55-C7DBADA216AB}"/>
    <cellStyle name="Note 15 2 14 2 3" xfId="32956" xr:uid="{D4E24A04-7D86-4014-A970-B373A7A20C88}"/>
    <cellStyle name="Note 15 2 14 3" xfId="21101" xr:uid="{5EECE4F5-121D-4110-9F64-0EF493F0D807}"/>
    <cellStyle name="Note 15 2 14 4" xfId="27443" xr:uid="{B863352B-B2DA-4367-9ADC-AF82F9155988}"/>
    <cellStyle name="Note 15 2 15" xfId="9600" xr:uid="{94FF68CB-A004-4A54-AC65-CA5E0ABC5A3A}"/>
    <cellStyle name="Note 15 2 15 2" xfId="16071" xr:uid="{2FA6FEF8-E652-4487-AE6E-6CFF626AA51B}"/>
    <cellStyle name="Note 15 2 15 2 2" xfId="21316" xr:uid="{24EFC0FD-51B1-466E-AB7B-34E6587A6086}"/>
    <cellStyle name="Note 15 2 15 2 3" xfId="32868" xr:uid="{E940A53C-9A58-462E-AF0E-51168737E21C}"/>
    <cellStyle name="Note 15 2 15 3" xfId="18346" xr:uid="{5E429157-967A-4C8B-8D92-DD33D99E2594}"/>
    <cellStyle name="Note 15 2 15 4" xfId="27349" xr:uid="{8DC6AD42-A172-4346-804F-AD4FF5586684}"/>
    <cellStyle name="Note 15 2 16" xfId="9842" xr:uid="{8DF453C0-01C2-4A5B-B4E7-6B3E36E09B6C}"/>
    <cellStyle name="Note 15 2 16 2" xfId="16313" xr:uid="{58634701-3E70-41C8-8E20-69B687D94203}"/>
    <cellStyle name="Note 15 2 16 2 2" xfId="5015" xr:uid="{D2FF8907-1A61-4C00-9277-11FAB6E73564}"/>
    <cellStyle name="Note 15 2 16 2 3" xfId="32941" xr:uid="{A81F0DE7-3BF7-426F-BFC9-4F7F1B83DDD3}"/>
    <cellStyle name="Note 15 2 16 3" xfId="19025" xr:uid="{DBF0041A-6357-484F-BA6D-DDDB44AFECDB}"/>
    <cellStyle name="Note 15 2 16 4" xfId="27428" xr:uid="{FCE93285-400B-461E-8ECE-3A846F3DB447}"/>
    <cellStyle name="Note 15 2 17" xfId="9616" xr:uid="{59262A27-A3F1-423C-AC1B-7BE0668D8CEF}"/>
    <cellStyle name="Note 15 2 17 2" xfId="16087" xr:uid="{184802FE-A390-4C8F-9808-C53CA4D1119D}"/>
    <cellStyle name="Note 15 2 17 2 2" xfId="18266" xr:uid="{F72FF193-72CA-4115-AB8B-676C11F4AC86}"/>
    <cellStyle name="Note 15 2 17 2 3" xfId="32884" xr:uid="{B40008DD-F159-4FCC-BFBA-9BF13D258785}"/>
    <cellStyle name="Note 15 2 17 3" xfId="20029" xr:uid="{4BE12BB8-F2B1-43D0-8A85-4D4BFF8607F8}"/>
    <cellStyle name="Note 15 2 17 4" xfId="27365" xr:uid="{115D1B51-CD89-456D-AF84-5BF94C22D8F0}"/>
    <cellStyle name="Note 15 2 18" xfId="11069" xr:uid="{F035EB85-60F3-4B26-A8D8-BE2BBE953507}"/>
    <cellStyle name="Note 15 2 18 2" xfId="7200" xr:uid="{FEB911AA-DC98-4D2F-ADA4-5C960FCE0CEA}"/>
    <cellStyle name="Note 15 2 18 3" xfId="28391" xr:uid="{752A9F32-767B-4EC9-9668-1FF6FE5797D1}"/>
    <cellStyle name="Note 15 2 19" xfId="11444" xr:uid="{51DFAD91-90D3-444A-9E7C-2D3704C3DBDA}"/>
    <cellStyle name="Note 15 2 19 2" xfId="20335" xr:uid="{70389722-55C0-4E09-BFFF-C8D3C6BF3951}"/>
    <cellStyle name="Note 15 2 19 3" xfId="28730" xr:uid="{0CF17D2B-797F-47C0-9E81-C0C30331F08D}"/>
    <cellStyle name="Note 15 2 2" xfId="2119" xr:uid="{00000000-0005-0000-0000-000048080000}"/>
    <cellStyle name="Note 15 2 2 2" xfId="4211" xr:uid="{8FB8822F-881A-45C9-80B5-B608C0833426}"/>
    <cellStyle name="Note 15 2 2 2 2" xfId="13363" xr:uid="{1D1B889C-64D4-48EB-9F24-DD56FE70F360}"/>
    <cellStyle name="Note 15 2 2 2 2 2" xfId="21099" xr:uid="{ABDE972D-60B4-4E45-8332-AC20A5C6AD32}"/>
    <cellStyle name="Note 15 2 2 2 2 3" xfId="30504" xr:uid="{1C057F17-76D2-404B-B753-AE0DD643E8A2}"/>
    <cellStyle name="Note 15 2 2 2 3" xfId="18712" xr:uid="{AFB4D9E1-5C27-4D57-8FD0-63268307C27C}"/>
    <cellStyle name="Note 15 2 2 2 4" xfId="24973" xr:uid="{1A4178D9-4894-4E54-8D65-19D9D0364A91}"/>
    <cellStyle name="Note 15 2 2 3" xfId="11445" xr:uid="{2DB509E1-4BD6-497C-B38E-CD727E92150D}"/>
    <cellStyle name="Note 15 2 2 3 2" xfId="22395" xr:uid="{7C404A4D-4AA9-4C95-8999-1BDF03F56333}"/>
    <cellStyle name="Note 15 2 2 3 3" xfId="28731" xr:uid="{0F142403-AF13-4102-A426-B7D0D49D14A2}"/>
    <cellStyle name="Note 15 2 2 4" xfId="12403" xr:uid="{0F7E7E2F-BACD-4507-95F6-D4C737F29D5A}"/>
    <cellStyle name="Note 15 2 2 4 2" xfId="6973" xr:uid="{7CDF23B1-3ACB-4877-9B14-B35CF4548B8E}"/>
    <cellStyle name="Note 15 2 2 4 3" xfId="29629" xr:uid="{5041CC1F-3E7B-49FD-814C-4E692FC590F8}"/>
    <cellStyle name="Note 15 2 2 5" xfId="23614" xr:uid="{526A714F-0CB5-4E31-A64F-8267D4AF2133}"/>
    <cellStyle name="Note 15 2 20" xfId="10791" xr:uid="{A5E0AEE6-082A-49DA-B08D-8C62953D5B10}"/>
    <cellStyle name="Note 15 2 20 2" xfId="23093" xr:uid="{9CED86F7-FA4D-457E-B673-CB086FE090E4}"/>
    <cellStyle name="Note 15 2 20 3" xfId="28321" xr:uid="{4A98FE62-63A1-4C3A-A1E3-90FFEE100F6D}"/>
    <cellStyle name="Note 15 2 21" xfId="11777" xr:uid="{708530F0-3CFD-4578-9BC2-A9D69E5EC56B}"/>
    <cellStyle name="Note 15 2 21 2" xfId="22677" xr:uid="{C36C5131-FD63-4FE9-855D-CB8E19C34DFB}"/>
    <cellStyle name="Note 15 2 21 3" xfId="29062" xr:uid="{83A2174B-99E5-4854-9C2D-94A5E9EA1925}"/>
    <cellStyle name="Note 15 2 22" xfId="10802" xr:uid="{11D9A92D-4C85-4F5E-B0BC-133A4693D817}"/>
    <cellStyle name="Note 15 2 22 2" xfId="20065" xr:uid="{2878E326-0E2D-4E45-BBE6-3073D60939A0}"/>
    <cellStyle name="Note 15 2 22 3" xfId="28332" xr:uid="{DC9BB114-7882-4F4A-93CD-CA39685FA2C6}"/>
    <cellStyle name="Note 15 2 23" xfId="11384" xr:uid="{054CC927-863E-49EC-B34C-FBD8E4BE95C5}"/>
    <cellStyle name="Note 15 2 23 2" xfId="21669" xr:uid="{8DF42710-ED90-4E6C-A7AB-DD3D08B064FB}"/>
    <cellStyle name="Note 15 2 23 3" xfId="28670" xr:uid="{EF2D0D3B-BAE4-45D2-8856-A53B24E58E7D}"/>
    <cellStyle name="Note 15 2 24" xfId="17155" xr:uid="{36572907-A3F0-4058-BA2D-46CF67840AE2}"/>
    <cellStyle name="Note 15 2 24 2" xfId="22259" xr:uid="{642174A2-8051-4D39-A059-F621CEB2B7CC}"/>
    <cellStyle name="Note 15 2 24 3" xfId="33719" xr:uid="{1642371B-A4C3-4BF7-89DE-AF39C43695CC}"/>
    <cellStyle name="Note 15 2 25" xfId="7728" xr:uid="{0C6E1622-436D-4A8F-90B9-60222CA24D65}"/>
    <cellStyle name="Note 15 2 26" xfId="24159" xr:uid="{FFC1E1A4-D60A-42D4-802C-405199F3D547}"/>
    <cellStyle name="Note 15 2 27" xfId="34002" xr:uid="{7FA1FA48-E6CB-40C9-91ED-2157ECA8CCB1}"/>
    <cellStyle name="Note 15 2 28" xfId="25371" xr:uid="{0F74EA47-812B-4AF0-B8F6-117B681BFF4F}"/>
    <cellStyle name="Note 15 2 3" xfId="3401" xr:uid="{447E2A41-6D55-47E4-AC0F-15081734DEB9}"/>
    <cellStyle name="Note 15 2 3 2" xfId="13362" xr:uid="{784DD7C7-D50C-4CAA-B5E5-130D2EE2A022}"/>
    <cellStyle name="Note 15 2 3 2 2" xfId="22987" xr:uid="{4DBC95B9-BCDD-428F-9260-E48D5465226B}"/>
    <cellStyle name="Note 15 2 3 2 3" xfId="30503" xr:uid="{0AE082A3-7372-497B-B359-EC208C6863B0}"/>
    <cellStyle name="Note 15 2 3 3" xfId="7038" xr:uid="{6F97E3D4-C40C-4270-8CAF-112279B270F0}"/>
    <cellStyle name="Note 15 2 3 4" xfId="20640" xr:uid="{188FE266-E986-4196-8F9D-11EC12F25961}"/>
    <cellStyle name="Note 15 2 3 5" xfId="24972" xr:uid="{99D019DC-A420-4232-9EAD-4C0B356C3508}"/>
    <cellStyle name="Note 15 2 4" xfId="3695" xr:uid="{2E1C3EAF-DB06-455B-908F-9DD84D3675CB}"/>
    <cellStyle name="Note 15 2 4 2" xfId="14038" xr:uid="{5F3D10BC-033B-4EE1-BBF3-49FAEF4F9A97}"/>
    <cellStyle name="Note 15 2 4 2 2" xfId="22612" xr:uid="{473CCE55-256D-4959-80BE-959D89735747}"/>
    <cellStyle name="Note 15 2 4 2 3" xfId="31066" xr:uid="{93DEE112-FCA1-4BB3-969D-0C48CEA4C54A}"/>
    <cellStyle name="Note 15 2 4 3" xfId="19775" xr:uid="{96A29159-84AF-49AD-9102-2F0FB92FDB7D}"/>
    <cellStyle name="Note 15 2 4 4" xfId="25545" xr:uid="{9CF4A4A2-7059-41F6-ABD6-7BEB72344B9B}"/>
    <cellStyle name="Note 15 2 5" xfId="7357" xr:uid="{29AA08EB-7139-4DCA-AAB2-4390697A9B6B}"/>
    <cellStyle name="Note 15 2 5 2" xfId="13744" xr:uid="{B9D3C8B1-BC18-47E9-8692-B301130A67A4}"/>
    <cellStyle name="Note 15 2 5 2 2" xfId="22180" xr:uid="{438D3D0B-B848-4B1E-B9EE-035969811812}"/>
    <cellStyle name="Note 15 2 5 2 3" xfId="30879" xr:uid="{A96142C6-445B-44AB-8F79-779DD6DFC51E}"/>
    <cellStyle name="Note 15 2 5 3" xfId="18317" xr:uid="{1A424AA7-ADB7-4D6A-957B-726BC588FBAA}"/>
    <cellStyle name="Note 15 2 5 4" xfId="25353" xr:uid="{2495AE02-5D38-4115-BAD1-6263DEEF5866}"/>
    <cellStyle name="Note 15 2 6" xfId="7796" xr:uid="{EA7D0176-F37C-4539-96BA-76B2BC1FEB39}"/>
    <cellStyle name="Note 15 2 6 2" xfId="14267" xr:uid="{A6D95B6A-1F53-4045-830A-81A496776BF4}"/>
    <cellStyle name="Note 15 2 6 2 2" xfId="4447" xr:uid="{8F74D276-4637-4DDC-8B8B-29ECAF6BF7C5}"/>
    <cellStyle name="Note 15 2 6 2 3" xfId="31285" xr:uid="{8F14A6F3-45C2-47FE-9673-4F67ED879131}"/>
    <cellStyle name="Note 15 2 6 3" xfId="20960" xr:uid="{1B1A0F4A-B24E-4117-AEC2-B4DA28D93D93}"/>
    <cellStyle name="Note 15 2 6 4" xfId="25764" xr:uid="{E2F77C46-31F8-4266-BEFA-0CA8C251F1B3}"/>
    <cellStyle name="Note 15 2 7" xfId="8166" xr:uid="{971AE241-985F-45E2-B5B9-611E891F99CE}"/>
    <cellStyle name="Note 15 2 7 2" xfId="14637" xr:uid="{A9468E89-0E07-48DC-B4AE-A1EA77B57FA5}"/>
    <cellStyle name="Note 15 2 7 2 2" xfId="17689" xr:uid="{BF8BF515-29B7-425B-B8CA-E1C41106212E}"/>
    <cellStyle name="Note 15 2 7 2 3" xfId="31647" xr:uid="{BE6303FA-B0B8-4B97-A2C5-BF3D97BE2559}"/>
    <cellStyle name="Note 15 2 7 3" xfId="18186" xr:uid="{CDD869F4-83A8-4916-BEB0-C691AC07BBE9}"/>
    <cellStyle name="Note 15 2 7 4" xfId="26127" xr:uid="{9294C44A-5229-4DE1-8B2C-9BAAA98517ED}"/>
    <cellStyle name="Note 15 2 8" xfId="8544" xr:uid="{DC32B537-2CC7-400D-B7E1-9BEA55235794}"/>
    <cellStyle name="Note 15 2 8 2" xfId="15015" xr:uid="{E0E336F6-0275-4C9F-BE24-70D60D02EC05}"/>
    <cellStyle name="Note 15 2 8 2 2" xfId="21407" xr:uid="{D7C42B17-F2C0-4CA2-86D0-B7E5815C8283}"/>
    <cellStyle name="Note 15 2 8 2 3" xfId="31923" xr:uid="{6383AC53-D0BA-49EA-8813-F2BEC673868C}"/>
    <cellStyle name="Note 15 2 8 3" xfId="22418" xr:uid="{8136D4F8-1B07-469B-AE12-59654170111B}"/>
    <cellStyle name="Note 15 2 8 4" xfId="26403" xr:uid="{3687C600-40D1-4F85-A858-689318EDD38C}"/>
    <cellStyle name="Note 15 2 9" xfId="8304" xr:uid="{B627BB67-0744-4407-AA02-5147ED18B3BD}"/>
    <cellStyle name="Note 15 2 9 2" xfId="14775" xr:uid="{03ACBF19-B0DE-4913-9437-5500FD11E838}"/>
    <cellStyle name="Note 15 2 9 2 2" xfId="18926" xr:uid="{7B7106F3-EAFF-4C94-9C43-998CA8F9B42D}"/>
    <cellStyle name="Note 15 2 9 2 3" xfId="31686" xr:uid="{60EC33F4-2F6A-4250-AB67-3290305E90D0}"/>
    <cellStyle name="Note 15 2 9 3" xfId="22953" xr:uid="{3168789C-3964-46DA-B878-3D1CEBC85CB4}"/>
    <cellStyle name="Note 15 2 9 4" xfId="26167" xr:uid="{59D0E63E-5332-48B3-B89A-66CCA219FD38}"/>
    <cellStyle name="Note 15 20" xfId="11443" xr:uid="{856B79D8-6C92-453C-A864-ACD7EE2A562F}"/>
    <cellStyle name="Note 15 20 2" xfId="19390" xr:uid="{AFE00EE8-4003-408D-851F-9EA923B7AF1E}"/>
    <cellStyle name="Note 15 20 3" xfId="28729" xr:uid="{A6B0D8C6-1AE5-4386-904F-FC026EA7B129}"/>
    <cellStyle name="Note 15 21" xfId="10792" xr:uid="{552CE22E-9F72-4282-914D-3754CC406906}"/>
    <cellStyle name="Note 15 21 2" xfId="23471" xr:uid="{03CB5D3B-89C3-4189-81DE-3AA0B9FC4D24}"/>
    <cellStyle name="Note 15 21 3" xfId="28322" xr:uid="{8DA6119D-243B-4CC9-AA7E-FCCC26A86D04}"/>
    <cellStyle name="Note 15 22" xfId="11776" xr:uid="{DBF2FC47-DFE2-46B0-972E-E46F4187FFAA}"/>
    <cellStyle name="Note 15 22 2" xfId="7040" xr:uid="{BF025898-77E9-420D-B232-5D51231F3E94}"/>
    <cellStyle name="Note 15 22 3" xfId="29061" xr:uid="{80007A2C-1312-4355-90E2-B50277976BC1}"/>
    <cellStyle name="Note 15 23" xfId="10803" xr:uid="{0E5B7741-6032-4A03-BA71-261F74CEF6D0}"/>
    <cellStyle name="Note 15 23 2" xfId="23990" xr:uid="{AD364020-C65E-47E1-B256-3964AC36AA18}"/>
    <cellStyle name="Note 15 23 3" xfId="28333" xr:uid="{070CA5DC-B592-4556-AEAC-21449C913889}"/>
    <cellStyle name="Note 15 24" xfId="11383" xr:uid="{79DD1C6D-7B06-4622-BA1C-03E87332FEF3}"/>
    <cellStyle name="Note 15 24 2" xfId="22959" xr:uid="{0D1A0F9C-26F8-4C42-97C3-5FE66D706A0B}"/>
    <cellStyle name="Note 15 24 3" xfId="28669" xr:uid="{F4F84571-8EE2-4076-85BE-45DCA3E27DFA}"/>
    <cellStyle name="Note 15 25" xfId="17154" xr:uid="{AE3815A6-27AF-4FC4-912B-1E37C4F82A30}"/>
    <cellStyle name="Note 15 25 2" xfId="22758" xr:uid="{1A63140B-C556-47C9-85B6-60DDE8714D7A}"/>
    <cellStyle name="Note 15 25 3" xfId="33718" xr:uid="{DFCCAE07-6D95-46D5-B896-12571890352A}"/>
    <cellStyle name="Note 15 26" xfId="20648" xr:uid="{AD4F7C46-6285-44C4-9DFC-BED8A97526B5}"/>
    <cellStyle name="Note 15 27" xfId="33985" xr:uid="{E4508D66-FA6C-451E-8BFC-B5600FB3C268}"/>
    <cellStyle name="Note 15 28" xfId="26584" xr:uid="{89202599-D39F-4530-B373-2CA2358EEBCC}"/>
    <cellStyle name="Note 15 29" xfId="24032" xr:uid="{1B20AB5A-92A7-446F-BB3D-01558F9956B6}"/>
    <cellStyle name="Note 15 3" xfId="2120" xr:uid="{00000000-0005-0000-0000-000049080000}"/>
    <cellStyle name="Note 15 3 2" xfId="4212" xr:uid="{5558113D-A2A5-47E7-A070-7F009B62CE88}"/>
    <cellStyle name="Note 15 3 2 2" xfId="13364" xr:uid="{65757960-9CBE-4A64-AE40-7A73A0864FE7}"/>
    <cellStyle name="Note 15 3 2 2 2" xfId="22642" xr:uid="{2B059DD8-103F-472F-8F5B-6E16C9E2B371}"/>
    <cellStyle name="Note 15 3 2 2 3" xfId="30505" xr:uid="{3FAAD586-EBAA-42C1-B813-1FF923CB634C}"/>
    <cellStyle name="Note 15 3 2 3" xfId="23649" xr:uid="{5FD45733-22FE-48E9-8621-0565AC9E93C5}"/>
    <cellStyle name="Note 15 3 2 4" xfId="24974" xr:uid="{3A174169-714A-4F14-B95F-EF0A458A3687}"/>
    <cellStyle name="Note 15 3 3" xfId="11446" xr:uid="{A7784A8E-FA39-4272-B4CB-B7E416E080A0}"/>
    <cellStyle name="Note 15 3 3 2" xfId="18408" xr:uid="{3787D2FC-9D91-4EF0-8FE1-B617538EF6F5}"/>
    <cellStyle name="Note 15 3 3 3" xfId="28732" xr:uid="{F7A608AE-5500-4208-AC54-FAC49EE2180D}"/>
    <cellStyle name="Note 15 3 4" xfId="12404" xr:uid="{4F70BEDD-6E28-4471-A282-83CF32D66480}"/>
    <cellStyle name="Note 15 3 4 2" xfId="4667" xr:uid="{73886165-55D8-459E-9F66-3C15DD809288}"/>
    <cellStyle name="Note 15 3 4 3" xfId="29630" xr:uid="{1F620DB5-F32C-4A26-AA80-1406FAC3B2F5}"/>
    <cellStyle name="Note 15 3 5" xfId="4453" xr:uid="{582021C7-A6A1-40D0-ADA3-DA2F41965613}"/>
    <cellStyle name="Note 15 4" xfId="3559" xr:uid="{4F2BF2D7-D209-4E6A-8177-198508ED28F3}"/>
    <cellStyle name="Note 15 4 2" xfId="13361" xr:uid="{8900FF9F-548E-419C-B769-CAE8E016AF49}"/>
    <cellStyle name="Note 15 4 2 2" xfId="5192" xr:uid="{431576C1-6FBC-46C8-94A1-6E3A7DC9DFB8}"/>
    <cellStyle name="Note 15 4 2 3" xfId="30502" xr:uid="{8A8D62DD-7285-41DE-8658-662CC63259BF}"/>
    <cellStyle name="Note 15 4 3" xfId="7037" xr:uid="{9B78D9C7-57E7-49C1-86A2-67F9644251F5}"/>
    <cellStyle name="Note 15 4 4" xfId="6156" xr:uid="{85819A2C-F8BD-4A19-BE95-564FEFCF084B}"/>
    <cellStyle name="Note 15 4 5" xfId="24971" xr:uid="{483FA8A2-79CE-4365-BCFB-EF4433F28060}"/>
    <cellStyle name="Note 15 5" xfId="3694" xr:uid="{7A902CF9-2214-4517-BAED-BA31A4621FDA}"/>
    <cellStyle name="Note 15 5 2" xfId="14037" xr:uid="{C4E5940D-C9C0-4E82-A7C5-89F425C42D9C}"/>
    <cellStyle name="Note 15 5 2 2" xfId="21789" xr:uid="{2C1FFA48-928D-4EE8-82B1-5A43FBD615FC}"/>
    <cellStyle name="Note 15 5 2 3" xfId="31065" xr:uid="{5E61E71B-30EF-4CEE-AB21-AA4B58478EF6}"/>
    <cellStyle name="Note 15 5 3" xfId="23302" xr:uid="{1EB35C8C-21C6-4A64-B46C-DBF2BD599900}"/>
    <cellStyle name="Note 15 5 4" xfId="25544" xr:uid="{65185C25-EA89-4FD8-9C6C-55BD221A58CE}"/>
    <cellStyle name="Note 15 6" xfId="7474" xr:uid="{F6438F65-3897-4064-BEA9-C3A99F6B2DF5}"/>
    <cellStyle name="Note 15 6 2" xfId="13878" xr:uid="{46FEFE05-86E7-4BBE-931B-690779BB1825}"/>
    <cellStyle name="Note 15 6 2 2" xfId="5649" xr:uid="{757A1EDE-9032-4A0B-894C-7DA22DD0A206}"/>
    <cellStyle name="Note 15 6 2 3" xfId="30908" xr:uid="{CA4C1245-E58B-4B5B-8FBA-F8832C0804B6}"/>
    <cellStyle name="Note 15 6 3" xfId="17825" xr:uid="{E05E3B5E-4BE8-4B78-A5DC-3E6B5D637A8D}"/>
    <cellStyle name="Note 15 6 4" xfId="25387" xr:uid="{1FA97812-2431-464E-AB66-3C16CE24B68F}"/>
    <cellStyle name="Note 15 7" xfId="7795" xr:uid="{DA5FF2A0-1975-480D-90F3-6A55F94AB963}"/>
    <cellStyle name="Note 15 7 2" xfId="14266" xr:uid="{F8D0C66E-F1E5-4DA8-8438-D854CDA13AF0}"/>
    <cellStyle name="Note 15 7 2 2" xfId="18783" xr:uid="{D97F62A1-ECA1-4B28-A01C-7C4F72543F37}"/>
    <cellStyle name="Note 15 7 2 3" xfId="31284" xr:uid="{67DD8F56-F544-4C3A-8AF6-05D29550E3CA}"/>
    <cellStyle name="Note 15 7 3" xfId="5507" xr:uid="{AD86BA90-7BC2-42F6-AB26-5934111986E9}"/>
    <cellStyle name="Note 15 7 4" xfId="25763" xr:uid="{05E57764-CBCD-4DA9-AAD4-7A882894062A}"/>
    <cellStyle name="Note 15 8" xfId="7986" xr:uid="{8D10AC83-4588-4DC4-AABC-27D94AD4DB99}"/>
    <cellStyle name="Note 15 8 2" xfId="14457" xr:uid="{E3113B4F-FA8D-46DE-940F-6417F452AE65}"/>
    <cellStyle name="Note 15 8 2 2" xfId="22766" xr:uid="{DDEB0601-BD16-4543-9062-CECB80A1FEA1}"/>
    <cellStyle name="Note 15 8 2 3" xfId="31472" xr:uid="{5A4984A3-FF1E-40D3-AFA0-82F7E6A0A34E}"/>
    <cellStyle name="Note 15 8 3" xfId="19935" xr:uid="{CDF0EF99-7B70-4C34-BA23-243D3CCE7977}"/>
    <cellStyle name="Note 15 8 4" xfId="25951" xr:uid="{2EFFF730-F362-41A8-B7E4-119CD34B2C00}"/>
    <cellStyle name="Note 15 9" xfId="8451" xr:uid="{ED466BAB-C250-4CFB-BF90-080E93C582E6}"/>
    <cellStyle name="Note 15 9 2" xfId="14922" xr:uid="{D663A33C-5A5C-4C0C-921E-E7CF856C39DA}"/>
    <cellStyle name="Note 15 9 2 2" xfId="23236" xr:uid="{EAD70E0C-8B3E-40CE-A4FC-9AB38247324D}"/>
    <cellStyle name="Note 15 9 2 3" xfId="31833" xr:uid="{E93317B6-30E0-416F-BE21-C72D3B3833DD}"/>
    <cellStyle name="Note 15 9 3" xfId="21944" xr:uid="{3695D2E9-1FA8-4361-9332-5C1F3957C149}"/>
    <cellStyle name="Note 15 9 4" xfId="26314" xr:uid="{C560E515-20FB-403D-A0C3-3F6745F062A3}"/>
    <cellStyle name="Note 15_TRAFO" xfId="2121" xr:uid="{00000000-0005-0000-0000-00004A080000}"/>
    <cellStyle name="Note 16" xfId="2122" xr:uid="{00000000-0005-0000-0000-00004B080000}"/>
    <cellStyle name="Note 16 10" xfId="8452" xr:uid="{A43C44F7-43F2-4260-884A-01A0E095EC9B}"/>
    <cellStyle name="Note 16 10 2" xfId="14923" xr:uid="{ACA0DEE2-0BC5-4DA8-927C-7D1980CE13C4}"/>
    <cellStyle name="Note 16 10 2 2" xfId="18086" xr:uid="{4351A9F6-6AF0-473D-8399-3F53EF251C60}"/>
    <cellStyle name="Note 16 10 2 3" xfId="31834" xr:uid="{C195AC57-33E5-4730-B9A7-5307E5FA599F}"/>
    <cellStyle name="Note 16 10 3" xfId="23209" xr:uid="{0B8BCB1D-6165-4304-806A-FADF1849706C}"/>
    <cellStyle name="Note 16 10 4" xfId="26315" xr:uid="{672D7B21-DA17-4C5F-AD2B-C8A8CFF0B2FD}"/>
    <cellStyle name="Note 16 11" xfId="8552" xr:uid="{0F314A67-66E5-42DD-8436-FC072991C2B8}"/>
    <cellStyle name="Note 16 11 2" xfId="15023" xr:uid="{46F8E909-E676-4195-B6F3-295B170058D1}"/>
    <cellStyle name="Note 16 11 2 2" xfId="17901" xr:uid="{ACC91175-AE0A-4897-8F9A-025422A3F5F6}"/>
    <cellStyle name="Note 16 11 2 3" xfId="31930" xr:uid="{026A2571-B11C-4757-AAAF-4BBC98846CBF}"/>
    <cellStyle name="Note 16 11 3" xfId="22095" xr:uid="{20EE9D4B-C548-4A49-ACA1-E3FF0226BBDF}"/>
    <cellStyle name="Note 16 11 4" xfId="26410" xr:uid="{BF6FB3CF-D1C8-4189-820F-7A64FFE11EE4}"/>
    <cellStyle name="Note 16 12" xfId="8993" xr:uid="{248FB716-B1B6-4B62-959C-1A5A59D3F32A}"/>
    <cellStyle name="Note 16 12 2" xfId="15464" xr:uid="{685B3400-352E-4D10-9C29-67CF83DAD61F}"/>
    <cellStyle name="Note 16 12 2 2" xfId="17561" xr:uid="{473EEE99-0CB4-4CDD-A69B-CE296B8766F1}"/>
    <cellStyle name="Note 16 12 2 3" xfId="32283" xr:uid="{5B014658-9E2D-4E23-91C6-771D6084371B}"/>
    <cellStyle name="Note 16 12 3" xfId="5250" xr:uid="{BC130866-16D0-4422-ABC4-AC46E65AC1CA}"/>
    <cellStyle name="Note 16 12 4" xfId="26765" xr:uid="{63CEB904-3D05-4FD7-9FDD-9A2BBCE58FF0}"/>
    <cellStyle name="Note 16 13" xfId="9194" xr:uid="{AD87F712-70C9-44D2-97BA-9F3840AD22D9}"/>
    <cellStyle name="Note 16 13 2" xfId="15665" xr:uid="{393E5853-FB4F-421B-AC4D-BD2447BD94B8}"/>
    <cellStyle name="Note 16 13 2 2" xfId="20770" xr:uid="{2E19CFE8-EC77-4851-8551-8262504821F7}"/>
    <cellStyle name="Note 16 13 2 3" xfId="32479" xr:uid="{8BDAC94D-993C-43D3-8A90-A0F4CC509D64}"/>
    <cellStyle name="Note 16 13 3" xfId="18943" xr:uid="{6737F25D-EFAA-4090-AC60-D692A6837976}"/>
    <cellStyle name="Note 16 13 4" xfId="26961" xr:uid="{B9F5D8C1-6131-407A-9AFC-DAB8DF2F6847}"/>
    <cellStyle name="Note 16 14" xfId="9219" xr:uid="{DD697426-91C7-4CC0-9F8B-3D5373B5CE65}"/>
    <cellStyle name="Note 16 14 2" xfId="15690" xr:uid="{EE8DE8D0-7FD9-410C-B90D-9D0B343F1F3F}"/>
    <cellStyle name="Note 16 14 2 2" xfId="7678" xr:uid="{1662BFD0-0803-4A75-8E89-FC77A2685FBC}"/>
    <cellStyle name="Note 16 14 2 3" xfId="32502" xr:uid="{C3A84708-6BEB-4B06-AB3B-AB1AD6B18433}"/>
    <cellStyle name="Note 16 14 3" xfId="4829" xr:uid="{EA8DA7B9-87A3-4113-B406-DF314F7B40E2}"/>
    <cellStyle name="Note 16 14 4" xfId="26983" xr:uid="{BE96C6AB-C54C-4054-B597-0ED422BE6FC0}"/>
    <cellStyle name="Note 16 15" xfId="9583" xr:uid="{4F3A3B89-1390-4262-95BA-56815056B1F3}"/>
    <cellStyle name="Note 16 15 2" xfId="16054" xr:uid="{9312254E-E50D-44FB-AABB-DF6632E20C0A}"/>
    <cellStyle name="Note 16 15 2 2" xfId="5599" xr:uid="{3D1E18B4-9EEC-4EA0-94E6-F01C60D07348}"/>
    <cellStyle name="Note 16 15 2 3" xfId="32851" xr:uid="{A22A5E57-FC2C-4AEF-A6DF-16F831E7935A}"/>
    <cellStyle name="Note 16 15 3" xfId="6068" xr:uid="{CCAB42F7-B7E0-4371-9114-804B70C33B8B}"/>
    <cellStyle name="Note 16 15 4" xfId="27332" xr:uid="{54A71BEC-964B-45D7-8C96-A75402BFC8D0}"/>
    <cellStyle name="Note 16 16" xfId="9858" xr:uid="{D185C7B4-E575-4EFD-B2AE-D1AC7625129F}"/>
    <cellStyle name="Note 16 16 2" xfId="16329" xr:uid="{546C6441-DFD7-472F-BBE7-A0A71C7948D2}"/>
    <cellStyle name="Note 16 16 2 2" xfId="21876" xr:uid="{9196252A-FF3D-4856-A779-F32D92ED69FD}"/>
    <cellStyle name="Note 16 16 2 3" xfId="32957" xr:uid="{A1781A4F-D986-40AA-B545-BBE06ED3DA3F}"/>
    <cellStyle name="Note 16 16 3" xfId="20963" xr:uid="{4A1B804D-63EF-47C1-929E-8D59B03BD72D}"/>
    <cellStyle name="Note 16 16 4" xfId="27444" xr:uid="{2D7F7A1F-2BA6-4B9B-A724-A92F95BE580F}"/>
    <cellStyle name="Note 16 17" xfId="9599" xr:uid="{726A54E5-E899-47FE-975F-18269D9A7556}"/>
    <cellStyle name="Note 16 17 2" xfId="16070" xr:uid="{B994878E-D659-4A11-9A5D-1DAF89C94A5E}"/>
    <cellStyle name="Note 16 17 2 2" xfId="17692" xr:uid="{BCB92D84-ADA3-4A59-8C58-BAF59694A664}"/>
    <cellStyle name="Note 16 17 2 3" xfId="32867" xr:uid="{C4FD72B7-5F8A-45C4-8E09-4C4366936B47}"/>
    <cellStyle name="Note 16 17 3" xfId="19804" xr:uid="{DD00A1EB-83AF-4351-ADEB-19C3082C031A}"/>
    <cellStyle name="Note 16 17 4" xfId="27348" xr:uid="{4827982A-BD60-435B-B8FB-DD1252541E2E}"/>
    <cellStyle name="Note 16 18" xfId="9886" xr:uid="{B3FCC14A-795C-4667-83B4-84AE5B4E909C}"/>
    <cellStyle name="Note 16 18 2" xfId="16357" xr:uid="{6BAD561A-0AA4-4CB4-84EE-BF6831D84106}"/>
    <cellStyle name="Note 16 18 2 2" xfId="5913" xr:uid="{76E0E73C-65CC-4BE7-A777-A9CDB2B32C8D}"/>
    <cellStyle name="Note 16 18 2 3" xfId="32980" xr:uid="{FB3B3E68-38D9-4EF5-8540-B58067BB6A73}"/>
    <cellStyle name="Note 16 18 3" xfId="4435" xr:uid="{99D4567B-C61B-4278-8984-5149B1CD193F}"/>
    <cellStyle name="Note 16 18 4" xfId="27468" xr:uid="{BB5C6B84-2926-4473-B560-CC834D9F221F}"/>
    <cellStyle name="Note 16 19" xfId="9931" xr:uid="{F3A13440-F212-419A-9677-D4EF1A5DEC6D}"/>
    <cellStyle name="Note 16 19 2" xfId="16402" xr:uid="{BF51251E-BAA9-4B74-AC3D-E253B1249C72}"/>
    <cellStyle name="Note 16 19 2 2" xfId="5827" xr:uid="{D7243277-D13D-43B9-A81E-9D4EF9B0FFA6}"/>
    <cellStyle name="Note 16 19 2 3" xfId="33019" xr:uid="{4C8D2226-9271-4271-BA7A-961D15F2E664}"/>
    <cellStyle name="Note 16 19 3" xfId="20839" xr:uid="{9507F054-E83E-4A3E-8648-C55E4474D39A}"/>
    <cellStyle name="Note 16 19 4" xfId="27507" xr:uid="{36AE5CDC-A1B6-4F2A-80A0-2099E90835EA}"/>
    <cellStyle name="Note 16 2" xfId="2123" xr:uid="{00000000-0005-0000-0000-00004C080000}"/>
    <cellStyle name="Note 16 2 10" xfId="8994" xr:uid="{923441FC-9292-4DE0-BDA2-2056B2A245D4}"/>
    <cellStyle name="Note 16 2 10 2" xfId="15465" xr:uid="{0C00A644-16B6-4FE3-BB3B-16BCA0294376}"/>
    <cellStyle name="Note 16 2 10 2 2" xfId="22544" xr:uid="{E5596337-0920-4098-9643-0723FDCEBE5B}"/>
    <cellStyle name="Note 16 2 10 2 3" xfId="32284" xr:uid="{40594619-FB6C-4D79-9CC3-39AF7A0B2855}"/>
    <cellStyle name="Note 16 2 10 3" xfId="19216" xr:uid="{CA36896A-9DBA-4BD2-99CE-10A65B078292}"/>
    <cellStyle name="Note 16 2 10 4" xfId="26766" xr:uid="{5FCFE3FF-280D-48BA-97D6-89453FC8448A}"/>
    <cellStyle name="Note 16 2 11" xfId="8836" xr:uid="{95EA2BC4-268A-4018-9259-C9F727732894}"/>
    <cellStyle name="Note 16 2 11 2" xfId="15307" xr:uid="{750E0AA5-1B51-4151-B40B-836AFF1BCED4}"/>
    <cellStyle name="Note 16 2 11 2 2" xfId="6007" xr:uid="{0426C3E3-9204-4398-B854-21566F6AFD11}"/>
    <cellStyle name="Note 16 2 11 2 3" xfId="32127" xr:uid="{78B6A736-85EB-4304-B290-45492DC07ECA}"/>
    <cellStyle name="Note 16 2 11 3" xfId="17410" xr:uid="{D5A98B4C-61E9-4991-B53C-021F10AB9BB3}"/>
    <cellStyle name="Note 16 2 11 4" xfId="26609" xr:uid="{5899B729-70BD-4132-960D-A482F17F9FAB}"/>
    <cellStyle name="Note 16 2 12" xfId="9220" xr:uid="{2136D26C-C1D2-453A-B940-923019DE5400}"/>
    <cellStyle name="Note 16 2 12 2" xfId="15691" xr:uid="{8DC70DC5-A046-4B2E-AF3D-9FC46374300A}"/>
    <cellStyle name="Note 16 2 12 2 2" xfId="21323" xr:uid="{5869CDB9-837E-4727-B53A-BC7BE89E50A9}"/>
    <cellStyle name="Note 16 2 12 2 3" xfId="32503" xr:uid="{7E534998-3600-45F0-A4A8-E005D27A4A21}"/>
    <cellStyle name="Note 16 2 12 3" xfId="23710" xr:uid="{669708F1-9892-4C8C-95D5-09783E73EE08}"/>
    <cellStyle name="Note 16 2 12 4" xfId="26984" xr:uid="{1B5D075C-BCE0-4C34-AB3C-0A6A3F9701A5}"/>
    <cellStyle name="Note 16 2 13" xfId="9582" xr:uid="{116253F4-BDD6-46A1-9287-EAA1102B83DD}"/>
    <cellStyle name="Note 16 2 13 2" xfId="16053" xr:uid="{F9F63EAE-6E1B-4854-BD8A-7B6A771AF968}"/>
    <cellStyle name="Note 16 2 13 2 2" xfId="4855" xr:uid="{74C0D689-4DFE-4F46-8F91-B21C508DE728}"/>
    <cellStyle name="Note 16 2 13 2 3" xfId="32850" xr:uid="{96D2DDB8-5A90-4696-8E49-C472EC0B51B9}"/>
    <cellStyle name="Note 16 2 13 3" xfId="19339" xr:uid="{E22096F8-43B6-4973-94F3-415FB7F09A32}"/>
    <cellStyle name="Note 16 2 13 4" xfId="27331" xr:uid="{325344F0-594A-4D20-9AF1-B45F179AC513}"/>
    <cellStyle name="Note 16 2 14" xfId="9859" xr:uid="{07053A2B-0A4E-4EE8-899E-9984C90FDFE9}"/>
    <cellStyle name="Note 16 2 14 2" xfId="16330" xr:uid="{0C6DFEA6-E221-4270-80F7-1B5E5B0B9982}"/>
    <cellStyle name="Note 16 2 14 2 2" xfId="18865" xr:uid="{4B0F6D99-45F7-481F-80C9-E3EEA990AAF9}"/>
    <cellStyle name="Note 16 2 14 2 3" xfId="32958" xr:uid="{8BCB9C0D-8AFF-444B-9782-0EA8C382D014}"/>
    <cellStyle name="Note 16 2 14 3" xfId="18052" xr:uid="{2233A1EF-4351-4CB0-B170-65291CC7D81F}"/>
    <cellStyle name="Note 16 2 14 4" xfId="27445" xr:uid="{E08D6590-1F69-4E1C-9554-208A5E4FFD1C}"/>
    <cellStyle name="Note 16 2 15" xfId="9598" xr:uid="{873B843F-CD67-40DC-A54A-74AA30DFD5C6}"/>
    <cellStyle name="Note 16 2 15 2" xfId="16069" xr:uid="{FB487D6D-F85B-44D4-BA41-251738A970D1}"/>
    <cellStyle name="Note 16 2 15 2 2" xfId="6113" xr:uid="{454767D7-7E13-43E5-B86D-3C8D1071B60F}"/>
    <cellStyle name="Note 16 2 15 2 3" xfId="32866" xr:uid="{BE6A7CC7-6E2A-4AF1-94C8-183A27F71506}"/>
    <cellStyle name="Note 16 2 15 3" xfId="23260" xr:uid="{C02FFE3F-7568-48FA-87E2-90935F6BBD14}"/>
    <cellStyle name="Note 16 2 15 4" xfId="27347" xr:uid="{53F7E897-FEE2-43B7-8553-08ECEEEDEFD8}"/>
    <cellStyle name="Note 16 2 16" xfId="9843" xr:uid="{92EC0E6C-EAD8-42DE-B295-E1FBEC609B5D}"/>
    <cellStyle name="Note 16 2 16 2" xfId="16314" xr:uid="{8A34FE11-06BA-4E3B-A3A2-45F476FF57DB}"/>
    <cellStyle name="Note 16 2 16 2 2" xfId="17521" xr:uid="{9C6A06A6-DE22-48B1-9B10-9602670F08B3}"/>
    <cellStyle name="Note 16 2 16 2 3" xfId="32942" xr:uid="{B09294F0-3982-44EA-A693-91E3AE30EDEC}"/>
    <cellStyle name="Note 16 2 16 3" xfId="19306" xr:uid="{E1DFFA6E-6E8B-4422-A7D7-82CE2CEEC4AB}"/>
    <cellStyle name="Note 16 2 16 4" xfId="27429" xr:uid="{59B3DD23-BFF0-49CF-887C-99886789718C}"/>
    <cellStyle name="Note 16 2 17" xfId="9615" xr:uid="{A194918A-8F4B-4919-847D-0D1BFB65F1B7}"/>
    <cellStyle name="Note 16 2 17 2" xfId="16086" xr:uid="{E3162C36-2946-4D7D-89B9-89095EEA2A81}"/>
    <cellStyle name="Note 16 2 17 2 2" xfId="4636" xr:uid="{97B4E890-DF07-49DA-861E-EED0D7C05B88}"/>
    <cellStyle name="Note 16 2 17 2 3" xfId="32883" xr:uid="{6F8AA855-3457-4573-9BC1-57BB1BCF7F36}"/>
    <cellStyle name="Note 16 2 17 3" xfId="23811" xr:uid="{BA785FDD-58BA-4984-A4D0-78DE34E593A3}"/>
    <cellStyle name="Note 16 2 17 4" xfId="27364" xr:uid="{419993BB-A5DB-4600-BA03-072841190CC6}"/>
    <cellStyle name="Note 16 2 18" xfId="10628" xr:uid="{723C8518-31C1-4A7D-8D32-AD4AA124F4D7}"/>
    <cellStyle name="Note 16 2 18 2" xfId="19958" xr:uid="{9377C5B8-59C2-405F-B321-B5EF191ABF8F}"/>
    <cellStyle name="Note 16 2 18 3" xfId="28188" xr:uid="{5A34C637-309D-4C72-AA66-8B2C89B9F04D}"/>
    <cellStyle name="Note 16 2 19" xfId="11448" xr:uid="{7C86FD85-06E7-4CAA-8E38-F6E032A74B86}"/>
    <cellStyle name="Note 16 2 19 2" xfId="20762" xr:uid="{93F13D4D-EA2A-400E-9AEB-743CFA22B9E9}"/>
    <cellStyle name="Note 16 2 19 3" xfId="28734" xr:uid="{00303D6F-9719-422A-B120-F262451F2EAC}"/>
    <cellStyle name="Note 16 2 2" xfId="2124" xr:uid="{00000000-0005-0000-0000-00004D080000}"/>
    <cellStyle name="Note 16 2 2 2" xfId="4213" xr:uid="{ACDE1A2F-6CED-4407-ABD4-708BAD0C2788}"/>
    <cellStyle name="Note 16 2 2 2 2" xfId="13367" xr:uid="{E093265F-4C20-4056-9B31-DF90AD259F0B}"/>
    <cellStyle name="Note 16 2 2 2 2 2" xfId="22854" xr:uid="{B9E94F5C-B4C6-4B63-B00B-4EA48576BC8B}"/>
    <cellStyle name="Note 16 2 2 2 2 3" xfId="30508" xr:uid="{08DBDADC-842E-4717-8B75-0E5E985698BE}"/>
    <cellStyle name="Note 16 2 2 2 3" xfId="21317" xr:uid="{50240EA9-5BF1-43BD-9328-2F6A3562314B}"/>
    <cellStyle name="Note 16 2 2 2 4" xfId="24977" xr:uid="{A06FEF92-44A1-4E7E-9AC9-BADAFF3407B8}"/>
    <cellStyle name="Note 16 2 2 3" xfId="11449" xr:uid="{E08AC8E3-2955-4251-A7D3-6CD029FB58CF}"/>
    <cellStyle name="Note 16 2 2 3 2" xfId="20797" xr:uid="{DD56A2CB-9BD1-4ABA-AB29-A2E3B4EC9AA3}"/>
    <cellStyle name="Note 16 2 2 3 3" xfId="28735" xr:uid="{054061EC-5964-48E5-9CE1-09E2E90BE888}"/>
    <cellStyle name="Note 16 2 2 4" xfId="12405" xr:uid="{549D5B5E-B34F-4D88-BF83-5FAE5BE8198A}"/>
    <cellStyle name="Note 16 2 2 4 2" xfId="18908" xr:uid="{C1038F11-738D-4F2E-92DD-0A685EF8E1E8}"/>
    <cellStyle name="Note 16 2 2 4 3" xfId="29631" xr:uid="{57157F37-17A0-4FAF-9555-4F506795A526}"/>
    <cellStyle name="Note 16 2 2 5" xfId="5162" xr:uid="{0FBA602F-1C69-47BE-B8A1-63DBE4EEACEC}"/>
    <cellStyle name="Note 16 2 20" xfId="10789" xr:uid="{1AC964ED-77F8-4B20-BC86-0E664ACED099}"/>
    <cellStyle name="Note 16 2 20 2" xfId="19844" xr:uid="{0589D78C-7601-4A22-824C-A3762A2644BE}"/>
    <cellStyle name="Note 16 2 20 3" xfId="28319" xr:uid="{BF6AFA6E-6B81-4622-AE27-7DAFF9AF552B}"/>
    <cellStyle name="Note 16 2 21" xfId="11779" xr:uid="{71160998-138C-4CCD-9EEF-3065A1356EE1}"/>
    <cellStyle name="Note 16 2 21 2" xfId="5127" xr:uid="{B6E89D81-0D8A-4469-9C0E-905409829EF7}"/>
    <cellStyle name="Note 16 2 21 3" xfId="29064" xr:uid="{FC24BCB1-298E-4613-A4EE-0625F050DD79}"/>
    <cellStyle name="Note 16 2 22" xfId="11230" xr:uid="{7647D644-82DA-4708-A1FD-94C97FFD0AD5}"/>
    <cellStyle name="Note 16 2 22 2" xfId="19187" xr:uid="{198E638E-49A7-4012-96C2-82AB97121BBD}"/>
    <cellStyle name="Note 16 2 22 3" xfId="28550" xr:uid="{63CA8AF6-D04F-4981-932D-6C3196E21A87}"/>
    <cellStyle name="Note 16 2 23" xfId="11386" xr:uid="{5A99DC3D-E521-4638-90CD-7275030222F3}"/>
    <cellStyle name="Note 16 2 23 2" xfId="23668" xr:uid="{7A4EB146-4D6C-4F8C-BBD9-F18FDDDC09A0}"/>
    <cellStyle name="Note 16 2 23 3" xfId="28672" xr:uid="{D90C149D-321F-4503-B37F-8181C60004FE}"/>
    <cellStyle name="Note 16 2 24" xfId="17156" xr:uid="{A71E0279-FF17-4CC9-B2AE-AE72D943667D}"/>
    <cellStyle name="Note 16 2 24 2" xfId="21841" xr:uid="{6EBA9F87-CED1-4663-AE76-5DAB9F64948C}"/>
    <cellStyle name="Note 16 2 24 3" xfId="33720" xr:uid="{1751DC1C-9082-40C8-9904-BF29EDB39F06}"/>
    <cellStyle name="Note 16 2 25" xfId="22062" xr:uid="{C7711035-439D-43A1-8879-47C527DD1A2F}"/>
    <cellStyle name="Note 16 2 26" xfId="34129" xr:uid="{96109288-EBC5-46EA-8344-DE4DAA10EB1D}"/>
    <cellStyle name="Note 16 2 27" xfId="27381" xr:uid="{74EFE1AC-83D0-4BFA-B920-50FFC78A7079}"/>
    <cellStyle name="Note 16 2 28" xfId="34001" xr:uid="{3D7541AF-A394-4C5C-8C0E-628738A877E4}"/>
    <cellStyle name="Note 16 2 3" xfId="3557" xr:uid="{00555360-C7B7-4F2B-8FDB-216071916004}"/>
    <cellStyle name="Note 16 2 3 2" xfId="13366" xr:uid="{992469DB-329E-412F-81DF-8EE9B66A4313}"/>
    <cellStyle name="Note 16 2 3 2 2" xfId="4462" xr:uid="{0104265F-C1E7-4072-9780-29F11B59E0E6}"/>
    <cellStyle name="Note 16 2 3 2 3" xfId="30507" xr:uid="{59935A06-DEFD-4963-857A-2BDDCC7D3B1E}"/>
    <cellStyle name="Note 16 2 3 3" xfId="7042" xr:uid="{69E5D300-5A80-48E7-8E9F-79168ADE3ECE}"/>
    <cellStyle name="Note 16 2 3 4" xfId="23656" xr:uid="{F5250AB8-679A-4866-A394-CF128086C01A}"/>
    <cellStyle name="Note 16 2 3 5" xfId="24976" xr:uid="{96C21632-2489-4566-9CC0-63C0EB08F529}"/>
    <cellStyle name="Note 16 2 4" xfId="3697" xr:uid="{1089D358-C93D-4D17-8D7B-1B44BB8C5277}"/>
    <cellStyle name="Note 16 2 4 2" xfId="13732" xr:uid="{65843A62-976C-4985-B105-B67FACB544D0}"/>
    <cellStyle name="Note 16 2 4 2 2" xfId="22440" xr:uid="{A706EF86-E23E-4AA9-A220-A620DA52F0C3}"/>
    <cellStyle name="Note 16 2 4 2 3" xfId="30868" xr:uid="{9564AB94-134A-46CC-AC62-12414488BC6E}"/>
    <cellStyle name="Note 16 2 4 3" xfId="18757" xr:uid="{09AC1DB4-3F20-426B-967B-2C8090387785}"/>
    <cellStyle name="Note 16 2 4 4" xfId="25341" xr:uid="{AC967D17-0C64-4504-BCEE-843A07873A12}"/>
    <cellStyle name="Note 16 2 5" xfId="7768" xr:uid="{EA01CD55-9C8C-49BF-860E-473266E3810A}"/>
    <cellStyle name="Note 16 2 5 2" xfId="14237" xr:uid="{5DF7E9EA-4CB0-42E3-98C9-509709154C86}"/>
    <cellStyle name="Note 16 2 5 2 2" xfId="21281" xr:uid="{3BAFCCB1-BB02-401B-9F59-EC91FB1E8190}"/>
    <cellStyle name="Note 16 2 5 2 3" xfId="31258" xr:uid="{C541AB3A-32EF-42DE-B900-BDFA1411E7F8}"/>
    <cellStyle name="Note 16 2 5 3" xfId="21198" xr:uid="{B2DC2BB2-05B1-4369-9EA3-F4FAC4CDE5AE}"/>
    <cellStyle name="Note 16 2 5 4" xfId="25737" xr:uid="{8363C6E1-D12F-4DA0-BB84-FD0889427D2F}"/>
    <cellStyle name="Note 16 2 6" xfId="7798" xr:uid="{F1E9AC45-6F1E-45E8-8413-D8151D41E6D3}"/>
    <cellStyle name="Note 16 2 6 2" xfId="14269" xr:uid="{7B69EE0E-8453-44E6-99BA-69D6AC3924B0}"/>
    <cellStyle name="Note 16 2 6 2 2" xfId="21606" xr:uid="{80DCDFAC-8FDC-4752-9776-FF30BAAD2D12}"/>
    <cellStyle name="Note 16 2 6 2 3" xfId="31287" xr:uid="{EE4C2895-AC1B-458B-A853-F8F1B1D44852}"/>
    <cellStyle name="Note 16 2 6 3" xfId="21846" xr:uid="{D170EA5E-F199-4019-836E-9D29E7D51392}"/>
    <cellStyle name="Note 16 2 6 4" xfId="25766" xr:uid="{693DC638-0185-4F67-B5F7-C20C06182051}"/>
    <cellStyle name="Note 16 2 7" xfId="8164" xr:uid="{07DB1CCE-1673-4B9C-8F05-FBE7EE55A7E7}"/>
    <cellStyle name="Note 16 2 7 2" xfId="14635" xr:uid="{3214F2C4-DEE4-40C9-8132-5487C62E363D}"/>
    <cellStyle name="Note 16 2 7 2 2" xfId="17980" xr:uid="{8A771C03-E337-470A-B529-C0305F71A0DF}"/>
    <cellStyle name="Note 16 2 7 2 3" xfId="31645" xr:uid="{4AA19E54-AC77-4818-B065-0EFDFE5A14FC}"/>
    <cellStyle name="Note 16 2 7 3" xfId="19737" xr:uid="{414926A2-2E3B-41F4-85BB-57AA2EE81388}"/>
    <cellStyle name="Note 16 2 7 4" xfId="26125" xr:uid="{FEBBC08A-9677-4BF9-B850-ED8701EFB3C3}"/>
    <cellStyle name="Note 16 2 8" xfId="8453" xr:uid="{9C7CF118-CC87-4EB4-B9ED-17CF8C64DD05}"/>
    <cellStyle name="Note 16 2 8 2" xfId="14924" xr:uid="{C00E928E-EED6-4448-B1F6-F2A3D0E0A246}"/>
    <cellStyle name="Note 16 2 8 2 2" xfId="20041" xr:uid="{A99E121B-664A-45F4-81A5-6452E77688D8}"/>
    <cellStyle name="Note 16 2 8 2 3" xfId="31835" xr:uid="{2D556A4C-B39E-4276-9BC7-3361A39F14B7}"/>
    <cellStyle name="Note 16 2 8 3" xfId="23453" xr:uid="{D5B98086-1253-464E-B852-BFE40326E0C9}"/>
    <cellStyle name="Note 16 2 8 4" xfId="26316" xr:uid="{AE65ABF9-6820-4E5C-BB43-167AC2EB197C}"/>
    <cellStyle name="Note 16 2 9" xfId="8305" xr:uid="{EF62D865-8EAD-4223-A1E7-9128F8D2A5CC}"/>
    <cellStyle name="Note 16 2 9 2" xfId="14776" xr:uid="{8FA44EA7-9CF9-41F1-A96E-B23459776256}"/>
    <cellStyle name="Note 16 2 9 2 2" xfId="22606" xr:uid="{B596E6C4-132B-4F38-9D8F-B55DA82DBBF1}"/>
    <cellStyle name="Note 16 2 9 2 3" xfId="31687" xr:uid="{B6E2927E-E429-4E37-8D68-8CCA900DB5D3}"/>
    <cellStyle name="Note 16 2 9 3" xfId="23213" xr:uid="{26D0C5B3-1C51-409D-A823-AC9E983B9463}"/>
    <cellStyle name="Note 16 2 9 4" xfId="26168" xr:uid="{66C28647-DF2C-4A7A-89AF-001DCBF59884}"/>
    <cellStyle name="Note 16 20" xfId="11070" xr:uid="{8273ADB3-3FF5-40E8-84D3-F58E75029418}"/>
    <cellStyle name="Note 16 20 2" xfId="22908" xr:uid="{2C1A17B2-94D9-4FEE-8C18-5CCD9C4CD8C4}"/>
    <cellStyle name="Note 16 20 3" xfId="28392" xr:uid="{26EA4294-1B68-4437-A8C1-DF3B7C75E7C1}"/>
    <cellStyle name="Note 16 21" xfId="11447" xr:uid="{9A308678-1E90-40F9-9709-DFEFEAD39AAD}"/>
    <cellStyle name="Note 16 21 2" xfId="5350" xr:uid="{44878157-BE88-4E2D-9065-E08214D1FCA6}"/>
    <cellStyle name="Note 16 21 3" xfId="28733" xr:uid="{DB5689F1-ED80-47D9-83AB-E81BD50F26C6}"/>
    <cellStyle name="Note 16 22" xfId="10790" xr:uid="{A87453D7-DF53-4B16-81CB-9201F03C6540}"/>
    <cellStyle name="Note 16 22 2" xfId="23501" xr:uid="{8B4703A5-1281-4400-AB17-A740ED3E5CEC}"/>
    <cellStyle name="Note 16 22 3" xfId="28320" xr:uid="{6151B43A-9B75-43A4-8613-5F204FC1F3BA}"/>
    <cellStyle name="Note 16 23" xfId="11778" xr:uid="{AA9282E5-11FE-432F-BDAF-E056A7FB21E4}"/>
    <cellStyle name="Note 16 23 2" xfId="21619" xr:uid="{45C467FB-4F2A-45DF-98FF-32EBEC7754DE}"/>
    <cellStyle name="Note 16 23 3" xfId="29063" xr:uid="{544FF8E2-A364-47AD-97BF-CD46815BF235}"/>
    <cellStyle name="Note 16 24" xfId="10801" xr:uid="{803EE58E-AC72-4615-B841-0BACD8EEE0D9}"/>
    <cellStyle name="Note 16 24 2" xfId="22297" xr:uid="{BB516EC3-01C8-4C18-9C76-5E6E44DA89D2}"/>
    <cellStyle name="Note 16 24 3" xfId="28331" xr:uid="{90523195-D408-486E-847F-17DCD9B015A0}"/>
    <cellStyle name="Note 16 25" xfId="11385" xr:uid="{B5537A7B-C90A-471F-9D20-8A33D2BD2CCB}"/>
    <cellStyle name="Note 16 25 2" xfId="19998" xr:uid="{244AC6C8-0BC3-4972-936C-FAC6CB47305A}"/>
    <cellStyle name="Note 16 25 3" xfId="28671" xr:uid="{82F97A4E-F0B6-404C-B5F3-7AB9D8E9DA55}"/>
    <cellStyle name="Note 16 26" xfId="17338" xr:uid="{1291389F-1678-4E1C-AD08-29FC2C5E7DE7}"/>
    <cellStyle name="Note 16 26 2" xfId="22918" xr:uid="{4D8914FF-8411-4DCA-ABE9-37ACC10C8EB5}"/>
    <cellStyle name="Note 16 26 3" xfId="33898" xr:uid="{4C7AE4A3-A5A7-45FB-9CBC-D828D63860AC}"/>
    <cellStyle name="Note 16 27" xfId="18691" xr:uid="{20AEA173-F9F1-4BE6-88CC-9CAD6B4143AD}"/>
    <cellStyle name="Note 16 28" xfId="34028" xr:uid="{B2200487-0A42-469D-B3F5-78CF9B5D1AE2}"/>
    <cellStyle name="Note 16 29" xfId="24079" xr:uid="{66C8E0F9-FDE3-4B83-8C5E-9CABC379F492}"/>
    <cellStyle name="Note 16 3" xfId="2125" xr:uid="{00000000-0005-0000-0000-00004E080000}"/>
    <cellStyle name="Note 16 3 2" xfId="4214" xr:uid="{F2ADE3C5-F46A-4DA1-82F8-BF93C4ACAEB9}"/>
    <cellStyle name="Note 16 3 2 2" xfId="13368" xr:uid="{7A8B4E92-9DB6-4149-897C-42C223E9A186}"/>
    <cellStyle name="Note 16 3 2 2 2" xfId="18359" xr:uid="{1A93F15A-45F4-4E1A-A2CC-7ED75506B5A8}"/>
    <cellStyle name="Note 16 3 2 2 3" xfId="30509" xr:uid="{D41F3410-1298-4616-B408-DC1AB99D3E1D}"/>
    <cellStyle name="Note 16 3 2 3" xfId="21597" xr:uid="{0320A76C-14C3-462D-9E90-AF0220F95A68}"/>
    <cellStyle name="Note 16 3 2 4" xfId="24978" xr:uid="{EF57FBEA-A49B-471E-953E-F93F1F8D0A19}"/>
    <cellStyle name="Note 16 3 3" xfId="11450" xr:uid="{B0E9B70B-D605-44A2-9A67-FF4A7845F3EC}"/>
    <cellStyle name="Note 16 3 3 2" xfId="23050" xr:uid="{23F65904-AD22-47B7-8854-A8EAE2AC7F7B}"/>
    <cellStyle name="Note 16 3 3 3" xfId="28736" xr:uid="{FD627E57-78AE-497B-B12B-BED2606BE8F8}"/>
    <cellStyle name="Note 16 3 4" xfId="12406" xr:uid="{D560B90D-F980-4EDD-93DA-DDA8B6BBF46C}"/>
    <cellStyle name="Note 16 3 4 2" xfId="17585" xr:uid="{3B4F4262-5D4C-4584-99E6-0B95900E2B07}"/>
    <cellStyle name="Note 16 3 4 3" xfId="29632" xr:uid="{204E27A3-2215-40B5-8420-6A4CA46C3CF0}"/>
    <cellStyle name="Note 16 3 5" xfId="22760" xr:uid="{9098D8FF-072B-407D-AB21-D71124FD5A5A}"/>
    <cellStyle name="Note 16 3 6" xfId="24161" xr:uid="{A4D0A52F-3D2F-46D0-A117-849F9E2652FD}"/>
    <cellStyle name="Note 16 30" xfId="34032" xr:uid="{734A2D78-CB9F-427F-8B11-8D59AC011B08}"/>
    <cellStyle name="Note 16 4" xfId="3291" xr:uid="{635301BC-F383-4E63-BF06-A50CA37FCD63}"/>
    <cellStyle name="Note 16 4 2" xfId="12921" xr:uid="{CFA1AB51-74A6-405E-A85A-6E2F8F2EB63A}"/>
    <cellStyle name="Note 16 4 2 2" xfId="20566" xr:uid="{4F8487B8-772D-44E7-A34D-C4E6A16B1B98}"/>
    <cellStyle name="Note 16 4 2 3" xfId="30146" xr:uid="{1F281F6A-5EDF-46FD-80DE-BA8C76D2CFFE}"/>
    <cellStyle name="Note 16 4 3" xfId="6571" xr:uid="{B49C2B8E-2F06-4D2F-BCE1-AA703881944A}"/>
    <cellStyle name="Note 16 4 4" xfId="5031" xr:uid="{559D47E4-3407-49CA-84EF-D48225A1A6AC}"/>
    <cellStyle name="Note 16 5" xfId="3558" xr:uid="{C5834A73-E95D-4D86-A1C1-C6ADB68018D3}"/>
    <cellStyle name="Note 16 5 2" xfId="13365" xr:uid="{6A7D2EB6-675B-4F41-9209-269741D67601}"/>
    <cellStyle name="Note 16 5 2 2" xfId="4452" xr:uid="{9AB9E9AA-3EF1-4FB4-A9E3-E2B5BC0B399E}"/>
    <cellStyle name="Note 16 5 2 3" xfId="30506" xr:uid="{82F02BFD-6A7B-42EB-8B26-2B1DA03395FA}"/>
    <cellStyle name="Note 16 5 3" xfId="7041" xr:uid="{1C675FF4-07DD-4D2C-93F9-1187942C0BC8}"/>
    <cellStyle name="Note 16 5 4" xfId="19622" xr:uid="{6CE704B5-6857-4931-A90C-F117975EE357}"/>
    <cellStyle name="Note 16 5 5" xfId="24975" xr:uid="{69F27913-73D8-4037-880D-A4F12236D8BE}"/>
    <cellStyle name="Note 16 6" xfId="3696" xr:uid="{F4D5F38B-9CB5-436C-B8D5-B54507AA0FC4}"/>
    <cellStyle name="Note 16 6 2" xfId="14039" xr:uid="{4FD0DF94-F16E-4471-AFF4-774DBC4FE8E2}"/>
    <cellStyle name="Note 16 6 2 2" xfId="21073" xr:uid="{341AF5AB-C0DB-44BA-B6E9-542B065338A0}"/>
    <cellStyle name="Note 16 6 2 3" xfId="31067" xr:uid="{18816395-6245-43AA-AEBD-13B9BA95352D}"/>
    <cellStyle name="Note 16 6 3" xfId="22219" xr:uid="{76A29D6D-082D-4E3B-BF4B-94AC72D4228D}"/>
    <cellStyle name="Note 16 6 4" xfId="25546" xr:uid="{98C7B8B6-3A5D-452B-B70B-9708266753D7}"/>
    <cellStyle name="Note 16 7" xfId="7773" xr:uid="{DA26386A-6E7A-4327-A607-76A0F5B8C017}"/>
    <cellStyle name="Note 16 7 2" xfId="14242" xr:uid="{452222E5-F343-4A9C-B521-7850AB225434}"/>
    <cellStyle name="Note 16 7 2 2" xfId="20392" xr:uid="{E5FBA4DA-758E-4E72-A9CB-18354ABF696D}"/>
    <cellStyle name="Note 16 7 2 3" xfId="31263" xr:uid="{6D4AAF36-D7A6-4B75-9BB1-EA0E1358A676}"/>
    <cellStyle name="Note 16 7 3" xfId="18814" xr:uid="{DB427071-4F41-4598-8C45-EF260AF2AE68}"/>
    <cellStyle name="Note 16 7 4" xfId="25742" xr:uid="{3DB830A9-D45B-4894-8351-8B2F08C96AAB}"/>
    <cellStyle name="Note 16 8" xfId="7797" xr:uid="{375B77D8-4A22-4F7F-8142-89DC77BD7495}"/>
    <cellStyle name="Note 16 8 2" xfId="14268" xr:uid="{B7683214-1A6C-4B88-B5FE-76BD10AF2D00}"/>
    <cellStyle name="Note 16 8 2 2" xfId="18903" xr:uid="{62C781E0-68BB-4410-982F-5A80D3E18701}"/>
    <cellStyle name="Note 16 8 2 3" xfId="31286" xr:uid="{2BD7B8A6-D081-4D0F-9839-33D23576D06B}"/>
    <cellStyle name="Note 16 8 3" xfId="5289" xr:uid="{B6C718C3-6A7F-46B9-844D-49496CF224D2}"/>
    <cellStyle name="Note 16 8 4" xfId="25765" xr:uid="{B3E89515-F4A7-432C-B023-F6495F4C5AF3}"/>
    <cellStyle name="Note 16 9" xfId="8165" xr:uid="{16F8EE59-8FA5-4539-9F73-B7D75E5976DB}"/>
    <cellStyle name="Note 16 9 2" xfId="14636" xr:uid="{9760802B-9787-4842-852C-988E6586441C}"/>
    <cellStyle name="Note 16 9 2 2" xfId="18370" xr:uid="{BCD23BA7-3B92-4361-A289-ADCEAB3D3EBC}"/>
    <cellStyle name="Note 16 9 2 3" xfId="31646" xr:uid="{1902B806-31D5-49D3-935A-13B2706BCBB5}"/>
    <cellStyle name="Note 16 9 3" xfId="20875" xr:uid="{27AEF880-13BD-41D1-8345-0825E4C7981A}"/>
    <cellStyle name="Note 16 9 4" xfId="26126" xr:uid="{AF7C330A-9DC3-497A-9CA4-DDA5C8031587}"/>
    <cellStyle name="Note 16_TRAFO" xfId="2126" xr:uid="{00000000-0005-0000-0000-00004F080000}"/>
    <cellStyle name="Note 17" xfId="2127" xr:uid="{00000000-0005-0000-0000-000050080000}"/>
    <cellStyle name="Note 17 10" xfId="8701" xr:uid="{C2E238A6-AEFA-4764-8811-0A48E2A3CE81}"/>
    <cellStyle name="Note 17 10 2" xfId="15172" xr:uid="{7EB8AA05-A8A2-4F90-A7CA-C5EEFBB390F0}"/>
    <cellStyle name="Note 17 10 2 2" xfId="4589" xr:uid="{97524D15-6E23-4DBB-90DF-7968AB9EF4FD}"/>
    <cellStyle name="Note 17 10 2 3" xfId="32071" xr:uid="{E903B598-FEEB-43AA-84A1-F0BF33DEBA9B}"/>
    <cellStyle name="Note 17 10 3" xfId="18387" xr:uid="{7F47AFAB-B4A3-4558-A644-FEBE6D6BBC85}"/>
    <cellStyle name="Note 17 10 4" xfId="26550" xr:uid="{F761CC58-D8D0-442B-BEC8-2ACDB5DA9D56}"/>
    <cellStyle name="Note 17 11" xfId="8672" xr:uid="{23F63C62-F234-4CE6-B0DF-7EC56BCA0529}"/>
    <cellStyle name="Note 17 11 2" xfId="15143" xr:uid="{A1A5D5B9-7516-4709-869B-E98A14CEC38E}"/>
    <cellStyle name="Note 17 11 2 2" xfId="7726" xr:uid="{C33885C3-8F0E-4C83-A87B-F90FFE2335C4}"/>
    <cellStyle name="Note 17 11 2 3" xfId="32043" xr:uid="{0FED5C03-C856-4DDF-8B43-9DB926587D71}"/>
    <cellStyle name="Note 17 11 3" xfId="22913" xr:uid="{45D3623C-AB5F-4AFD-B3EF-DA7607740817}"/>
    <cellStyle name="Note 17 11 4" xfId="26523" xr:uid="{4D06735E-12B4-4885-A19F-4743A816CFD3}"/>
    <cellStyle name="Note 17 12" xfId="9184" xr:uid="{217B88C4-2E6B-4D17-B7FC-C0CBBAC40F0E}"/>
    <cellStyle name="Note 17 12 2" xfId="15655" xr:uid="{03663A21-34AC-4B06-9C20-3BB3D64687E9}"/>
    <cellStyle name="Note 17 12 2 2" xfId="19220" xr:uid="{DAAB6F85-767F-4ACB-AD82-C764C8184DBC}"/>
    <cellStyle name="Note 17 12 2 3" xfId="32470" xr:uid="{03787475-C6EA-4EA7-870A-59DA5E441711}"/>
    <cellStyle name="Note 17 12 3" xfId="5467" xr:uid="{CA03EB3A-857B-40D0-8626-FC553DA6DE0A}"/>
    <cellStyle name="Note 17 12 4" xfId="26952" xr:uid="{88561842-F6EF-4539-9D00-5D12BC0D4894}"/>
    <cellStyle name="Note 17 13" xfId="9154" xr:uid="{FD035822-BD38-40EF-AE5D-2D9561262E34}"/>
    <cellStyle name="Note 17 13 2" xfId="15625" xr:uid="{569AF4D7-179B-4316-861A-9745BA2B2CCA}"/>
    <cellStyle name="Note 17 13 2 2" xfId="5567" xr:uid="{2A9EAF21-7FC4-4E94-A311-B3D0DA524C3E}"/>
    <cellStyle name="Note 17 13 2 3" xfId="32442" xr:uid="{3E85D6FC-B33D-4B76-B806-C67AD7606806}"/>
    <cellStyle name="Note 17 13 3" xfId="21038" xr:uid="{2544CDD3-AE00-4579-BA2D-7DD76AA3AD14}"/>
    <cellStyle name="Note 17 13 4" xfId="26924" xr:uid="{F6D381E8-F309-42BA-B9F6-56F736F9977A}"/>
    <cellStyle name="Note 17 14" xfId="9221" xr:uid="{8645FE74-D198-479F-A6B2-D90E3647BF07}"/>
    <cellStyle name="Note 17 14 2" xfId="15692" xr:uid="{73DC014B-66FC-4149-B747-58B16C154186}"/>
    <cellStyle name="Note 17 14 2 2" xfId="5562" xr:uid="{17C4E101-40E0-4E04-8978-FBBEB5A4DC23}"/>
    <cellStyle name="Note 17 14 2 3" xfId="32504" xr:uid="{C8BBB6CD-DAC6-44E6-B4B0-0144E5682C23}"/>
    <cellStyle name="Note 17 14 3" xfId="18920" xr:uid="{2B17B8EE-0933-4B7F-BC9B-A5F81A41B24F}"/>
    <cellStyle name="Note 17 14 4" xfId="26985" xr:uid="{4B1D324D-1492-4774-A5D3-9F8FF397275F}"/>
    <cellStyle name="Note 17 15" xfId="9581" xr:uid="{A9E1ADD7-D397-4614-B5E4-F9518C3EBD70}"/>
    <cellStyle name="Note 17 15 2" xfId="16052" xr:uid="{5730E200-FCD3-4948-9514-309F20F53F36}"/>
    <cellStyle name="Note 17 15 2 2" xfId="17619" xr:uid="{CDF7140F-0378-46A7-8DF0-20822129FE9D}"/>
    <cellStyle name="Note 17 15 2 3" xfId="32849" xr:uid="{1CA56601-3239-4D88-A20F-A52B81D0FDD9}"/>
    <cellStyle name="Note 17 15 3" xfId="4731" xr:uid="{AA7B7D56-5C00-4420-92A9-AF758A9AC446}"/>
    <cellStyle name="Note 17 15 4" xfId="27330" xr:uid="{950174B2-246B-4FC6-975D-98D537C38E19}"/>
    <cellStyle name="Note 17 16" xfId="9860" xr:uid="{9743AAFE-5A65-468B-AE8A-26864B441846}"/>
    <cellStyle name="Note 17 16 2" xfId="16331" xr:uid="{8C7D3AA5-D801-4D39-9ACA-C65280746858}"/>
    <cellStyle name="Note 17 16 2 2" xfId="19796" xr:uid="{084F04CD-2FAF-452F-AAF5-0295E4346CB5}"/>
    <cellStyle name="Note 17 16 2 3" xfId="32959" xr:uid="{77F749B2-A396-41F1-8033-AE483949099E}"/>
    <cellStyle name="Note 17 16 3" xfId="22663" xr:uid="{DD5DF1F6-1DA2-4722-80AB-A7B912EC5056}"/>
    <cellStyle name="Note 17 16 4" xfId="27446" xr:uid="{A079B9AC-7BB1-4169-AC3D-6740F4B3D0D1}"/>
    <cellStyle name="Note 17 17" xfId="9415" xr:uid="{255A9E84-5A15-4FE9-9304-1696937EB5EF}"/>
    <cellStyle name="Note 17 17 2" xfId="15886" xr:uid="{35B45CA3-32EE-4EBF-88C7-691F623B58C6}"/>
    <cellStyle name="Note 17 17 2 2" xfId="18645" xr:uid="{4C59B5E6-23CC-4A0C-9020-B0480E0B7B9A}"/>
    <cellStyle name="Note 17 17 2 3" xfId="32696" xr:uid="{D2BEEF34-E056-40CC-BEE1-FF0AB4140630}"/>
    <cellStyle name="Note 17 17 3" xfId="23346" xr:uid="{B0F908D7-AA72-4ED3-959F-A8021323AA2B}"/>
    <cellStyle name="Note 17 17 4" xfId="27176" xr:uid="{8A4034B8-9F79-4AA4-8BA6-C46C5C34B9D3}"/>
    <cellStyle name="Note 17 18" xfId="9844" xr:uid="{A2A7F412-BD6E-4465-9971-D90788ABE966}"/>
    <cellStyle name="Note 17 18 2" xfId="16315" xr:uid="{7DBA27EC-0AC2-4EDA-99F8-B4A06DEF38E4}"/>
    <cellStyle name="Note 17 18 2 2" xfId="22963" xr:uid="{D9362F68-9A63-437C-AF04-CA107F83CB1D}"/>
    <cellStyle name="Note 17 18 2 3" xfId="32943" xr:uid="{E112ACB4-EAA9-4F11-A686-B024926BBB6D}"/>
    <cellStyle name="Note 17 18 3" xfId="5432" xr:uid="{E7BB722C-DF7C-4ABC-868B-D8B64183A87B}"/>
    <cellStyle name="Note 17 18 4" xfId="27430" xr:uid="{9673FA61-75AE-48B1-A52E-3247FC55498D}"/>
    <cellStyle name="Note 17 19" xfId="9614" xr:uid="{74EAF3E6-28FB-4780-8BF1-FCE03F0F0682}"/>
    <cellStyle name="Note 17 19 2" xfId="16085" xr:uid="{EB0E45FC-CA49-435C-A264-F95ABB95BD26}"/>
    <cellStyle name="Note 17 19 2 2" xfId="21752" xr:uid="{E48350A4-053E-416C-8CF4-E8372C9A7D0B}"/>
    <cellStyle name="Note 17 19 2 3" xfId="32882" xr:uid="{9867136D-CC51-446F-8E1C-A937165EB255}"/>
    <cellStyle name="Note 17 19 3" xfId="5915" xr:uid="{DC9D64D5-0C7D-476C-A0B9-07DF194CF1EB}"/>
    <cellStyle name="Note 17 19 4" xfId="27363" xr:uid="{1B411C15-56BA-4B75-882F-3935E02B8C30}"/>
    <cellStyle name="Note 17 2" xfId="2128" xr:uid="{00000000-0005-0000-0000-000051080000}"/>
    <cellStyle name="Note 17 2 10" xfId="8995" xr:uid="{7938F4A5-A0A1-4A36-8D96-8C97DA4B7F9A}"/>
    <cellStyle name="Note 17 2 10 2" xfId="15466" xr:uid="{24363559-DC20-462C-841B-D83D9C8CB5BB}"/>
    <cellStyle name="Note 17 2 10 2 2" xfId="6114" xr:uid="{49C2578A-44E1-4EA4-B43D-D3A118E6A5D0}"/>
    <cellStyle name="Note 17 2 10 2 3" xfId="32285" xr:uid="{1FAEDEAB-D238-493A-B8FE-FF08C2A344CE}"/>
    <cellStyle name="Note 17 2 10 3" xfId="5091" xr:uid="{8AFEE99C-B209-4476-ADE1-D87194FCA78F}"/>
    <cellStyle name="Note 17 2 10 4" xfId="26767" xr:uid="{6B917E58-A4BC-42DC-A8FE-001E2564E814}"/>
    <cellStyle name="Note 17 2 11" xfId="9187" xr:uid="{979FC5E6-F249-4E56-A80D-33C74B2DDD2E}"/>
    <cellStyle name="Note 17 2 11 2" xfId="15658" xr:uid="{95DA6E82-EA46-4EAD-B6B9-1F4CEE13AC68}"/>
    <cellStyle name="Note 17 2 11 2 2" xfId="5895" xr:uid="{40E6C55F-3FD4-4E39-BCD5-C9854D9925B0}"/>
    <cellStyle name="Note 17 2 11 2 3" xfId="32473" xr:uid="{B0996E9D-EF64-4647-9D7F-0BCA58859F84}"/>
    <cellStyle name="Note 17 2 11 3" xfId="23386" xr:uid="{7D8B3059-D6AA-4DE0-A58B-0E39DD7736AB}"/>
    <cellStyle name="Note 17 2 11 4" xfId="26955" xr:uid="{A8C713C0-88E5-468D-AF40-B5204EBAF12A}"/>
    <cellStyle name="Note 17 2 12" xfId="9222" xr:uid="{10E9FFDC-A4EE-4D4D-99A7-C589CEDAC37D}"/>
    <cellStyle name="Note 17 2 12 2" xfId="15693" xr:uid="{ACD04219-F1BB-4085-8B81-7131086D762B}"/>
    <cellStyle name="Note 17 2 12 2 2" xfId="20931" xr:uid="{C1B320B9-2298-4E59-A173-54C13FEC5B74}"/>
    <cellStyle name="Note 17 2 12 2 3" xfId="32505" xr:uid="{115742CC-52D7-4120-83FB-F389E626D091}"/>
    <cellStyle name="Note 17 2 12 3" xfId="22128" xr:uid="{6C0F6DA6-A1A1-47BC-9D26-390FE8E55E75}"/>
    <cellStyle name="Note 17 2 12 4" xfId="26986" xr:uid="{805FA2DD-C549-42EB-9725-7512CF534D8D}"/>
    <cellStyle name="Note 17 2 13" xfId="9580" xr:uid="{7777BCFD-65EB-4150-A621-993200B10853}"/>
    <cellStyle name="Note 17 2 13 2" xfId="16051" xr:uid="{56A33BC4-CB6B-445D-AD68-127AC4543D90}"/>
    <cellStyle name="Note 17 2 13 2 2" xfId="17356" xr:uid="{3D8388FB-F171-441A-9DCF-018CA4CE0503}"/>
    <cellStyle name="Note 17 2 13 2 3" xfId="32848" xr:uid="{9124A7B6-F8C3-4EDA-8505-D490F93007EE}"/>
    <cellStyle name="Note 17 2 13 3" xfId="20014" xr:uid="{53C9714D-EFB0-4745-A76F-0ABAFA3E5C0C}"/>
    <cellStyle name="Note 17 2 13 4" xfId="27329" xr:uid="{AFBE9399-3386-4A0B-B06E-FDEA97EF2871}"/>
    <cellStyle name="Note 17 2 14" xfId="9861" xr:uid="{EB3E8448-66AD-4CFA-8DF0-D0CAFA130454}"/>
    <cellStyle name="Note 17 2 14 2" xfId="16332" xr:uid="{5D5BEC2F-144F-4B00-858F-8ECD76A51316}"/>
    <cellStyle name="Note 17 2 14 2 2" xfId="18580" xr:uid="{2D66000E-B867-4E37-B305-6BA79AAFFA61}"/>
    <cellStyle name="Note 17 2 14 2 3" xfId="32960" xr:uid="{6A0DDBE4-B2BE-4FAE-A6D2-9C6467C7C44B}"/>
    <cellStyle name="Note 17 2 14 3" xfId="20212" xr:uid="{B026A46B-474E-4148-A684-7FBE0BA913FC}"/>
    <cellStyle name="Note 17 2 14 4" xfId="27447" xr:uid="{3E86DFDF-120F-407B-ADEA-D14BF40E4BC2}"/>
    <cellStyle name="Note 17 2 15" xfId="9597" xr:uid="{FC1EA3CA-0520-4369-984E-48209D804436}"/>
    <cellStyle name="Note 17 2 15 2" xfId="16068" xr:uid="{BFAD037B-64FD-4EC5-A5CF-B5D5F3F74AB1}"/>
    <cellStyle name="Note 17 2 15 2 2" xfId="21263" xr:uid="{DF614D7D-DB2C-4D2B-860A-D57845980D74}"/>
    <cellStyle name="Note 17 2 15 2 3" xfId="32865" xr:uid="{2D474D93-5765-4510-B818-27EF720B82D5}"/>
    <cellStyle name="Note 17 2 15 3" xfId="5553" xr:uid="{A2B81950-D78F-496F-8432-316BFE8827EB}"/>
    <cellStyle name="Note 17 2 15 4" xfId="27346" xr:uid="{B8497F8F-F3BD-4724-BDF8-0FA81BDFF5AB}"/>
    <cellStyle name="Note 17 2 16" xfId="9845" xr:uid="{2C37CD5F-9F21-434B-B39C-C5263FED07B4}"/>
    <cellStyle name="Note 17 2 16 2" xfId="16316" xr:uid="{5361E044-58F9-4362-A832-FDE32AAD2ECD}"/>
    <cellStyle name="Note 17 2 16 2 2" xfId="23979" xr:uid="{5C7EBFA5-7AE6-4514-8CAF-F0A2285AC74B}"/>
    <cellStyle name="Note 17 2 16 2 3" xfId="32944" xr:uid="{FDA61A9D-1DF2-4E92-959F-5492714634B8}"/>
    <cellStyle name="Note 17 2 16 3" xfId="20148" xr:uid="{D1010A78-AEF0-466F-8379-3D787204AD9F}"/>
    <cellStyle name="Note 17 2 16 4" xfId="27431" xr:uid="{B0A380F7-A71F-4D0F-9E3D-EB3C5AD57661}"/>
    <cellStyle name="Note 17 2 17" xfId="9613" xr:uid="{1540FE76-052A-4728-85E0-B6D611BD9D6B}"/>
    <cellStyle name="Note 17 2 17 2" xfId="16084" xr:uid="{AE31F668-44B3-4119-805E-C3430E76E23B}"/>
    <cellStyle name="Note 17 2 17 2 2" xfId="22082" xr:uid="{431DE9C6-FAC3-4072-B8F4-41AC4216765D}"/>
    <cellStyle name="Note 17 2 17 2 3" xfId="32881" xr:uid="{92E8F6DE-1FB3-46B8-B94D-9C3E050578C2}"/>
    <cellStyle name="Note 17 2 17 3" xfId="17869" xr:uid="{F32257A1-4A64-499D-8EFE-BA5220D3301A}"/>
    <cellStyle name="Note 17 2 17 4" xfId="27362" xr:uid="{BEB7ADC4-97AA-45F6-B873-45B21A2050D1}"/>
    <cellStyle name="Note 17 2 18" xfId="11071" xr:uid="{3E59012C-ECD9-4FF8-816E-39E705F6A5BC}"/>
    <cellStyle name="Note 17 2 18 2" xfId="4969" xr:uid="{6AD7EABF-7C98-4771-97B0-896D980A6622}"/>
    <cellStyle name="Note 17 2 18 3" xfId="28393" xr:uid="{8B7CF9A9-D7CC-436E-89DD-592AACC53F4F}"/>
    <cellStyle name="Note 17 2 19" xfId="11452" xr:uid="{0B0231A0-E3CF-4F38-97B5-7030F27AE554}"/>
    <cellStyle name="Note 17 2 19 2" xfId="19764" xr:uid="{505FB38C-C353-4BFB-A059-5A3E1749AF1E}"/>
    <cellStyle name="Note 17 2 19 3" xfId="28738" xr:uid="{FFA7BD10-F0D2-4443-B6EC-CB8B89276BB3}"/>
    <cellStyle name="Note 17 2 2" xfId="2129" xr:uid="{00000000-0005-0000-0000-000052080000}"/>
    <cellStyle name="Note 17 2 2 2" xfId="4215" xr:uid="{89558BD1-BDB7-4174-A2F5-73EF2F0CEECD}"/>
    <cellStyle name="Note 17 2 2 2 2" xfId="13371" xr:uid="{70A95A98-4DCC-4419-AB2E-BCBFE46A89B2}"/>
    <cellStyle name="Note 17 2 2 2 2 2" xfId="21618" xr:uid="{E086F753-EE2C-4CCF-AB1A-E40498D1BA1F}"/>
    <cellStyle name="Note 17 2 2 2 2 3" xfId="30512" xr:uid="{1557B1E8-841D-4762-B29C-E556381B0F40}"/>
    <cellStyle name="Note 17 2 2 2 3" xfId="23026" xr:uid="{7662AB36-1BF9-4B14-98D3-76EF9C66E2C3}"/>
    <cellStyle name="Note 17 2 2 2 4" xfId="24981" xr:uid="{FAD47C30-A651-498D-98CD-4C9A1B3C82AF}"/>
    <cellStyle name="Note 17 2 2 3" xfId="11453" xr:uid="{66A4FD40-F073-4482-937E-C7F0454F512D}"/>
    <cellStyle name="Note 17 2 2 3 2" xfId="5483" xr:uid="{EA621EC5-14F7-4E59-AC29-3C3C090DA314}"/>
    <cellStyle name="Note 17 2 2 3 3" xfId="28739" xr:uid="{9FCD0037-08B6-438D-B4AB-BBE22D24178A}"/>
    <cellStyle name="Note 17 2 2 4" xfId="12407" xr:uid="{6C1D6ECB-7BBE-42A9-9C93-61ADBE89E652}"/>
    <cellStyle name="Note 17 2 2 4 2" xfId="19134" xr:uid="{1F7B16EF-3C35-4E83-BB6E-08B3DFC920DA}"/>
    <cellStyle name="Note 17 2 2 4 3" xfId="29633" xr:uid="{F7B8AB0E-8470-40BB-820A-D912D83BC91C}"/>
    <cellStyle name="Note 17 2 2 5" xfId="23723" xr:uid="{4F880F1C-656A-4849-A750-40306CDD15B7}"/>
    <cellStyle name="Note 17 2 20" xfId="10788" xr:uid="{9EF7469B-6B20-4D7B-901F-78E3A84CBEC7}"/>
    <cellStyle name="Note 17 2 20 2" xfId="20834" xr:uid="{5421EDD8-9547-4D6C-81CE-460A69F6A6DA}"/>
    <cellStyle name="Note 17 2 20 3" xfId="28318" xr:uid="{50EA15A8-D442-4A6A-93F8-5FA62FF17410}"/>
    <cellStyle name="Note 17 2 21" xfId="11781" xr:uid="{9E01DDF0-632A-4B7B-8E9D-C38D03AE9245}"/>
    <cellStyle name="Note 17 2 21 2" xfId="5220" xr:uid="{2381FD96-D7C8-450F-80C5-7A19E52E6432}"/>
    <cellStyle name="Note 17 2 21 3" xfId="29066" xr:uid="{26E0BFE7-4CE4-492B-84D9-639930AD7419}"/>
    <cellStyle name="Note 17 2 22" xfId="11269" xr:uid="{A83EA742-35E1-4517-B64A-7F459D7BAFFF}"/>
    <cellStyle name="Note 17 2 22 2" xfId="5848" xr:uid="{D5E89F78-C298-49F0-9A4A-856D6F69831F}"/>
    <cellStyle name="Note 17 2 22 3" xfId="28574" xr:uid="{C709609F-37E3-43CF-AAC6-51B2296679E2}"/>
    <cellStyle name="Note 17 2 23" xfId="11388" xr:uid="{BD45B06D-1073-42FF-82CC-DB4C0A28EF07}"/>
    <cellStyle name="Note 17 2 23 2" xfId="22985" xr:uid="{AD8214B6-86A2-45F3-9154-EA161DC1B1B8}"/>
    <cellStyle name="Note 17 2 23 3" xfId="28674" xr:uid="{D2ACCC73-8B09-4723-9141-697EB5CF3656}"/>
    <cellStyle name="Note 17 2 24" xfId="17158" xr:uid="{2EB33766-3D27-4559-916F-FA1634D3790B}"/>
    <cellStyle name="Note 17 2 24 2" xfId="21844" xr:uid="{E2FE754C-0310-4B43-B7BA-D9DF3E7A5391}"/>
    <cellStyle name="Note 17 2 24 3" xfId="33722" xr:uid="{23B17983-2069-49B0-B4F7-0BDED34406E5}"/>
    <cellStyle name="Note 17 2 25" xfId="4556" xr:uid="{44A60E23-08DE-4FF0-97BE-CCFFCD8A7FB0}"/>
    <cellStyle name="Note 17 2 26" xfId="33997" xr:uid="{B42AB750-3535-4DA3-97B5-91DFFF9DC7E4}"/>
    <cellStyle name="Note 17 2 27" xfId="34077" xr:uid="{380DA006-B3AE-4F50-9982-CC56C596BD1C}"/>
    <cellStyle name="Note 17 2 28" xfId="24135" xr:uid="{CBA4E0C0-3093-4A26-A80D-4EE915CEACD1}"/>
    <cellStyle name="Note 17 2 3" xfId="3555" xr:uid="{45B1441D-AE6D-46C5-AEC2-85594A12D1EB}"/>
    <cellStyle name="Note 17 2 3 2" xfId="13370" xr:uid="{97300105-A24C-43B5-9579-7D92A50DB6EE}"/>
    <cellStyle name="Note 17 2 3 2 2" xfId="17937" xr:uid="{99CE99C7-8142-4FAB-9249-60E11A555031}"/>
    <cellStyle name="Note 17 2 3 2 3" xfId="30511" xr:uid="{CFB6CAA5-FC2E-48E0-9742-4B0393E2EF6F}"/>
    <cellStyle name="Note 17 2 3 3" xfId="7045" xr:uid="{EC3C68FC-BA18-45B0-A75B-E96983F018D0}"/>
    <cellStyle name="Note 17 2 3 4" xfId="20902" xr:uid="{6B309F0C-9AC9-4CEA-A370-E08A93D2E423}"/>
    <cellStyle name="Note 17 2 3 5" xfId="24980" xr:uid="{1CC9BA72-F5EC-4726-992E-B662F3610FA9}"/>
    <cellStyle name="Note 17 2 4" xfId="3699" xr:uid="{26C49427-3E30-4F16-8A5E-92413AC99FBD}"/>
    <cellStyle name="Note 17 2 4 2" xfId="14040" xr:uid="{C608876A-592C-41B2-90B8-D9D91F925B4A}"/>
    <cellStyle name="Note 17 2 4 2 2" xfId="20941" xr:uid="{ADC9367E-B14F-45D8-94C4-F1418ACF2691}"/>
    <cellStyle name="Note 17 2 4 2 3" xfId="31068" xr:uid="{B14713ED-AC0B-4094-9F6F-7D46C500E405}"/>
    <cellStyle name="Note 17 2 4 3" xfId="4638" xr:uid="{B2F4C18C-B83B-493E-BC94-FC435BA9C6F1}"/>
    <cellStyle name="Note 17 2 4 4" xfId="25547" xr:uid="{D9B83F51-3EC9-41D9-A66F-47FBED509272}"/>
    <cellStyle name="Note 17 2 5" xfId="7475" xr:uid="{7496441E-F163-4872-A1C2-DE99C19B9F09}"/>
    <cellStyle name="Note 17 2 5 2" xfId="13879" xr:uid="{A5451E37-8522-45D1-8881-38A777F7A58A}"/>
    <cellStyle name="Note 17 2 5 2 2" xfId="19217" xr:uid="{6D354390-09DB-4C9B-AE3A-7F01C9D707B7}"/>
    <cellStyle name="Note 17 2 5 2 3" xfId="30909" xr:uid="{9F8E2A0F-1149-4D6E-BAD5-274632EAAB39}"/>
    <cellStyle name="Note 17 2 5 3" xfId="18440" xr:uid="{B523DF08-FC05-4244-B4FD-82AA033F32FE}"/>
    <cellStyle name="Note 17 2 5 4" xfId="25388" xr:uid="{226D336B-3103-4C49-A933-14679E294CB7}"/>
    <cellStyle name="Note 17 2 6" xfId="7800" xr:uid="{9048DE36-CFDF-4BA0-BBEF-11308FBEB5CA}"/>
    <cellStyle name="Note 17 2 6 2" xfId="14271" xr:uid="{5E36F92F-E189-49A0-BD98-06991DC481A8}"/>
    <cellStyle name="Note 17 2 6 2 2" xfId="17462" xr:uid="{0445F3FC-0F57-49BA-89B4-343FCFD1FD74}"/>
    <cellStyle name="Note 17 2 6 2 3" xfId="31289" xr:uid="{CB55D022-CB2D-4148-873D-7F88163B56BD}"/>
    <cellStyle name="Note 17 2 6 3" xfId="5910" xr:uid="{BE420C81-9FD3-4C23-B389-0D89E96AC64C}"/>
    <cellStyle name="Note 17 2 6 4" xfId="25768" xr:uid="{ED5BC437-2C07-4EE1-804D-6DBDD9868587}"/>
    <cellStyle name="Note 17 2 7" xfId="8162" xr:uid="{96E010D0-F7F0-4C89-98CF-BB0A9F3624B6}"/>
    <cellStyle name="Note 17 2 7 2" xfId="14633" xr:uid="{19DAE58D-92AD-4DB2-9222-188736563BB6}"/>
    <cellStyle name="Note 17 2 7 2 2" xfId="5655" xr:uid="{09D65523-1EDF-4947-81D7-088D22331075}"/>
    <cellStyle name="Note 17 2 7 2 3" xfId="31643" xr:uid="{98283C13-800A-42A8-80AF-792DF382CAB6}"/>
    <cellStyle name="Note 17 2 7 3" xfId="6187" xr:uid="{9011D0E9-6E2B-4607-A71E-00D1CF3878AE}"/>
    <cellStyle name="Note 17 2 7 4" xfId="26123" xr:uid="{898E8960-077E-4A0E-A2E1-33A092D2AFDA}"/>
    <cellStyle name="Note 17 2 8" xfId="8454" xr:uid="{A7F152FB-EEDF-45E0-8288-3953794CEBF0}"/>
    <cellStyle name="Note 17 2 8 2" xfId="14925" xr:uid="{D3F973A3-4D30-4BB4-88DB-E0B5881835C9}"/>
    <cellStyle name="Note 17 2 8 2 2" xfId="19365" xr:uid="{B2F2BD14-9A80-4DE8-B099-EE2379F04BD7}"/>
    <cellStyle name="Note 17 2 8 2 3" xfId="31836" xr:uid="{15D87DDB-F7A5-4633-84AA-F4D1CE5DE6E2}"/>
    <cellStyle name="Note 17 2 8 3" xfId="20986" xr:uid="{33C321A7-B04F-44A2-A436-54C6FC588293}"/>
    <cellStyle name="Note 17 2 8 4" xfId="26317" xr:uid="{0D494E50-CFB4-47F3-903F-FDFC0642E9DB}"/>
    <cellStyle name="Note 17 2 9" xfId="8306" xr:uid="{D137A2B7-3DA2-4D3D-AD1F-21BA8ADD5CC1}"/>
    <cellStyle name="Note 17 2 9 2" xfId="14777" xr:uid="{801A9A8A-4A1F-4E7C-8F86-809C85D778A1}"/>
    <cellStyle name="Note 17 2 9 2 2" xfId="19257" xr:uid="{14068C56-721A-48EB-A122-CA7E76C2BEC3}"/>
    <cellStyle name="Note 17 2 9 2 3" xfId="31688" xr:uid="{A81089AE-A41F-44F8-AC63-CA73C3773441}"/>
    <cellStyle name="Note 17 2 9 3" xfId="23658" xr:uid="{5B56D14D-14D5-4FBD-8EAD-F64E5F43B29D}"/>
    <cellStyle name="Note 17 2 9 4" xfId="26169" xr:uid="{B2F7D2C2-55D0-4CDF-B9D4-8B39F4B1E9E1}"/>
    <cellStyle name="Note 17 20" xfId="11274" xr:uid="{6F8E438C-C978-4553-B78F-1633EC7AC286}"/>
    <cellStyle name="Note 17 20 2" xfId="4576" xr:uid="{9510E90B-3043-4781-A312-081F9705E955}"/>
    <cellStyle name="Note 17 20 3" xfId="28578" xr:uid="{314D7CC1-5A5F-47C2-9579-212749DB9B1D}"/>
    <cellStyle name="Note 17 21" xfId="11451" xr:uid="{C3470020-C1B3-43FE-B620-C4E004450DDF}"/>
    <cellStyle name="Note 17 21 2" xfId="19854" xr:uid="{E38773CB-AA9D-4D89-90B3-EAAC52A6795B}"/>
    <cellStyle name="Note 17 21 3" xfId="28737" xr:uid="{55748FAE-4121-473B-BE38-76FE8455F9D6}"/>
    <cellStyle name="Note 17 22" xfId="10619" xr:uid="{AE1AAB2B-16BB-4C37-8165-AC442CF64044}"/>
    <cellStyle name="Note 17 22 2" xfId="19686" xr:uid="{1F5D52E5-A1C2-4BF0-824C-A6FD3E6AB4BD}"/>
    <cellStyle name="Note 17 22 3" xfId="28185" xr:uid="{34CF0B04-5F16-4A80-9AF4-8F418BF21B25}"/>
    <cellStyle name="Note 17 23" xfId="11780" xr:uid="{DCE55C4C-99E7-4586-B5C5-F0A5BCA3898C}"/>
    <cellStyle name="Note 17 23 2" xfId="4523" xr:uid="{E40E4F4A-5540-425A-A310-AD8A0141B133}"/>
    <cellStyle name="Note 17 23 3" xfId="29065" xr:uid="{4F67C45E-248C-4F98-A8B7-FAD823B7B2B2}"/>
    <cellStyle name="Note 17 24" xfId="10620" xr:uid="{98C75F78-2DB9-4E20-A706-0A95851B20A4}"/>
    <cellStyle name="Note 17 24 2" xfId="21751" xr:uid="{4382E9DE-D472-4474-8B54-0C56D04C567D}"/>
    <cellStyle name="Note 17 24 3" xfId="28186" xr:uid="{388CFCA5-61F6-42F4-AD7F-24B8CD4421F2}"/>
    <cellStyle name="Note 17 25" xfId="11387" xr:uid="{6E1F081C-E30B-491F-9BD3-5477AD1DF176}"/>
    <cellStyle name="Note 17 25 2" xfId="23625" xr:uid="{322E9914-6659-44CA-B8F8-15E6BBE8945C}"/>
    <cellStyle name="Note 17 25 3" xfId="28673" xr:uid="{CE6AC689-116F-4FED-86FB-3DA8871DE048}"/>
    <cellStyle name="Note 17 26" xfId="17157" xr:uid="{988552F6-161E-48FE-88E1-539429F7E30B}"/>
    <cellStyle name="Note 17 26 2" xfId="19099" xr:uid="{32B0DB00-6170-45FA-86EE-186B9E6D4EAB}"/>
    <cellStyle name="Note 17 26 3" xfId="33721" xr:uid="{69AB504F-4403-447D-9443-DA4E9CA5F548}"/>
    <cellStyle name="Note 17 27" xfId="5532" xr:uid="{DE8DACE7-EB3B-4434-8B04-51D4CAA5FEE4}"/>
    <cellStyle name="Note 17 28" xfId="34210" xr:uid="{E5705FBC-6D02-4921-9E8B-273CE3D945BE}"/>
    <cellStyle name="Note 17 29" xfId="33706" xr:uid="{3E97DB4D-5A74-45B3-99B2-BE69AE40DF95}"/>
    <cellStyle name="Note 17 3" xfId="2130" xr:uid="{00000000-0005-0000-0000-000053080000}"/>
    <cellStyle name="Note 17 3 2" xfId="4216" xr:uid="{8A9752AD-F527-462C-84EF-40B9E0AFA12D}"/>
    <cellStyle name="Note 17 3 2 2" xfId="13372" xr:uid="{E51DED34-5805-4B07-8074-55C4D5EC1685}"/>
    <cellStyle name="Note 17 3 2 2 2" xfId="21979" xr:uid="{93505877-BD35-4F58-BED1-2F40808FF66D}"/>
    <cellStyle name="Note 17 3 2 2 3" xfId="30513" xr:uid="{C9099494-1C2C-4CE3-9B41-4D41AAC7EF70}"/>
    <cellStyle name="Note 17 3 2 3" xfId="19611" xr:uid="{60791A55-C96A-4D61-997E-8667E21BD4AE}"/>
    <cellStyle name="Note 17 3 2 4" xfId="24982" xr:uid="{BC6EBD12-63DE-475A-9C12-0469E77E911D}"/>
    <cellStyle name="Note 17 3 3" xfId="11454" xr:uid="{F24CE21F-630F-49CA-8022-EA10D77ECF08}"/>
    <cellStyle name="Note 17 3 3 2" xfId="18232" xr:uid="{FB8A2B3C-31BC-40BD-8E6B-DA25D62AFE43}"/>
    <cellStyle name="Note 17 3 3 3" xfId="28740" xr:uid="{E9C8D9D8-F5A0-4B06-897C-DD280AA2228A}"/>
    <cellStyle name="Note 17 3 4" xfId="12408" xr:uid="{01592BE6-F55F-45BE-AB7A-9F784767F06B}"/>
    <cellStyle name="Note 17 3 4 2" xfId="6110" xr:uid="{85EF1676-F6D7-4D11-969C-63F4FBD180ED}"/>
    <cellStyle name="Note 17 3 4 3" xfId="29634" xr:uid="{2A0D6A32-3234-4191-B9B3-2C360C60A4A8}"/>
    <cellStyle name="Note 17 3 5" xfId="4632" xr:uid="{342ACC62-B3CB-40D7-8648-7F504C8962EB}"/>
    <cellStyle name="Note 17 3 6" xfId="24162" xr:uid="{65B2F47A-26CE-47A9-A0FF-7B9178780457}"/>
    <cellStyle name="Note 17 30" xfId="25377" xr:uid="{E8984894-B7CC-4CE3-92FE-720ECC7C1B9E}"/>
    <cellStyle name="Note 17 4" xfId="3292" xr:uid="{FC7A31D4-D0D5-4DC0-9A7C-2D437D486A01}"/>
    <cellStyle name="Note 17 4 2" xfId="12922" xr:uid="{6FF95E93-D70D-4E22-9DE7-34D927C0899E}"/>
    <cellStyle name="Note 17 4 2 2" xfId="19546" xr:uid="{EB6909BF-5471-402D-9966-E2FB124FEB24}"/>
    <cellStyle name="Note 17 4 2 3" xfId="30147" xr:uid="{EC785160-F394-4CA2-8C3D-310684600017}"/>
    <cellStyle name="Note 17 4 3" xfId="6572" xr:uid="{EC7BCA34-8131-49D3-BF84-8F0F938EB464}"/>
    <cellStyle name="Note 17 4 4" xfId="4718" xr:uid="{643D924B-A07F-49D5-B450-78A7A1D1E1E4}"/>
    <cellStyle name="Note 17 5" xfId="3556" xr:uid="{BEAD261E-C2B7-4164-BCD9-98FE5A0C8B22}"/>
    <cellStyle name="Note 17 5 2" xfId="13369" xr:uid="{6E2B86F1-745A-406C-92FA-899C3053FF5D}"/>
    <cellStyle name="Note 17 5 2 2" xfId="17432" xr:uid="{DF890BBB-0F88-412A-AB18-99A5B1698353}"/>
    <cellStyle name="Note 17 5 2 3" xfId="30510" xr:uid="{53296313-8F15-4411-91C2-092478940499}"/>
    <cellStyle name="Note 17 5 3" xfId="7044" xr:uid="{5047C18A-86AB-485B-B366-2D5437C0B769}"/>
    <cellStyle name="Note 17 5 4" xfId="4985" xr:uid="{EC7E922F-A739-47C8-83E9-11474F1337AE}"/>
    <cellStyle name="Note 17 5 5" xfId="24979" xr:uid="{CD167857-55B8-47EF-8D92-2E20B216DC57}"/>
    <cellStyle name="Note 17 6" xfId="3698" xr:uid="{6AC9560E-8768-4D0F-8221-9AC876206E6F}"/>
    <cellStyle name="Note 17 6 2" xfId="14232" xr:uid="{0115E238-617E-4D0F-A6EC-F8B613C37A2F}"/>
    <cellStyle name="Note 17 6 2 2" xfId="4909" xr:uid="{FB34C077-3433-4084-9AB3-A994858BB3DA}"/>
    <cellStyle name="Note 17 6 2 3" xfId="31255" xr:uid="{8D88209C-88AD-4441-B535-02DF9DECA6F6}"/>
    <cellStyle name="Note 17 6 3" xfId="20101" xr:uid="{F58C6FB9-A7CC-4294-BEDC-E82269F7A9A7}"/>
    <cellStyle name="Note 17 6 4" xfId="25734" xr:uid="{8708A0A3-47DC-44A4-827F-DDCE41CCF217}"/>
    <cellStyle name="Note 17 7" xfId="7741" xr:uid="{56AA4C6F-32B9-47C3-B7CC-96FF9F92D519}"/>
    <cellStyle name="Note 17 7 2" xfId="14201" xr:uid="{FF718221-3A13-438A-9D72-987A91F4EE5C}"/>
    <cellStyle name="Note 17 7 2 2" xfId="19539" xr:uid="{57303583-EFB7-4694-9C8B-517B9CF496D3}"/>
    <cellStyle name="Note 17 7 2 3" xfId="31227" xr:uid="{EF793121-C0B9-4D9A-A498-1D6F47BB265A}"/>
    <cellStyle name="Note 17 7 3" xfId="18553" xr:uid="{BDB87D58-5064-40D8-B16D-F6801EDAF6DD}"/>
    <cellStyle name="Note 17 7 4" xfId="25706" xr:uid="{FB5446AC-9C2B-4D13-BD31-CEC6FFD30CAD}"/>
    <cellStyle name="Note 17 8" xfId="7799" xr:uid="{5BFCD7E1-CC84-4BE8-A44E-EFF401218A6A}"/>
    <cellStyle name="Note 17 8 2" xfId="14270" xr:uid="{A00C9433-C5D9-4F8B-8B7C-7663D91A6D02}"/>
    <cellStyle name="Note 17 8 2 2" xfId="21066" xr:uid="{C5CB5598-8769-4061-838D-AAF4ABB24F85}"/>
    <cellStyle name="Note 17 8 2 3" xfId="31288" xr:uid="{95296B04-E071-440F-ABC9-25699C88D852}"/>
    <cellStyle name="Note 17 8 3" xfId="20570" xr:uid="{55E4A104-D586-4C74-8FD4-18B8C3440B34}"/>
    <cellStyle name="Note 17 8 4" xfId="25767" xr:uid="{8B51FD58-2519-45D2-89E9-82D942FD3E0A}"/>
    <cellStyle name="Note 17 9" xfId="8163" xr:uid="{2BB376BB-FE1E-43CA-B85E-C209274C24B2}"/>
    <cellStyle name="Note 17 9 2" xfId="14634" xr:uid="{E14BEC2B-D331-4A98-A5CC-02837EE9EA7E}"/>
    <cellStyle name="Note 17 9 2 2" xfId="23165" xr:uid="{B0845AE2-A867-4E79-A5E4-C71E66E23F46}"/>
    <cellStyle name="Note 17 9 2 3" xfId="31644" xr:uid="{B5B6D7B2-F257-40F2-B931-1F05B08DA79E}"/>
    <cellStyle name="Note 17 9 3" xfId="5813" xr:uid="{A52B2470-C427-448A-AA39-8A1B33C50127}"/>
    <cellStyle name="Note 17 9 4" xfId="26124" xr:uid="{0B53090D-18C5-48EB-8D3B-6E71631B4426}"/>
    <cellStyle name="Note 17_TRAFO" xfId="2131" xr:uid="{00000000-0005-0000-0000-000054080000}"/>
    <cellStyle name="Note 18" xfId="2132" xr:uid="{00000000-0005-0000-0000-000055080000}"/>
    <cellStyle name="Note 18 10" xfId="8455" xr:uid="{3C4FACC6-3753-48AE-BC15-FECE1C7530A4}"/>
    <cellStyle name="Note 18 10 2" xfId="14926" xr:uid="{C238F826-5D21-4415-B6D9-9B59DD7FA589}"/>
    <cellStyle name="Note 18 10 2 2" xfId="23098" xr:uid="{3DDEDC50-B80A-4E72-A5AB-87338E8F4436}"/>
    <cellStyle name="Note 18 10 2 3" xfId="31837" xr:uid="{607C4346-31E1-4FD2-BFB6-99DEEC4CFA70}"/>
    <cellStyle name="Note 18 10 3" xfId="22974" xr:uid="{D2BAC6C5-B532-4890-8163-87EC035F7D86}"/>
    <cellStyle name="Note 18 10 4" xfId="26318" xr:uid="{1B8BD2E2-1E11-41B3-AEC2-500E2AADE33F}"/>
    <cellStyle name="Note 18 11" xfId="8307" xr:uid="{889C0FAE-3710-41A2-BCA3-EAC285C0DABB}"/>
    <cellStyle name="Note 18 11 2" xfId="14778" xr:uid="{A41BB442-5638-4F3C-8F97-292482DE31A6}"/>
    <cellStyle name="Note 18 11 2 2" xfId="18636" xr:uid="{BEF7F7A1-426C-4772-9586-4B1499C03AEC}"/>
    <cellStyle name="Note 18 11 2 3" xfId="31689" xr:uid="{74E99237-AB79-42CA-A046-99E4A2DD8293}"/>
    <cellStyle name="Note 18 11 3" xfId="4625" xr:uid="{41CB3A78-EE3A-4210-A421-958EF51D9C5B}"/>
    <cellStyle name="Note 18 11 4" xfId="26170" xr:uid="{4B193A03-5453-4618-AF22-3058583519C3}"/>
    <cellStyle name="Note 18 12" xfId="8996" xr:uid="{4ABF8667-7300-4ECB-AE28-51D4B0662C39}"/>
    <cellStyle name="Note 18 12 2" xfId="15467" xr:uid="{0B065B4C-FCDC-4A16-AE0D-A33C2091A3EB}"/>
    <cellStyle name="Note 18 12 2 2" xfId="23560" xr:uid="{92327981-2AFF-4239-ADA6-D679443F5880}"/>
    <cellStyle name="Note 18 12 2 3" xfId="32286" xr:uid="{A84A10E5-61BB-48C8-9A0B-F1E6BCE69610}"/>
    <cellStyle name="Note 18 12 3" xfId="5504" xr:uid="{361FA169-0017-4DE9-8012-810468DDEC76}"/>
    <cellStyle name="Note 18 12 4" xfId="26768" xr:uid="{2A735AB1-08B7-4400-8C15-1BFCD881776C}"/>
    <cellStyle name="Note 18 13" xfId="8837" xr:uid="{B89ADD67-6D84-4DDF-8F19-37AD820F1C50}"/>
    <cellStyle name="Note 18 13 2" xfId="15308" xr:uid="{EA243E78-C752-404B-9F3E-93D38FA8EFA3}"/>
    <cellStyle name="Note 18 13 2 2" xfId="7699" xr:uid="{B9CD862C-DDDF-406A-A577-9DBB1D185ACB}"/>
    <cellStyle name="Note 18 13 2 3" xfId="32128" xr:uid="{960D7557-90B7-4CF5-9818-84969A541E32}"/>
    <cellStyle name="Note 18 13 3" xfId="20711" xr:uid="{52F1C2DC-BD9E-4BB2-A7C6-816B922E6388}"/>
    <cellStyle name="Note 18 13 4" xfId="26610" xr:uid="{3782D305-591B-478D-9838-B16267FFF014}"/>
    <cellStyle name="Note 18 14" xfId="9223" xr:uid="{9B68C210-7CFE-4F76-B501-B04C5E1B707A}"/>
    <cellStyle name="Note 18 14 2" xfId="15694" xr:uid="{AC4FC5CA-E159-49C4-983B-C51F6D2A9172}"/>
    <cellStyle name="Note 18 14 2 2" xfId="4425" xr:uid="{C8A816A0-A30F-4CAF-A4C6-630FADD32323}"/>
    <cellStyle name="Note 18 14 2 3" xfId="32506" xr:uid="{46F6EFF5-D424-486D-A93B-378C9EEBC230}"/>
    <cellStyle name="Note 18 14 3" xfId="22833" xr:uid="{3D465F97-08BE-4AAF-AB29-149058467B9C}"/>
    <cellStyle name="Note 18 14 4" xfId="26987" xr:uid="{FF7D02D1-477A-4D68-9F05-2739A100B501}"/>
    <cellStyle name="Note 18 15" xfId="9579" xr:uid="{AEA58062-58CE-4979-B0FB-28F6FA3AA307}"/>
    <cellStyle name="Note 18 15 2" xfId="16050" xr:uid="{83E8E8FD-95FB-4EB2-9CDB-4A63CAFDAE10}"/>
    <cellStyle name="Note 18 15 2 2" xfId="7269" xr:uid="{8A5440FC-A170-4861-9ED1-4DA1B0410561}"/>
    <cellStyle name="Note 18 15 2 3" xfId="32847" xr:uid="{B4931DA7-89D7-4ECE-A3EB-FAA8C2188F69}"/>
    <cellStyle name="Note 18 15 3" xfId="20877" xr:uid="{8BC74199-2B5A-43D7-8ADD-7348F6D91340}"/>
    <cellStyle name="Note 18 15 4" xfId="27328" xr:uid="{A57538E1-836E-4693-9702-DB4ED3D4DEBB}"/>
    <cellStyle name="Note 18 16" xfId="9862" xr:uid="{70D7FF1C-A976-4BE8-A0DB-62B3EDA09020}"/>
    <cellStyle name="Note 18 16 2" xfId="16333" xr:uid="{0C236D57-9F46-499A-8F47-ECAA01067B8F}"/>
    <cellStyle name="Note 18 16 2 2" xfId="5077" xr:uid="{A47FE55E-DAEC-47D7-AE41-1DEA97FD5565}"/>
    <cellStyle name="Note 18 16 2 3" xfId="32961" xr:uid="{B2AE1E38-0227-46EC-994A-702644822988}"/>
    <cellStyle name="Note 18 16 3" xfId="5527" xr:uid="{FC553D81-3753-4E74-8B50-0F1629F0746D}"/>
    <cellStyle name="Note 18 16 4" xfId="27448" xr:uid="{F841FC69-FA26-4022-A751-6CB75FBC70F5}"/>
    <cellStyle name="Note 18 17" xfId="9596" xr:uid="{7329B532-9A7F-4167-9B09-4E66416F464D}"/>
    <cellStyle name="Note 18 17 2" xfId="16067" xr:uid="{615D9DDD-6B85-4742-BFE3-BE567DCD1BFC}"/>
    <cellStyle name="Note 18 17 2 2" xfId="6103" xr:uid="{FF540839-BC38-4D83-8663-390FED4A5E84}"/>
    <cellStyle name="Note 18 17 2 3" xfId="32864" xr:uid="{116EF331-0B58-4F1C-930C-791766A22806}"/>
    <cellStyle name="Note 18 17 3" xfId="22269" xr:uid="{17A1B75D-2F82-43C7-9104-84B910EAD9F0}"/>
    <cellStyle name="Note 18 17 4" xfId="27345" xr:uid="{0D6AE54B-1792-450A-BC9F-DE04E2E0F90E}"/>
    <cellStyle name="Note 18 18" xfId="9846" xr:uid="{71A8EF34-C7D1-4286-B4A0-42788D76E0C6}"/>
    <cellStyle name="Note 18 18 2" xfId="16317" xr:uid="{8F0652A9-C95F-4314-9399-4EC0634E4D59}"/>
    <cellStyle name="Note 18 18 2 2" xfId="19425" xr:uid="{54E5C111-C435-4783-9D31-B818357F1EE7}"/>
    <cellStyle name="Note 18 18 2 3" xfId="32945" xr:uid="{AC5D4AB6-D532-4A48-A9C7-5EE969F4A0C2}"/>
    <cellStyle name="Note 18 18 3" xfId="22655" xr:uid="{39A8D65B-BC27-48EE-89F5-91276280A152}"/>
    <cellStyle name="Note 18 18 4" xfId="27432" xr:uid="{9FC523BF-0A2D-4986-9FD4-B2F1F97679BD}"/>
    <cellStyle name="Note 18 19" xfId="9612" xr:uid="{3DAE9233-2C4E-4F56-A9EE-81322E3F7AEF}"/>
    <cellStyle name="Note 18 19 2" xfId="16083" xr:uid="{37776EC9-0C26-4F72-A42B-F8DC74050AAA}"/>
    <cellStyle name="Note 18 19 2 2" xfId="17849" xr:uid="{31D22B6C-BA71-4A56-9834-DC9F0DB35388}"/>
    <cellStyle name="Note 18 19 2 3" xfId="32880" xr:uid="{34896B8D-B299-48A1-8F19-710E18E889B6}"/>
    <cellStyle name="Note 18 19 3" xfId="17684" xr:uid="{DD691058-81D9-48DD-BD43-A6D7F1B38A82}"/>
    <cellStyle name="Note 18 19 4" xfId="27361" xr:uid="{A40BC0A7-3780-4B3E-ACA6-1FAA8FFB1B4E}"/>
    <cellStyle name="Note 18 2" xfId="2133" xr:uid="{00000000-0005-0000-0000-000056080000}"/>
    <cellStyle name="Note 18 2 10" xfId="8997" xr:uid="{FF535921-8C7A-497B-9B39-539027E0879E}"/>
    <cellStyle name="Note 18 2 10 2" xfId="15468" xr:uid="{68C2E7B3-A9F8-494D-BB22-896FFAE04B23}"/>
    <cellStyle name="Note 18 2 10 2 2" xfId="17613" xr:uid="{4C464DFB-054B-4359-BEBA-2BE653536D80}"/>
    <cellStyle name="Note 18 2 10 2 3" xfId="32287" xr:uid="{CFB66AA0-7A32-4FF7-B690-289BD13A4123}"/>
    <cellStyle name="Note 18 2 10 3" xfId="5807" xr:uid="{68B696F2-BF7E-4682-A45F-E4AC7BF801B1}"/>
    <cellStyle name="Note 18 2 10 4" xfId="26769" xr:uid="{4A590E47-9F0D-486F-9AA6-8EFF98AE9E96}"/>
    <cellStyle name="Note 18 2 11" xfId="8838" xr:uid="{7112B23C-0FD8-491B-9590-039C1877EB8C}"/>
    <cellStyle name="Note 18 2 11 2" xfId="15309" xr:uid="{3C7EEEE3-9786-4755-8A1E-A348AE02932B}"/>
    <cellStyle name="Note 18 2 11 2 2" xfId="18106" xr:uid="{894680B6-072E-431D-BCE5-892D01FB54FA}"/>
    <cellStyle name="Note 18 2 11 2 3" xfId="32129" xr:uid="{140F44B9-5184-4861-BF1F-C864FCE4F390}"/>
    <cellStyle name="Note 18 2 11 3" xfId="18488" xr:uid="{671EA068-F355-437E-BA70-B03C8BCE2301}"/>
    <cellStyle name="Note 18 2 11 4" xfId="26611" xr:uid="{385518C8-812B-4EC5-84CD-55D9C9A88869}"/>
    <cellStyle name="Note 18 2 12" xfId="9224" xr:uid="{2A8872D6-1193-46AD-A117-B23F261DA2C5}"/>
    <cellStyle name="Note 18 2 12 2" xfId="15695" xr:uid="{F16450F7-7B4B-45DA-A420-D9C7758B5621}"/>
    <cellStyle name="Note 18 2 12 2 2" xfId="19900" xr:uid="{5C3677BA-EA30-4BD8-800C-A9A40FDEB659}"/>
    <cellStyle name="Note 18 2 12 2 3" xfId="32507" xr:uid="{20949AFE-5EA9-46D7-8727-C0CFCAB1C425}"/>
    <cellStyle name="Note 18 2 12 3" xfId="20030" xr:uid="{B16A36AB-70AA-4CAA-B286-3FC57B2E3039}"/>
    <cellStyle name="Note 18 2 12 4" xfId="26988" xr:uid="{991C1215-E3F2-4287-B14E-F9710BEC6FC2}"/>
    <cellStyle name="Note 18 2 13" xfId="9578" xr:uid="{FBD6293A-A338-4230-A932-039DAFCF0226}"/>
    <cellStyle name="Note 18 2 13 2" xfId="16049" xr:uid="{10887E4E-AF8C-4FB1-8703-DB30682FC082}"/>
    <cellStyle name="Note 18 2 13 2 2" xfId="17360" xr:uid="{A359A4E5-8082-41FE-AF68-AF8180096EB4}"/>
    <cellStyle name="Note 18 2 13 2 3" xfId="32846" xr:uid="{BF01E093-96D8-446D-83A8-C55E33AF382A}"/>
    <cellStyle name="Note 18 2 13 3" xfId="7676" xr:uid="{0BDDF97D-637C-466F-A882-8967E3CB4907}"/>
    <cellStyle name="Note 18 2 13 4" xfId="27327" xr:uid="{A1D0518B-31B5-4739-9E0B-D12DDE63FD02}"/>
    <cellStyle name="Note 18 2 14" xfId="9863" xr:uid="{31134A55-4FF8-409D-A1DB-0C5726C81F89}"/>
    <cellStyle name="Note 18 2 14 2" xfId="16334" xr:uid="{E7DC0160-7EEB-4ED8-880F-F07EF69C35B2}"/>
    <cellStyle name="Note 18 2 14 2 2" xfId="22692" xr:uid="{F2B5BBF0-B92F-481D-B26B-E9A79C3DAE2A}"/>
    <cellStyle name="Note 18 2 14 2 3" xfId="32962" xr:uid="{D7FCF030-E5BD-44AE-811D-90E3DEFA8238}"/>
    <cellStyle name="Note 18 2 14 3" xfId="20144" xr:uid="{11196ABA-9C1D-4A88-894F-7A5D4F92E75A}"/>
    <cellStyle name="Note 18 2 14 4" xfId="27449" xr:uid="{0D5CF3F4-46DE-4912-8180-401747D44A59}"/>
    <cellStyle name="Note 18 2 15" xfId="9933" xr:uid="{69C33B50-9652-4D0C-9549-EE86EEE64CA4}"/>
    <cellStyle name="Note 18 2 15 2" xfId="16404" xr:uid="{2BFC7FAB-64E6-4954-966A-1D2FABD4DCC4}"/>
    <cellStyle name="Note 18 2 15 2 2" xfId="5336" xr:uid="{E6C1CF62-0462-40C3-8958-CBCA8405C88C}"/>
    <cellStyle name="Note 18 2 15 2 3" xfId="33021" xr:uid="{C015A1B2-030A-4016-85C9-49AB736F1880}"/>
    <cellStyle name="Note 18 2 15 3" xfId="20132" xr:uid="{177B5FDB-3B84-49F4-8C87-FAC2F9F19060}"/>
    <cellStyle name="Note 18 2 15 4" xfId="27509" xr:uid="{73DB2373-7043-4700-BAEE-71B8551042BE}"/>
    <cellStyle name="Note 18 2 16" xfId="10112" xr:uid="{1709E99A-1FCE-4AD6-A323-FBF44A816AF2}"/>
    <cellStyle name="Note 18 2 16 2" xfId="16583" xr:uid="{E2E54FA3-7286-4830-8477-77D7ADC3177C}"/>
    <cellStyle name="Note 18 2 16 2 2" xfId="22149" xr:uid="{95189226-01C1-4C0F-AECF-63060BC8FB50}"/>
    <cellStyle name="Note 18 2 16 2 3" xfId="33198" xr:uid="{D9C83F3E-899A-452A-ACAC-B1726F30AE7C}"/>
    <cellStyle name="Note 18 2 16 3" xfId="5138" xr:uid="{9F7B7745-5C22-4ED2-B951-1F842F129D38}"/>
    <cellStyle name="Note 18 2 16 4" xfId="27685" xr:uid="{4DCC05A8-6907-401E-999F-50B19673844D}"/>
    <cellStyle name="Note 18 2 17" xfId="10289" xr:uid="{ADA64643-1AFE-4D0B-A352-0E8B70882FD9}"/>
    <cellStyle name="Note 18 2 17 2" xfId="16760" xr:uid="{541476D5-B026-4B44-9134-AA6160F2247D}"/>
    <cellStyle name="Note 18 2 17 2 2" xfId="21674" xr:uid="{45520E72-863B-4481-BBDA-86EB8C38CA3E}"/>
    <cellStyle name="Note 18 2 17 2 3" xfId="33373" xr:uid="{C43C37AC-D2E1-46A1-B34A-0E33C61760F5}"/>
    <cellStyle name="Note 18 2 17 3" xfId="20167" xr:uid="{7AB910DC-4AF3-4EF5-A652-3CD51AA49CD5}"/>
    <cellStyle name="Note 18 2 17 4" xfId="27861" xr:uid="{7D598685-2F20-444D-8F33-5B09CE48C1C5}"/>
    <cellStyle name="Note 18 2 18" xfId="11073" xr:uid="{1A2741CA-67B9-4963-A9B7-3769B633D0B7}"/>
    <cellStyle name="Note 18 2 18 2" xfId="23826" xr:uid="{35B26245-4643-4DFB-A6E0-A3B314375494}"/>
    <cellStyle name="Note 18 2 18 3" xfId="28395" xr:uid="{FC05E2EF-038B-4EF1-8126-92B91FAC78D6}"/>
    <cellStyle name="Note 18 2 19" xfId="11456" xr:uid="{DA49F82D-2FFD-41AB-BD63-95E21ECD75E6}"/>
    <cellStyle name="Note 18 2 19 2" xfId="4631" xr:uid="{3117979E-A000-4215-A4B0-917D822EAE20}"/>
    <cellStyle name="Note 18 2 19 3" xfId="28742" xr:uid="{0ADD9900-E464-45CD-B584-AD6BB6953796}"/>
    <cellStyle name="Note 18 2 2" xfId="2134" xr:uid="{00000000-0005-0000-0000-000057080000}"/>
    <cellStyle name="Note 18 2 2 2" xfId="4217" xr:uid="{3F6CB2EF-7B5D-4D7E-863B-71638D829436}"/>
    <cellStyle name="Note 18 2 2 2 2" xfId="13375" xr:uid="{47966FB2-2150-4743-A4B0-DC4C2589DDD0}"/>
    <cellStyle name="Note 18 2 2 2 2 2" xfId="22338" xr:uid="{7DF3FCFA-201F-4FE8-A1EB-D05802F90958}"/>
    <cellStyle name="Note 18 2 2 2 2 3" xfId="30516" xr:uid="{11433CBD-B223-4C4C-8D59-5AD9D986755D}"/>
    <cellStyle name="Note 18 2 2 2 3" xfId="5341" xr:uid="{847D34B2-F5FF-47F1-AFA2-133F1AC4A5BF}"/>
    <cellStyle name="Note 18 2 2 2 4" xfId="24985" xr:uid="{29E01914-5AEB-42A7-B676-3A48F8A92729}"/>
    <cellStyle name="Note 18 2 2 3" xfId="11457" xr:uid="{DB09E02F-EB70-4A8B-BB1D-743CFA5CED32}"/>
    <cellStyle name="Note 18 2 2 3 2" xfId="19908" xr:uid="{3C938BEE-03B5-41F3-B612-C6188A281086}"/>
    <cellStyle name="Note 18 2 2 3 3" xfId="28743" xr:uid="{707206E6-59C9-497E-8ADD-5A7B71E8DCC8}"/>
    <cellStyle name="Note 18 2 2 4" xfId="12409" xr:uid="{949207FC-E655-4BC1-873C-248755F9CD41}"/>
    <cellStyle name="Note 18 2 2 4 2" xfId="19659" xr:uid="{BF573E5F-D105-463A-A4FD-0676EC8E3CA5}"/>
    <cellStyle name="Note 18 2 2 4 3" xfId="29635" xr:uid="{61533A8B-D4FE-4EB9-A776-210C9E1AB49C}"/>
    <cellStyle name="Note 18 2 2 5" xfId="22683" xr:uid="{31E7A68D-76C8-4E76-B30A-93BE4CF480D2}"/>
    <cellStyle name="Note 18 2 20" xfId="10787" xr:uid="{6DE71E22-F5E6-44DF-91DF-837BCE04C051}"/>
    <cellStyle name="Note 18 2 20 2" xfId="19262" xr:uid="{8D874870-869A-44C5-B7F3-41CB95A92B29}"/>
    <cellStyle name="Note 18 2 20 3" xfId="28317" xr:uid="{638F6727-D547-45BD-9800-DFE8A880B573}"/>
    <cellStyle name="Note 18 2 21" xfId="11843" xr:uid="{EDE9BE4C-FB86-4C9C-B601-B6E9586158C5}"/>
    <cellStyle name="Note 18 2 21 2" xfId="21777" xr:uid="{42CCCF72-9195-451F-8F28-A7FE800DE848}"/>
    <cellStyle name="Note 18 2 21 3" xfId="29124" xr:uid="{E1B02DBB-E1B7-4FCA-AD10-46BB613BFD05}"/>
    <cellStyle name="Note 18 2 22" xfId="11299" xr:uid="{51B3D03F-93E2-4124-BC6C-222F3C362882}"/>
    <cellStyle name="Note 18 2 22 2" xfId="20965" xr:uid="{640ED125-2059-4C14-9E5C-87316A825143}"/>
    <cellStyle name="Note 18 2 22 3" xfId="28601" xr:uid="{2FFA9FCB-FAE0-44B4-9792-0D2FCEDF0F98}"/>
    <cellStyle name="Note 18 2 23" xfId="11390" xr:uid="{1C9B81B3-5138-442C-B990-D5864D24EC62}"/>
    <cellStyle name="Note 18 2 23 2" xfId="19767" xr:uid="{68074008-F71A-4B47-88CC-D273177615C7}"/>
    <cellStyle name="Note 18 2 23 3" xfId="28676" xr:uid="{77E8F38C-E959-49AD-B6B9-AE8EC1596A4E}"/>
    <cellStyle name="Note 18 2 24" xfId="17160" xr:uid="{03A81384-52F2-4C35-BA46-A6F6BC0B74A0}"/>
    <cellStyle name="Note 18 2 24 2" xfId="18520" xr:uid="{03E87140-CA29-4429-8235-347CDB10560B}"/>
    <cellStyle name="Note 18 2 24 3" xfId="33724" xr:uid="{5B517144-0E5E-4E57-97A1-E39DD5937402}"/>
    <cellStyle name="Note 18 2 25" xfId="5434" xr:uid="{2720F1B7-3841-4A6C-8A28-0CCCF7204041}"/>
    <cellStyle name="Note 18 2 26" xfId="24227" xr:uid="{6560D78D-28AC-4E22-BDB3-CB651F1E8799}"/>
    <cellStyle name="Note 18 2 27" xfId="34067" xr:uid="{EC064F3E-CB8B-4F06-9CA2-4346DC7DB43C}"/>
    <cellStyle name="Note 18 2 28" xfId="34254" xr:uid="{A9C142E2-C70C-4D25-AE5D-6BD4B82EE1B1}"/>
    <cellStyle name="Note 18 2 3" xfId="3553" xr:uid="{F03978FA-E04F-4277-95E6-FAD1D49926EA}"/>
    <cellStyle name="Note 18 2 3 2" xfId="13374" xr:uid="{B5FCB13F-699E-46B2-912E-7876B6C25598}"/>
    <cellStyle name="Note 18 2 3 2 2" xfId="18551" xr:uid="{3DC307B3-0609-43AD-B190-22344B71CA06}"/>
    <cellStyle name="Note 18 2 3 2 3" xfId="30515" xr:uid="{B6CD73C8-DD21-4AFD-AADB-711D3D9E327F}"/>
    <cellStyle name="Note 18 2 3 3" xfId="7048" xr:uid="{1D0E4115-4D60-465C-8682-5E46DAFD3E95}"/>
    <cellStyle name="Note 18 2 3 4" xfId="19189" xr:uid="{0E87E042-EC64-42EC-975F-16BB4EF14FF5}"/>
    <cellStyle name="Note 18 2 3 5" xfId="24984" xr:uid="{CFED4924-22E6-4AF9-8DC3-5A3AFD9051F5}"/>
    <cellStyle name="Note 18 2 4" xfId="3701" xr:uid="{3DEB7904-A9E8-4143-A7CB-224D7C13D7B7}"/>
    <cellStyle name="Note 18 2 4 2" xfId="14042" xr:uid="{E932FB8B-440F-48C2-9E85-6C624353D78D}"/>
    <cellStyle name="Note 18 2 4 2 2" xfId="21531" xr:uid="{2F939C07-8C13-4DEC-B0F1-D70511440E34}"/>
    <cellStyle name="Note 18 2 4 2 3" xfId="31070" xr:uid="{A66F2AD4-31F0-4A0A-A3FB-36A94C569CFD}"/>
    <cellStyle name="Note 18 2 4 3" xfId="21475" xr:uid="{C928CB16-B892-4BD6-94F8-58BF1F60497C}"/>
    <cellStyle name="Note 18 2 4 4" xfId="25549" xr:uid="{08B702D4-3447-4C5D-90DF-C67ED6A3427C}"/>
    <cellStyle name="Note 18 2 5" xfId="7477" xr:uid="{2EE8FAE4-FC56-4D1C-9454-BE141AFEAF23}"/>
    <cellStyle name="Note 18 2 5 2" xfId="13881" xr:uid="{46B3CEC9-951A-4A89-8B58-FEA246B78EAE}"/>
    <cellStyle name="Note 18 2 5 2 2" xfId="4437" xr:uid="{08B0E1B0-3553-465A-BD58-A18F2E80D91A}"/>
    <cellStyle name="Note 18 2 5 2 3" xfId="30911" xr:uid="{38F3CCAC-39F7-4D1D-B092-D63184F001D2}"/>
    <cellStyle name="Note 18 2 5 3" xfId="22324" xr:uid="{9CB9F5FB-C026-4497-AD1F-02E34E2F93B3}"/>
    <cellStyle name="Note 18 2 5 4" xfId="25390" xr:uid="{CB3193B2-A82E-4BD7-8852-56F1F8D76CA7}"/>
    <cellStyle name="Note 18 2 6" xfId="7802" xr:uid="{C768E643-CC80-4FF0-8CF6-E9C38117F438}"/>
    <cellStyle name="Note 18 2 6 2" xfId="14273" xr:uid="{031F657B-AD8F-4061-A4EE-AC8C740AD3D7}"/>
    <cellStyle name="Note 18 2 6 2 2" xfId="22362" xr:uid="{0CD0FD3A-8806-4B44-B7AB-3CA71333C184}"/>
    <cellStyle name="Note 18 2 6 2 3" xfId="31291" xr:uid="{1179BA88-7FF3-4FCC-B081-ACBFD2B3E4F5}"/>
    <cellStyle name="Note 18 2 6 3" xfId="17627" xr:uid="{2A172708-E95F-41C2-A6F7-CB06F2314FEB}"/>
    <cellStyle name="Note 18 2 6 4" xfId="25770" xr:uid="{9B92DF0C-A056-4A15-8042-95FD2F8273C3}"/>
    <cellStyle name="Note 18 2 7" xfId="8160" xr:uid="{4115D9BE-2371-44E2-9B76-4AF758D43A05}"/>
    <cellStyle name="Note 18 2 7 2" xfId="14631" xr:uid="{2DA638DA-62F5-449E-97A3-4CB755CFF59E}"/>
    <cellStyle name="Note 18 2 7 2 2" xfId="22240" xr:uid="{A69A945F-EC92-480C-B9A8-943DB41B9F29}"/>
    <cellStyle name="Note 18 2 7 2 3" xfId="31641" xr:uid="{DE715DA9-60E3-4DD2-BD99-C8B61B088433}"/>
    <cellStyle name="Note 18 2 7 3" xfId="20933" xr:uid="{8B34479D-050E-4242-BB27-03466BE983DE}"/>
    <cellStyle name="Note 18 2 7 4" xfId="26121" xr:uid="{D2028252-0FEA-4628-A978-6C7AF3FA878D}"/>
    <cellStyle name="Note 18 2 8" xfId="8456" xr:uid="{2E3E6B9B-5D64-4A85-821C-313DB33E3EBB}"/>
    <cellStyle name="Note 18 2 8 2" xfId="14927" xr:uid="{E2441C24-DF57-46E0-8524-A60E972686DD}"/>
    <cellStyle name="Note 18 2 8 2 2" xfId="22997" xr:uid="{C6814801-3F54-4B99-936C-87BCD72BC014}"/>
    <cellStyle name="Note 18 2 8 2 3" xfId="31838" xr:uid="{1F210A30-5FD5-4A09-800F-8F6C667687DB}"/>
    <cellStyle name="Note 18 2 8 3" xfId="18124" xr:uid="{709B5931-4385-400E-973D-3BC4B82FAE83}"/>
    <cellStyle name="Note 18 2 8 4" xfId="26319" xr:uid="{73065C53-9EC8-410E-B517-88CEE5EDD73E}"/>
    <cellStyle name="Note 18 2 9" xfId="8562" xr:uid="{FA75F8D3-D86D-4EE2-B229-AF8C00AB0BBE}"/>
    <cellStyle name="Note 18 2 9 2" xfId="15033" xr:uid="{A27F63FE-E76D-4572-8240-ABD3A64E2344}"/>
    <cellStyle name="Note 18 2 9 2 2" xfId="22165" xr:uid="{FA9030C4-406A-47BD-B522-E016FA3813FC}"/>
    <cellStyle name="Note 18 2 9 2 3" xfId="31940" xr:uid="{2A23887A-2A98-4CDA-B085-4EBF18E4D57A}"/>
    <cellStyle name="Note 18 2 9 3" xfId="5311" xr:uid="{8D068B90-3E32-4C09-AC93-CA87D90C3064}"/>
    <cellStyle name="Note 18 2 9 4" xfId="26420" xr:uid="{2F00049D-5746-49F0-A1C8-5197E6250703}"/>
    <cellStyle name="Note 18 20" xfId="11072" xr:uid="{D93F3C80-E757-457C-89DB-F29E8FBACDF6}"/>
    <cellStyle name="Note 18 20 2" xfId="18469" xr:uid="{0279DD12-31B9-417B-A794-91F261B26A1D}"/>
    <cellStyle name="Note 18 20 3" xfId="28394" xr:uid="{B29E23D1-FB97-4144-886A-A1ADB9CEB410}"/>
    <cellStyle name="Note 18 21" xfId="11455" xr:uid="{09199062-FDBF-4295-88F7-63235548669E}"/>
    <cellStyle name="Note 18 21 2" xfId="17395" xr:uid="{BBC18885-FA8C-4CB2-84CB-C31780D51AF6}"/>
    <cellStyle name="Note 18 21 3" xfId="28741" xr:uid="{2476A41F-7112-46BB-B2F8-8F653EEB2BF4}"/>
    <cellStyle name="Note 18 22" xfId="11229" xr:uid="{EA703016-E22C-4543-9B46-F86BB5AD6D8C}"/>
    <cellStyle name="Note 18 22 2" xfId="5181" xr:uid="{AE6CE4F8-972A-469B-9487-80626D3245BB}"/>
    <cellStyle name="Note 18 22 3" xfId="28549" xr:uid="{9C1B4487-D39E-4D50-8E6F-5726E8BF32A3}"/>
    <cellStyle name="Note 18 23" xfId="11782" xr:uid="{3F55FA98-E197-4B00-B3E4-394668EC885A}"/>
    <cellStyle name="Note 18 23 2" xfId="7455" xr:uid="{B943E0F4-E773-4777-BCA6-C2CED4A6BFEA}"/>
    <cellStyle name="Note 18 23 3" xfId="29067" xr:uid="{83877C5F-B641-48F6-87ED-38761D9ABED5}"/>
    <cellStyle name="Note 18 24" xfId="11371" xr:uid="{B89A8117-B049-450F-B7DD-D2F4AC46CBB0}"/>
    <cellStyle name="Note 18 24 2" xfId="20793" xr:uid="{C3447628-FFAE-4B0A-9CF2-E4E4B503329C}"/>
    <cellStyle name="Note 18 24 3" xfId="28657" xr:uid="{032BB7C8-C2AA-4B76-8D6C-773796FCCAB2}"/>
    <cellStyle name="Note 18 25" xfId="11389" xr:uid="{7CDD01F4-2100-4270-89FF-9AB202C4BF7E}"/>
    <cellStyle name="Note 18 25 2" xfId="21477" xr:uid="{5D3737D2-635E-4481-B6EE-D701AE0B8527}"/>
    <cellStyle name="Note 18 25 3" xfId="28675" xr:uid="{B27C3147-02EF-40EB-87D5-8888C336C632}"/>
    <cellStyle name="Note 18 26" xfId="17159" xr:uid="{F85B9E21-69B4-4862-920C-5406BFE6C1B0}"/>
    <cellStyle name="Note 18 26 2" xfId="7250" xr:uid="{3BD91691-9A03-4A6F-9772-ECDFF17F45B2}"/>
    <cellStyle name="Note 18 26 3" xfId="33723" xr:uid="{374ACED7-880C-402C-B2B9-C6CC3A6A1F44}"/>
    <cellStyle name="Note 18 27" xfId="20063" xr:uid="{369E84AE-8957-4DED-B746-CBEF5E002283}"/>
    <cellStyle name="Note 18 28" xfId="34280" xr:uid="{9F7AF049-DE46-42B3-8608-FC834178A93D}"/>
    <cellStyle name="Note 18 29" xfId="34136" xr:uid="{AA8636EF-064A-4E4D-94F9-2BA716F5B614}"/>
    <cellStyle name="Note 18 3" xfId="2135" xr:uid="{00000000-0005-0000-0000-000058080000}"/>
    <cellStyle name="Note 18 3 2" xfId="4218" xr:uid="{90B64A7F-2EE5-46FD-8C3C-7824034AA583}"/>
    <cellStyle name="Note 18 3 2 2" xfId="13376" xr:uid="{EDBC39E2-1B03-4E9B-9CA9-7BA55070AFE7}"/>
    <cellStyle name="Note 18 3 2 2 2" xfId="21293" xr:uid="{89A5985A-985A-43D2-B1F1-97921A06BF84}"/>
    <cellStyle name="Note 18 3 2 2 3" xfId="30517" xr:uid="{2871C9B7-C8D4-4E91-B93A-B175D3046972}"/>
    <cellStyle name="Note 18 3 2 3" xfId="22465" xr:uid="{9FBC8EF7-B065-4E47-BACF-BEFFD9D085EA}"/>
    <cellStyle name="Note 18 3 2 4" xfId="24986" xr:uid="{E403B109-D553-4B63-9218-C25073C30FFA}"/>
    <cellStyle name="Note 18 3 3" xfId="11458" xr:uid="{FE3AC6F9-73E9-4158-860F-63A1E9218B92}"/>
    <cellStyle name="Note 18 3 3 2" xfId="21442" xr:uid="{AEC47F2D-1464-42FB-8660-33AC7090E4A2}"/>
    <cellStyle name="Note 18 3 3 3" xfId="28744" xr:uid="{7D8F07D7-D004-41B1-A14C-0D47F916902C}"/>
    <cellStyle name="Note 18 3 4" xfId="12410" xr:uid="{E5677C30-5941-41F8-9B5F-1F3591033B01}"/>
    <cellStyle name="Note 18 3 4 2" xfId="5581" xr:uid="{DEDEF619-0A1F-4F80-A7DE-40CB40990171}"/>
    <cellStyle name="Note 18 3 4 3" xfId="29636" xr:uid="{528DEDD2-034D-42A7-A0D1-C3B1B4E1AE7A}"/>
    <cellStyle name="Note 18 3 5" xfId="23857" xr:uid="{BE4A0332-A685-45CB-9523-3054CC202997}"/>
    <cellStyle name="Note 18 3 6" xfId="24163" xr:uid="{B936818A-7F7F-4EE4-9786-CCD8B70C6BEF}"/>
    <cellStyle name="Note 18 30" xfId="24141" xr:uid="{B990FF27-E294-4C40-853D-71B84C3C9B1A}"/>
    <cellStyle name="Note 18 4" xfId="3293" xr:uid="{D50CF4AC-B985-4C69-81E1-3BDA35AF95F0}"/>
    <cellStyle name="Note 18 4 2" xfId="12923" xr:uid="{40BCB612-663C-4378-8822-3BF2F2ABFA8B}"/>
    <cellStyle name="Note 18 4 2 2" xfId="4490" xr:uid="{210E7E06-A0FF-4847-80F4-E0498FAF4614}"/>
    <cellStyle name="Note 18 4 2 3" xfId="30148" xr:uid="{757D8BE6-9190-4EF4-9F51-F30388670C36}"/>
    <cellStyle name="Note 18 4 3" xfId="6573" xr:uid="{922AFC4F-C188-402B-98F6-A3D58463EF0B}"/>
    <cellStyle name="Note 18 4 4" xfId="19136" xr:uid="{A979ABDD-C1AD-4D33-B324-FBF048354A54}"/>
    <cellStyle name="Note 18 5" xfId="3554" xr:uid="{D9534C0E-227A-4657-B1E1-8081BC9433AF}"/>
    <cellStyle name="Note 18 5 2" xfId="13373" xr:uid="{88E6E4C6-3473-4160-B1AF-C95A6375737F}"/>
    <cellStyle name="Note 18 5 2 2" xfId="6012" xr:uid="{D566C42A-02F1-43F9-886A-A180EE782632}"/>
    <cellStyle name="Note 18 5 2 3" xfId="30514" xr:uid="{2E3418A9-3B97-4C10-BC07-B6FF4358E546}"/>
    <cellStyle name="Note 18 5 3" xfId="7047" xr:uid="{597E9839-AFD8-4FF7-9FC1-431B8B64306A}"/>
    <cellStyle name="Note 18 5 4" xfId="20517" xr:uid="{6F4247E3-807B-497F-912D-AB80C1CD07F3}"/>
    <cellStyle name="Note 18 5 5" xfId="24983" xr:uid="{73E24B2D-3808-43CF-9D74-45BBF6BE2275}"/>
    <cellStyle name="Note 18 6" xfId="3700" xr:uid="{08B3C1C7-05C9-4582-8C4D-4603668DC15E}"/>
    <cellStyle name="Note 18 6 2" xfId="14041" xr:uid="{A3069F58-76BB-4FCF-8FBC-243ED3C1845C}"/>
    <cellStyle name="Note 18 6 2 2" xfId="6202" xr:uid="{4C24110F-2CD6-455B-BB0C-676149E116D7}"/>
    <cellStyle name="Note 18 6 2 3" xfId="31069" xr:uid="{B657713C-B1C1-4868-90B5-051EF9C03D2F}"/>
    <cellStyle name="Note 18 6 3" xfId="6683" xr:uid="{0853E2ED-EA44-47F0-97A5-B3E7869F32F2}"/>
    <cellStyle name="Note 18 6 4" xfId="25548" xr:uid="{40F2BB0C-A848-4C0E-9C33-EF2F28320E52}"/>
    <cellStyle name="Note 18 7" xfId="7476" xr:uid="{3DCE1724-B60D-437C-BE63-1955233F19C9}"/>
    <cellStyle name="Note 18 7 2" xfId="13880" xr:uid="{94072B20-582A-4278-9DD5-07E3765A5FC8}"/>
    <cellStyle name="Note 18 7 2 2" xfId="17770" xr:uid="{12415C95-3CAD-482E-8945-3D427DFDEEF1}"/>
    <cellStyle name="Note 18 7 2 3" xfId="30910" xr:uid="{92D203BF-9390-4647-8F07-916A74F031EB}"/>
    <cellStyle name="Note 18 7 3" xfId="20105" xr:uid="{665F66BB-0DEE-4C7A-8C3A-78E03A72C6AC}"/>
    <cellStyle name="Note 18 7 4" xfId="25389" xr:uid="{B7F2DFD2-F1FA-4209-822C-8BDE8E82DF91}"/>
    <cellStyle name="Note 18 8" xfId="7801" xr:uid="{EE3DBD48-2AB5-4F5C-B7E6-F0DE8ED6B8CE}"/>
    <cellStyle name="Note 18 8 2" xfId="14272" xr:uid="{F8A06832-0545-418C-BEBE-6078BE87C624}"/>
    <cellStyle name="Note 18 8 2 2" xfId="19556" xr:uid="{ABDB00EA-E34F-4A14-A192-1BC73996A9B1}"/>
    <cellStyle name="Note 18 8 2 3" xfId="31290" xr:uid="{FBCCEF12-E866-4FCC-8AEC-9AA51AA0E69B}"/>
    <cellStyle name="Note 18 8 3" xfId="18380" xr:uid="{2C32D14E-D318-48DE-800D-C43042EFAD96}"/>
    <cellStyle name="Note 18 8 4" xfId="25769" xr:uid="{E062FD54-477F-4000-9F17-AD3D19991FE3}"/>
    <cellStyle name="Note 18 9" xfId="8161" xr:uid="{1FB8AD8C-F743-4FD0-A0DF-FF361DD7C537}"/>
    <cellStyle name="Note 18 9 2" xfId="14632" xr:uid="{0642C2C8-2F07-4D67-88F9-FD2DB312531A}"/>
    <cellStyle name="Note 18 9 2 2" xfId="20357" xr:uid="{C8E6A99D-3EBC-47D4-B641-C1A6C5275CB9}"/>
    <cellStyle name="Note 18 9 2 3" xfId="31642" xr:uid="{5ECB20A1-C3E6-445B-A122-14EB92CD7FB9}"/>
    <cellStyle name="Note 18 9 3" xfId="20876" xr:uid="{0EE0E7AD-1D0C-4F89-AE04-352B5E05CE0A}"/>
    <cellStyle name="Note 18 9 4" xfId="26122" xr:uid="{27B79082-B72F-4295-9974-AB1814F88BBB}"/>
    <cellStyle name="Note 18_TRAFO" xfId="2136" xr:uid="{00000000-0005-0000-0000-000059080000}"/>
    <cellStyle name="Note 19" xfId="2137" xr:uid="{00000000-0005-0000-0000-00005A080000}"/>
    <cellStyle name="Note 19 10" xfId="8457" xr:uid="{CE3B66C9-03AC-46C4-93A0-35C650163153}"/>
    <cellStyle name="Note 19 10 2" xfId="14928" xr:uid="{3587EAD9-688D-4471-B373-618AE1576FEB}"/>
    <cellStyle name="Note 19 10 2 2" xfId="5892" xr:uid="{9E14E0AE-DFEE-4D63-B101-26D1C8F54DC8}"/>
    <cellStyle name="Note 19 10 2 3" xfId="31839" xr:uid="{6B2D2B2E-DEDD-4DF1-956B-698D8EDAF4BF}"/>
    <cellStyle name="Note 19 10 3" xfId="5648" xr:uid="{164A5D2C-0B49-4E04-A504-DB71D91F8FCA}"/>
    <cellStyle name="Note 19 10 4" xfId="26320" xr:uid="{F6DA0E61-F7F1-48A9-AA42-8117138D9F19}"/>
    <cellStyle name="Note 19 11" xfId="8308" xr:uid="{935F59A3-57BB-43FC-96CA-5581C6EFD8A8}"/>
    <cellStyle name="Note 19 11 2" xfId="14779" xr:uid="{8B760F1D-8981-4B9F-8A94-897D4D339DD7}"/>
    <cellStyle name="Note 19 11 2 2" xfId="22138" xr:uid="{7DDACB4C-2075-4EAE-8E79-0C6FB3DC9C3D}"/>
    <cellStyle name="Note 19 11 2 3" xfId="31690" xr:uid="{5ED5B61C-5C73-4590-990B-53F41A5BF2B6}"/>
    <cellStyle name="Note 19 11 3" xfId="4600" xr:uid="{466C2EA2-C861-4233-87EC-4603B3833FED}"/>
    <cellStyle name="Note 19 11 4" xfId="26171" xr:uid="{59A3409B-C8F4-44F3-8CED-5436A5CC0DD4}"/>
    <cellStyle name="Note 19 12" xfId="8998" xr:uid="{73F12741-ABA9-47E6-BE26-F330ABBB70A4}"/>
    <cellStyle name="Note 19 12 2" xfId="15469" xr:uid="{B55DF0C9-87ED-4893-86EA-730A2EDED639}"/>
    <cellStyle name="Note 19 12 2 2" xfId="20975" xr:uid="{2E0267D7-38D2-4FFD-8AE2-9F99CAD318D3}"/>
    <cellStyle name="Note 19 12 2 3" xfId="32288" xr:uid="{C94D8E45-3A4B-455B-B077-8231634D7B69}"/>
    <cellStyle name="Note 19 12 3" xfId="5779" xr:uid="{30005635-0F78-48F5-9A3A-C5EA5C879BD0}"/>
    <cellStyle name="Note 19 12 4" xfId="26770" xr:uid="{66589C5A-9CA3-40AD-B0E0-658BFEE1EE63}"/>
    <cellStyle name="Note 19 13" xfId="8839" xr:uid="{0F18FA4E-E63A-4E9C-9836-E60B2A8E68E9}"/>
    <cellStyle name="Note 19 13 2" xfId="15310" xr:uid="{98EAD555-C4C4-4363-8748-132C050ECFCD}"/>
    <cellStyle name="Note 19 13 2 2" xfId="5356" xr:uid="{B9E44B71-8CF9-45A7-A533-5AC5BB45B9BB}"/>
    <cellStyle name="Note 19 13 2 3" xfId="32130" xr:uid="{2E4C45A3-7F39-4F9D-84AD-6099AEEE28A9}"/>
    <cellStyle name="Note 19 13 3" xfId="7403" xr:uid="{0A99A946-167B-41B1-A173-98AFAB7A4716}"/>
    <cellStyle name="Note 19 13 4" xfId="26612" xr:uid="{E0729CBD-F976-4BC3-B6D5-3D218E8EA385}"/>
    <cellStyle name="Note 19 14" xfId="9225" xr:uid="{9C08134E-51E6-417A-8481-244B0C0C3A67}"/>
    <cellStyle name="Note 19 14 2" xfId="15696" xr:uid="{97786947-1DE7-4324-9EB1-EEE70D2C3604}"/>
    <cellStyle name="Note 19 14 2 2" xfId="4950" xr:uid="{FF5C0EF4-049B-4452-B379-E8FE3C97FD5A}"/>
    <cellStyle name="Note 19 14 2 3" xfId="32508" xr:uid="{B416B8DA-1432-4433-8C15-F72B26D5CF95}"/>
    <cellStyle name="Note 19 14 3" xfId="19954" xr:uid="{04D29DBE-70CC-454E-96C3-D35173F12A1A}"/>
    <cellStyle name="Note 19 14 4" xfId="26989" xr:uid="{ADBEB799-8587-4025-80A3-587EB2F889C9}"/>
    <cellStyle name="Note 19 15" xfId="9577" xr:uid="{A0960E2C-EF5E-4C79-BA1F-57F5A83DC6BB}"/>
    <cellStyle name="Note 19 15 2" xfId="16048" xr:uid="{A2ADBF91-2FC5-4466-8F8E-0B6D458B94FC}"/>
    <cellStyle name="Note 19 15 2 2" xfId="18093" xr:uid="{11D58BFE-CF77-450D-9377-1C917D652905}"/>
    <cellStyle name="Note 19 15 2 3" xfId="32845" xr:uid="{48FBD65D-9A94-4417-9E62-8D356FF6FFC0}"/>
    <cellStyle name="Note 19 15 3" xfId="22090" xr:uid="{13A8551A-BC06-44FD-BA73-D36CCDECA660}"/>
    <cellStyle name="Note 19 15 4" xfId="27326" xr:uid="{52F69C9E-ABEE-4F68-81A2-010374D420A0}"/>
    <cellStyle name="Note 19 16" xfId="9864" xr:uid="{B0EC2586-9E9E-405B-88D9-7F8A92FCA99B}"/>
    <cellStyle name="Note 19 16 2" xfId="16335" xr:uid="{319D1C0C-E1BE-41AB-A58A-FCE874F3DC10}"/>
    <cellStyle name="Note 19 16 2 2" xfId="4512" xr:uid="{1A3B2582-439D-40C9-94AC-65B4E6767CDA}"/>
    <cellStyle name="Note 19 16 2 3" xfId="32963" xr:uid="{DDFF51B4-CC62-44FE-8B3D-E907AB81DCAB}"/>
    <cellStyle name="Note 19 16 3" xfId="7463" xr:uid="{5C670E2E-15F8-400D-BE81-4BFAD2B87D79}"/>
    <cellStyle name="Note 19 16 4" xfId="27450" xr:uid="{8D75506D-4CD7-4726-A8E1-A613E3F67F74}"/>
    <cellStyle name="Note 19 17" xfId="9892" xr:uid="{4FDC7DEF-3E55-4B49-96E9-B3D66AE62CF4}"/>
    <cellStyle name="Note 19 17 2" xfId="16363" xr:uid="{F1A9E6D9-9078-4549-8AB5-54877823F30D}"/>
    <cellStyle name="Note 19 17 2 2" xfId="18748" xr:uid="{B9B650C7-2989-47FE-94F8-2F5733C5B649}"/>
    <cellStyle name="Note 19 17 2 3" xfId="32984" xr:uid="{D70037A9-08F6-4E74-BF25-15261FCD2E0A}"/>
    <cellStyle name="Note 19 17 3" xfId="20725" xr:uid="{4DB1EC00-A273-4FF8-BAAA-FB65820372FC}"/>
    <cellStyle name="Note 19 17 4" xfId="27472" xr:uid="{642FD16E-974E-417E-9527-E5B7B0DB0456}"/>
    <cellStyle name="Note 19 18" xfId="10073" xr:uid="{4056C5C6-C1C8-4FB0-A7A9-F92BC131131D}"/>
    <cellStyle name="Note 19 18 2" xfId="16544" xr:uid="{20F603C0-4847-4B58-B841-83EA35B97246}"/>
    <cellStyle name="Note 19 18 2 2" xfId="5348" xr:uid="{79EAA9E9-4AEE-4C00-814A-11A20B8AB9DB}"/>
    <cellStyle name="Note 19 18 2 3" xfId="33161" xr:uid="{17136A6D-1BDF-4FEA-A271-ED541948BCEA}"/>
    <cellStyle name="Note 19 18 3" xfId="23122" xr:uid="{8E950171-C58A-46BF-BD01-FDE2947A989C}"/>
    <cellStyle name="Note 19 18 4" xfId="27649" xr:uid="{ECAED730-987D-439A-8ADA-1646A9CAA4F6}"/>
    <cellStyle name="Note 19 19" xfId="10252" xr:uid="{4C310D8C-61E2-410B-9555-A390BDC2B004}"/>
    <cellStyle name="Note 19 19 2" xfId="16723" xr:uid="{2086A552-5D6A-4F61-9F9B-74466EA40506}"/>
    <cellStyle name="Note 19 19 2 2" xfId="23555" xr:uid="{62297E86-39E2-4778-A1E1-C1BCEBD375E1}"/>
    <cellStyle name="Note 19 19 2 3" xfId="33338" xr:uid="{2140538D-9F01-4A41-86E5-15F8D407747B}"/>
    <cellStyle name="Note 19 19 3" xfId="6563" xr:uid="{C3344338-294E-4620-BC14-50EAAD5A09C7}"/>
    <cellStyle name="Note 19 19 4" xfId="27825" xr:uid="{F512DE30-D108-4F63-9BAD-D7BA91BF8FEB}"/>
    <cellStyle name="Note 19 2" xfId="2138" xr:uid="{00000000-0005-0000-0000-00005B080000}"/>
    <cellStyle name="Note 19 2 10" xfId="8999" xr:uid="{5864ED23-252A-4E45-AE8E-A1B4082A5C98}"/>
    <cellStyle name="Note 19 2 10 2" xfId="15470" xr:uid="{3165118F-7A19-4480-A2A2-5BA31EC4912F}"/>
    <cellStyle name="Note 19 2 10 2 2" xfId="22979" xr:uid="{3948E3C7-E117-496B-9A4E-2CE5E70B15E2}"/>
    <cellStyle name="Note 19 2 10 2 3" xfId="32289" xr:uid="{69F85C0D-559A-449B-BB52-B0BDBC6024B7}"/>
    <cellStyle name="Note 19 2 10 3" xfId="19618" xr:uid="{BB01E9D7-3ACC-4994-A00E-347CF0AE2780}"/>
    <cellStyle name="Note 19 2 10 4" xfId="26771" xr:uid="{A91EA5A5-255C-4165-8983-6EE922A06AAB}"/>
    <cellStyle name="Note 19 2 11" xfId="9193" xr:uid="{2B6A0161-B369-4B78-8015-EA0ADFA19C66}"/>
    <cellStyle name="Note 19 2 11 2" xfId="15664" xr:uid="{F0F26C45-8022-456A-9956-D391FB081956}"/>
    <cellStyle name="Note 19 2 11 2 2" xfId="7141" xr:uid="{14204BF9-E320-4A7E-8E1E-4C1D7814F468}"/>
    <cellStyle name="Note 19 2 11 2 3" xfId="32478" xr:uid="{2E922C77-24A2-46BD-8EE0-5ED8840512F2}"/>
    <cellStyle name="Note 19 2 11 3" xfId="17556" xr:uid="{548A9190-4B99-4AF9-AAAC-36C61B01055E}"/>
    <cellStyle name="Note 19 2 11 4" xfId="26960" xr:uid="{F38EE838-DA69-4F45-96CA-FEA11370323D}"/>
    <cellStyle name="Note 19 2 12" xfId="9226" xr:uid="{211D68FE-39EC-47C5-A2CA-897AC414DF4A}"/>
    <cellStyle name="Note 19 2 12 2" xfId="15697" xr:uid="{6FDBB53F-11B0-44C9-950C-599D832741BC}"/>
    <cellStyle name="Note 19 2 12 2 2" xfId="19103" xr:uid="{BC3708B4-34C9-48F6-AEC7-DBA4581E5F79}"/>
    <cellStyle name="Note 19 2 12 2 3" xfId="32509" xr:uid="{57DD89ED-538A-4F2C-8313-306FD20E9C5B}"/>
    <cellStyle name="Note 19 2 12 3" xfId="4691" xr:uid="{1E675537-9382-4FBC-9A87-A2B4DFC85E09}"/>
    <cellStyle name="Note 19 2 12 4" xfId="26990" xr:uid="{F26833B0-BCE1-42D1-A781-A7957E03AC1C}"/>
    <cellStyle name="Note 19 2 13" xfId="9576" xr:uid="{05FE1641-E92C-4F23-BE8F-25D3EC2B4F9A}"/>
    <cellStyle name="Note 19 2 13 2" xfId="16047" xr:uid="{2A246D97-F5D5-49B4-A397-658DB93D5002}"/>
    <cellStyle name="Note 19 2 13 2 2" xfId="20136" xr:uid="{460CC3ED-1AB1-4287-A72A-79FA8ACD5C6A}"/>
    <cellStyle name="Note 19 2 13 2 3" xfId="32844" xr:uid="{D0BB690D-C833-4209-8835-4D54543FBCDF}"/>
    <cellStyle name="Note 19 2 13 3" xfId="21645" xr:uid="{7CD1D8D8-6623-4F1A-8781-87C148E83A23}"/>
    <cellStyle name="Note 19 2 13 4" xfId="27325" xr:uid="{E80F4615-E70B-4806-9E0A-6D11B41A168F}"/>
    <cellStyle name="Note 19 2 14" xfId="9865" xr:uid="{9724E77D-4D8A-4876-AFBE-8A89007EAC6A}"/>
    <cellStyle name="Note 19 2 14 2" xfId="16336" xr:uid="{B1F0BAAC-4D8B-4869-8B74-5BE20A86E8CE}"/>
    <cellStyle name="Note 19 2 14 2 2" xfId="5484" xr:uid="{DF682B4E-CB5C-4121-A1C3-AA89B77610F1}"/>
    <cellStyle name="Note 19 2 14 2 3" xfId="32964" xr:uid="{D55E16B4-A2EA-4BC1-8CD7-7104661A3E29}"/>
    <cellStyle name="Note 19 2 14 3" xfId="22410" xr:uid="{8717869F-5305-4D04-87DA-D61AC17F2525}"/>
    <cellStyle name="Note 19 2 14 4" xfId="27451" xr:uid="{B50058EC-D953-4D91-8968-38896E625950}"/>
    <cellStyle name="Note 19 2 15" xfId="9893" xr:uid="{5A326083-0D6A-454C-8CCD-195289A19787}"/>
    <cellStyle name="Note 19 2 15 2" xfId="16364" xr:uid="{86AB6DB9-4ECA-43D6-9BCF-2FFFD3875854}"/>
    <cellStyle name="Note 19 2 15 2 2" xfId="18107" xr:uid="{C7AE599A-D902-455C-890F-E0DB2D6B1DEE}"/>
    <cellStyle name="Note 19 2 15 2 3" xfId="32985" xr:uid="{A66801E6-AABA-4143-A2CA-F5FB01E0ECF4}"/>
    <cellStyle name="Note 19 2 15 3" xfId="23627" xr:uid="{95836BEC-910D-4579-B1A0-6F1F02F8AC7A}"/>
    <cellStyle name="Note 19 2 15 4" xfId="27473" xr:uid="{A3261D7A-00AC-4187-B27D-E4924DE24154}"/>
    <cellStyle name="Note 19 2 16" xfId="10074" xr:uid="{BE129679-3422-4C55-A6A9-8540C9E0F3AA}"/>
    <cellStyle name="Note 19 2 16 2" xfId="16545" xr:uid="{40132546-50DE-4CC1-A2C5-B75601B08B8A}"/>
    <cellStyle name="Note 19 2 16 2 2" xfId="4921" xr:uid="{D12FD4C9-8110-43DB-A771-C3B8F2414487}"/>
    <cellStyle name="Note 19 2 16 2 3" xfId="33162" xr:uid="{021D1B79-5A39-47BB-8614-3D15008D4737}"/>
    <cellStyle name="Note 19 2 16 3" xfId="5455" xr:uid="{A4FA801D-733E-4456-9856-46EA39EDFC75}"/>
    <cellStyle name="Note 19 2 16 4" xfId="27650" xr:uid="{EEA01BD8-915B-40AE-B2D8-1E89743EB60E}"/>
    <cellStyle name="Note 19 2 17" xfId="10253" xr:uid="{81360738-353C-4656-8DBC-F01CD55E6C42}"/>
    <cellStyle name="Note 19 2 17 2" xfId="16724" xr:uid="{866256DD-840E-4B9B-A5D4-7CAD8D305BE5}"/>
    <cellStyle name="Note 19 2 17 2 2" xfId="20064" xr:uid="{8B1AA4DA-8C44-4B0C-887A-070B62561410}"/>
    <cellStyle name="Note 19 2 17 2 3" xfId="33339" xr:uid="{16738876-C522-4D99-A1E4-B1734A5BBEDB}"/>
    <cellStyle name="Note 19 2 17 3" xfId="5295" xr:uid="{1AEF0788-4962-4034-83D4-E5E6CA5CA7D9}"/>
    <cellStyle name="Note 19 2 17 4" xfId="27826" xr:uid="{BD86D4EF-636F-470A-9D69-303CB639F554}"/>
    <cellStyle name="Note 19 2 18" xfId="11075" xr:uid="{6B08D5CB-5080-4D69-A23F-CCC5C0FC3F68}"/>
    <cellStyle name="Note 19 2 18 2" xfId="7722" xr:uid="{281CCE66-D064-4009-B474-5E5EDF78E809}"/>
    <cellStyle name="Note 19 2 18 3" xfId="28397" xr:uid="{F00E9363-3E36-4E4C-B1CA-9B7D87CEDA83}"/>
    <cellStyle name="Note 19 2 19" xfId="11460" xr:uid="{6F4E77FB-BBD3-463A-B3F1-87FD87C1CA2A}"/>
    <cellStyle name="Note 19 2 19 2" xfId="23584" xr:uid="{FBA21ACC-E6A5-480B-8987-89C68BD6D3E5}"/>
    <cellStyle name="Note 19 2 19 3" xfId="28746" xr:uid="{84FFC9C3-0226-4B9C-B63D-1F1B55DB442B}"/>
    <cellStyle name="Note 19 2 2" xfId="2139" xr:uid="{00000000-0005-0000-0000-00005C080000}"/>
    <cellStyle name="Note 19 2 2 2" xfId="4219" xr:uid="{DF03114D-6086-4599-A4D0-1A1283C1D80F}"/>
    <cellStyle name="Note 19 2 2 2 2" xfId="13379" xr:uid="{2D79DF87-2232-47E8-9048-A26DB3B839EA}"/>
    <cellStyle name="Note 19 2 2 2 2 2" xfId="23562" xr:uid="{99C656DF-0CF1-4567-A924-27D19836CA2D}"/>
    <cellStyle name="Note 19 2 2 2 2 3" xfId="30520" xr:uid="{D36C0AA0-0660-4E22-959A-48A9316B78A4}"/>
    <cellStyle name="Note 19 2 2 2 3" xfId="19852" xr:uid="{DB7E08ED-EE2A-4D11-8CA5-68F3C8858755}"/>
    <cellStyle name="Note 19 2 2 2 4" xfId="24989" xr:uid="{F31DEDDA-4DEA-44F5-B992-D5C0D57B9CA2}"/>
    <cellStyle name="Note 19 2 2 3" xfId="11461" xr:uid="{3A4CAC73-DB9B-439A-93C0-46ADEC18683B}"/>
    <cellStyle name="Note 19 2 2 3 2" xfId="18921" xr:uid="{25233F32-C66B-4286-BF32-483FEA632332}"/>
    <cellStyle name="Note 19 2 2 3 3" xfId="28747" xr:uid="{900C21DE-38A1-4EA3-AF94-C857D5F8AA3A}"/>
    <cellStyle name="Note 19 2 2 4" xfId="12411" xr:uid="{7DAA966C-927A-4B36-85C7-E9B308BFB3F2}"/>
    <cellStyle name="Note 19 2 2 4 2" xfId="20258" xr:uid="{71FC2DE4-42CD-476C-A842-353F462187E1}"/>
    <cellStyle name="Note 19 2 2 4 3" xfId="29637" xr:uid="{F816837B-B540-4C72-80E4-4020304DBF3D}"/>
    <cellStyle name="Note 19 2 2 5" xfId="18533" xr:uid="{1588B587-8606-40A4-B55D-E55854458B52}"/>
    <cellStyle name="Note 19 2 20" xfId="10785" xr:uid="{3E550CD1-3972-4A11-873E-964A9495EACF}"/>
    <cellStyle name="Note 19 2 20 2" xfId="4601" xr:uid="{16074E50-D6C5-4870-BD68-A7E0DF3FAB4D}"/>
    <cellStyle name="Note 19 2 20 3" xfId="28315" xr:uid="{79078BB6-B697-4BE6-811E-23F4D444D281}"/>
    <cellStyle name="Note 19 2 21" xfId="11784" xr:uid="{5EBE18CE-2BA4-460E-91D5-0CDA889EC399}"/>
    <cellStyle name="Note 19 2 21 2" xfId="23682" xr:uid="{A78A1CEA-FC3B-4949-9698-CBDD8A1D608C}"/>
    <cellStyle name="Note 19 2 21 3" xfId="29069" xr:uid="{4F5B07CA-E7F5-4473-9BB7-B4EBF241A3C0}"/>
    <cellStyle name="Note 19 2 22" xfId="11368" xr:uid="{356E17E1-2BF7-417B-9320-5C8BB09A1B58}"/>
    <cellStyle name="Note 19 2 22 2" xfId="23249" xr:uid="{E558D541-6592-4486-9572-562C0831422C}"/>
    <cellStyle name="Note 19 2 22 3" xfId="28655" xr:uid="{A9F0E184-4A55-4C71-8A58-3931F8B72201}"/>
    <cellStyle name="Note 19 2 23" xfId="11840" xr:uid="{AE95C5DD-A97D-4B67-B656-6692A398CA29}"/>
    <cellStyle name="Note 19 2 23 2" xfId="20168" xr:uid="{0D03CFF2-8213-4F89-99ED-4FC159CB87FC}"/>
    <cellStyle name="Note 19 2 23 3" xfId="29121" xr:uid="{6516A0BF-0418-4317-B097-66A54A6CEEAA}"/>
    <cellStyle name="Note 19 2 24" xfId="17162" xr:uid="{74096F26-BB72-46AB-9349-1E251C487856}"/>
    <cellStyle name="Note 19 2 24 2" xfId="5361" xr:uid="{10FC809C-B699-477D-BE9D-9EEF60F0D4D2}"/>
    <cellStyle name="Note 19 2 24 3" xfId="33726" xr:uid="{E6F81328-FA20-4124-8611-68A7289A6F7E}"/>
    <cellStyle name="Note 19 2 25" xfId="4878" xr:uid="{4771C3FE-3CF9-42A2-AABD-013B3D3259FD}"/>
    <cellStyle name="Note 19 2 26" xfId="34057" xr:uid="{FC21CC5C-9F2E-44F5-A05D-700E2B04EB2E}"/>
    <cellStyle name="Note 19 2 27" xfId="34142" xr:uid="{D3247F0D-C327-478E-B22C-BF503B1F2574}"/>
    <cellStyle name="Note 19 2 28" xfId="34103" xr:uid="{7684407C-CE8D-40F3-9CBA-2685BB6386CB}"/>
    <cellStyle name="Note 19 2 3" xfId="3551" xr:uid="{C96B48D4-B188-4884-96F9-E2D0CACA5517}"/>
    <cellStyle name="Note 19 2 3 2" xfId="13378" xr:uid="{513AA0E7-81CC-4AF8-ABDC-D70CB2F1A3BE}"/>
    <cellStyle name="Note 19 2 3 2 2" xfId="18872" xr:uid="{5385CA76-69CF-4244-AC91-FC7B23521A96}"/>
    <cellStyle name="Note 19 2 3 2 3" xfId="30519" xr:uid="{8A1C8AD4-6209-4A6D-88DF-BD992CD99E12}"/>
    <cellStyle name="Note 19 2 3 3" xfId="7052" xr:uid="{079297FF-2817-4CB1-80E6-C996FFC46455}"/>
    <cellStyle name="Note 19 2 3 4" xfId="4867" xr:uid="{538F97E9-1913-49F2-A506-F9F911A711DF}"/>
    <cellStyle name="Note 19 2 3 5" xfId="24988" xr:uid="{391A3E1A-8D98-4F33-B454-11C81EA76684}"/>
    <cellStyle name="Note 19 2 4" xfId="3719" xr:uid="{E75B1DB0-0CA9-4661-A19A-010B48AA39CC}"/>
    <cellStyle name="Note 19 2 4 2" xfId="14044" xr:uid="{8E6B20DB-B9EF-4A5C-8402-3A6CC0EE5AA4}"/>
    <cellStyle name="Note 19 2 4 2 2" xfId="23162" xr:uid="{14E0652C-4B9E-4A24-BDF7-477912974941}"/>
    <cellStyle name="Note 19 2 4 2 3" xfId="31072" xr:uid="{1AFF5FA9-7CD5-487C-BB2D-E2EC1489EB4B}"/>
    <cellStyle name="Note 19 2 4 3" xfId="18402" xr:uid="{98C64881-CB98-4D7D-9791-BF819765E6B3}"/>
    <cellStyle name="Note 19 2 4 4" xfId="25551" xr:uid="{13C225E6-D719-44BC-B754-951B503C3D5A}"/>
    <cellStyle name="Note 19 2 5" xfId="7772" xr:uid="{E104936C-3AAC-4791-AF0C-7172EB159E65}"/>
    <cellStyle name="Note 19 2 5 2" xfId="14241" xr:uid="{133D2F33-69C4-4539-8714-A4A748EDE095}"/>
    <cellStyle name="Note 19 2 5 2 2" xfId="4935" xr:uid="{905D8589-9BB4-4894-BCC1-85E0F339D06F}"/>
    <cellStyle name="Note 19 2 5 2 3" xfId="31262" xr:uid="{76A408F8-E305-4FAC-ABD4-74D8521A922D}"/>
    <cellStyle name="Note 19 2 5 3" xfId="20992" xr:uid="{C6C4949C-FAE3-433E-AF0F-83B1B4E5EE21}"/>
    <cellStyle name="Note 19 2 5 4" xfId="25741" xr:uid="{A309E07F-05FC-4481-8271-7F2239028610}"/>
    <cellStyle name="Note 19 2 6" xfId="7804" xr:uid="{44D9F443-42AF-4423-9218-5E9C76D0B66A}"/>
    <cellStyle name="Note 19 2 6 2" xfId="14275" xr:uid="{3A64D8BE-D420-4B9B-B042-40775ECCDD45}"/>
    <cellStyle name="Note 19 2 6 2 2" xfId="20334" xr:uid="{20556F38-1E8D-4904-8ACE-D9B97E52361B}"/>
    <cellStyle name="Note 19 2 6 2 3" xfId="31293" xr:uid="{2E4C9C60-3AC2-430F-8028-528AB7061FE5}"/>
    <cellStyle name="Note 19 2 6 3" xfId="23286" xr:uid="{33CAA017-34DF-4A47-B22C-D568C876AC7A}"/>
    <cellStyle name="Note 19 2 6 4" xfId="25772" xr:uid="{6E45AE2D-9DBA-4D89-9F29-0C1990D40633}"/>
    <cellStyle name="Note 19 2 7" xfId="8158" xr:uid="{529FFC42-C953-43AF-8668-EFD37A2E8599}"/>
    <cellStyle name="Note 19 2 7 2" xfId="14629" xr:uid="{A552D32A-157E-4FFC-8FA1-8483162BFDB3}"/>
    <cellStyle name="Note 19 2 7 2 2" xfId="5769" xr:uid="{DE9152CF-AC61-4ADD-B9D6-F0BD89534821}"/>
    <cellStyle name="Note 19 2 7 2 3" xfId="31639" xr:uid="{4DEA5AB3-B8AA-41F2-A7A3-124F8E888977}"/>
    <cellStyle name="Note 19 2 7 3" xfId="18815" xr:uid="{F0CD9930-6DDD-4358-9E78-43B726B8D151}"/>
    <cellStyle name="Note 19 2 7 4" xfId="26119" xr:uid="{F9DACB91-7ADF-4573-B5BD-85A73D9DCACD}"/>
    <cellStyle name="Note 19 2 8" xfId="8458" xr:uid="{ECC0988B-BE30-4623-A828-7E3DCAB4157C}"/>
    <cellStyle name="Note 19 2 8 2" xfId="14929" xr:uid="{EE120AE8-7F32-47EA-8180-0E548B7FFBE4}"/>
    <cellStyle name="Note 19 2 8 2 2" xfId="21390" xr:uid="{6D8E7D2A-B43B-4A38-8762-5088D091EF80}"/>
    <cellStyle name="Note 19 2 8 2 3" xfId="31840" xr:uid="{9F13DD9D-91E7-4EAB-8491-B8B65DCD1FF3}"/>
    <cellStyle name="Note 19 2 8 3" xfId="20817" xr:uid="{40F5A00F-7753-4A37-9BF5-943DA556B761}"/>
    <cellStyle name="Note 19 2 8 4" xfId="26321" xr:uid="{C48CA39D-F0D0-4097-A1CA-ABD88965E442}"/>
    <cellStyle name="Note 19 2 9" xfId="7985" xr:uid="{A9BFF4EB-DE1C-4A2B-A721-4D44146A5F45}"/>
    <cellStyle name="Note 19 2 9 2" xfId="14456" xr:uid="{24B6BF1E-F3E2-4497-BBB8-8DA461452DC0}"/>
    <cellStyle name="Note 19 2 9 2 2" xfId="5872" xr:uid="{42ACA5C4-AC3B-41AD-88E3-29709A791D85}"/>
    <cellStyle name="Note 19 2 9 2 3" xfId="31471" xr:uid="{177C241A-E11B-4FEF-89F5-24025571556C}"/>
    <cellStyle name="Note 19 2 9 3" xfId="21590" xr:uid="{02030AA2-57D0-407D-A44D-9F63052FEF41}"/>
    <cellStyle name="Note 19 2 9 4" xfId="25950" xr:uid="{64DA382E-4A66-4E99-BDEC-E4281D16EBC0}"/>
    <cellStyle name="Note 19 20" xfId="11074" xr:uid="{4E4BDF66-7A46-45BF-8C40-D474A2E284E0}"/>
    <cellStyle name="Note 19 20 2" xfId="17930" xr:uid="{CFCC8EE7-7879-4F0C-A274-2E6CAFD25626}"/>
    <cellStyle name="Note 19 20 3" xfId="28396" xr:uid="{75D4AC8F-00E1-4142-AF2A-0C55C12AFBB6}"/>
    <cellStyle name="Note 19 21" xfId="11459" xr:uid="{C32DDD88-E515-4193-9ACE-3C4C0D014F6E}"/>
    <cellStyle name="Note 19 21 2" xfId="17600" xr:uid="{74610C6F-361B-4722-A584-DDA15095BA06}"/>
    <cellStyle name="Note 19 21 3" xfId="28745" xr:uid="{1B2DE04A-0052-4639-8489-8E5867DB1AB5}"/>
    <cellStyle name="Note 19 22" xfId="10786" xr:uid="{C40960E9-37DF-4679-ADFB-7C543365B3F8}"/>
    <cellStyle name="Note 19 22 2" xfId="23963" xr:uid="{83EB6507-07F7-4203-A847-C3D689A4ED23}"/>
    <cellStyle name="Note 19 22 3" xfId="28316" xr:uid="{3DCF3635-1FF3-40D0-93A8-37F480398098}"/>
    <cellStyle name="Note 19 23" xfId="11783" xr:uid="{9B2BCB1E-4658-4A58-98A7-F409EC1B951B}"/>
    <cellStyle name="Note 19 23 2" xfId="22351" xr:uid="{1467D7EC-5D46-452A-8A3B-6938175CD70E}"/>
    <cellStyle name="Note 19 23 3" xfId="29068" xr:uid="{10935D1C-DEA7-4B8E-98CA-F15C3289C49E}"/>
    <cellStyle name="Note 19 24" xfId="11300" xr:uid="{292BE198-B5AF-48FF-90DC-54183902CE63}"/>
    <cellStyle name="Note 19 24 2" xfId="21802" xr:uid="{22DC44EA-91A0-432F-A7D4-CB0F4B61D092}"/>
    <cellStyle name="Note 19 24 3" xfId="28602" xr:uid="{276B1F4E-4C01-4E70-87BB-2234637D5EA0}"/>
    <cellStyle name="Note 19 25" xfId="12026" xr:uid="{6519DF24-AFED-4163-AFCD-8504FE045DDE}"/>
    <cellStyle name="Note 19 25 2" xfId="17906" xr:uid="{746F758A-59F7-4800-BF5D-251EE0762BCB}"/>
    <cellStyle name="Note 19 25 3" xfId="29302" xr:uid="{209542D3-6022-42DC-8F3C-A0C86AE9D21C}"/>
    <cellStyle name="Note 19 26" xfId="17161" xr:uid="{32659DEA-270B-4C12-8817-01D4363DB0C8}"/>
    <cellStyle name="Note 19 26 2" xfId="22852" xr:uid="{9A8EABD0-0F41-4EF4-A7B4-BF425B552632}"/>
    <cellStyle name="Note 19 26 3" xfId="33725" xr:uid="{00D7B000-BC48-4E3D-8539-E1A99494848C}"/>
    <cellStyle name="Note 19 27" xfId="6675" xr:uid="{CBCDFD65-6329-4CFC-ABA2-FAC6696C6D82}"/>
    <cellStyle name="Note 19 28" xfId="24070" xr:uid="{2724AC17-9298-4ED2-88E8-915BC1D7D58B}"/>
    <cellStyle name="Note 19 29" xfId="34090" xr:uid="{0DEF56D7-F309-4D34-8795-9447A37DCF68}"/>
    <cellStyle name="Note 19 3" xfId="2140" xr:uid="{00000000-0005-0000-0000-00005D080000}"/>
    <cellStyle name="Note 19 3 2" xfId="4220" xr:uid="{54453589-ACBD-4C08-A31D-75F0330236F6}"/>
    <cellStyle name="Note 19 3 2 2" xfId="13380" xr:uid="{49405280-012B-44A6-AEC0-ABE26EEF3856}"/>
    <cellStyle name="Note 19 3 2 2 2" xfId="6048" xr:uid="{A41B61A9-8AF3-47B0-AFDD-45AB8503E555}"/>
    <cellStyle name="Note 19 3 2 2 3" xfId="30521" xr:uid="{0090A8AE-8FF7-408D-894D-883202DA4479}"/>
    <cellStyle name="Note 19 3 2 3" xfId="22174" xr:uid="{595814C1-380D-4F3A-9D69-CAB17BF55A59}"/>
    <cellStyle name="Note 19 3 2 4" xfId="24990" xr:uid="{5E8DE4B5-414C-4E41-B36C-F74DEC9A145F}"/>
    <cellStyle name="Note 19 3 3" xfId="11462" xr:uid="{B8F74867-5BD0-4E11-89AB-4C767770F79D}"/>
    <cellStyle name="Note 19 3 3 2" xfId="20402" xr:uid="{3FEA1ADF-C1F2-499E-B8E7-8B382FC92C19}"/>
    <cellStyle name="Note 19 3 3 3" xfId="28748" xr:uid="{890EAA63-DA11-4EDC-872D-445060DEBFAB}"/>
    <cellStyle name="Note 19 3 4" xfId="12412" xr:uid="{DCDB2394-3A53-464A-B555-840F1FCB0A19}"/>
    <cellStyle name="Note 19 3 4 2" xfId="5663" xr:uid="{06DC2402-7DB2-4AE1-81FA-FBBA377F01E6}"/>
    <cellStyle name="Note 19 3 4 3" xfId="29638" xr:uid="{5A712349-81BC-4D95-89C4-15E3B4C9928F}"/>
    <cellStyle name="Note 19 3 5" xfId="6651" xr:uid="{C787FD87-3871-4DE3-9428-58D9E7CFB357}"/>
    <cellStyle name="Note 19 3 6" xfId="24164" xr:uid="{2C6D1F32-9275-4830-931F-9F3B2D6EBD5A}"/>
    <cellStyle name="Note 19 30" xfId="34260" xr:uid="{68244428-6AA1-4B27-8FF9-6B3678CB9AC4}"/>
    <cellStyle name="Note 19 4" xfId="3294" xr:uid="{1F04B7CF-6F4D-4E5C-B9E3-2932436C5F49}"/>
    <cellStyle name="Note 19 4 2" xfId="12924" xr:uid="{9AD5F57E-CA29-48E3-A348-AE17D44C713B}"/>
    <cellStyle name="Note 19 4 2 2" xfId="5475" xr:uid="{8D21B530-E885-4982-BBCF-84EFAF514EBC}"/>
    <cellStyle name="Note 19 4 2 3" xfId="30149" xr:uid="{D96006A3-3244-499F-82AD-14FBE6A28067}"/>
    <cellStyle name="Note 19 4 3" xfId="6574" xr:uid="{A107201F-D9DE-44E4-BC18-3C5E1F9B8F22}"/>
    <cellStyle name="Note 19 4 4" xfId="17917" xr:uid="{66CAA429-6553-4D88-AAF7-733F08EFC723}"/>
    <cellStyle name="Note 19 5" xfId="3552" xr:uid="{7599710E-99C9-4DFB-AF61-153A8930D4A0}"/>
    <cellStyle name="Note 19 5 2" xfId="13377" xr:uid="{AF31D8FC-9708-49E6-96EC-012ECC2BAC4A}"/>
    <cellStyle name="Note 19 5 2 2" xfId="5079" xr:uid="{A0DE2BC5-E9A3-40B7-881F-E3455F90849E}"/>
    <cellStyle name="Note 19 5 2 3" xfId="30518" xr:uid="{7798653D-5183-4DA2-827D-93308B99FCA6}"/>
    <cellStyle name="Note 19 5 3" xfId="7051" xr:uid="{82A2D011-EEEA-46FD-8EC7-3735F8451D96}"/>
    <cellStyle name="Note 19 5 4" xfId="22707" xr:uid="{0D647EC3-78AC-4113-ADC3-EEAA490E1918}"/>
    <cellStyle name="Note 19 5 5" xfId="24987" xr:uid="{43304CBF-7652-47C4-8C04-ECA0321F8145}"/>
    <cellStyle name="Note 19 6" xfId="3702" xr:uid="{02794AEE-49EA-400A-9247-3B3040EE11D9}"/>
    <cellStyle name="Note 19 6 2" xfId="14043" xr:uid="{3BBFB3F4-7227-4CA0-AA0D-EF6CBA04D7D3}"/>
    <cellStyle name="Note 19 6 2 2" xfId="23232" xr:uid="{D49C78B9-BDD0-41B4-9207-FD9307EDF899}"/>
    <cellStyle name="Note 19 6 2 3" xfId="31071" xr:uid="{F8AD262A-78C5-4342-BDF3-53D55FA2AB0C}"/>
    <cellStyle name="Note 19 6 3" xfId="19914" xr:uid="{FC6EDC47-50CE-4EFE-AB75-5634792C60DF}"/>
    <cellStyle name="Note 19 6 4" xfId="25550" xr:uid="{AEE7124F-5FF8-4C2C-939C-88165566BAD1}"/>
    <cellStyle name="Note 19 7" xfId="7478" xr:uid="{01615371-BAC0-43CC-818F-5C6C19E39B5E}"/>
    <cellStyle name="Note 19 7 2" xfId="13882" xr:uid="{CE1AEFB8-6EB2-442C-B9B6-205E65C750AE}"/>
    <cellStyle name="Note 19 7 2 2" xfId="5105" xr:uid="{8B1AB4CD-C028-4679-A529-9AE7A594453E}"/>
    <cellStyle name="Note 19 7 2 3" xfId="30912" xr:uid="{CECC4BFA-CCFB-4DAA-A3D4-286920E7CCB2}"/>
    <cellStyle name="Note 19 7 3" xfId="22494" xr:uid="{7D4CA43E-C3EF-453A-A0F6-8294D4D45006}"/>
    <cellStyle name="Note 19 7 4" xfId="25391" xr:uid="{25625EFE-C30B-4C4B-866D-C75641CBAB98}"/>
    <cellStyle name="Note 19 8" xfId="7803" xr:uid="{45EB9977-AC73-4A08-AF98-6890AB4C0057}"/>
    <cellStyle name="Note 19 8 2" xfId="14274" xr:uid="{1533B8A4-F5B2-406B-AA51-A3DBC7D65ECA}"/>
    <cellStyle name="Note 19 8 2 2" xfId="23034" xr:uid="{4DE8FE9D-A832-4B86-BED6-A815BCFDA03A}"/>
    <cellStyle name="Note 19 8 2 3" xfId="31292" xr:uid="{0400FEF3-2794-4A5E-9432-F062DCBB44F0}"/>
    <cellStyle name="Note 19 8 3" xfId="17612" xr:uid="{DA23537B-8D39-4FE0-97B4-D83EC3F3F6B0}"/>
    <cellStyle name="Note 19 8 4" xfId="25771" xr:uid="{4096930B-ABAD-4A41-B8CA-6F1282C0C90A}"/>
    <cellStyle name="Note 19 9" xfId="8159" xr:uid="{CD4EF3FB-17C6-4B21-BC4A-F0C8C01695F3}"/>
    <cellStyle name="Note 19 9 2" xfId="14630" xr:uid="{A8425F91-0C85-4C80-A8A8-6BEF03AD5847}"/>
    <cellStyle name="Note 19 9 2 2" xfId="18734" xr:uid="{041448D9-E162-45D4-8BD1-BA032D79AD19}"/>
    <cellStyle name="Note 19 9 2 3" xfId="31640" xr:uid="{6C5ABA3E-CCA7-409B-85A0-5F0F22CEAA12}"/>
    <cellStyle name="Note 19 9 3" xfId="22020" xr:uid="{CBF17EC3-4788-4A61-AA7B-032C2B789C38}"/>
    <cellStyle name="Note 19 9 4" xfId="26120" xr:uid="{1166864F-A272-4DFA-9A47-054C1CE38196}"/>
    <cellStyle name="Note 19_TRAFO" xfId="2141" xr:uid="{00000000-0005-0000-0000-00005E080000}"/>
    <cellStyle name="Note 2" xfId="2142" xr:uid="{00000000-0005-0000-0000-00005F080000}"/>
    <cellStyle name="Note 2 10" xfId="8459" xr:uid="{47249C10-0C94-4BDE-991B-3CA3C975CD57}"/>
    <cellStyle name="Note 2 10 2" xfId="14930" xr:uid="{081417DA-065B-4F30-BF55-5A3E61FCF63F}"/>
    <cellStyle name="Note 2 10 2 2" xfId="21545" xr:uid="{81C9FF25-63C0-4992-A7F8-2D15AA942D6C}"/>
    <cellStyle name="Note 2 10 2 3" xfId="31841" xr:uid="{DCD36BBF-7BE3-4B26-BF3F-D0EBC86F4106}"/>
    <cellStyle name="Note 2 10 3" xfId="19349" xr:uid="{712A2082-EAE9-47F1-9766-FFA44852FA99}"/>
    <cellStyle name="Note 2 10 4" xfId="26322" xr:uid="{ABFD77C7-AFD0-407C-81AD-CD2A0B31CFE2}"/>
    <cellStyle name="Note 2 11" xfId="8309" xr:uid="{7379A053-81A7-447B-8A35-82CD5FBEA925}"/>
    <cellStyle name="Note 2 11 2" xfId="14780" xr:uid="{0F8C11BB-DDC8-4894-9F3B-220AC9CE1DD2}"/>
    <cellStyle name="Note 2 11 2 2" xfId="5106" xr:uid="{FC138C7A-0273-425D-879F-7BD4BB7C347C}"/>
    <cellStyle name="Note 2 11 2 3" xfId="31691" xr:uid="{8A5DA703-CB71-4E9F-81AB-B9C5A3BBB922}"/>
    <cellStyle name="Note 2 11 3" xfId="18445" xr:uid="{0AFFB204-89A1-44E7-A410-4D3CC26DBF86}"/>
    <cellStyle name="Note 2 11 4" xfId="26172" xr:uid="{A22294BE-5BC8-4370-A1D4-5163DB918304}"/>
    <cellStyle name="Note 2 12" xfId="9000" xr:uid="{1C88DCCA-3298-498A-9473-DC15C16496A8}"/>
    <cellStyle name="Note 2 12 2" xfId="15471" xr:uid="{06B1E22E-4DA3-4163-B3A0-EF9D6EEB0A57}"/>
    <cellStyle name="Note 2 12 2 2" xfId="4895" xr:uid="{F93D5181-98E2-4281-B31A-E7B8410662BD}"/>
    <cellStyle name="Note 2 12 2 3" xfId="32290" xr:uid="{6524F31A-BB5B-4AE4-AE35-422D59070EEA}"/>
    <cellStyle name="Note 2 12 3" xfId="19077" xr:uid="{51E7CAB5-5BBC-4118-82EA-57EAA44733EA}"/>
    <cellStyle name="Note 2 12 4" xfId="26772" xr:uid="{BBF4B8D6-855A-4DB8-97B5-6F2CB89A8892}"/>
    <cellStyle name="Note 2 13" xfId="8840" xr:uid="{85D55DCE-3870-4459-931A-ED775CFA4E03}"/>
    <cellStyle name="Note 2 13 2" xfId="15311" xr:uid="{014681D6-9D97-4CD1-854A-80790F2B930A}"/>
    <cellStyle name="Note 2 13 2 2" xfId="18394" xr:uid="{1B207727-6734-4526-A7E0-ADBACBA22AC4}"/>
    <cellStyle name="Note 2 13 2 3" xfId="32131" xr:uid="{B0367A3B-AEE7-4DDC-AE8D-9870DD08A4FF}"/>
    <cellStyle name="Note 2 13 3" xfId="21166" xr:uid="{94516CF9-5379-49A2-9A11-036005384CA6}"/>
    <cellStyle name="Note 2 13 4" xfId="26613" xr:uid="{B9739843-48B7-4894-9B44-400DCC746ADF}"/>
    <cellStyle name="Note 2 14" xfId="9227" xr:uid="{BEC61E66-461C-42D5-8760-BC7E63CA8441}"/>
    <cellStyle name="Note 2 14 2" xfId="15698" xr:uid="{E83DB201-62B9-427C-A9F9-D744F1A2E380}"/>
    <cellStyle name="Note 2 14 2 2" xfId="22003" xr:uid="{E8FCC648-2C63-4379-9268-B2F88EC4D434}"/>
    <cellStyle name="Note 2 14 2 3" xfId="32510" xr:uid="{4B4E40E0-72CA-4D56-B53A-C0FC77C95BAA}"/>
    <cellStyle name="Note 2 14 3" xfId="20745" xr:uid="{4356C981-0E31-458B-9F41-E4CD8CD9EF9F}"/>
    <cellStyle name="Note 2 14 4" xfId="26991" xr:uid="{594B8884-759B-4001-98B6-9E93512E01A3}"/>
    <cellStyle name="Note 2 15" xfId="9575" xr:uid="{0C7EF34F-EAED-49CD-92BC-1922CB5C4FA1}"/>
    <cellStyle name="Note 2 15 2" xfId="16046" xr:uid="{BCE935F4-20D2-45D7-92D8-A6344CBB5944}"/>
    <cellStyle name="Note 2 15 2 2" xfId="20526" xr:uid="{37C5FF1C-9F0E-49BE-91D8-4C756D2581A2}"/>
    <cellStyle name="Note 2 15 2 3" xfId="32843" xr:uid="{959D4DE7-C805-4DB1-8696-6E4E299937CD}"/>
    <cellStyle name="Note 2 15 3" xfId="18165" xr:uid="{47143068-6900-4EA2-894D-D794AC66981C}"/>
    <cellStyle name="Note 2 15 4" xfId="27324" xr:uid="{0BA7C309-7C27-4C73-BB5C-25C8E8DDCF12}"/>
    <cellStyle name="Note 2 16" xfId="9866" xr:uid="{BDCD6473-34E2-48C3-B3B8-80FF63F127D7}"/>
    <cellStyle name="Note 2 16 2" xfId="16337" xr:uid="{73D98866-6224-4B02-B959-B61FAE69ECEA}"/>
    <cellStyle name="Note 2 16 2 2" xfId="17534" xr:uid="{77DFD4A8-C4A0-412D-9660-BF769620208C}"/>
    <cellStyle name="Note 2 16 2 3" xfId="32965" xr:uid="{26ED4680-5C82-4EFB-AD2E-D41DD65B1B72}"/>
    <cellStyle name="Note 2 16 3" xfId="20656" xr:uid="{B55C8E89-CF14-4124-B124-906024F0AAEA}"/>
    <cellStyle name="Note 2 16 4" xfId="27452" xr:uid="{6F249F7C-C7FB-4193-9CB2-B537BF57DFAE}"/>
    <cellStyle name="Note 2 17" xfId="9877" xr:uid="{DB9E0567-5F73-46AD-A935-AEB76E02EFA8}"/>
    <cellStyle name="Note 2 17 2" xfId="16348" xr:uid="{75A8B0FC-48E6-4DAA-936B-8DB9B8E8C025}"/>
    <cellStyle name="Note 2 17 2 2" xfId="18610" xr:uid="{4E9124C5-F67D-49CB-87B4-75685C7B635F}"/>
    <cellStyle name="Note 2 17 2 3" xfId="32976" xr:uid="{0FA25682-1B96-4E37-B2C9-DB74E0DC7E47}"/>
    <cellStyle name="Note 2 17 3" xfId="5180" xr:uid="{950B4296-08B4-48DA-AA32-8BCA79EDBF37}"/>
    <cellStyle name="Note 2 17 4" xfId="27463" xr:uid="{BEF418C0-F206-4952-856A-857D1F7B4BFE}"/>
    <cellStyle name="Note 2 18" xfId="9905" xr:uid="{F5D67C84-E551-4909-A313-409A60362859}"/>
    <cellStyle name="Note 2 18 2" xfId="16376" xr:uid="{E869BA71-349B-43B9-9C51-74CF84F56D04}"/>
    <cellStyle name="Note 2 18 2 2" xfId="21211" xr:uid="{BB85764B-A403-4323-B491-F26647DAE221}"/>
    <cellStyle name="Note 2 18 2 3" xfId="32997" xr:uid="{155CBEF9-E52D-4BD6-8B1A-12467314D16D}"/>
    <cellStyle name="Note 2 18 3" xfId="4454" xr:uid="{F52B8CDE-E28D-451B-AD04-D6AF352388F7}"/>
    <cellStyle name="Note 2 18 4" xfId="27485" xr:uid="{96DAC385-EFBB-41D4-B25F-778DA5478CDE}"/>
    <cellStyle name="Note 2 19" xfId="10086" xr:uid="{1035052B-245C-40DA-A6FB-F8F8F30B5E2E}"/>
    <cellStyle name="Note 2 19 2" xfId="16557" xr:uid="{9E57AC91-FEEB-4447-B7F8-18BBC6CC1107}"/>
    <cellStyle name="Note 2 19 2 2" xfId="21594" xr:uid="{BBE13358-CBE3-40C3-B009-EF3FE1CC64E8}"/>
    <cellStyle name="Note 2 19 2 3" xfId="33174" xr:uid="{B6E31DA2-737C-470E-AD50-506605E8BAB8}"/>
    <cellStyle name="Note 2 19 3" xfId="6556" xr:uid="{CC3F0671-8853-4C3D-B789-F09D1090DB2F}"/>
    <cellStyle name="Note 2 19 4" xfId="27662" xr:uid="{56FE7785-28A2-4BD2-BA50-B4D15A9B6163}"/>
    <cellStyle name="Note 2 2" xfId="2143" xr:uid="{00000000-0005-0000-0000-000060080000}"/>
    <cellStyle name="Note 2 2 10" xfId="8726" xr:uid="{A5808815-C539-46E2-9F48-454301F2E877}"/>
    <cellStyle name="Note 2 2 10 2" xfId="15197" xr:uid="{86F9BBC9-02E0-4A24-AE02-E95906EC7AE0}"/>
    <cellStyle name="Note 2 2 10 2 2" xfId="21253" xr:uid="{16CF4BCC-2E90-4CF5-9530-D7FEF740B38E}"/>
    <cellStyle name="Note 2 2 10 2 3" xfId="32087" xr:uid="{83CAF989-8333-46B9-B394-F6D7D0BF3AE1}"/>
    <cellStyle name="Note 2 2 10 3" xfId="7720" xr:uid="{FB8D0F96-D8EF-4A89-BE40-920D2C0F57E2}"/>
    <cellStyle name="Note 2 2 10 4" xfId="26566" xr:uid="{B438E1F0-C17B-45F5-A13E-6039BDEA3FA5}"/>
    <cellStyle name="Note 2 2 11" xfId="8841" xr:uid="{6FEA052D-012A-45A6-B39B-4AFE4940B144}"/>
    <cellStyle name="Note 2 2 11 2" xfId="15312" xr:uid="{D0F1D46F-693D-4DD3-8898-757C775C0F2C}"/>
    <cellStyle name="Note 2 2 11 2 2" xfId="21502" xr:uid="{AC913056-2A85-4271-A636-6BD0F8E78188}"/>
    <cellStyle name="Note 2 2 11 2 3" xfId="32132" xr:uid="{C155EE3D-8EE4-4E42-85DE-B19311E9F3C8}"/>
    <cellStyle name="Note 2 2 11 3" xfId="17526" xr:uid="{5F7C2C8C-22E7-481D-9C7D-0D5601D1D2C3}"/>
    <cellStyle name="Note 2 2 11 4" xfId="26614" xr:uid="{E7B49B7F-182F-4D53-B23F-DE7B8A7FDAB7}"/>
    <cellStyle name="Note 2 2 12" xfId="9228" xr:uid="{79D5F667-216A-4120-B6B3-0FF0787038E3}"/>
    <cellStyle name="Note 2 2 12 2" xfId="15699" xr:uid="{21172401-7D48-45E5-B392-A35C34CEF5DC}"/>
    <cellStyle name="Note 2 2 12 2 2" xfId="5399" xr:uid="{C08B576E-2C23-4F65-97E0-133360D2ED66}"/>
    <cellStyle name="Note 2 2 12 2 3" xfId="32511" xr:uid="{9C9FC1DF-043C-4F2F-BF90-F6AD75A471CC}"/>
    <cellStyle name="Note 2 2 12 3" xfId="5829" xr:uid="{A84CA38F-523B-4005-8798-F147D3092699}"/>
    <cellStyle name="Note 2 2 12 4" xfId="26992" xr:uid="{7B287A0C-4A72-4173-9306-92BBA159C7CA}"/>
    <cellStyle name="Note 2 2 13" xfId="9574" xr:uid="{8C3A2976-913F-48AB-B0EF-7EFD7031034C}"/>
    <cellStyle name="Note 2 2 13 2" xfId="16045" xr:uid="{8D245DDF-7D56-4FDF-BD3E-A18CCFAD97AA}"/>
    <cellStyle name="Note 2 2 13 2 2" xfId="22705" xr:uid="{ECBD2733-A3E2-457E-9BCE-DAF9E8FA4229}"/>
    <cellStyle name="Note 2 2 13 2 3" xfId="32842" xr:uid="{E04AAE95-77C6-4C5B-9EC8-792ED5D79F4D}"/>
    <cellStyle name="Note 2 2 13 3" xfId="22412" xr:uid="{2F171910-A492-4FF2-B4CE-3D229AFC5B07}"/>
    <cellStyle name="Note 2 2 13 4" xfId="27323" xr:uid="{4367FCF2-4A85-4B2A-8E28-567D9B5272DB}"/>
    <cellStyle name="Note 2 2 14" xfId="9867" xr:uid="{99CAE438-FDEB-4571-8BF1-C3E86C984D8C}"/>
    <cellStyle name="Note 2 2 14 2" xfId="16338" xr:uid="{72197B60-E1AF-4452-A5F9-74A924908BD5}"/>
    <cellStyle name="Note 2 2 14 2 2" xfId="21798" xr:uid="{D6A56E0D-A0E6-458E-B45E-16CE40502C3F}"/>
    <cellStyle name="Note 2 2 14 2 3" xfId="32966" xr:uid="{86F40476-44E2-414F-A2FD-2576718F11E4}"/>
    <cellStyle name="Note 2 2 14 3" xfId="6163" xr:uid="{055793FC-3847-49BA-A891-D317C0A3B18F}"/>
    <cellStyle name="Note 2 2 14 4" xfId="27453" xr:uid="{B61E0CA1-AA09-41A7-9F0B-5FE789B53C9A}"/>
    <cellStyle name="Note 2 2 15" xfId="9894" xr:uid="{F26ABABD-8056-4875-B3F5-9AA93854B02D}"/>
    <cellStyle name="Note 2 2 15 2" xfId="16365" xr:uid="{C139BA8A-67F0-4C11-814F-1C511A39EC55}"/>
    <cellStyle name="Note 2 2 15 2 2" xfId="5290" xr:uid="{8CB7BEAD-0D28-4DD2-AD62-06BAE45955C6}"/>
    <cellStyle name="Note 2 2 15 2 3" xfId="32986" xr:uid="{A0DB4219-80AA-4758-9850-4E54DB3AE0BF}"/>
    <cellStyle name="Note 2 2 15 3" xfId="20925" xr:uid="{91A8D283-DFDE-47B7-9EB6-24BA988DFCA8}"/>
    <cellStyle name="Note 2 2 15 4" xfId="27474" xr:uid="{9288C17A-20D0-43D7-88DE-77ED1B367307}"/>
    <cellStyle name="Note 2 2 16" xfId="10075" xr:uid="{9F6E95B2-A288-435B-800A-33FBE6BFD255}"/>
    <cellStyle name="Note 2 2 16 2" xfId="16546" xr:uid="{6DF99FC0-8E8C-4D6F-B8A4-0F2F6545AF8C}"/>
    <cellStyle name="Note 2 2 16 2 2" xfId="19955" xr:uid="{AEBCB29B-AA8F-46F5-9C2E-B5BACDDE4C47}"/>
    <cellStyle name="Note 2 2 16 2 3" xfId="33163" xr:uid="{B6B98FA1-E461-4942-A50E-1AE21F7C496B}"/>
    <cellStyle name="Note 2 2 16 3" xfId="21816" xr:uid="{7C5505C7-7816-4F47-99CB-5B11271F961E}"/>
    <cellStyle name="Note 2 2 16 4" xfId="27651" xr:uid="{A91FD27A-EBF6-41DF-96AD-B1D2F9908AB0}"/>
    <cellStyle name="Note 2 2 17" xfId="10254" xr:uid="{AD306D30-C5A1-4727-B929-0376B86C3C62}"/>
    <cellStyle name="Note 2 2 17 2" xfId="16725" xr:uid="{93A1DED1-8239-4BA2-9A21-D73F8FBD4E2D}"/>
    <cellStyle name="Note 2 2 17 2 2" xfId="23434" xr:uid="{3EBC159D-A7C1-4CDE-B259-39AEA85FE27C}"/>
    <cellStyle name="Note 2 2 17 2 3" xfId="33340" xr:uid="{83F070A3-1D47-4629-B16E-B61376AAF345}"/>
    <cellStyle name="Note 2 2 17 3" xfId="4864" xr:uid="{C274C978-9A9D-4B14-870D-701DCFFF8ADD}"/>
    <cellStyle name="Note 2 2 17 4" xfId="27827" xr:uid="{FB3CAAFE-64E9-4F72-BA83-16BE67CCA8F8}"/>
    <cellStyle name="Note 2 2 18" xfId="10630" xr:uid="{2F35B743-8D50-4748-AE2D-2A6F95642684}"/>
    <cellStyle name="Note 2 2 18 2" xfId="22727" xr:uid="{F224CC83-D143-4A49-82BB-603D53635913}"/>
    <cellStyle name="Note 2 2 18 3" xfId="28190" xr:uid="{E613765C-9ACB-4508-A969-7910D619FD27}"/>
    <cellStyle name="Note 2 2 19" xfId="11464" xr:uid="{456550FD-8CC9-4EB2-9705-B464BF4B97D8}"/>
    <cellStyle name="Note 2 2 19 2" xfId="23479" xr:uid="{FAFD3AB5-D897-4977-90A0-5372DD3CB5FB}"/>
    <cellStyle name="Note 2 2 19 3" xfId="28750" xr:uid="{D1F2B1BC-4D04-4E66-95E4-5EB21B783921}"/>
    <cellStyle name="Note 2 2 2" xfId="2144" xr:uid="{00000000-0005-0000-0000-000061080000}"/>
    <cellStyle name="Note 2 2 2 2" xfId="4221" xr:uid="{B6E695B6-C2AF-4879-BDA7-CE9C580E7A80}"/>
    <cellStyle name="Note 2 2 2 2 2" xfId="13383" xr:uid="{1DAEC907-A577-47C2-8862-10FEC8A0B0CF}"/>
    <cellStyle name="Note 2 2 2 2 2 2" xfId="20249" xr:uid="{83610C54-7743-402E-96DB-97CF9C7D6C88}"/>
    <cellStyle name="Note 2 2 2 2 2 3" xfId="30524" xr:uid="{E0D3EA0F-801C-4EBD-922F-DDE9D46D93D0}"/>
    <cellStyle name="Note 2 2 2 2 3" xfId="20199" xr:uid="{7204AE15-C0CF-4373-92E7-04F874CD1C3C}"/>
    <cellStyle name="Note 2 2 2 2 4" xfId="24993" xr:uid="{944AB4D9-DB61-4F5C-A139-4381C226041B}"/>
    <cellStyle name="Note 2 2 2 3" xfId="11465" xr:uid="{511D0BC2-F1DE-40AB-85A0-DB19C1F75767}"/>
    <cellStyle name="Note 2 2 2 3 2" xfId="23267" xr:uid="{70AB1439-1ACC-44FB-9EE9-F47400545453}"/>
    <cellStyle name="Note 2 2 2 3 3" xfId="28751" xr:uid="{779AEDB0-71A1-4D44-A652-E8752175AC7F}"/>
    <cellStyle name="Note 2 2 2 4" xfId="12413" xr:uid="{4172C192-1AD6-4E23-B7D4-42CC95940E29}"/>
    <cellStyle name="Note 2 2 2 4 2" xfId="21899" xr:uid="{8450C80C-1797-416B-8662-AA5D18C4CD91}"/>
    <cellStyle name="Note 2 2 2 4 3" xfId="29639" xr:uid="{929915BB-B9A5-4400-BB3A-74E1FD4E04DD}"/>
    <cellStyle name="Note 2 2 2 5" xfId="18841" xr:uid="{5ACF9382-FFC4-498F-94A8-C7CD7A811E5F}"/>
    <cellStyle name="Note 2 2 20" xfId="10783" xr:uid="{D6144108-8C47-46A8-81DA-E0106622DA5F}"/>
    <cellStyle name="Note 2 2 20 2" xfId="23543" xr:uid="{39323F3C-C3D2-4B1B-A662-DA48DBB5A22A}"/>
    <cellStyle name="Note 2 2 20 3" xfId="28313" xr:uid="{646BD273-6D5E-4A0F-81D7-BCAC07FBB1D8}"/>
    <cellStyle name="Note 2 2 21" xfId="11786" xr:uid="{9CA7C471-FCE9-4DA2-BC75-40178007BCFC}"/>
    <cellStyle name="Note 2 2 21 2" xfId="5795" xr:uid="{2E610A7D-7E83-4CF7-BDFB-68A910210C78}"/>
    <cellStyle name="Note 2 2 21 3" xfId="29071" xr:uid="{8E03F5F9-ABA7-40AC-BFB8-F2945FE1B1F3}"/>
    <cellStyle name="Note 2 2 22" xfId="11302" xr:uid="{8271E2D1-1BBE-44C8-B591-1B4F10622920}"/>
    <cellStyle name="Note 2 2 22 2" xfId="23306" xr:uid="{BDD1CD75-28B6-4FC8-ADB5-13A6505704EA}"/>
    <cellStyle name="Note 2 2 22 3" xfId="28604" xr:uid="{FFA40AB3-AB48-4510-A804-95A75447B9F2}"/>
    <cellStyle name="Note 2 2 23" xfId="11392" xr:uid="{F243A2AC-441C-4C98-B156-7A46FAFF5F41}"/>
    <cellStyle name="Note 2 2 23 2" xfId="19491" xr:uid="{E0B531B1-10D5-4F9A-932B-E500DA1B891F}"/>
    <cellStyle name="Note 2 2 23 3" xfId="28678" xr:uid="{FEC9042B-C4CD-4926-8019-A4F651396137}"/>
    <cellStyle name="Note 2 2 24" xfId="17164" xr:uid="{F66E6B0E-C554-4A21-BB6C-92B02E9194C4}"/>
    <cellStyle name="Note 2 2 24 2" xfId="18572" xr:uid="{3D4057AF-9404-41E2-A6FE-2CAC55BE04F6}"/>
    <cellStyle name="Note 2 2 24 3" xfId="33728" xr:uid="{909FAAA4-1C1B-409A-9255-1C317963F9B9}"/>
    <cellStyle name="Note 2 2 25" xfId="23053" xr:uid="{212BD1A8-41E7-42D7-9CE9-E5C4385AD085}"/>
    <cellStyle name="Note 2 2 26" xfId="34071" xr:uid="{25BF58A7-3D01-4FAF-BAD9-2FB21C227734}"/>
    <cellStyle name="Note 2 2 27" xfId="34033" xr:uid="{4D979F4E-2D60-4BBD-A724-C7B04CCD5A51}"/>
    <cellStyle name="Note 2 2 28" xfId="33965" xr:uid="{2C2FCD38-AF67-4F75-B89A-68A9719F485C}"/>
    <cellStyle name="Note 2 2 3" xfId="3549" xr:uid="{4C5C129E-6515-4E3E-BA25-EE6FC155D27F}"/>
    <cellStyle name="Note 2 2 3 2" xfId="13382" xr:uid="{A6F12CBC-67B1-4E1A-91D1-70E6DA30D7B5}"/>
    <cellStyle name="Note 2 2 3 2 2" xfId="21631" xr:uid="{6BDE45BB-18E4-4DB7-BEDF-C211E4999E3C}"/>
    <cellStyle name="Note 2 2 3 2 3" xfId="30523" xr:uid="{5D4735B7-B39D-4F58-95B4-CFFE93EEB1C4}"/>
    <cellStyle name="Note 2 2 3 3" xfId="7056" xr:uid="{4602551C-8F45-466F-AB60-A0BFF94D5D08}"/>
    <cellStyle name="Note 2 2 3 4" xfId="19710" xr:uid="{A9A1AE85-B544-448C-9131-3FE93AEC5867}"/>
    <cellStyle name="Note 2 2 3 5" xfId="24992" xr:uid="{DF7A0C86-E066-4F87-83C6-85D8A2CF999A}"/>
    <cellStyle name="Note 2 2 4" xfId="3704" xr:uid="{622DD6A0-44B6-43A0-AE22-841D7BB90D71}"/>
    <cellStyle name="Note 2 2 4 2" xfId="13734" xr:uid="{6A8281C5-CCB6-4E9C-A941-2414B15A144A}"/>
    <cellStyle name="Note 2 2 4 2 2" xfId="23157" xr:uid="{8DEEAAD3-ADC1-4835-B9A1-402B839F32D7}"/>
    <cellStyle name="Note 2 2 4 2 3" xfId="30870" xr:uid="{199F6E8E-D9E0-482F-8EAB-96E4FEE75AEF}"/>
    <cellStyle name="Note 2 2 4 3" xfId="22893" xr:uid="{28984AF4-6928-46CC-BB1E-98CCE03FE8A4}"/>
    <cellStyle name="Note 2 2 4 4" xfId="25343" xr:uid="{58DF64F2-71F5-413A-BF33-CAC5E37FFC4C}"/>
    <cellStyle name="Note 2 2 5" xfId="7480" xr:uid="{83A25284-E7B3-4FEB-801D-B07C31E9BD6B}"/>
    <cellStyle name="Note 2 2 5 2" xfId="13884" xr:uid="{09FE1A23-566D-4DB4-9AFE-39F8BC66E10E}"/>
    <cellStyle name="Note 2 2 5 2 2" xfId="6560" xr:uid="{8382BBE9-45D1-4D37-AF2A-4C430E2BD7B1}"/>
    <cellStyle name="Note 2 2 5 2 3" xfId="30914" xr:uid="{4E2E11B6-0805-49B0-BA4A-806D49E10CD9}"/>
    <cellStyle name="Note 2 2 5 3" xfId="4661" xr:uid="{5AA79B08-30D0-4F6E-94C8-E2C0F7B5CAF6}"/>
    <cellStyle name="Note 2 2 5 4" xfId="25393" xr:uid="{8BBBBAC6-D2BC-47E4-B19C-1AC1B9D22B7C}"/>
    <cellStyle name="Note 2 2 6" xfId="7806" xr:uid="{D3449F60-B8AB-417E-831D-7C0918D78709}"/>
    <cellStyle name="Note 2 2 6 2" xfId="14277" xr:uid="{065C46F3-26C6-4C8F-AFDB-FD2D0E2032FE}"/>
    <cellStyle name="Note 2 2 6 2 2" xfId="19803" xr:uid="{6B259D0E-42F8-4D44-A204-E7D9F4EB1B5D}"/>
    <cellStyle name="Note 2 2 6 2 3" xfId="31295" xr:uid="{DBB959CD-7CA3-41F9-802D-58B2E2F76E46}"/>
    <cellStyle name="Note 2 2 6 3" xfId="22653" xr:uid="{D9A67231-1131-451D-8796-1D6A5EAD0311}"/>
    <cellStyle name="Note 2 2 6 4" xfId="25774" xr:uid="{457658F5-A12F-445D-A6AC-2D418A5FC2E1}"/>
    <cellStyle name="Note 2 2 7" xfId="8156" xr:uid="{440CC851-8966-4F54-BF3A-04AF1D6E6848}"/>
    <cellStyle name="Note 2 2 7 2" xfId="14627" xr:uid="{BE04F104-B218-4F14-95D5-3EF2DF4D14E3}"/>
    <cellStyle name="Note 2 2 7 2 2" xfId="5566" xr:uid="{812A605E-7ECC-4BA4-A006-C1F17B6EB814}"/>
    <cellStyle name="Note 2 2 7 2 3" xfId="31637" xr:uid="{51DCED34-0AEA-46C1-AF0F-5CABAFB8FC74}"/>
    <cellStyle name="Note 2 2 7 3" xfId="19931" xr:uid="{832DA318-A2D6-4C11-B3DC-516AC7AFBF9A}"/>
    <cellStyle name="Note 2 2 7 4" xfId="26117" xr:uid="{7B7A1B7E-EF87-49CD-A52A-1EFD8549955C}"/>
    <cellStyle name="Note 2 2 8" xfId="8460" xr:uid="{9623BF0C-4BD6-492E-A3B7-C7CC2E5073E1}"/>
    <cellStyle name="Note 2 2 8 2" xfId="14931" xr:uid="{8F46F37F-2C24-41D4-AD96-3096ACE3DFC3}"/>
    <cellStyle name="Note 2 2 8 2 2" xfId="22446" xr:uid="{DB0A071B-6537-4B5F-AA46-667D8E58BBC9}"/>
    <cellStyle name="Note 2 2 8 2 3" xfId="31842" xr:uid="{F185ECB6-EEBA-4E25-A8C2-99801FA78CA5}"/>
    <cellStyle name="Note 2 2 8 3" xfId="23974" xr:uid="{63431B74-A5F1-44AB-BFDD-4D89329CDD19}"/>
    <cellStyle name="Note 2 2 8 4" xfId="26323" xr:uid="{D6D65B44-D10E-45EC-952E-9882BFD20688}"/>
    <cellStyle name="Note 2 2 9" xfId="8310" xr:uid="{C0E040DC-2335-46E4-8B44-FA9818E3D5B4}"/>
    <cellStyle name="Note 2 2 9 2" xfId="14781" xr:uid="{FE68884D-45ED-49D3-A35A-237D0A99AE91}"/>
    <cellStyle name="Note 2 2 9 2 2" xfId="22921" xr:uid="{A557DBE0-D81C-4E86-B4CC-CF2A80E11294}"/>
    <cellStyle name="Note 2 2 9 2 3" xfId="31692" xr:uid="{D47149AA-7950-4B97-B62E-8494D2E0E7E9}"/>
    <cellStyle name="Note 2 2 9 3" xfId="4713" xr:uid="{194F461E-3AA4-4FE9-BC3A-F5DF01F70F75}"/>
    <cellStyle name="Note 2 2 9 4" xfId="26173" xr:uid="{68FA1FD7-F270-4279-AFBF-CAB35D12F40D}"/>
    <cellStyle name="Note 2 20" xfId="10629" xr:uid="{2B8D9803-3A4C-49E5-B85C-432EBC18F2C6}"/>
    <cellStyle name="Note 2 20 2" xfId="5279" xr:uid="{4BCAA259-E24B-4A9F-9D15-163BF459AE7F}"/>
    <cellStyle name="Note 2 20 3" xfId="28189" xr:uid="{2B208D6A-1076-442F-B5F4-972CA76648EB}"/>
    <cellStyle name="Note 2 21" xfId="11463" xr:uid="{2C3058E7-4E95-4383-8160-E103D53EA3D3}"/>
    <cellStyle name="Note 2 21 2" xfId="20552" xr:uid="{74747FD6-5723-457E-ABE9-FF4F84CE0DEB}"/>
    <cellStyle name="Note 2 21 3" xfId="28749" xr:uid="{31D4497F-BC99-4EFE-A53B-2E3D6F164430}"/>
    <cellStyle name="Note 2 22" xfId="10784" xr:uid="{F8711BAC-6B94-4D30-A72C-5FFD8CA139B0}"/>
    <cellStyle name="Note 2 22 2" xfId="18146" xr:uid="{0B81CE06-5514-464B-9EBF-B376FCEAF948}"/>
    <cellStyle name="Note 2 22 3" xfId="28314" xr:uid="{F57A1AC2-0A43-4CF3-A654-D3AAC2444845}"/>
    <cellStyle name="Note 2 23" xfId="11785" xr:uid="{DEB2074E-DF75-465C-AD1B-AC6BB6831E87}"/>
    <cellStyle name="Note 2 23 2" xfId="4663" xr:uid="{A8852A93-0F23-4236-9E0C-F07410E67227}"/>
    <cellStyle name="Note 2 23 3" xfId="29070" xr:uid="{80493346-400E-4AE0-B7FB-0D849321178F}"/>
    <cellStyle name="Note 2 24" xfId="11301" xr:uid="{12B58C30-C5A7-4285-B191-37AFF3F2923A}"/>
    <cellStyle name="Note 2 24 2" xfId="20394" xr:uid="{310B67EF-86FA-43F2-8F66-1498FF1C5944}"/>
    <cellStyle name="Note 2 24 3" xfId="28603" xr:uid="{C6D43CE6-0BCF-4109-8016-158A689AAB9E}"/>
    <cellStyle name="Note 2 25" xfId="11391" xr:uid="{E15867ED-04A4-4C86-8AB3-77195494BBE9}"/>
    <cellStyle name="Note 2 25 2" xfId="5700" xr:uid="{5D02D1D8-160A-49C3-A77F-224DD4690DCF}"/>
    <cellStyle name="Note 2 25 3" xfId="28677" xr:uid="{F0F56063-7A8E-4AEB-B0DF-C318C9B77061}"/>
    <cellStyle name="Note 2 26" xfId="17163" xr:uid="{FE74EBCE-D550-4FAF-93E0-8A9A37FDBDD7}"/>
    <cellStyle name="Note 2 26 2" xfId="4551" xr:uid="{71598F2F-1CF2-4CAD-A8A1-EFAFBC73B0FB}"/>
    <cellStyle name="Note 2 26 3" xfId="33727" xr:uid="{0CF85084-AC2E-44D5-898C-C4AA0474B745}"/>
    <cellStyle name="Note 2 27" xfId="22712" xr:uid="{498F3845-A5E1-47BF-A684-EDBA03BD2440}"/>
    <cellStyle name="Note 2 28" xfId="34043" xr:uid="{78DAD7BD-6A4C-45BE-98F4-059A30DB8DBA}"/>
    <cellStyle name="Note 2 29" xfId="34182" xr:uid="{AD35C814-44C2-423D-B1CC-75A629F7A2A4}"/>
    <cellStyle name="Note 2 3" xfId="2145" xr:uid="{00000000-0005-0000-0000-000062080000}"/>
    <cellStyle name="Note 2 3 10" xfId="8727" xr:uid="{B3143E66-285F-4299-8B4D-98F39E292852}"/>
    <cellStyle name="Note 2 3 10 2" xfId="15198" xr:uid="{847CC01C-A04F-4E51-B0EA-A183E311A961}"/>
    <cellStyle name="Note 2 3 10 2 2" xfId="4515" xr:uid="{9DF92ED9-EEC1-4135-845D-D8F28094B3DB}"/>
    <cellStyle name="Note 2 3 10 2 3" xfId="32088" xr:uid="{4D8A55EA-6CD2-4EBD-A165-BCE649A29915}"/>
    <cellStyle name="Note 2 3 10 3" xfId="17796" xr:uid="{E0818618-771B-4FAF-88B6-D14E8B8E63F2}"/>
    <cellStyle name="Note 2 3 10 4" xfId="26567" xr:uid="{470FBF34-F931-49A4-BB65-FF59F73AB459}"/>
    <cellStyle name="Note 2 3 11" xfId="8842" xr:uid="{8A95EA3F-94E8-4D21-8891-641A681B07FE}"/>
    <cellStyle name="Note 2 3 11 2" xfId="15313" xr:uid="{887623FF-75AA-4580-B47D-B68CF2E70999}"/>
    <cellStyle name="Note 2 3 11 2 2" xfId="18388" xr:uid="{AC379BFB-7130-474C-88D8-E51CF6AC5CA3}"/>
    <cellStyle name="Note 2 3 11 2 3" xfId="32133" xr:uid="{5F12BBFC-5819-4621-9BDD-7DDB650F9279}"/>
    <cellStyle name="Note 2 3 11 3" xfId="20356" xr:uid="{F795BE70-5853-40A9-A4BC-DD7DF4D45705}"/>
    <cellStyle name="Note 2 3 11 4" xfId="26615" xr:uid="{54E36155-8E39-4BCE-82FA-3046C35E92C3}"/>
    <cellStyle name="Note 2 3 12" xfId="9229" xr:uid="{8044FD0D-BA86-43A9-8260-4386000EDE9C}"/>
    <cellStyle name="Note 2 3 12 2" xfId="15700" xr:uid="{99D519F5-F77F-4C86-AD70-BAE4CF48C7EE}"/>
    <cellStyle name="Note 2 3 12 2 2" xfId="20317" xr:uid="{CB794B7E-31C4-412E-A244-3EFF133B62D2}"/>
    <cellStyle name="Note 2 3 12 2 3" xfId="32512" xr:uid="{C5DA7564-3371-409C-A4C5-5BA5CBAF7540}"/>
    <cellStyle name="Note 2 3 12 3" xfId="5575" xr:uid="{9A27F6E9-7AF6-4FEF-9AD3-ECE66C674377}"/>
    <cellStyle name="Note 2 3 12 4" xfId="26993" xr:uid="{4DCC500C-2C21-44C1-BBA0-A4150ADCEA15}"/>
    <cellStyle name="Note 2 3 13" xfId="9414" xr:uid="{CE39F57F-E62E-4B2E-8FC1-4E833B4C8AEC}"/>
    <cellStyle name="Note 2 3 13 2" xfId="15885" xr:uid="{F3A33468-D7D7-427D-8869-40E7A1C29139}"/>
    <cellStyle name="Note 2 3 13 2 2" xfId="17414" xr:uid="{86653825-62EA-4204-A798-DA80308CD11C}"/>
    <cellStyle name="Note 2 3 13 2 3" xfId="32695" xr:uid="{543DA7C3-C3BE-4F19-8F42-7C27F35946FB}"/>
    <cellStyle name="Note 2 3 13 3" xfId="20916" xr:uid="{83EBB53E-EBBC-4326-A09D-B56563AA5834}"/>
    <cellStyle name="Note 2 3 13 4" xfId="27175" xr:uid="{7B8A687D-1396-4E0E-B9A9-51D8E3926DC4}"/>
    <cellStyle name="Note 2 3 14" xfId="9868" xr:uid="{8EBA8514-5A75-4D05-BE8F-7459AF21E90C}"/>
    <cellStyle name="Note 2 3 14 2" xfId="16339" xr:uid="{781A738E-D254-4609-9C19-35F39FFCE819}"/>
    <cellStyle name="Note 2 3 14 2 2" xfId="20968" xr:uid="{69416606-BB64-4642-A846-CC5F65E5A6DD}"/>
    <cellStyle name="Note 2 3 14 2 3" xfId="32967" xr:uid="{5B6B36F6-AB68-42E1-82C7-77F60DB5100A}"/>
    <cellStyle name="Note 2 3 14 3" xfId="23362" xr:uid="{5879029D-81DB-4FEC-88B1-7E8B4A766254}"/>
    <cellStyle name="Note 2 3 14 4" xfId="27454" xr:uid="{92DF4EDF-FAA2-4C16-B36D-3D7FB9003333}"/>
    <cellStyle name="Note 2 3 15" xfId="9895" xr:uid="{2C50290F-ADB9-4F25-A658-4E85EADFF40F}"/>
    <cellStyle name="Note 2 3 15 2" xfId="16366" xr:uid="{6050B74A-A75A-446F-8FD5-F418B4484593}"/>
    <cellStyle name="Note 2 3 15 2 2" xfId="20475" xr:uid="{65463A48-C942-4964-AAE3-11FBDA968D18}"/>
    <cellStyle name="Note 2 3 15 2 3" xfId="32987" xr:uid="{3E3C82D5-AFC2-48ED-9F8A-6B49FA397759}"/>
    <cellStyle name="Note 2 3 15 3" xfId="5237" xr:uid="{10C9F224-90FC-414C-96E6-2ACF66E95EC6}"/>
    <cellStyle name="Note 2 3 15 4" xfId="27475" xr:uid="{8611B546-C811-4155-BF8A-45D866AAC119}"/>
    <cellStyle name="Note 2 3 16" xfId="10076" xr:uid="{9B30B8F0-6C74-405E-839D-D11662D8EFB6}"/>
    <cellStyle name="Note 2 3 16 2" xfId="16547" xr:uid="{24239501-31D4-4992-A312-0E6BDEBE119C}"/>
    <cellStyle name="Note 2 3 16 2 2" xfId="20713" xr:uid="{AF619B7D-0182-4FEF-B03F-29600D9F4CDF}"/>
    <cellStyle name="Note 2 3 16 2 3" xfId="33164" xr:uid="{47D95D4A-A6B4-42F2-AD0A-B81DF487B5B2}"/>
    <cellStyle name="Note 2 3 16 3" xfId="7745" xr:uid="{E183B180-ADC7-4E20-8068-53A65ADB11DF}"/>
    <cellStyle name="Note 2 3 16 4" xfId="27652" xr:uid="{8C5C1857-7A37-47A3-B8E5-95C5FD84AA74}"/>
    <cellStyle name="Note 2 3 17" xfId="10255" xr:uid="{9016BC65-C964-4825-9420-5873E1C1B703}"/>
    <cellStyle name="Note 2 3 17 2" xfId="16726" xr:uid="{2E1B1AA9-8436-4C53-B6D3-D2AAC8743A61}"/>
    <cellStyle name="Note 2 3 17 2 2" xfId="22217" xr:uid="{42728B89-9F3C-467F-8245-39824036A7DB}"/>
    <cellStyle name="Note 2 3 17 2 3" xfId="33341" xr:uid="{F7D1200C-2C43-49B6-8BB2-BAB76E25C677}"/>
    <cellStyle name="Note 2 3 17 3" xfId="4884" xr:uid="{377A0BA4-A84F-4CE4-991D-92E9254D0638}"/>
    <cellStyle name="Note 2 3 17 4" xfId="27828" xr:uid="{7C78E0B4-B3B1-479A-B61E-B21EC0B78D01}"/>
    <cellStyle name="Note 2 3 18" xfId="11076" xr:uid="{71897C17-D752-45E3-82F9-F4603415E93B}"/>
    <cellStyle name="Note 2 3 18 2" xfId="21520" xr:uid="{5BE594F7-50BD-469A-8C24-89E93EA5153D}"/>
    <cellStyle name="Note 2 3 18 3" xfId="28398" xr:uid="{F5376DDE-358A-4ABF-B5FD-8B7716101342}"/>
    <cellStyle name="Note 2 3 19" xfId="11466" xr:uid="{0ED8902F-16B4-49B4-8C6A-470DD4B48A23}"/>
    <cellStyle name="Note 2 3 19 2" xfId="5676" xr:uid="{354A9046-DC80-48A3-BC1E-BBCABDBD6DEE}"/>
    <cellStyle name="Note 2 3 19 3" xfId="28752" xr:uid="{974096C3-C888-4518-A744-C222FF129D34}"/>
    <cellStyle name="Note 2 3 2" xfId="2146" xr:uid="{00000000-0005-0000-0000-000063080000}"/>
    <cellStyle name="Note 2 3 2 2" xfId="4222" xr:uid="{029BC99F-985A-4492-9E08-E6CE1194F0C8}"/>
    <cellStyle name="Note 2 3 2 2 2" xfId="13385" xr:uid="{89D14C9B-F176-4C35-96D4-D8E26A73699A}"/>
    <cellStyle name="Note 2 3 2 2 2 2" xfId="5172" xr:uid="{0A1AFE38-624F-4072-8CC8-1451CA2CE809}"/>
    <cellStyle name="Note 2 3 2 2 2 3" xfId="30526" xr:uid="{4EEDE55B-73AB-422F-9567-8870B209259C}"/>
    <cellStyle name="Note 2 3 2 2 3" xfId="18764" xr:uid="{3F4A6184-50A1-43BF-BF82-C69AE8850608}"/>
    <cellStyle name="Note 2 3 2 2 4" xfId="24995" xr:uid="{D7571B08-E11A-40F2-8DE6-1F906A532B9F}"/>
    <cellStyle name="Note 2 3 2 3" xfId="11467" xr:uid="{D42DC2F9-885E-4A2E-9E4E-8EE5568DC2D7}"/>
    <cellStyle name="Note 2 3 2 3 2" xfId="23237" xr:uid="{DB84C88A-D3B6-4F6F-BBB7-5E335EB396A7}"/>
    <cellStyle name="Note 2 3 2 3 3" xfId="28753" xr:uid="{1E9D85ED-3D28-411F-8242-C7F598AF2007}"/>
    <cellStyle name="Note 2 3 2 4" xfId="12414" xr:uid="{B9F8391E-2B5E-42F1-B5D0-1D63BC4D3787}"/>
    <cellStyle name="Note 2 3 2 4 2" xfId="4465" xr:uid="{932F1756-2B0D-4B4B-BED5-B0B76EC2FBAC}"/>
    <cellStyle name="Note 2 3 2 4 3" xfId="29640" xr:uid="{4C84DE45-651A-4EB3-91CA-D88E85E099F0}"/>
    <cellStyle name="Note 2 3 2 5" xfId="6189" xr:uid="{6F831C46-93FF-4B1A-ACF2-6684446F6C74}"/>
    <cellStyle name="Note 2 3 20" xfId="10782" xr:uid="{16821A9B-ACFC-42EB-AE3A-F36DEE2B5B20}"/>
    <cellStyle name="Note 2 3 20 2" xfId="21427" xr:uid="{3D487BA1-5F19-4CAC-B250-B05BB427279E}"/>
    <cellStyle name="Note 2 3 20 3" xfId="28312" xr:uid="{50307C86-903B-4D7D-AF9A-5191994EF224}"/>
    <cellStyle name="Note 2 3 21" xfId="11787" xr:uid="{113F1102-2FBA-4705-AFF6-1AED6B1472CE}"/>
    <cellStyle name="Note 2 3 21 2" xfId="23621" xr:uid="{45F75978-4E28-4A1F-A43B-F2303CDF7A4E}"/>
    <cellStyle name="Note 2 3 21 3" xfId="29072" xr:uid="{9EA52621-944C-40C6-BAC3-31A1B5B1BDAA}"/>
    <cellStyle name="Note 2 3 22" xfId="11303" xr:uid="{A9704F3E-C410-440A-9606-7A822495AA2D}"/>
    <cellStyle name="Note 2 3 22 2" xfId="21006" xr:uid="{FCF1DD4C-841C-4974-B503-A48CE45690B2}"/>
    <cellStyle name="Note 2 3 22 3" xfId="28605" xr:uid="{B2F032BA-A145-4B69-A3CA-C616613D2B6C}"/>
    <cellStyle name="Note 2 3 23" xfId="11393" xr:uid="{D281D257-3BA4-44BE-973A-6AF62C71E9B0}"/>
    <cellStyle name="Note 2 3 23 2" xfId="19986" xr:uid="{2C0934C1-5006-4151-9827-313DFA668580}"/>
    <cellStyle name="Note 2 3 23 3" xfId="28679" xr:uid="{36667B0F-2BAF-414A-A993-A83A8E8DEA74}"/>
    <cellStyle name="Note 2 3 24" xfId="17165" xr:uid="{61AE5CED-EF76-4F56-8BA6-86ECBC9877A4}"/>
    <cellStyle name="Note 2 3 24 2" xfId="20446" xr:uid="{790A82D3-EA72-4C06-B973-3C3CE137654F}"/>
    <cellStyle name="Note 2 3 24 3" xfId="33729" xr:uid="{EA7A170B-5D77-43D2-9571-923E165814C5}"/>
    <cellStyle name="Note 2 3 25" xfId="20605" xr:uid="{B1E72CBD-5E42-4157-B6AE-A83D9DDD9CBD}"/>
    <cellStyle name="Note 2 3 26" xfId="33973" xr:uid="{19C8A511-5E3E-445C-90D4-73D3501E61E9}"/>
    <cellStyle name="Note 2 3 27" xfId="34183" xr:uid="{A31D77D6-EA92-43C7-B032-CEB06714D2C5}"/>
    <cellStyle name="Note 2 3 28" xfId="34272" xr:uid="{81E7756B-A782-4B37-9C51-AA2603DE3F14}"/>
    <cellStyle name="Note 2 3 3" xfId="3548" xr:uid="{8B3106CF-C714-414A-921D-022027D197E0}"/>
    <cellStyle name="Note 2 3 3 2" xfId="13384" xr:uid="{25973FE8-0DD3-41FE-AC63-A4DBEDF505D2}"/>
    <cellStyle name="Note 2 3 3 2 2" xfId="23572" xr:uid="{8C140B0A-407E-4C0F-88DD-33CB9225AEA7}"/>
    <cellStyle name="Note 2 3 3 2 3" xfId="30525" xr:uid="{CBF22781-2B8E-4291-8C80-2FD5D2901055}"/>
    <cellStyle name="Note 2 3 3 3" xfId="7058" xr:uid="{0C07FD23-4659-4C44-92ED-3081D74F9001}"/>
    <cellStyle name="Note 2 3 3 4" xfId="19715" xr:uid="{18686897-BA84-41CF-B283-658F74BAB78E}"/>
    <cellStyle name="Note 2 3 3 5" xfId="24994" xr:uid="{4848570F-803E-4A19-995A-23B848A9069F}"/>
    <cellStyle name="Note 2 3 4" xfId="3705" xr:uid="{E4917F34-FFD0-47DE-BFE0-7FCD8BBE59C2}"/>
    <cellStyle name="Note 2 3 4 2" xfId="14045" xr:uid="{FA0E0F0C-F509-47E9-A9A2-32EC61B90856}"/>
    <cellStyle name="Note 2 3 4 2 2" xfId="4750" xr:uid="{B772AA38-F767-4FDE-B652-A71F309A3EB8}"/>
    <cellStyle name="Note 2 3 4 2 3" xfId="31073" xr:uid="{1D956F21-8355-4EA6-BEB0-885D9A616B7B}"/>
    <cellStyle name="Note 2 3 4 3" xfId="18721" xr:uid="{FF1810FE-4442-43DD-949B-2F706B4E3D1A}"/>
    <cellStyle name="Note 2 3 4 4" xfId="25552" xr:uid="{DC6AD744-655E-4BCB-9B45-66ECCC2B850F}"/>
    <cellStyle name="Note 2 3 5" xfId="7481" xr:uid="{130F45B7-A351-4547-9432-B623F2FF0397}"/>
    <cellStyle name="Note 2 3 5 2" xfId="13885" xr:uid="{0F9CB154-F46C-4D78-A5B4-0192516B59BF}"/>
    <cellStyle name="Note 2 3 5 2 2" xfId="4860" xr:uid="{ED570F64-B143-4BA1-87CF-91169D7FADC6}"/>
    <cellStyle name="Note 2 3 5 2 3" xfId="30915" xr:uid="{88A62EC4-D6F9-471C-9B8E-3DB059D5C980}"/>
    <cellStyle name="Note 2 3 5 3" xfId="5314" xr:uid="{5B15843E-1341-45D6-BA1E-CEBCDC3718CC}"/>
    <cellStyle name="Note 2 3 5 4" xfId="25394" xr:uid="{79E37001-A775-4E96-9E78-A04B01403C85}"/>
    <cellStyle name="Note 2 3 6" xfId="7807" xr:uid="{4C596D7C-B806-4830-96E1-6EC233F699C9}"/>
    <cellStyle name="Note 2 3 6 2" xfId="14278" xr:uid="{1B48123B-FFCD-4584-A9F2-CA7542A13865}"/>
    <cellStyle name="Note 2 3 6 2 2" xfId="17791" xr:uid="{E3E305D6-D182-46E5-A4CB-0B5499B06EB0}"/>
    <cellStyle name="Note 2 3 6 2 3" xfId="31296" xr:uid="{F077C8A5-E387-4550-8052-45E4FE2CFB0D}"/>
    <cellStyle name="Note 2 3 6 3" xfId="22960" xr:uid="{14FCC3C5-F679-4C7C-AE03-1149951736C6}"/>
    <cellStyle name="Note 2 3 6 4" xfId="25775" xr:uid="{454D2299-4457-4303-BC34-639DEA21031B}"/>
    <cellStyle name="Note 2 3 7" xfId="8155" xr:uid="{4F63826E-AB2E-4F89-844C-98BB438D5432}"/>
    <cellStyle name="Note 2 3 7 2" xfId="14626" xr:uid="{CCB1B624-8C5F-4B15-AAD6-A880CC097778}"/>
    <cellStyle name="Note 2 3 7 2 2" xfId="17392" xr:uid="{5D0A9117-C0A6-41F4-BE5F-F804E4C6B93D}"/>
    <cellStyle name="Note 2 3 7 2 3" xfId="31636" xr:uid="{9FF4EEAE-4051-4E8D-AA93-55766B68043A}"/>
    <cellStyle name="Note 2 3 7 3" xfId="18754" xr:uid="{36DFDCB4-7614-4F3B-9871-162B23BA61F5}"/>
    <cellStyle name="Note 2 3 7 4" xfId="26116" xr:uid="{E3D95BC2-20DE-49AB-A88F-FDA1ACB84C52}"/>
    <cellStyle name="Note 2 3 8" xfId="8461" xr:uid="{A4BFABAF-1388-4DE9-84E0-03D68613041E}"/>
    <cellStyle name="Note 2 3 8 2" xfId="14932" xr:uid="{5C3B5DC9-215C-4C6B-888B-CA05A132A80F}"/>
    <cellStyle name="Note 2 3 8 2 2" xfId="22898" xr:uid="{C616BFB6-5B3F-4725-88EA-1197F6B06C9C}"/>
    <cellStyle name="Note 2 3 8 2 3" xfId="31843" xr:uid="{387DF964-2AEA-4AE8-878A-F99DAF38FCA3}"/>
    <cellStyle name="Note 2 3 8 3" xfId="18987" xr:uid="{3FCD862D-DF4D-4EFF-B664-17BA33F9CE82}"/>
    <cellStyle name="Note 2 3 8 4" xfId="26324" xr:uid="{43D8F88D-67FD-424F-BD93-5B11D6DC3F19}"/>
    <cellStyle name="Note 2 3 9" xfId="8311" xr:uid="{7B795F4C-5AB1-406C-8634-5F9F16ABFA7A}"/>
    <cellStyle name="Note 2 3 9 2" xfId="14782" xr:uid="{653B9DD8-7900-4F14-A01F-812B30D1360F}"/>
    <cellStyle name="Note 2 3 9 2 2" xfId="19029" xr:uid="{D8B117D2-EC6F-4EB6-A073-CBFFC9587343}"/>
    <cellStyle name="Note 2 3 9 2 3" xfId="31693" xr:uid="{85B31917-1D1E-4081-B450-28F01BEC83C9}"/>
    <cellStyle name="Note 2 3 9 3" xfId="7312" xr:uid="{02EA2D5D-5D39-46FE-923A-43E5213BFE05}"/>
    <cellStyle name="Note 2 3 9 4" xfId="26174" xr:uid="{4BE20DED-0CFE-4C58-9AFC-F6782C4D51FE}"/>
    <cellStyle name="Note 2 30" xfId="24948" xr:uid="{663E27B3-7D4E-453A-AD60-08B23BA2FF84}"/>
    <cellStyle name="Note 2 4" xfId="2147" xr:uid="{00000000-0005-0000-0000-000064080000}"/>
    <cellStyle name="Note 2 4 2" xfId="4223" xr:uid="{CF993074-28D4-4EFA-8B29-D8B4566879E8}"/>
    <cellStyle name="Note 2 4 2 2" xfId="13386" xr:uid="{2CA031AB-45FA-4039-B5D5-02F533E4209C}"/>
    <cellStyle name="Note 2 4 2 2 2" xfId="18799" xr:uid="{266655E5-0971-4B72-9E7F-21A04FD72C00}"/>
    <cellStyle name="Note 2 4 2 2 3" xfId="30527" xr:uid="{075AEF03-92E2-47BD-B8D8-353CBF614BD8}"/>
    <cellStyle name="Note 2 4 2 3" xfId="20066" xr:uid="{C7A6EA40-C9CD-4AE2-86A6-66E42C77F794}"/>
    <cellStyle name="Note 2 4 2 4" xfId="24996" xr:uid="{91BCB17F-0E8A-415F-B5C4-4A7638AA69CF}"/>
    <cellStyle name="Note 2 4 3" xfId="11468" xr:uid="{05F41848-30AC-4487-8A0D-B5975F5956F5}"/>
    <cellStyle name="Note 2 4 3 2" xfId="5456" xr:uid="{C5FFB1DB-DA6A-492A-8176-0015CBA19E7F}"/>
    <cellStyle name="Note 2 4 3 3" xfId="28754" xr:uid="{8237D52F-03F8-45FA-A5B4-D74C933E87A2}"/>
    <cellStyle name="Note 2 4 4" xfId="12415" xr:uid="{AAEA4A76-B74C-42E2-B56E-E81E0AA4800E}"/>
    <cellStyle name="Note 2 4 4 2" xfId="20500" xr:uid="{C8D82D0B-4459-40A3-A95F-1599D01CE1B0}"/>
    <cellStyle name="Note 2 4 4 3" xfId="29641" xr:uid="{4811577A-FE8B-4FAC-94E1-9C89FEF88482}"/>
    <cellStyle name="Note 2 4 5" xfId="17897" xr:uid="{6343C2EC-F561-4E17-A84B-337AAFB7D0A4}"/>
    <cellStyle name="Note 2 5" xfId="3550" xr:uid="{6CB81A76-ED24-4ED7-AF59-789FF31C7B8C}"/>
    <cellStyle name="Note 2 5 2" xfId="13381" xr:uid="{6CE4C1FA-CA8D-4300-B7EA-290DFB8114AF}"/>
    <cellStyle name="Note 2 5 2 2" xfId="21245" xr:uid="{31C92CBC-C5B2-45FD-9230-D9B6C3BF3AD1}"/>
    <cellStyle name="Note 2 5 2 3" xfId="30522" xr:uid="{16BBEC9B-66B4-408F-AC46-6FB5879188DC}"/>
    <cellStyle name="Note 2 5 3" xfId="7055" xr:uid="{DF806951-4EE4-4129-B84B-14B45E6E19FF}"/>
    <cellStyle name="Note 2 5 4" xfId="23663" xr:uid="{70162063-472F-4279-B0A6-0B65A1069CA7}"/>
    <cellStyle name="Note 2 5 5" xfId="24991" xr:uid="{97A07BE9-2709-4F28-AF20-907AEF685DC6}"/>
    <cellStyle name="Note 2 6" xfId="3703" xr:uid="{BE8C92E8-DF4D-4D27-9C15-4DB8A578E71D}"/>
    <cellStyle name="Note 2 6 2" xfId="13733" xr:uid="{A3CCA626-09DC-4E9A-99BA-A3FE140A4FB9}"/>
    <cellStyle name="Note 2 6 2 2" xfId="6112" xr:uid="{DB503FDC-71AF-4B3C-B93E-48F82F9315FF}"/>
    <cellStyle name="Note 2 6 2 3" xfId="30869" xr:uid="{E0BA9154-3AF5-43A3-8A4E-4F6189352983}"/>
    <cellStyle name="Note 2 6 3" xfId="20664" xr:uid="{5842A423-8E98-47F5-BBA3-73D7A55330F8}"/>
    <cellStyle name="Note 2 6 4" xfId="25342" xr:uid="{BC3EBAAF-64BB-43DC-88AC-5DE562666AEC}"/>
    <cellStyle name="Note 2 7" xfId="7479" xr:uid="{DE50473B-0A31-4104-A91B-1C4430579217}"/>
    <cellStyle name="Note 2 7 2" xfId="13883" xr:uid="{7D2A9749-9A95-4FC5-9ABF-A65568CA4EB0}"/>
    <cellStyle name="Note 2 7 2 2" xfId="4703" xr:uid="{043F982D-0E4A-4745-A0CE-7D1F93FFCA26}"/>
    <cellStyle name="Note 2 7 2 3" xfId="30913" xr:uid="{A716643D-AE32-43A3-A039-F972632E9E5C}"/>
    <cellStyle name="Note 2 7 3" xfId="19313" xr:uid="{9B1FCD3C-C455-4BBD-90DA-611E59A92696}"/>
    <cellStyle name="Note 2 7 4" xfId="25392" xr:uid="{14DDE0FD-5F65-4FA3-BF34-A1DD1DEDE5E8}"/>
    <cellStyle name="Note 2 8" xfId="7805" xr:uid="{5CF12FB9-9728-45DC-82CB-0BD23D1166E4}"/>
    <cellStyle name="Note 2 8 2" xfId="14276" xr:uid="{322452B3-812D-4D4D-9784-7CAF27674792}"/>
    <cellStyle name="Note 2 8 2 2" xfId="6665" xr:uid="{464A8287-9A0E-49EF-A7BB-060E288AC7D9}"/>
    <cellStyle name="Note 2 8 2 3" xfId="31294" xr:uid="{B86251BC-CB46-4CF3-86E1-97A1896D2696}"/>
    <cellStyle name="Note 2 8 3" xfId="19210" xr:uid="{03AD43E5-4BAF-4DB7-85A1-02C7D38BDB73}"/>
    <cellStyle name="Note 2 8 4" xfId="25773" xr:uid="{EB93283C-3E4F-4A4A-B197-0ECBB1CEF0F1}"/>
    <cellStyle name="Note 2 9" xfId="8157" xr:uid="{E3C7DD78-85C4-45E4-B4BA-A28BD4462ED7}"/>
    <cellStyle name="Note 2 9 2" xfId="14628" xr:uid="{22BFD290-2A73-4095-8CBA-87A615C93D24}"/>
    <cellStyle name="Note 2 9 2 2" xfId="4481" xr:uid="{DDC77C51-0364-4714-A42F-CB0F7DA6A6A1}"/>
    <cellStyle name="Note 2 9 2 3" xfId="31638" xr:uid="{327376D1-B6AA-4463-B414-2B5837061F4F}"/>
    <cellStyle name="Note 2 9 3" xfId="6538" xr:uid="{4AE4D6E9-DAB6-4ED4-8882-0944E7C95C54}"/>
    <cellStyle name="Note 2 9 4" xfId="26118" xr:uid="{297E3C90-BAD7-4644-ADB2-0746C6174AF8}"/>
    <cellStyle name="Note 2_TRAFO" xfId="2148" xr:uid="{00000000-0005-0000-0000-000065080000}"/>
    <cellStyle name="Note 20" xfId="2149" xr:uid="{00000000-0005-0000-0000-000066080000}"/>
    <cellStyle name="Note 20 10" xfId="8462" xr:uid="{580DB6AA-199E-40AD-8DEA-8A38B37DA0B2}"/>
    <cellStyle name="Note 20 10 2" xfId="14933" xr:uid="{6A216130-36BD-4DB7-BAB8-349F39A5097F}"/>
    <cellStyle name="Note 20 10 2 2" xfId="17671" xr:uid="{E26D9669-C23E-4237-BDC7-252D5B758FA1}"/>
    <cellStyle name="Note 20 10 2 3" xfId="31844" xr:uid="{9C7019BC-7F3F-4526-8E3E-88BB32F0F052}"/>
    <cellStyle name="Note 20 10 3" xfId="19700" xr:uid="{4C2A34E7-43BE-4B14-8CF1-AE58D8A386BE}"/>
    <cellStyle name="Note 20 10 4" xfId="26325" xr:uid="{35E3D508-D25A-4CB1-A307-BF0CC6D7B001}"/>
    <cellStyle name="Note 20 11" xfId="8312" xr:uid="{FD9F5800-5A05-4D05-938C-4397765CF4C2}"/>
    <cellStyle name="Note 20 11 2" xfId="14783" xr:uid="{B936044B-D422-4C0C-BF8F-BBB3DB92BFC1}"/>
    <cellStyle name="Note 20 11 2 2" xfId="5528" xr:uid="{C24EF6E4-5235-4214-9DA6-BDF0D1AE7AA5}"/>
    <cellStyle name="Note 20 11 2 3" xfId="31694" xr:uid="{F1DA383A-D28D-494B-9AE2-09D628C9813E}"/>
    <cellStyle name="Note 20 11 3" xfId="7691" xr:uid="{9382C57F-AB26-4327-96C4-22E9F7CDA0A6}"/>
    <cellStyle name="Note 20 11 4" xfId="26175" xr:uid="{9B1A55E2-5015-4220-87F6-6F56C7D9D93B}"/>
    <cellStyle name="Note 20 12" xfId="9001" xr:uid="{DC809F39-32AA-4E9D-BC3E-8A587A939005}"/>
    <cellStyle name="Note 20 12 2" xfId="15472" xr:uid="{7C2C04A8-A1AD-45B5-B2B4-031EE95DAAA0}"/>
    <cellStyle name="Note 20 12 2 2" xfId="21055" xr:uid="{1FA4DACE-B406-4761-BDA1-0BE52E451B18}"/>
    <cellStyle name="Note 20 12 2 3" xfId="32291" xr:uid="{57F17DDC-B35A-4245-84ED-E787CC5C6EC9}"/>
    <cellStyle name="Note 20 12 3" xfId="7666" xr:uid="{B33A44B9-38F3-48F9-8572-62D9BC4344F5}"/>
    <cellStyle name="Note 20 12 4" xfId="26773" xr:uid="{D483D31F-64A0-4E52-9255-9624E917CC7C}"/>
    <cellStyle name="Note 20 13" xfId="8843" xr:uid="{1FA35A5E-C9E0-4DBD-8DBE-BE082AC5B079}"/>
    <cellStyle name="Note 20 13 2" xfId="15314" xr:uid="{77177BC3-A27D-4E2A-8236-4EC1B3F765E3}"/>
    <cellStyle name="Note 20 13 2 2" xfId="4989" xr:uid="{8AA720BE-803E-44AB-9BFE-0450F735669F}"/>
    <cellStyle name="Note 20 13 2 3" xfId="32134" xr:uid="{B5F10D08-5C89-42A4-9A3D-08051AEDE3C1}"/>
    <cellStyle name="Note 20 13 3" xfId="20088" xr:uid="{8CDFC6C7-CA29-44B0-97FA-798A3C7BEC1E}"/>
    <cellStyle name="Note 20 13 4" xfId="26616" xr:uid="{0AA6436B-234F-42A4-9A65-9BF4DB40F460}"/>
    <cellStyle name="Note 20 14" xfId="9230" xr:uid="{F7F80EB3-E765-4DDA-904B-F08FAD97CB92}"/>
    <cellStyle name="Note 20 14 2" xfId="15701" xr:uid="{2BB6CFBB-977D-415C-B0AC-5CE6FF0AA009}"/>
    <cellStyle name="Note 20 14 2 2" xfId="23741" xr:uid="{D07106A6-5A82-4BF1-A505-E1C2058616C0}"/>
    <cellStyle name="Note 20 14 2 3" xfId="32513" xr:uid="{342B305F-12EE-43FC-A665-A0624420BC30}"/>
    <cellStyle name="Note 20 14 3" xfId="22004" xr:uid="{0A9068DB-9143-43E9-8858-55DA33293E01}"/>
    <cellStyle name="Note 20 14 4" xfId="26994" xr:uid="{165168D1-355F-4A4C-AFD6-5B865782314F}"/>
    <cellStyle name="Note 20 15" xfId="9573" xr:uid="{B25C5542-B228-4CA9-8914-A658D42AA50F}"/>
    <cellStyle name="Note 20 15 2" xfId="16044" xr:uid="{602325C8-CED1-464E-AAB8-D85F3BB8CBA2}"/>
    <cellStyle name="Note 20 15 2 2" xfId="23604" xr:uid="{F3366796-BF9B-42E2-AFF8-6B03E89B95C9}"/>
    <cellStyle name="Note 20 15 2 3" xfId="32841" xr:uid="{66B7C024-FCFC-4140-B1DE-FE0D5B4EC08A}"/>
    <cellStyle name="Note 20 15 3" xfId="7307" xr:uid="{ECC454FE-4A4E-49AF-A19D-B4FD1EBBCA79}"/>
    <cellStyle name="Note 20 15 4" xfId="27322" xr:uid="{A275F8E7-60FE-4A79-8C86-68B7B5EC19D0}"/>
    <cellStyle name="Note 20 16" xfId="9869" xr:uid="{F21EF026-9E31-46B9-8072-100CA4159AD4}"/>
    <cellStyle name="Note 20 16 2" xfId="16340" xr:uid="{CAB10971-300E-4874-90C1-C9154F55D31B}"/>
    <cellStyle name="Note 20 16 2 2" xfId="19668" xr:uid="{3697F983-05C5-43DC-BEB0-05257F8EED7E}"/>
    <cellStyle name="Note 20 16 2 3" xfId="32968" xr:uid="{CD4F1FD3-BC06-4292-B6B0-BD3D0494CC76}"/>
    <cellStyle name="Note 20 16 3" xfId="22244" xr:uid="{A2359227-7CCD-444E-8155-1372EAA73241}"/>
    <cellStyle name="Note 20 16 4" xfId="27455" xr:uid="{A51EC03F-8E84-4C4B-810C-A7BFF48009F9}"/>
    <cellStyle name="Note 20 17" xfId="9896" xr:uid="{C94BAA30-6CC7-480F-B94F-58D759AA93B0}"/>
    <cellStyle name="Note 20 17 2" xfId="16367" xr:uid="{100E7CB6-1E4E-4A6A-AD54-B29F4C5EF87C}"/>
    <cellStyle name="Note 20 17 2 2" xfId="6168" xr:uid="{CB91E658-1EEA-4371-B3B4-72C1F5D4F6E1}"/>
    <cellStyle name="Note 20 17 2 3" xfId="32988" xr:uid="{4571A2EF-008D-4231-9EE4-AC1B1DBC675C}"/>
    <cellStyle name="Note 20 17 3" xfId="22841" xr:uid="{942748B8-F77F-4961-9AE9-A5CC805ED783}"/>
    <cellStyle name="Note 20 17 4" xfId="27476" xr:uid="{39E062ED-74CC-4D4B-BE03-B6B6AE20A53D}"/>
    <cellStyle name="Note 20 18" xfId="10077" xr:uid="{02D43906-A98E-44EA-A2D1-836E41C77F8D}"/>
    <cellStyle name="Note 20 18 2" xfId="16548" xr:uid="{5D09A874-6A76-46AE-9622-D742340B5DD5}"/>
    <cellStyle name="Note 20 18 2 2" xfId="17941" xr:uid="{799376C8-20FB-42C7-98F2-81CEA8273D78}"/>
    <cellStyle name="Note 20 18 2 3" xfId="33165" xr:uid="{296E46AD-9F01-4454-B4F8-E5EF01806941}"/>
    <cellStyle name="Note 20 18 3" xfId="18826" xr:uid="{8BAA1275-6C7B-4CE8-BDB9-F8D268213F35}"/>
    <cellStyle name="Note 20 18 4" xfId="27653" xr:uid="{C6CC5088-8D89-4A39-B949-CE7B88F500B7}"/>
    <cellStyle name="Note 20 19" xfId="10256" xr:uid="{D92ECE72-40DC-4685-848A-D6AEEBF06162}"/>
    <cellStyle name="Note 20 19 2" xfId="16727" xr:uid="{B821038D-2FFD-499C-820B-22CFCBCD0E74}"/>
    <cellStyle name="Note 20 19 2 2" xfId="19619" xr:uid="{26E574C0-D671-49DF-8E70-70EF229F0856}"/>
    <cellStyle name="Note 20 19 2 3" xfId="33342" xr:uid="{951999DB-EB5B-47AB-B5A0-3BD39766F312}"/>
    <cellStyle name="Note 20 19 3" xfId="20508" xr:uid="{64A4917B-40C4-467C-997E-7AD13F85CC83}"/>
    <cellStyle name="Note 20 19 4" xfId="27829" xr:uid="{BD79B143-BD72-43B3-B465-96A1DD6944C2}"/>
    <cellStyle name="Note 20 2" xfId="2150" xr:uid="{00000000-0005-0000-0000-000067080000}"/>
    <cellStyle name="Note 20 2 10" xfId="9002" xr:uid="{FDB69D69-945E-45EC-9AF5-949116B9CA75}"/>
    <cellStyle name="Note 20 2 10 2" xfId="15473" xr:uid="{C13C3059-D485-4A9F-84AB-4AAA1DEE3356}"/>
    <cellStyle name="Note 20 2 10 2 2" xfId="21325" xr:uid="{2C92B27D-4CC2-4E90-BB36-C7DCDFCE106F}"/>
    <cellStyle name="Note 20 2 10 2 3" xfId="32292" xr:uid="{3C4CC5BE-1131-46AC-A6FE-D1DFF8ABA769}"/>
    <cellStyle name="Note 20 2 10 3" xfId="22916" xr:uid="{91912D47-2F04-4F86-8831-95FB7BE37FC3}"/>
    <cellStyle name="Note 20 2 10 4" xfId="26774" xr:uid="{29C44DE4-B7B1-4AC9-B5D6-76DD6F616547}"/>
    <cellStyle name="Note 20 2 11" xfId="8844" xr:uid="{F14C8E1E-CD29-4CB3-89E3-A673776CF09F}"/>
    <cellStyle name="Note 20 2 11 2" xfId="15315" xr:uid="{B0C6EA6E-4CE3-4B2B-8838-2804912FD7B5}"/>
    <cellStyle name="Note 20 2 11 2 2" xfId="5628" xr:uid="{19716C79-0BC7-4A12-8572-33C2DDE3C70A}"/>
    <cellStyle name="Note 20 2 11 2 3" xfId="32135" xr:uid="{1B256597-6E42-4811-B968-AA36F607C2DA}"/>
    <cellStyle name="Note 20 2 11 3" xfId="21165" xr:uid="{BA4E380C-4ABF-4E1F-AC62-D5C4153056A3}"/>
    <cellStyle name="Note 20 2 11 4" xfId="26617" xr:uid="{642AAC30-F221-462A-B0F9-7B4049FF96DC}"/>
    <cellStyle name="Note 20 2 12" xfId="9231" xr:uid="{1551A018-79D0-47BE-A59C-64D452B7BE2D}"/>
    <cellStyle name="Note 20 2 12 2" xfId="15702" xr:uid="{D04A5D08-11EF-4FFD-8D8B-C9078EF85A8D}"/>
    <cellStyle name="Note 20 2 12 2 2" xfId="7689" xr:uid="{27F6A91E-9382-4100-8F0D-7B344E8C6C7E}"/>
    <cellStyle name="Note 20 2 12 2 3" xfId="32514" xr:uid="{6D6E1890-DC17-47AE-ABD2-100CF439D5EF}"/>
    <cellStyle name="Note 20 2 12 3" xfId="21826" xr:uid="{D6A798A1-D3BF-43C7-8275-FA7057ACC3AF}"/>
    <cellStyle name="Note 20 2 12 4" xfId="26995" xr:uid="{E52BE4EA-D16A-4465-B996-D127D874D196}"/>
    <cellStyle name="Note 20 2 13" xfId="9572" xr:uid="{F4EE2318-A877-4531-B3F6-5947CD87AB74}"/>
    <cellStyle name="Note 20 2 13 2" xfId="16043" xr:uid="{979B32F0-2FED-4AEB-9A37-4A5C11090DBA}"/>
    <cellStyle name="Note 20 2 13 2 2" xfId="23350" xr:uid="{9B1DC7C2-6368-4CAB-9934-326DA214AD70}"/>
    <cellStyle name="Note 20 2 13 2 3" xfId="32840" xr:uid="{45B8D5A8-4706-4AE6-B419-601540F788FE}"/>
    <cellStyle name="Note 20 2 13 3" xfId="20805" xr:uid="{D4475739-274D-4CD7-8B34-FA87E3B2A3BA}"/>
    <cellStyle name="Note 20 2 13 4" xfId="27321" xr:uid="{3B10A3F1-8F76-4C73-8029-CA93B9D44BC0}"/>
    <cellStyle name="Note 20 2 14" xfId="9870" xr:uid="{C9B82F4B-6927-4E3D-9F8B-9E34D20C4701}"/>
    <cellStyle name="Note 20 2 14 2" xfId="16341" xr:uid="{C53AEEFA-3984-4695-8BA7-03FB0CED79E6}"/>
    <cellStyle name="Note 20 2 14 2 2" xfId="18634" xr:uid="{E567A74A-5E3A-469D-B138-8EC0468974C2}"/>
    <cellStyle name="Note 20 2 14 2 3" xfId="32969" xr:uid="{FE99F02A-DD47-4B3F-B3AE-EBE53D45A168}"/>
    <cellStyle name="Note 20 2 14 3" xfId="21808" xr:uid="{9F5475ED-EADE-4530-9349-2C5D5E68F59D}"/>
    <cellStyle name="Note 20 2 14 4" xfId="27456" xr:uid="{B0A12BB6-8C34-442F-8978-2F10DE95CEA0}"/>
    <cellStyle name="Note 20 2 15" xfId="9897" xr:uid="{ACF0ABA5-71AF-40A6-B909-44B84FC860A5}"/>
    <cellStyle name="Note 20 2 15 2" xfId="16368" xr:uid="{6BE0C240-93AD-4A45-9EDD-59ED1D4F9D08}"/>
    <cellStyle name="Note 20 2 15 2 2" xfId="5610" xr:uid="{3D2EB5FD-E746-4737-A228-2CC39164BC68}"/>
    <cellStyle name="Note 20 2 15 2 3" xfId="32989" xr:uid="{1E90CF9D-92CE-4063-9D96-D0D8B6AF5B0E}"/>
    <cellStyle name="Note 20 2 15 3" xfId="22702" xr:uid="{743AF921-33A4-4AE2-B42F-AC8E1CBDA497}"/>
    <cellStyle name="Note 20 2 15 4" xfId="27477" xr:uid="{8B297FAF-164D-483F-BC41-D4899B69275D}"/>
    <cellStyle name="Note 20 2 16" xfId="10078" xr:uid="{FF913B12-AA6F-4A17-98A5-FBBE017EC7E9}"/>
    <cellStyle name="Note 20 2 16 2" xfId="16549" xr:uid="{E5F1DBFB-E65A-4676-B620-324ADCBDF666}"/>
    <cellStyle name="Note 20 2 16 2 2" xfId="21655" xr:uid="{8D505EA0-D61D-42EE-B687-BB2D58DBB88B}"/>
    <cellStyle name="Note 20 2 16 2 3" xfId="33166" xr:uid="{F3F20394-ECC9-490E-A835-B10AD65ABF38}"/>
    <cellStyle name="Note 20 2 16 3" xfId="4880" xr:uid="{DAC9B8A0-082B-445A-A97B-49E517E4DD4F}"/>
    <cellStyle name="Note 20 2 16 4" xfId="27654" xr:uid="{50C2591B-5810-41E0-B1EE-E5640F78BBE4}"/>
    <cellStyle name="Note 20 2 17" xfId="10257" xr:uid="{396D49AF-273C-440B-A387-DEAA9E8A18FB}"/>
    <cellStyle name="Note 20 2 17 2" xfId="16728" xr:uid="{B74EC624-1A04-43B7-80A6-2B3245BE57CA}"/>
    <cellStyle name="Note 20 2 17 2 2" xfId="5897" xr:uid="{E2FE4952-3407-4020-8C00-01786A1D43E1}"/>
    <cellStyle name="Note 20 2 17 2 3" xfId="33343" xr:uid="{6666069B-DFF1-4F28-AB0C-9EB1113D8814}"/>
    <cellStyle name="Note 20 2 17 3" xfId="23148" xr:uid="{E1D90ECE-E019-4D02-BBE0-BE6D62123543}"/>
    <cellStyle name="Note 20 2 17 4" xfId="27830" xr:uid="{34029BEE-BAFD-419F-B6C7-FC74AB17D3E4}"/>
    <cellStyle name="Note 20 2 18" xfId="10638" xr:uid="{2508E282-C668-4ADA-8FE1-73FE608EB0B8}"/>
    <cellStyle name="Note 20 2 18 2" xfId="22454" xr:uid="{DD136098-5370-49F2-AC25-94ADF9248C2C}"/>
    <cellStyle name="Note 20 2 18 3" xfId="28193" xr:uid="{7D529C66-FAF0-44AD-A30D-476837027EFA}"/>
    <cellStyle name="Note 20 2 19" xfId="11470" xr:uid="{7C8233D3-9DD4-4EA5-BB5F-EFFB0118B875}"/>
    <cellStyle name="Note 20 2 19 2" xfId="20116" xr:uid="{FE88EE1B-47AF-4F3F-8654-865BE3BCFF4C}"/>
    <cellStyle name="Note 20 2 19 3" xfId="28756" xr:uid="{EAFE2BA2-289E-4E0D-A85F-0F49D159CF04}"/>
    <cellStyle name="Note 20 2 2" xfId="2151" xr:uid="{00000000-0005-0000-0000-000068080000}"/>
    <cellStyle name="Note 20 2 2 2" xfId="4224" xr:uid="{CD581C1F-4BBB-4B49-9CD7-74F79B5FDFF2}"/>
    <cellStyle name="Note 20 2 2 2 2" xfId="13389" xr:uid="{37575BD0-9E72-4D6B-A52E-54570EC48D11}"/>
    <cellStyle name="Note 20 2 2 2 2 2" xfId="7348" xr:uid="{5D5C6CAB-500B-4BB7-8B80-30CDFF174835}"/>
    <cellStyle name="Note 20 2 2 2 2 3" xfId="30530" xr:uid="{3E7BC7DB-50B2-4FAE-9A18-21620D2207FC}"/>
    <cellStyle name="Note 20 2 2 2 3" xfId="21157" xr:uid="{10B612FD-0E58-4F87-94DB-73B904657471}"/>
    <cellStyle name="Note 20 2 2 2 4" xfId="24999" xr:uid="{6C3B8CD1-C380-4A09-AC07-A641799EEA97}"/>
    <cellStyle name="Note 20 2 2 3" xfId="11471" xr:uid="{2F50F86E-3325-44A0-A806-9688198D611D}"/>
    <cellStyle name="Note 20 2 2 3 2" xfId="4875" xr:uid="{9BD0A657-7083-4AD6-B6E7-1C0CF2C4403C}"/>
    <cellStyle name="Note 20 2 2 3 3" xfId="28757" xr:uid="{486287D5-54ED-43BD-B9EA-4CB0D589DFAE}"/>
    <cellStyle name="Note 20 2 2 4" xfId="12416" xr:uid="{7CFAA192-8D02-48D8-9FB3-11CE9A04C357}"/>
    <cellStyle name="Note 20 2 2 4 2" xfId="17480" xr:uid="{CF18AA92-328F-4786-92F0-D8A8FF932C38}"/>
    <cellStyle name="Note 20 2 2 4 3" xfId="29642" xr:uid="{E1AD4C03-718A-4121-8B59-2B21ABA7A9A5}"/>
    <cellStyle name="Note 20 2 2 5" xfId="21386" xr:uid="{22548931-A6C5-42F1-B215-AD9A59476946}"/>
    <cellStyle name="Note 20 2 20" xfId="10780" xr:uid="{C2C2FFAB-BBB6-4B28-8D90-B580E9ADE2A0}"/>
    <cellStyle name="Note 20 2 20 2" xfId="22891" xr:uid="{D4C9EC8C-66B0-4DD1-9DA5-062788711FE5}"/>
    <cellStyle name="Note 20 2 20 3" xfId="28310" xr:uid="{2908AF40-E033-4959-BA33-563A01F39E9D}"/>
    <cellStyle name="Note 20 2 21" xfId="11789" xr:uid="{5C30A25D-6D18-42C9-879A-DDB4ACAB4527}"/>
    <cellStyle name="Note 20 2 21 2" xfId="23047" xr:uid="{41EC6EF4-F8BE-4F12-8E7E-2D1E3747E4B7}"/>
    <cellStyle name="Note 20 2 21 3" xfId="29074" xr:uid="{B24553E5-E834-4A01-8041-5E305E4EEF5C}"/>
    <cellStyle name="Note 20 2 22" xfId="11305" xr:uid="{63CD18C1-354E-4D1C-A776-C3EEB29B73A5}"/>
    <cellStyle name="Note 20 2 22 2" xfId="17855" xr:uid="{E284732A-1D7B-4B2A-9801-D428A224585D}"/>
    <cellStyle name="Note 20 2 22 3" xfId="28607" xr:uid="{33E9B027-07A6-4613-A8D3-FFFBE4EA3D1F}"/>
    <cellStyle name="Note 20 2 23" xfId="11395" xr:uid="{47E85349-79AE-4C99-BE49-AB26E565EAFD}"/>
    <cellStyle name="Note 20 2 23 2" xfId="21352" xr:uid="{D14110DB-1423-4675-AC1C-26AC85775A08}"/>
    <cellStyle name="Note 20 2 23 3" xfId="28681" xr:uid="{1CA15934-819A-4EC6-9028-2815CE862CE4}"/>
    <cellStyle name="Note 20 2 24" xfId="17167" xr:uid="{76D9F76F-9BF2-445F-9890-6FA65357B07C}"/>
    <cellStyle name="Note 20 2 24 2" xfId="4594" xr:uid="{8F71517D-D99F-43B5-A672-81C7FA09FE1E}"/>
    <cellStyle name="Note 20 2 24 3" xfId="33731" xr:uid="{2507A51B-13E1-4201-8395-FAA166004FB6}"/>
    <cellStyle name="Note 20 2 25" xfId="22853" xr:uid="{A28E053D-8DEB-4906-BE4E-24CF6E8ED245}"/>
    <cellStyle name="Note 20 2 26" xfId="34174" xr:uid="{903CCA03-771A-4838-8421-E11263502A09}"/>
    <cellStyle name="Note 20 2 27" xfId="27380" xr:uid="{7FE3844E-270C-4D2D-9A45-CECED9D16D2C}"/>
    <cellStyle name="Note 20 2 28" xfId="24229" xr:uid="{5CE88DF8-E981-43B1-B1A6-8952836079A8}"/>
    <cellStyle name="Note 20 2 3" xfId="3547" xr:uid="{930B3C45-3A81-41A1-B8A5-73EEBA6EC07F}"/>
    <cellStyle name="Note 20 2 3 2" xfId="13388" xr:uid="{024C5B84-A30A-4CAA-8E14-29FC941A49F4}"/>
    <cellStyle name="Note 20 2 3 2 2" xfId="19713" xr:uid="{DC4DEC9A-3A1B-4209-B1FE-902550E0953F}"/>
    <cellStyle name="Note 20 2 3 2 3" xfId="30529" xr:uid="{B1728B35-91F1-4158-B49D-A0D7DEAEEDC0}"/>
    <cellStyle name="Note 20 2 3 3" xfId="7062" xr:uid="{A08299BF-67DE-4211-A320-6E02F726B463}"/>
    <cellStyle name="Note 20 2 3 4" xfId="21454" xr:uid="{DE6ECC3B-ADAF-4BD7-B15A-0A55B1786F09}"/>
    <cellStyle name="Note 20 2 3 5" xfId="24998" xr:uid="{EA6DD3EA-7E0D-4DF6-BF86-124E29AAD977}"/>
    <cellStyle name="Note 20 2 4" xfId="3721" xr:uid="{70C3C946-639A-4258-9087-BA63F1E17274}"/>
    <cellStyle name="Note 20 2 4 2" xfId="13742" xr:uid="{5761D85F-90C4-40D0-89ED-86EA37DF0B6E}"/>
    <cellStyle name="Note 20 2 4 2 2" xfId="19126" xr:uid="{1141A55A-2D24-4537-8E7D-35A2382B76F4}"/>
    <cellStyle name="Note 20 2 4 2 3" xfId="30877" xr:uid="{5158D441-8AD5-43DE-9D57-841575B4F1B6}"/>
    <cellStyle name="Note 20 2 4 3" xfId="22957" xr:uid="{E0008D09-4573-470D-980B-D7BF0B275428}"/>
    <cellStyle name="Note 20 2 4 4" xfId="25351" xr:uid="{EA300C81-270D-4439-83E1-C51D7C4A3B74}"/>
    <cellStyle name="Note 20 2 5" xfId="7483" xr:uid="{084EEBA7-67EB-4691-8226-35A9116A2ED1}"/>
    <cellStyle name="Note 20 2 5 2" xfId="13887" xr:uid="{608CEB5F-DCD5-4458-8C07-64C49B91E778}"/>
    <cellStyle name="Note 20 2 5 2 2" xfId="18399" xr:uid="{75DAD88F-44E8-4E70-977B-5AF1B2BA14AE}"/>
    <cellStyle name="Note 20 2 5 2 3" xfId="30917" xr:uid="{79DE4DDF-F5D4-4768-9506-AE633EE435FA}"/>
    <cellStyle name="Note 20 2 5 3" xfId="18135" xr:uid="{1E523A8A-CFEE-459E-B034-6C90E0572FB5}"/>
    <cellStyle name="Note 20 2 5 4" xfId="25396" xr:uid="{07BDC743-17E3-406E-BF2C-4C383D6B1980}"/>
    <cellStyle name="Note 20 2 6" xfId="7809" xr:uid="{EA9254A5-62F9-4684-AA80-980F01A32973}"/>
    <cellStyle name="Note 20 2 6 2" xfId="14280" xr:uid="{C52CB4B4-74B8-415C-870C-62535DADF53B}"/>
    <cellStyle name="Note 20 2 6 2 2" xfId="17409" xr:uid="{5615F6CE-6305-40E2-9147-178643DDB4D0}"/>
    <cellStyle name="Note 20 2 6 2 3" xfId="31298" xr:uid="{9AB31B91-9562-4E13-808F-198BE6132040}"/>
    <cellStyle name="Note 20 2 6 3" xfId="22877" xr:uid="{CE528378-F164-47D3-BE0D-2FC7BBB80BAD}"/>
    <cellStyle name="Note 20 2 6 4" xfId="25777" xr:uid="{C67AC3EA-77CE-40AE-B5E3-09CA6F76E3D8}"/>
    <cellStyle name="Note 20 2 7" xfId="8153" xr:uid="{87A6B5DC-D7A0-4F88-BBDD-B404CA31949A}"/>
    <cellStyle name="Note 20 2 7 2" xfId="14624" xr:uid="{3F76EE1D-49A1-4012-86D8-E4567A65065C}"/>
    <cellStyle name="Note 20 2 7 2 2" xfId="18595" xr:uid="{402A9C0E-127A-47D7-8A37-AB6F06A6916C}"/>
    <cellStyle name="Note 20 2 7 2 3" xfId="31634" xr:uid="{99BE5FA8-4C04-45AB-9ED6-D9A706D33409}"/>
    <cellStyle name="Note 20 2 7 3" xfId="18755" xr:uid="{D0D459DC-B69C-4DD4-941F-28C75223F73E}"/>
    <cellStyle name="Note 20 2 7 4" xfId="26114" xr:uid="{7E2E3D1A-A709-49CC-A5DD-DD4222379312}"/>
    <cellStyle name="Note 20 2 8" xfId="8545" xr:uid="{DB800054-AB67-43A1-9C4C-B7927AF2085C}"/>
    <cellStyle name="Note 20 2 8 2" xfId="15016" xr:uid="{57DAEB9B-34D2-492B-B302-4D797BE0EE48}"/>
    <cellStyle name="Note 20 2 8 2 2" xfId="19200" xr:uid="{CD9FB3F9-E972-4B5C-B9E3-1231A1066CD9}"/>
    <cellStyle name="Note 20 2 8 2 3" xfId="31924" xr:uid="{ACC629AA-BA1A-483D-BD59-AA560BE22A2C}"/>
    <cellStyle name="Note 20 2 8 3" xfId="20164" xr:uid="{EBCFF5E8-0F9A-48C0-8299-F3DA92142892}"/>
    <cellStyle name="Note 20 2 8 4" xfId="26404" xr:uid="{045F59BD-4BE9-4075-B82E-618D4F14D258}"/>
    <cellStyle name="Note 20 2 9" xfId="8313" xr:uid="{9AF84FEE-DD43-4AA7-BEF9-A24B7922691D}"/>
    <cellStyle name="Note 20 2 9 2" xfId="14784" xr:uid="{833E32B3-662C-4750-9808-6DB49A57A699}"/>
    <cellStyle name="Note 20 2 9 2 2" xfId="5873" xr:uid="{CCA7E66F-7B16-4544-BC0F-F893B6EB80B6}"/>
    <cellStyle name="Note 20 2 9 2 3" xfId="31695" xr:uid="{CFEA11B0-462D-4A0B-A1C1-A3A3D9714ADF}"/>
    <cellStyle name="Note 20 2 9 3" xfId="21182" xr:uid="{6FE9D592-9FAE-49C6-AC50-24ABA2442D19}"/>
    <cellStyle name="Note 20 2 9 4" xfId="26176" xr:uid="{2D1D8AC6-BA7F-4209-A964-65566CF8BEC9}"/>
    <cellStyle name="Note 20 20" xfId="11077" xr:uid="{2AC207EC-DB7B-4937-B49A-F238BD874060}"/>
    <cellStyle name="Note 20 20 2" xfId="18855" xr:uid="{BA80310E-C889-437E-9B52-91EEA442A4E7}"/>
    <cellStyle name="Note 20 20 3" xfId="28399" xr:uid="{4824232B-63DD-45E8-8B6D-A2DF760CC984}"/>
    <cellStyle name="Note 20 21" xfId="11469" xr:uid="{B9AA2AD6-03E3-4506-85EA-7C618FB6FBC1}"/>
    <cellStyle name="Note 20 21 2" xfId="5706" xr:uid="{BD2EEBD6-ACDB-40A5-8F76-DC0CAAC1F4CD}"/>
    <cellStyle name="Note 20 21 3" xfId="28755" xr:uid="{A45D4EF8-4323-4368-86F1-9AC6C6AFE0AB}"/>
    <cellStyle name="Note 20 22" xfId="10781" xr:uid="{0B141757-55F8-4B2C-BC86-FF076990FDCD}"/>
    <cellStyle name="Note 20 22 2" xfId="22223" xr:uid="{91E933F6-B7B6-4106-A00F-D378AB5E680E}"/>
    <cellStyle name="Note 20 22 3" xfId="28311" xr:uid="{34C44BF5-D125-4D47-9DF6-EB09B8F21D96}"/>
    <cellStyle name="Note 20 23" xfId="11788" xr:uid="{1F10EB89-CD40-4432-9886-FE2C9AADB9CF}"/>
    <cellStyle name="Note 20 23 2" xfId="20980" xr:uid="{C14AA1DD-7F3F-43AA-9825-8251F9EBF034}"/>
    <cellStyle name="Note 20 23 3" xfId="29073" xr:uid="{65811A5A-9D07-4A19-BF41-0C8A2FABE975}"/>
    <cellStyle name="Note 20 24" xfId="11304" xr:uid="{5C3AD621-58F5-48F0-A78C-2FFA5627B9D2}"/>
    <cellStyle name="Note 20 24 2" xfId="23500" xr:uid="{40C6B4E4-FED9-442F-9E3A-10B9101E2A15}"/>
    <cellStyle name="Note 20 24 3" xfId="28606" xr:uid="{85C0047D-5D0A-47D6-BA15-9C8807D7670D}"/>
    <cellStyle name="Note 20 25" xfId="11394" xr:uid="{0F5D2409-5C5A-4FD6-AE77-A75588370C54}"/>
    <cellStyle name="Note 20 25 2" xfId="20322" xr:uid="{C9E1C76D-23ED-4C22-B59C-1E311C0EE18D}"/>
    <cellStyle name="Note 20 25 3" xfId="28680" xr:uid="{FA3803C8-549B-47B0-A791-37798296A19D}"/>
    <cellStyle name="Note 20 26" xfId="17166" xr:uid="{D8610C4F-EAF2-44A0-B016-69AAD488A7FD}"/>
    <cellStyle name="Note 20 26 2" xfId="17905" xr:uid="{5B3AF23F-7F63-4B61-87E5-3EF66856BDB9}"/>
    <cellStyle name="Note 20 26 3" xfId="33730" xr:uid="{8A8F9048-1593-4AF3-84F1-AECDC98DBE8B}"/>
    <cellStyle name="Note 20 27" xfId="18541" xr:uid="{80709380-833F-4C3C-B024-BE8CBEE5D1D9}"/>
    <cellStyle name="Note 20 28" xfId="30885" xr:uid="{CFD72D15-BF21-42A6-AC19-B6824372966B}"/>
    <cellStyle name="Note 20 29" xfId="34185" xr:uid="{1BE36560-9997-447F-BF81-4CFE5FC76EE0}"/>
    <cellStyle name="Note 20 3" xfId="2152" xr:uid="{00000000-0005-0000-0000-000069080000}"/>
    <cellStyle name="Note 20 3 2" xfId="4225" xr:uid="{55A64992-24DB-4154-8716-DCA37E939110}"/>
    <cellStyle name="Note 20 3 2 2" xfId="13390" xr:uid="{D6EC2F63-CC4B-49CC-BAB1-DF3426115E0C}"/>
    <cellStyle name="Note 20 3 2 2 2" xfId="7191" xr:uid="{90698757-F08F-43E1-A423-DBDD66F1F258}"/>
    <cellStyle name="Note 20 3 2 2 3" xfId="30531" xr:uid="{0FFD740C-0411-469C-A04D-02355C892E47}"/>
    <cellStyle name="Note 20 3 2 3" xfId="19248" xr:uid="{E880F68D-6891-4912-B975-6A90D7C9F714}"/>
    <cellStyle name="Note 20 3 2 4" xfId="25000" xr:uid="{BAEAE277-A7D5-4F3E-B882-78F969353389}"/>
    <cellStyle name="Note 20 3 3" xfId="11472" xr:uid="{9F010535-55CB-428E-9E8B-C200A7A32E54}"/>
    <cellStyle name="Note 20 3 3 2" xfId="18460" xr:uid="{1514002E-5D06-461E-A7B9-F4E3BBA833A8}"/>
    <cellStyle name="Note 20 3 3 3" xfId="28758" xr:uid="{2D138BDB-840A-470C-A8BE-34004D48813B}"/>
    <cellStyle name="Note 20 3 4" xfId="12417" xr:uid="{414B6AD1-3A06-4A07-918F-AEBC4C6E22E5}"/>
    <cellStyle name="Note 20 3 4 2" xfId="23168" xr:uid="{AF0A2358-F6EE-442C-97BD-B9DC4D96F695}"/>
    <cellStyle name="Note 20 3 4 3" xfId="29643" xr:uid="{1CD916EF-6600-460A-8027-C4CF7861F2BB}"/>
    <cellStyle name="Note 20 3 5" xfId="22856" xr:uid="{D322507E-2AB6-49C1-9950-38E729D16BF5}"/>
    <cellStyle name="Note 20 3 6" xfId="24165" xr:uid="{368C30B4-2988-4A71-8FB4-55216C7CC6CB}"/>
    <cellStyle name="Note 20 30" xfId="34243" xr:uid="{9E740678-ADD1-4F05-A6D3-AE61FBEC7755}"/>
    <cellStyle name="Note 20 4" xfId="3295" xr:uid="{5C632049-1586-4B5A-9123-1A05AFD9A020}"/>
    <cellStyle name="Note 20 4 2" xfId="12925" xr:uid="{47B02E6F-5D93-4442-9ABB-84DBD0B021BF}"/>
    <cellStyle name="Note 20 4 2 2" xfId="19380" xr:uid="{40C19F03-3158-45BE-8D4D-19F09BDC77A0}"/>
    <cellStyle name="Note 20 4 2 3" xfId="30150" xr:uid="{BF54065C-C136-4B6E-BCF4-63354EB26149}"/>
    <cellStyle name="Note 20 4 3" xfId="6575" xr:uid="{51F83DA5-BCAA-46DD-946B-BCE990163D82}"/>
    <cellStyle name="Note 20 4 4" xfId="20973" xr:uid="{355D183E-45CD-40A0-B144-AE621116A33A}"/>
    <cellStyle name="Note 20 5" xfId="3400" xr:uid="{A7F42A36-404A-455C-85DC-750F9CE5B55A}"/>
    <cellStyle name="Note 20 5 2" xfId="13387" xr:uid="{421BFF6E-C471-4CC6-9E6E-A1998EEE642F}"/>
    <cellStyle name="Note 20 5 2 2" xfId="22239" xr:uid="{606E16A2-AFC3-4FAA-BD82-DD3722324941}"/>
    <cellStyle name="Note 20 5 2 3" xfId="30528" xr:uid="{906BF27A-99AC-4366-837C-56D684DC3EB0}"/>
    <cellStyle name="Note 20 5 3" xfId="7061" xr:uid="{E0D81C18-7CF8-46C2-8785-8653AA1520B8}"/>
    <cellStyle name="Note 20 5 4" xfId="5903" xr:uid="{AEE6BD8B-954A-4A70-87FD-1302966EC823}"/>
    <cellStyle name="Note 20 5 5" xfId="24997" xr:uid="{74AE6FD0-9EF9-4635-88E9-7AF30E99D83F}"/>
    <cellStyle name="Note 20 6" xfId="3706" xr:uid="{70517FA5-B868-4A0C-9931-F94684B800A7}"/>
    <cellStyle name="Note 20 6 2" xfId="14046" xr:uid="{4B56B2B7-06A0-41A0-B24E-EA11728FCC04}"/>
    <cellStyle name="Note 20 6 2 2" xfId="18452" xr:uid="{1CFBB9B5-39E7-4ECD-B9CF-86D72DF404DC}"/>
    <cellStyle name="Note 20 6 2 3" xfId="31074" xr:uid="{28DA46D4-39CA-4314-BA95-52B46529FBF2}"/>
    <cellStyle name="Note 20 6 3" xfId="20459" xr:uid="{756FD02B-6D82-41BB-8215-48FB845C475D}"/>
    <cellStyle name="Note 20 6 4" xfId="25553" xr:uid="{AFA5FE92-59C1-4C74-A645-541B31F82B5F}"/>
    <cellStyle name="Note 20 7" xfId="7482" xr:uid="{88C50583-B57C-485A-93E7-95D4FD1738E4}"/>
    <cellStyle name="Note 20 7 2" xfId="13886" xr:uid="{8ED2DE00-09A7-493D-BF8E-422FEB6CF8B2}"/>
    <cellStyle name="Note 20 7 2 2" xfId="5051" xr:uid="{FEC403D5-279F-453C-A1FD-DF0736F1B239}"/>
    <cellStyle name="Note 20 7 2 3" xfId="30916" xr:uid="{6FE10931-C1F0-47FA-A993-EF151EAF9D95}"/>
    <cellStyle name="Note 20 7 3" xfId="20935" xr:uid="{6A0E1A14-07B2-4AEF-B0FC-85E5CAE00DAC}"/>
    <cellStyle name="Note 20 7 4" xfId="25395" xr:uid="{999B3D58-3B1D-43FB-B787-9B50509D320D}"/>
    <cellStyle name="Note 20 8" xfId="7808" xr:uid="{1CD61AF1-A94D-4F7C-8716-42F4BFBC3E7E}"/>
    <cellStyle name="Note 20 8 2" xfId="14279" xr:uid="{9082E82F-C478-4CC7-94EC-2F128E0488A3}"/>
    <cellStyle name="Note 20 8 2 2" xfId="22882" xr:uid="{37A0DDD5-C9B5-4412-8A01-35783AECF7A5}"/>
    <cellStyle name="Note 20 8 2 3" xfId="31297" xr:uid="{66C523B3-7C0F-4CA1-9D2A-107213546443}"/>
    <cellStyle name="Note 20 8 3" xfId="23460" xr:uid="{6402B587-78B7-4C8D-A8CA-E3D1346D90E3}"/>
    <cellStyle name="Note 20 8 4" xfId="25776" xr:uid="{F6FBA327-E897-4105-98F0-A07A2E63399E}"/>
    <cellStyle name="Note 20 9" xfId="8154" xr:uid="{66304C7D-998C-43B6-9B10-BA738AD92E11}"/>
    <cellStyle name="Note 20 9 2" xfId="14625" xr:uid="{DF489243-0227-488A-AED9-1C904179B995}"/>
    <cellStyle name="Note 20 9 2 2" xfId="22621" xr:uid="{0050D30F-A075-4263-A4F2-2001E862E0EF}"/>
    <cellStyle name="Note 20 9 2 3" xfId="31635" xr:uid="{F765D2BD-0F54-412D-97AD-6B4681BA782A}"/>
    <cellStyle name="Note 20 9 3" xfId="21612" xr:uid="{4E61D134-FC3F-4A06-868F-C4D3E5E8C48B}"/>
    <cellStyle name="Note 20 9 4" xfId="26115" xr:uid="{8EAF5C60-9C5E-45A0-BBC5-AF55BE4454DE}"/>
    <cellStyle name="Note 20_TRAFO" xfId="2153" xr:uid="{00000000-0005-0000-0000-00006A080000}"/>
    <cellStyle name="Note 21" xfId="2154" xr:uid="{00000000-0005-0000-0000-00006B080000}"/>
    <cellStyle name="Note 21 10" xfId="8463" xr:uid="{D9C61829-90D0-4CEF-BABA-17C3B8FE126D}"/>
    <cellStyle name="Note 21 10 2" xfId="14934" xr:uid="{8D33D9A6-41BB-445E-A76E-86F4E1872946}"/>
    <cellStyle name="Note 21 10 2 2" xfId="5946" xr:uid="{228CE3F9-E1B3-4F28-B005-6C4CB8A77B47}"/>
    <cellStyle name="Note 21 10 2 3" xfId="31845" xr:uid="{5F94D464-DEE1-4675-AD3F-4DF27F558513}"/>
    <cellStyle name="Note 21 10 3" xfId="20455" xr:uid="{426288A1-E356-442D-AE69-22D251B202D8}"/>
    <cellStyle name="Note 21 10 4" xfId="26326" xr:uid="{C2B6F2C2-5F68-4A15-B7E2-35FC8F2DF90B}"/>
    <cellStyle name="Note 21 11" xfId="8574" xr:uid="{A5F415AC-48FA-4468-AA2D-7CCB06A65090}"/>
    <cellStyle name="Note 21 11 2" xfId="15045" xr:uid="{381A436C-32AD-4814-AD79-989B479E0271}"/>
    <cellStyle name="Note 21 11 2 2" xfId="21980" xr:uid="{5C4F83EF-555C-4E3A-960E-56A21437ACFF}"/>
    <cellStyle name="Note 21 11 2 3" xfId="31952" xr:uid="{E9F41A23-DB58-4BB8-B4D4-65097BDC74A9}"/>
    <cellStyle name="Note 21 11 3" xfId="20071" xr:uid="{DA77822A-5300-42DB-8BB2-5D67CBD6FAE2}"/>
    <cellStyle name="Note 21 11 4" xfId="26432" xr:uid="{B21C6730-EDCE-42E7-B1FE-F586FB678FA9}"/>
    <cellStyle name="Note 21 12" xfId="8737" xr:uid="{FF1C3E77-2C94-4383-B96D-45FB86B80574}"/>
    <cellStyle name="Note 21 12 2" xfId="15208" xr:uid="{595F6C45-29B4-49B9-8F30-538F888BB192}"/>
    <cellStyle name="Note 21 12 2 2" xfId="5621" xr:uid="{8480637A-2A6D-43BA-8A55-DFE6E2EBF883}"/>
    <cellStyle name="Note 21 12 2 3" xfId="32097" xr:uid="{4064C980-134E-45F1-919F-A86953A0C180}"/>
    <cellStyle name="Note 21 12 3" xfId="18711" xr:uid="{181CCCB3-636C-4407-B909-7662A958EB76}"/>
    <cellStyle name="Note 21 12 4" xfId="26576" xr:uid="{EF3CCBA7-53A6-4EE8-AA1D-407852C85AA2}"/>
    <cellStyle name="Note 21 13" xfId="8845" xr:uid="{7A1BBC1A-85CE-4955-8F10-6CBA783E8DF5}"/>
    <cellStyle name="Note 21 13 2" xfId="15316" xr:uid="{2065DBAC-C187-4764-8AF0-EC45B01F0476}"/>
    <cellStyle name="Note 21 13 2 2" xfId="23897" xr:uid="{462DD165-D38D-4F0E-B7B5-E188B07964C2}"/>
    <cellStyle name="Note 21 13 2 3" xfId="32136" xr:uid="{C4F766CE-0101-4271-A615-67A090708C9F}"/>
    <cellStyle name="Note 21 13 3" xfId="19278" xr:uid="{9AE5FA6E-C386-4DEB-B24B-3F5FE73A57C9}"/>
    <cellStyle name="Note 21 13 4" xfId="26618" xr:uid="{DB4469AE-4B30-4357-9A00-75D1D4C2F9CA}"/>
    <cellStyle name="Note 21 14" xfId="9232" xr:uid="{6263A8C6-881D-4865-977E-E8939CAEC4DC}"/>
    <cellStyle name="Note 21 14 2" xfId="15703" xr:uid="{FA762F1D-F7B7-4B83-8DF7-FD6FC25A7F34}"/>
    <cellStyle name="Note 21 14 2 2" xfId="19334" xr:uid="{8BC73DF7-A11B-4A04-885E-1E69939DC8E6}"/>
    <cellStyle name="Note 21 14 2 3" xfId="32515" xr:uid="{7593BD94-25BF-4098-B2F2-7D6FDCEDC99A}"/>
    <cellStyle name="Note 21 14 3" xfId="4862" xr:uid="{972554AD-E9E7-45C5-BDC7-F2526CE33FFE}"/>
    <cellStyle name="Note 21 14 4" xfId="26996" xr:uid="{CC02D392-8FBE-402A-B0C5-EB9F53A08F94}"/>
    <cellStyle name="Note 21 15" xfId="9571" xr:uid="{F1D164DD-98D1-4E27-BF17-556BC26BD95E}"/>
    <cellStyle name="Note 21 15 2" xfId="16042" xr:uid="{FE0B353C-70B8-412F-9F61-596DC098EEAF}"/>
    <cellStyle name="Note 21 15 2 2" xfId="18340" xr:uid="{CE1AE94D-20DA-498A-8A62-121EA9942B61}"/>
    <cellStyle name="Note 21 15 2 3" xfId="32839" xr:uid="{6837E313-9C0A-4C5D-BBA1-1DACFE4B1917}"/>
    <cellStyle name="Note 21 15 3" xfId="17760" xr:uid="{BA0CB456-6B18-4FCD-99BF-81CC764B8DBF}"/>
    <cellStyle name="Note 21 15 4" xfId="27320" xr:uid="{8A30C0D9-B8C1-4A2E-B93D-AFFFA8FC42A4}"/>
    <cellStyle name="Note 21 16" xfId="9889" xr:uid="{73505260-83ED-4C6A-8D11-95B54C231B41}"/>
    <cellStyle name="Note 21 16 2" xfId="16360" xr:uid="{112D8001-E7BD-4D46-B9C6-E68303350E90}"/>
    <cellStyle name="Note 21 16 2 2" xfId="7409" xr:uid="{47B96DB2-6107-4587-BFB2-22E737387FBB}"/>
    <cellStyle name="Note 21 16 2 3" xfId="32983" xr:uid="{D14748E4-7652-421E-9B60-0CF317CE0573}"/>
    <cellStyle name="Note 21 16 3" xfId="4485" xr:uid="{316A88AF-B731-4979-9C56-B205D4F51759}"/>
    <cellStyle name="Note 21 16 4" xfId="27471" xr:uid="{7C42132E-70B8-46A0-BB9A-6D5E6E878F8F}"/>
    <cellStyle name="Note 21 17" xfId="9898" xr:uid="{FCA6BD9B-5A99-4D64-91F6-3F4D6F27BF76}"/>
    <cellStyle name="Note 21 17 2" xfId="16369" xr:uid="{5C25B342-AB9C-4E1A-B160-76542430928A}"/>
    <cellStyle name="Note 21 17 2 2" xfId="4759" xr:uid="{409896B9-6E53-40FF-B329-C1B5BE44C3ED}"/>
    <cellStyle name="Note 21 17 2 3" xfId="32990" xr:uid="{E1344A6D-42CB-4F78-8F16-BC6D93E5CC19}"/>
    <cellStyle name="Note 21 17 3" xfId="22147" xr:uid="{D7C2F2ED-A627-4C85-8438-80AB290975D1}"/>
    <cellStyle name="Note 21 17 4" xfId="27478" xr:uid="{D235AC25-26F7-4AF8-AF1D-ADACB4EB52E0}"/>
    <cellStyle name="Note 21 18" xfId="10079" xr:uid="{3D66CAB5-CDCA-4069-9A11-E9A9FFCDC340}"/>
    <cellStyle name="Note 21 18 2" xfId="16550" xr:uid="{4A0A811B-DD6C-429D-8AA5-CB4741EDFFA9}"/>
    <cellStyle name="Note 21 18 2 2" xfId="17677" xr:uid="{5B10DFE5-936C-449A-80AD-F63219E3062F}"/>
    <cellStyle name="Note 21 18 2 3" xfId="33167" xr:uid="{134B5A74-37CE-47C9-BFC2-4C7B94AB1C54}"/>
    <cellStyle name="Note 21 18 3" xfId="5052" xr:uid="{867E905F-1A2D-4594-A259-A6248B92A115}"/>
    <cellStyle name="Note 21 18 4" xfId="27655" xr:uid="{13D8D755-C750-4275-9113-9BAD3D31C1A2}"/>
    <cellStyle name="Note 21 19" xfId="10258" xr:uid="{8D8D973B-D5F5-4FB0-BE93-0724485808AD}"/>
    <cellStyle name="Note 21 19 2" xfId="16729" xr:uid="{65DF59E9-BC31-4968-A04A-9EC504FF234F}"/>
    <cellStyle name="Note 21 19 2 2" xfId="23198" xr:uid="{619FC5E4-645B-49E9-9DB9-501C16C385ED}"/>
    <cellStyle name="Note 21 19 2 3" xfId="33344" xr:uid="{505BA886-0E2E-45B4-9785-CC1FEE6E488B}"/>
    <cellStyle name="Note 21 19 3" xfId="21052" xr:uid="{44E7713B-3B55-4BDB-8129-61CA6DD88278}"/>
    <cellStyle name="Note 21 19 4" xfId="27831" xr:uid="{39F9D175-754C-442D-8D8F-DF1DA4A51779}"/>
    <cellStyle name="Note 21 2" xfId="2155" xr:uid="{00000000-0005-0000-0000-00006C080000}"/>
    <cellStyle name="Note 21 2 10" xfId="9003" xr:uid="{7BD74230-48E6-42C1-ADE8-68CBD6BDF661}"/>
    <cellStyle name="Note 21 2 10 2" xfId="15474" xr:uid="{BB37F8E9-A6AD-4BD6-A2E4-0A10187D53B6}"/>
    <cellStyle name="Note 21 2 10 2 2" xfId="20395" xr:uid="{32951DB7-0350-4006-AC1A-86AD04C2A3AB}"/>
    <cellStyle name="Note 21 2 10 2 3" xfId="32293" xr:uid="{D02A4D10-1FF0-4D05-BAFC-79884192E8F4}"/>
    <cellStyle name="Note 21 2 10 3" xfId="18742" xr:uid="{CF5FE2CA-E79D-462E-B829-C7D05EABC858}"/>
    <cellStyle name="Note 21 2 10 4" xfId="26775" xr:uid="{B6ECA9CA-8FCA-493F-8354-B1EEABDD4E9F}"/>
    <cellStyle name="Note 21 2 11" xfId="8846" xr:uid="{4E3CC742-98EB-492A-A0A9-A22687F4D367}"/>
    <cellStyle name="Note 21 2 11 2" xfId="15317" xr:uid="{B144FEED-7259-4E96-9B2B-1C153FD9427C}"/>
    <cellStyle name="Note 21 2 11 2 2" xfId="5058" xr:uid="{EBE478D3-D7EF-45AB-AE6C-18D884DC8D12}"/>
    <cellStyle name="Note 21 2 11 2 3" xfId="32137" xr:uid="{93447EBB-C890-4FC5-8281-AA89BF056416}"/>
    <cellStyle name="Note 21 2 11 3" xfId="19549" xr:uid="{C2298DF2-B6D1-4864-B6B0-DCE0614CFB97}"/>
    <cellStyle name="Note 21 2 11 4" xfId="26619" xr:uid="{4E178B1F-4E3A-4C5E-824E-2C3B4E0F5EB4}"/>
    <cellStyle name="Note 21 2 12" xfId="9233" xr:uid="{C3A3118B-DD79-4FB6-913E-8289463BF2F1}"/>
    <cellStyle name="Note 21 2 12 2" xfId="15704" xr:uid="{4777DEF5-22FA-4EAA-9B8E-F3CDD1661060}"/>
    <cellStyle name="Note 21 2 12 2 2" xfId="17544" xr:uid="{D442C44C-58DB-4A1C-B86A-45C3269BAABC}"/>
    <cellStyle name="Note 21 2 12 2 3" xfId="32516" xr:uid="{A3D41EEC-A88F-43F5-B900-E1F8C08215E3}"/>
    <cellStyle name="Note 21 2 12 3" xfId="18276" xr:uid="{87487650-0635-4048-AF54-3F1915261B66}"/>
    <cellStyle name="Note 21 2 12 4" xfId="26997" xr:uid="{4762F921-8D7D-4EDC-9280-D5D7679155F5}"/>
    <cellStyle name="Note 21 2 13" xfId="9570" xr:uid="{0CD19DC7-FA51-49E5-9B25-F290B6D716C4}"/>
    <cellStyle name="Note 21 2 13 2" xfId="16041" xr:uid="{7017F9D2-3D16-429A-8CAE-631E0920ECDF}"/>
    <cellStyle name="Note 21 2 13 2 2" xfId="18434" xr:uid="{E287DC87-4424-43D8-A18F-09AA8581D64F}"/>
    <cellStyle name="Note 21 2 13 2 3" xfId="32838" xr:uid="{3664BCB6-6E9D-4ECE-824C-0969865F1C21}"/>
    <cellStyle name="Note 21 2 13 3" xfId="18517" xr:uid="{C3C0608F-B13B-4776-BB68-B72ADE6BA949}"/>
    <cellStyle name="Note 21 2 13 4" xfId="27319" xr:uid="{1BBFE6E2-2EF3-4329-8735-72137743DE7F}"/>
    <cellStyle name="Note 21 2 14" xfId="9871" xr:uid="{DB8F0B15-6A5B-4DC7-9566-0D3F3D1E421B}"/>
    <cellStyle name="Note 21 2 14 2" xfId="16342" xr:uid="{F32D1981-40BD-4AB6-974A-BB29E72F50D1}"/>
    <cellStyle name="Note 21 2 14 2 2" xfId="21821" xr:uid="{7DEAD62D-85E4-40DF-92FC-1B3F3CFA49DC}"/>
    <cellStyle name="Note 21 2 14 2 3" xfId="32970" xr:uid="{BD1D6B1C-1836-45AA-BA7C-F0C0EB0E3516}"/>
    <cellStyle name="Note 21 2 14 3" xfId="19939" xr:uid="{77DF37ED-2958-4148-8937-0BBB3F201E48}"/>
    <cellStyle name="Note 21 2 14 4" xfId="27457" xr:uid="{B0C44EC2-BC0E-4D59-8E4A-F466A38DEBF7}"/>
    <cellStyle name="Note 21 2 15" xfId="9899" xr:uid="{A5BB1B0E-5714-47AD-BF57-C127411F80B6}"/>
    <cellStyle name="Note 21 2 15 2" xfId="16370" xr:uid="{29425023-A6B0-44D1-9345-C12B58795059}"/>
    <cellStyle name="Note 21 2 15 2 2" xfId="5183" xr:uid="{0BE9419F-E1F2-4EF7-A30B-9C4F9029C948}"/>
    <cellStyle name="Note 21 2 15 2 3" xfId="32991" xr:uid="{60117726-BB10-455B-A44F-A73690042097}"/>
    <cellStyle name="Note 21 2 15 3" xfId="20400" xr:uid="{783037E7-1C70-4CEE-BAB9-D840084D9FB7}"/>
    <cellStyle name="Note 21 2 15 4" xfId="27479" xr:uid="{E78753D6-E507-41EC-9C41-BCC92F470F01}"/>
    <cellStyle name="Note 21 2 16" xfId="10080" xr:uid="{03FDEB29-873D-4B28-92FA-C88A26CC076A}"/>
    <cellStyle name="Note 21 2 16 2" xfId="16551" xr:uid="{C0F40204-3E89-4EBC-9F39-205207FC983E}"/>
    <cellStyle name="Note 21 2 16 2 2" xfId="19587" xr:uid="{D1CDB994-A891-40FB-B4D8-5841027DFFAB}"/>
    <cellStyle name="Note 21 2 16 2 3" xfId="33168" xr:uid="{B09A64D7-41D6-4523-B065-EDC439283066}"/>
    <cellStyle name="Note 21 2 16 3" xfId="20756" xr:uid="{7184884C-DCC8-4CF0-A958-DFD1E25AB0D6}"/>
    <cellStyle name="Note 21 2 16 4" xfId="27656" xr:uid="{7ECD0BBA-22AD-43D4-9707-1ED0BA465645}"/>
    <cellStyle name="Note 21 2 17" xfId="10259" xr:uid="{9A39292E-8C5D-4224-B7B4-DF9FCF6FB4D8}"/>
    <cellStyle name="Note 21 2 17 2" xfId="16730" xr:uid="{E83B37CF-D8E5-4D36-9922-C6F0CB86ACF3}"/>
    <cellStyle name="Note 21 2 17 2 2" xfId="5949" xr:uid="{D02BDF80-0DA5-4C2F-8C6A-2D6C03CE9F7D}"/>
    <cellStyle name="Note 21 2 17 2 3" xfId="33345" xr:uid="{12157470-C305-474A-B97C-8AF59EC6326F}"/>
    <cellStyle name="Note 21 2 17 3" xfId="7238" xr:uid="{26869C50-6868-4C99-9FF4-CC22D24CE164}"/>
    <cellStyle name="Note 21 2 17 4" xfId="27832" xr:uid="{750C3CEE-D517-41CA-BB95-D5D15C22119E}"/>
    <cellStyle name="Note 21 2 18" xfId="11079" xr:uid="{58A6C3EB-3893-457D-9081-11F4AE54DB0A}"/>
    <cellStyle name="Note 21 2 18 2" xfId="22874" xr:uid="{A163CA6C-D126-46F9-AE0A-126B14121FC7}"/>
    <cellStyle name="Note 21 2 18 3" xfId="28401" xr:uid="{0E264E08-9CA7-4E98-8D18-4C3C0D5C45AA}"/>
    <cellStyle name="Note 21 2 19" xfId="11474" xr:uid="{4FF68F5A-D765-41F2-8EE2-1C9CAD35CF1D}"/>
    <cellStyle name="Note 21 2 19 2" xfId="18981" xr:uid="{EA7BBE2E-342C-4659-A932-846A98F4D970}"/>
    <cellStyle name="Note 21 2 19 3" xfId="28760" xr:uid="{F07FAB50-3CBC-4BFE-BB0E-140885E487D5}"/>
    <cellStyle name="Note 21 2 2" xfId="2156" xr:uid="{00000000-0005-0000-0000-00006D080000}"/>
    <cellStyle name="Note 21 2 2 2" xfId="4226" xr:uid="{69422AA3-4836-4008-A984-0AC8AA73B7A7}"/>
    <cellStyle name="Note 21 2 2 2 2" xfId="13393" xr:uid="{28D35A32-F59B-4D2A-AAD6-31DA5F5555B1}"/>
    <cellStyle name="Note 21 2 2 2 2 2" xfId="21825" xr:uid="{B1859409-C243-4071-8374-7108FB17946E}"/>
    <cellStyle name="Note 21 2 2 2 2 3" xfId="30534" xr:uid="{E7FE32DE-6E5E-4319-950F-A10E32B3360C}"/>
    <cellStyle name="Note 21 2 2 2 3" xfId="5001" xr:uid="{81E9B50E-826E-4062-B2E8-1A77D4166C62}"/>
    <cellStyle name="Note 21 2 2 2 4" xfId="25003" xr:uid="{CD970C72-7EBF-4568-8175-B4F694643DA3}"/>
    <cellStyle name="Note 21 2 2 3" xfId="11475" xr:uid="{6A136E97-2988-44ED-A7CE-EC709AC3426E}"/>
    <cellStyle name="Note 21 2 2 3 2" xfId="17847" xr:uid="{DA31BDA8-D2EF-433E-ACDA-8D8F5367DF75}"/>
    <cellStyle name="Note 21 2 2 3 3" xfId="28761" xr:uid="{B5BBDF77-4DDE-4959-A39D-8CF198B6AEFD}"/>
    <cellStyle name="Note 21 2 2 4" xfId="12418" xr:uid="{8F0D1E3A-2995-4A95-8C88-9C32C5B6A921}"/>
    <cellStyle name="Note 21 2 2 4 2" xfId="21431" xr:uid="{7012989F-CBE6-47DC-86D7-F7D76162494B}"/>
    <cellStyle name="Note 21 2 2 4 3" xfId="29644" xr:uid="{39DBFCF9-23EF-41FC-893B-C0139760EB9C}"/>
    <cellStyle name="Note 21 2 2 5" xfId="20062" xr:uid="{1274FD9F-4E75-49D5-849F-633F4D773364}"/>
    <cellStyle name="Note 21 2 20" xfId="10778" xr:uid="{16526B43-1B3B-433C-B779-1FDFBB0E6185}"/>
    <cellStyle name="Note 21 2 20 2" xfId="20766" xr:uid="{274FA451-6D80-4ABF-AE49-F7587828CA4F}"/>
    <cellStyle name="Note 21 2 20 3" xfId="28308" xr:uid="{A2101AD2-297F-4DD2-A319-1EC15DA596B4}"/>
    <cellStyle name="Note 21 2 21" xfId="11791" xr:uid="{AA62E612-6FDC-454A-A9FD-F9A0A62EECEA}"/>
    <cellStyle name="Note 21 2 21 2" xfId="20481" xr:uid="{1E70F010-257E-49DA-A9ED-392301CABE0B}"/>
    <cellStyle name="Note 21 2 21 3" xfId="29076" xr:uid="{D8DC97C2-813D-4E5D-A635-69064C63D11E}"/>
    <cellStyle name="Note 21 2 22" xfId="11307" xr:uid="{45AB7751-15A4-4732-BB82-1B50CE216A23}"/>
    <cellStyle name="Note 21 2 22 2" xfId="22904" xr:uid="{54B10B2E-CF5B-4F0B-A87A-42BAFAE58BDE}"/>
    <cellStyle name="Note 21 2 22 3" xfId="28609" xr:uid="{03CCC7B5-46D8-4593-86A0-7BC86CF3EF4E}"/>
    <cellStyle name="Note 21 2 23" xfId="12308" xr:uid="{164C0AE4-3F7D-4491-B3A4-D897BC26CCCA}"/>
    <cellStyle name="Note 21 2 23 2" xfId="22002" xr:uid="{84B1F061-FA82-4DEE-A5BC-21E7E8B4B965}"/>
    <cellStyle name="Note 21 2 23 3" xfId="29577" xr:uid="{BA893469-C084-427E-8C38-7F98B610BEA8}"/>
    <cellStyle name="Note 21 2 24" xfId="17169" xr:uid="{A4ACBA3E-108A-493A-B7E7-3C976E27A61D}"/>
    <cellStyle name="Note 21 2 24 2" xfId="18442" xr:uid="{F4929DFC-2474-4092-8568-54D99F54DC2C}"/>
    <cellStyle name="Note 21 2 24 3" xfId="33733" xr:uid="{32132239-3BDC-4DB2-9B95-CF66503A4B0D}"/>
    <cellStyle name="Note 21 2 25" xfId="21130" xr:uid="{EC8DA55B-8572-42C1-896E-B9D9EC1283DE}"/>
    <cellStyle name="Note 21 2 26" xfId="32896" xr:uid="{339EDEDB-23DF-403F-98C9-24DA2CB0FF18}"/>
    <cellStyle name="Note 21 2 27" xfId="24023" xr:uid="{16D0E0CA-0C91-4E5B-9E78-472F768C112C}"/>
    <cellStyle name="Note 21 2 28" xfId="33932" xr:uid="{EFA99B5A-16F2-4303-BEEA-8F2570E5D7B0}"/>
    <cellStyle name="Note 21 2 3" xfId="3545" xr:uid="{8D750221-DD71-476A-8DCA-C80DBE0AB000}"/>
    <cellStyle name="Note 21 2 3 2" xfId="13392" xr:uid="{C4B248BA-6B09-4797-A524-9254C74598E5}"/>
    <cellStyle name="Note 21 2 3 2 2" xfId="20399" xr:uid="{3CBFBADC-3FBA-4368-AB1B-B421EC147CCD}"/>
    <cellStyle name="Note 21 2 3 2 3" xfId="30533" xr:uid="{1DF329F0-6C5C-4924-BA88-D082C3566A8F}"/>
    <cellStyle name="Note 21 2 3 3" xfId="7066" xr:uid="{2D359EB8-1035-404E-8D92-B051F23DD5EF}"/>
    <cellStyle name="Note 21 2 3 4" xfId="22955" xr:uid="{E880A894-A14E-440D-AC09-E9A028215299}"/>
    <cellStyle name="Note 21 2 3 5" xfId="25002" xr:uid="{454B8C14-9210-4DDC-AE2E-2137D202E3C0}"/>
    <cellStyle name="Note 21 2 4" xfId="3708" xr:uid="{28794C6B-8DA4-4A24-A3B9-8784156A8684}"/>
    <cellStyle name="Note 21 2 4 2" xfId="14048" xr:uid="{5F5E440C-B9B3-477E-B1B9-136933A7396E}"/>
    <cellStyle name="Note 21 2 4 2 2" xfId="7635" xr:uid="{792749BC-9C73-44D1-A31C-8B9CAEECFB27}"/>
    <cellStyle name="Note 21 2 4 2 3" xfId="31076" xr:uid="{1310A288-1E81-448F-8938-C8EE99905E83}"/>
    <cellStyle name="Note 21 2 4 3" xfId="23892" xr:uid="{39084FB8-E2FD-44C1-9DB7-967F6BEB3B15}"/>
    <cellStyle name="Note 21 2 4 4" xfId="25555" xr:uid="{5A8F9D2C-1B92-4DCE-8C26-BCC54BACA019}"/>
    <cellStyle name="Note 21 2 5" xfId="7485" xr:uid="{442B065F-FAA6-462B-BD83-255D8483F280}"/>
    <cellStyle name="Note 21 2 5 2" xfId="13889" xr:uid="{DD384D0C-D991-4CE8-81F8-3CC3498BA281}"/>
    <cellStyle name="Note 21 2 5 2 2" xfId="6054" xr:uid="{9875444A-41E3-4365-90B4-231F4196464E}"/>
    <cellStyle name="Note 21 2 5 2 3" xfId="30919" xr:uid="{0E259D7E-4F72-4275-929E-620831DA9ED1}"/>
    <cellStyle name="Note 21 2 5 3" xfId="22063" xr:uid="{F7872D2D-DC0D-4DC3-9C86-9361CECDED12}"/>
    <cellStyle name="Note 21 2 5 4" xfId="25398" xr:uid="{94569D41-18C6-4833-9F97-6FEA9711DAD4}"/>
    <cellStyle name="Note 21 2 6" xfId="7811" xr:uid="{1713FFC0-C795-4727-84AC-A75CB06A83E4}"/>
    <cellStyle name="Note 21 2 6 2" xfId="14282" xr:uid="{F254AF92-3021-41D9-AF26-69C2531923AC}"/>
    <cellStyle name="Note 21 2 6 2 2" xfId="18415" xr:uid="{47975169-61C6-4F1A-8BDC-BEF4F13608D7}"/>
    <cellStyle name="Note 21 2 6 2 3" xfId="31300" xr:uid="{ABCE3D96-3DE4-435C-8F58-AB3F1CAA1934}"/>
    <cellStyle name="Note 21 2 6 3" xfId="23257" xr:uid="{05C77E4B-7C47-44D3-A1B4-C616DB77E33A}"/>
    <cellStyle name="Note 21 2 6 4" xfId="25779" xr:uid="{60033DE2-FA63-419B-89CB-162F25F88B46}"/>
    <cellStyle name="Note 21 2 7" xfId="8151" xr:uid="{E1027F79-F271-4835-84F7-0ED175B9A0AF}"/>
    <cellStyle name="Note 21 2 7 2" xfId="14622" xr:uid="{28DEB3CF-6662-4B21-8D5E-01CC015E878C}"/>
    <cellStyle name="Note 21 2 7 2 2" xfId="21286" xr:uid="{9ED741BC-5093-4F92-B9F3-E0FDE2238797}"/>
    <cellStyle name="Note 21 2 7 2 3" xfId="31632" xr:uid="{D9B6667D-86CE-4DD5-BFED-504D73AE3AAC}"/>
    <cellStyle name="Note 21 2 7 3" xfId="21573" xr:uid="{9929E9A2-E238-435A-9FC3-6A0540A85469}"/>
    <cellStyle name="Note 21 2 7 4" xfId="26112" xr:uid="{59D2716C-7524-4C25-B0B7-E450E29B5EBE}"/>
    <cellStyle name="Note 21 2 8" xfId="8464" xr:uid="{8529DAB2-F16E-443F-A6B1-27C65FD5A688}"/>
    <cellStyle name="Note 21 2 8 2" xfId="14935" xr:uid="{DBF79F61-750B-49D4-AE48-DBFC814B0596}"/>
    <cellStyle name="Note 21 2 8 2 2" xfId="21975" xr:uid="{E33F244E-6E3D-4785-866C-CDE37ED471B6}"/>
    <cellStyle name="Note 21 2 8 2 3" xfId="31846" xr:uid="{BB919ADF-A0D8-4B28-870E-DD5A9A6832A9}"/>
    <cellStyle name="Note 21 2 8 3" xfId="18438" xr:uid="{AECA0B57-D95D-4E69-9FEC-087AF1B108F7}"/>
    <cellStyle name="Note 21 2 8 4" xfId="26327" xr:uid="{4C7DB243-56F5-458F-9AFD-2BA33BAA91B0}"/>
    <cellStyle name="Note 21 2 9" xfId="8314" xr:uid="{45749BD3-422F-4642-A175-793ABB9E90D9}"/>
    <cellStyle name="Note 21 2 9 2" xfId="14785" xr:uid="{BFCD2255-0DB7-4E77-BEC1-3D5051FF0137}"/>
    <cellStyle name="Note 21 2 9 2 2" xfId="17465" xr:uid="{33E07061-B21A-445F-9AD6-BF0C9A291BB7}"/>
    <cellStyle name="Note 21 2 9 2 3" xfId="31696" xr:uid="{2F52DD5D-4398-4C0A-AC11-0AC8F8000DFD}"/>
    <cellStyle name="Note 21 2 9 3" xfId="20189" xr:uid="{758D24BB-5279-4390-B922-7721C8BDF218}"/>
    <cellStyle name="Note 21 2 9 4" xfId="26177" xr:uid="{5B835DAE-0554-45C3-AD9D-06C24DCAFB6A}"/>
    <cellStyle name="Note 21 20" xfId="11078" xr:uid="{6C2AA698-7239-4436-9177-2567663C35CF}"/>
    <cellStyle name="Note 21 20 2" xfId="22169" xr:uid="{C765C686-FC74-486E-90BB-5BF83E02787D}"/>
    <cellStyle name="Note 21 20 3" xfId="28400" xr:uid="{BA3D7B9D-6834-48E3-8E89-FC1861E47518}"/>
    <cellStyle name="Note 21 21" xfId="11473" xr:uid="{C0B8E233-9E77-455B-9090-F476C6F4C6F5}"/>
    <cellStyle name="Note 21 21 2" xfId="19834" xr:uid="{1F8CCC49-F6B1-4C35-9E2A-BB7FC9998D72}"/>
    <cellStyle name="Note 21 21 3" xfId="28759" xr:uid="{B0281CBB-BBDD-486F-9BF7-CA720007B636}"/>
    <cellStyle name="Note 21 22" xfId="10779" xr:uid="{BB1F813C-4B07-45DF-B4AB-4C23D85228F1}"/>
    <cellStyle name="Note 21 22 2" xfId="19723" xr:uid="{737B83D3-8489-4664-8755-7D791B8B6E6F}"/>
    <cellStyle name="Note 21 22 3" xfId="28309" xr:uid="{00EB8C69-E4EF-4758-855A-CDD1D8A9C607}"/>
    <cellStyle name="Note 21 23" xfId="11790" xr:uid="{FDC9A212-DE7F-4553-A992-8844ADB301F7}"/>
    <cellStyle name="Note 21 23 2" xfId="18476" xr:uid="{08778730-E725-4AFD-B394-8892D206319A}"/>
    <cellStyle name="Note 21 23 3" xfId="29075" xr:uid="{7380BD1E-DC0A-4049-8626-47F13956AD68}"/>
    <cellStyle name="Note 21 24" xfId="11306" xr:uid="{17A1FCD7-EA6F-4E2B-BC13-727D3D402F18}"/>
    <cellStyle name="Note 21 24 2" xfId="21835" xr:uid="{3FAEE1ED-D396-498C-B7C2-BE69708F9AB7}"/>
    <cellStyle name="Note 21 24 3" xfId="28608" xr:uid="{A452C77C-1AFC-40ED-B9A6-CF5FA2B1D327}"/>
    <cellStyle name="Note 21 25" xfId="11396" xr:uid="{B621D5F1-E230-4574-9B18-FDB5B5FAB668}"/>
    <cellStyle name="Note 21 25 2" xfId="20276" xr:uid="{4FC75345-D5A6-4EDF-BA64-4B85C1ABA812}"/>
    <cellStyle name="Note 21 25 3" xfId="28682" xr:uid="{D86AD0D6-AC9E-4BDF-B0B7-461D0BA06F83}"/>
    <cellStyle name="Note 21 26" xfId="17168" xr:uid="{5E8AE0FC-AEF9-44A1-A2BA-A5DC169BEBB8}"/>
    <cellStyle name="Note 21 26 2" xfId="19860" xr:uid="{0A6B6993-6986-41F5-8907-F45A7BB34BE0}"/>
    <cellStyle name="Note 21 26 3" xfId="33732" xr:uid="{642EF24C-8697-4C2C-99EF-1E909CC72348}"/>
    <cellStyle name="Note 21 27" xfId="19829" xr:uid="{FDFF9B90-649E-41C5-93B0-555906A8FC05}"/>
    <cellStyle name="Note 21 28" xfId="33942" xr:uid="{A383D5DB-A1BE-4C6B-8264-D1C471A590C6}"/>
    <cellStyle name="Note 21 29" xfId="33989" xr:uid="{27907D6F-F308-49C4-ADE7-F7491F522382}"/>
    <cellStyle name="Note 21 3" xfId="2157" xr:uid="{00000000-0005-0000-0000-00006E080000}"/>
    <cellStyle name="Note 21 3 2" xfId="4227" xr:uid="{1695CEED-7A67-4CBD-8172-F3416C52D9E4}"/>
    <cellStyle name="Note 21 3 2 2" xfId="13394" xr:uid="{58C87472-E843-4E35-BD0F-FBC54D7390E3}"/>
    <cellStyle name="Note 21 3 2 2 2" xfId="22011" xr:uid="{101BCBF9-EFB7-42FB-A67A-DCF031DD5ABA}"/>
    <cellStyle name="Note 21 3 2 2 3" xfId="30535" xr:uid="{282A410C-4C16-4EC3-9C89-24A766C8FD8C}"/>
    <cellStyle name="Note 21 3 2 3" xfId="21833" xr:uid="{8DE93881-72E8-4AAB-96A3-DFDD625AF24A}"/>
    <cellStyle name="Note 21 3 2 4" xfId="25004" xr:uid="{7622DAC3-974B-420A-A586-7FE9799E9665}"/>
    <cellStyle name="Note 21 3 3" xfId="11476" xr:uid="{4AF30135-95B7-4FBD-982B-2947E1151FD6}"/>
    <cellStyle name="Note 21 3 3 2" xfId="23030" xr:uid="{46606E5E-5CBA-4C5F-B7DB-787936CE1080}"/>
    <cellStyle name="Note 21 3 3 3" xfId="28762" xr:uid="{A3382689-2AE1-43A0-ADCA-618038B3E3A3}"/>
    <cellStyle name="Note 21 3 4" xfId="12419" xr:uid="{42BDB881-0B23-4584-BDE7-C87661D01B6D}"/>
    <cellStyle name="Note 21 3 4 2" xfId="18927" xr:uid="{A2E1EC99-C415-454C-88EA-B3F5D305C6D7}"/>
    <cellStyle name="Note 21 3 4 3" xfId="29645" xr:uid="{C4893DBD-4972-4E30-BFB6-57CCF5AD6D00}"/>
    <cellStyle name="Note 21 3 5" xfId="23383" xr:uid="{0344AA7C-B6A8-4100-893D-FA5EC1A0DC5C}"/>
    <cellStyle name="Note 21 3 6" xfId="24166" xr:uid="{D1080A56-3A2B-4480-8796-4984C6EB46B9}"/>
    <cellStyle name="Note 21 30" xfId="24072" xr:uid="{888020B0-D860-492D-B47B-D37362F79F46}"/>
    <cellStyle name="Note 21 4" xfId="3296" xr:uid="{E3B5CF06-C930-4B74-A8B7-984186458630}"/>
    <cellStyle name="Note 21 4 2" xfId="12926" xr:uid="{DEBB447E-363B-4F97-870E-0A6A09BC2F66}"/>
    <cellStyle name="Note 21 4 2 2" xfId="17364" xr:uid="{5BCC6669-0245-4D20-9737-6A5D007A8DED}"/>
    <cellStyle name="Note 21 4 2 3" xfId="30151" xr:uid="{0353C2BD-2C28-4D45-A566-1E31CAFAABBB}"/>
    <cellStyle name="Note 21 4 3" xfId="6576" xr:uid="{FA847695-BF38-45D3-B1DD-19BA5D76D7D8}"/>
    <cellStyle name="Note 21 4 4" xfId="17844" xr:uid="{C93A5C0D-55A5-4EBB-A087-7712E85AE717}"/>
    <cellStyle name="Note 21 5" xfId="3546" xr:uid="{34C64376-2CBF-42FD-8887-D3BA6FA22AA9}"/>
    <cellStyle name="Note 21 5 2" xfId="13391" xr:uid="{9687E73C-DBF3-45FA-94E5-D93014D7A514}"/>
    <cellStyle name="Note 21 5 2 2" xfId="19778" xr:uid="{C7921EFB-1F64-40DD-A127-3A51C03B7188}"/>
    <cellStyle name="Note 21 5 2 3" xfId="30532" xr:uid="{69668245-54AD-4463-B335-E77DCF04A143}"/>
    <cellStyle name="Note 21 5 3" xfId="7065" xr:uid="{57982A07-F3C5-427E-B92B-8A12B98B98E8}"/>
    <cellStyle name="Note 21 5 4" xfId="5699" xr:uid="{B6F99BA5-10DD-42B4-95A8-4682521C1779}"/>
    <cellStyle name="Note 21 5 5" xfId="25001" xr:uid="{50572E0B-A56E-43DF-9754-FC051BC2137E}"/>
    <cellStyle name="Note 21 6" xfId="3707" xr:uid="{86041CA0-5C1B-4794-B8CE-44801FF358A8}"/>
    <cellStyle name="Note 21 6 2" xfId="14047" xr:uid="{ACE697C1-B35D-4D68-A29C-B1552AC9D1F9}"/>
    <cellStyle name="Note 21 6 2 2" xfId="4741" xr:uid="{883E6D59-723D-4EAD-BDE1-C7200AD420A6}"/>
    <cellStyle name="Note 21 6 2 3" xfId="31075" xr:uid="{0A3F6FEB-B514-4909-84A7-BD293F94AE19}"/>
    <cellStyle name="Note 21 6 3" xfId="21136" xr:uid="{DF934654-7BD6-4BB6-8B6F-25B25FDCD377}"/>
    <cellStyle name="Note 21 6 4" xfId="25554" xr:uid="{D7AF0804-E2CC-48DB-8501-9E0088C8F1E3}"/>
    <cellStyle name="Note 21 7" xfId="7484" xr:uid="{86A8B3BD-0F89-4790-9688-F233E260C34D}"/>
    <cellStyle name="Note 21 7 2" xfId="13888" xr:uid="{BB135AAA-0408-4007-A51C-E3CCF26BCF6D}"/>
    <cellStyle name="Note 21 7 2 2" xfId="20892" xr:uid="{CF1DFFCE-5E2D-4868-A416-2C24FB50B99A}"/>
    <cellStyle name="Note 21 7 2 3" xfId="30918" xr:uid="{920E7078-4AD4-4D1B-A27E-D6EA8BDE7EEC}"/>
    <cellStyle name="Note 21 7 3" xfId="23406" xr:uid="{B97CEA86-6E9F-4BBD-B732-9D81FF2F6508}"/>
    <cellStyle name="Note 21 7 4" xfId="25397" xr:uid="{C07D42FB-C331-44CC-958C-8A9DA08685B9}"/>
    <cellStyle name="Note 21 8" xfId="7810" xr:uid="{9F5A77B3-934E-4541-9B32-DE5A27815176}"/>
    <cellStyle name="Note 21 8 2" xfId="14281" xr:uid="{0140EECB-27E3-4A39-A8C2-4CE8929AE6E1}"/>
    <cellStyle name="Note 21 8 2 2" xfId="19631" xr:uid="{275DE645-3FFA-4DB6-B8BE-E89F7BF3D973}"/>
    <cellStyle name="Note 21 8 2 3" xfId="31299" xr:uid="{2F9A414A-90EC-42A9-8161-43C68B513267}"/>
    <cellStyle name="Note 21 8 3" xfId="17506" xr:uid="{8DF011A3-194E-414E-BEED-6B52AD0A3E38}"/>
    <cellStyle name="Note 21 8 4" xfId="25778" xr:uid="{B7A8322D-1B77-4738-8902-905F5F7F9645}"/>
    <cellStyle name="Note 21 9" xfId="8152" xr:uid="{2BC2EFE0-584A-446C-AEBA-05F145B59CD1}"/>
    <cellStyle name="Note 21 9 2" xfId="14623" xr:uid="{3EC7F2A3-CADD-4105-82F9-44DEF2152DAE}"/>
    <cellStyle name="Note 21 9 2 2" xfId="21992" xr:uid="{1EA93C98-A4D6-4C69-80FA-CFD3CFE78790}"/>
    <cellStyle name="Note 21 9 2 3" xfId="31633" xr:uid="{A110E2F3-5330-47AE-8DB6-1948913EFFAC}"/>
    <cellStyle name="Note 21 9 3" xfId="5002" xr:uid="{A2908638-3230-4416-8018-F74D9BC5ABDC}"/>
    <cellStyle name="Note 21 9 4" xfId="26113" xr:uid="{9795C302-5251-4E78-956D-BEF4823F6098}"/>
    <cellStyle name="Note 21_TRAFO" xfId="2158" xr:uid="{00000000-0005-0000-0000-00006F080000}"/>
    <cellStyle name="Note 22" xfId="2159" xr:uid="{00000000-0005-0000-0000-000070080000}"/>
    <cellStyle name="Note 22 10" xfId="8465" xr:uid="{06589D58-F8FD-47F3-A348-85A06206F3B7}"/>
    <cellStyle name="Note 22 10 2" xfId="14936" xr:uid="{9EDEA474-81A4-4B90-8B88-95A4DDBC8A19}"/>
    <cellStyle name="Note 22 10 2 2" xfId="4811" xr:uid="{81D82ED7-09CE-4351-80A4-5A7281D1F543}"/>
    <cellStyle name="Note 22 10 2 3" xfId="31847" xr:uid="{AB233182-2084-4A0A-8BAB-B4159ECE4632}"/>
    <cellStyle name="Note 22 10 3" xfId="23466" xr:uid="{690BCA31-0E29-4130-863C-9F5F7B4E9028}"/>
    <cellStyle name="Note 22 10 4" xfId="26328" xr:uid="{3AE50F85-E3FC-4A73-B1AD-6206FC78636D}"/>
    <cellStyle name="Note 22 11" xfId="8315" xr:uid="{3556866E-75AE-4FC0-8381-33776530E057}"/>
    <cellStyle name="Note 22 11 2" xfId="14786" xr:uid="{B65BE4D6-39CC-4CA2-B162-A2E4BD0AE3E4}"/>
    <cellStyle name="Note 22 11 2 2" xfId="5202" xr:uid="{F53B39FD-254B-4AE4-88F9-F63BBBCDAFEE}"/>
    <cellStyle name="Note 22 11 2 3" xfId="31697" xr:uid="{581E614A-271E-4809-87CB-1B76F04384C4}"/>
    <cellStyle name="Note 22 11 3" xfId="17935" xr:uid="{45B724DE-DB80-4825-BBE8-FDB0D56B84D3}"/>
    <cellStyle name="Note 22 11 4" xfId="26178" xr:uid="{24FA589B-A1C2-4FEA-9707-E84CCD96DF92}"/>
    <cellStyle name="Note 22 12" xfId="9004" xr:uid="{E933E484-BB6C-437E-ACF9-E1444E554266}"/>
    <cellStyle name="Note 22 12 2" xfId="15475" xr:uid="{98DE9390-1F12-45BE-BDB7-EBC973D2E282}"/>
    <cellStyle name="Note 22 12 2 2" xfId="23023" xr:uid="{52EF8EBA-BA32-491E-83DB-13D01DCB5295}"/>
    <cellStyle name="Note 22 12 2 3" xfId="32294" xr:uid="{FDF646D1-4DBF-40E1-A89A-28B41E91A716}"/>
    <cellStyle name="Note 22 12 3" xfId="22188" xr:uid="{9450B26E-E415-4C78-B10D-EBAD275357E0}"/>
    <cellStyle name="Note 22 12 4" xfId="26776" xr:uid="{00F48258-8F80-4FE0-A34F-E37C78399DC1}"/>
    <cellStyle name="Note 22 13" xfId="8847" xr:uid="{2B638165-B804-4521-9B0B-400C7FB10F5B}"/>
    <cellStyle name="Note 22 13 2" xfId="15318" xr:uid="{2386D832-A516-412F-B42B-0B96FEF1E8E5}"/>
    <cellStyle name="Note 22 13 2 2" xfId="5397" xr:uid="{D12F0F80-B46B-4D53-AEA6-F6C5A03C879F}"/>
    <cellStyle name="Note 22 13 2 3" xfId="32138" xr:uid="{63D09AE1-028D-49AE-BAAD-0A92D2EE3091}"/>
    <cellStyle name="Note 22 13 3" xfId="20627" xr:uid="{738A641E-F2ED-45AF-AF1C-3A334854A143}"/>
    <cellStyle name="Note 22 13 4" xfId="26620" xr:uid="{0F1669D7-E6DE-4500-B7D7-22FD03A922B1}"/>
    <cellStyle name="Note 22 14" xfId="9234" xr:uid="{9F546F7D-4A0E-4E52-B1AD-94EABC3CF94F}"/>
    <cellStyle name="Note 22 14 2" xfId="15705" xr:uid="{667FBA04-46EC-43BD-B1C5-FE7CE10A82C6}"/>
    <cellStyle name="Note 22 14 2 2" xfId="5147" xr:uid="{817434FE-1946-4902-882D-C080E8140EBF}"/>
    <cellStyle name="Note 22 14 2 3" xfId="32517" xr:uid="{EBC27E23-D478-4E93-B31A-5A2FEBA9C86B}"/>
    <cellStyle name="Note 22 14 3" xfId="5598" xr:uid="{68E5CEE3-4FAF-4D6B-BE37-1B5A7C6F8BAE}"/>
    <cellStyle name="Note 22 14 4" xfId="26998" xr:uid="{2B9D446E-3774-4670-B347-52B37051599E}"/>
    <cellStyle name="Note 22 15" xfId="9569" xr:uid="{9F272C09-00E5-4F98-A591-C5E6900BC7C4}"/>
    <cellStyle name="Note 22 15 2" xfId="16040" xr:uid="{EF53C4E5-881D-494B-9024-471CB8D1C893}"/>
    <cellStyle name="Note 22 15 2 2" xfId="21159" xr:uid="{C3BA043A-3D1C-420D-9F83-E17A193701DD}"/>
    <cellStyle name="Note 22 15 2 3" xfId="32837" xr:uid="{A11B261E-B063-4268-A7BE-CA7A8FFD2515}"/>
    <cellStyle name="Note 22 15 3" xfId="20079" xr:uid="{01BECA12-0EE5-472F-83C5-F230D5936F90}"/>
    <cellStyle name="Note 22 15 4" xfId="27318" xr:uid="{3825F648-6DFF-4541-84BC-92C48F5ECACF}"/>
    <cellStyle name="Note 22 16" xfId="9872" xr:uid="{7E2EE48A-B4C3-4120-9FD8-A7D8CB5E1836}"/>
    <cellStyle name="Note 22 16 2" xfId="16343" xr:uid="{EFB9EEC2-EA76-401E-B007-E36DB43F1DD3}"/>
    <cellStyle name="Note 22 16 2 2" xfId="4622" xr:uid="{A39F8DAB-D424-40C4-BEB9-9707AB75D083}"/>
    <cellStyle name="Note 22 16 2 3" xfId="32971" xr:uid="{B0E57809-2222-4155-9495-3D72F7AA263E}"/>
    <cellStyle name="Note 22 16 3" xfId="19688" xr:uid="{C780766C-244C-4EF1-B2C3-BF44AFF10087}"/>
    <cellStyle name="Note 22 16 4" xfId="27458" xr:uid="{3EFABB78-0A31-477E-B479-B8F88EACE0E7}"/>
    <cellStyle name="Note 22 17" xfId="9900" xr:uid="{86511927-891A-42B8-A2CC-9667BD31E804}"/>
    <cellStyle name="Note 22 17 2" xfId="16371" xr:uid="{E552983D-EC9A-4672-A3BC-68A66865D511}"/>
    <cellStyle name="Note 22 17 2 2" xfId="18727" xr:uid="{DDB43C75-10B1-42B8-95C8-E514F78107DD}"/>
    <cellStyle name="Note 22 17 2 3" xfId="32992" xr:uid="{6C9EB0C2-BD97-469A-B604-CDEB57E37903}"/>
    <cellStyle name="Note 22 17 3" xfId="4616" xr:uid="{0EBDE53E-8E83-45EC-9D0C-A93993246EB1}"/>
    <cellStyle name="Note 22 17 4" xfId="27480" xr:uid="{0A6F7F0E-6871-4AA7-84C4-DE73AF7B8293}"/>
    <cellStyle name="Note 22 18" xfId="10081" xr:uid="{1B874966-824E-4242-BB90-B4B2DDEAE84C}"/>
    <cellStyle name="Note 22 18 2" xfId="16552" xr:uid="{21DC02C1-905C-45D3-BA7B-DBABE670CFF2}"/>
    <cellStyle name="Note 22 18 2 2" xfId="18820" xr:uid="{3ECEC1D9-CBA5-4116-8480-00A8E05DC682}"/>
    <cellStyle name="Note 22 18 2 3" xfId="33169" xr:uid="{41198A8F-CB37-41E5-AEB6-689DDC6F1A5B}"/>
    <cellStyle name="Note 22 18 3" xfId="22346" xr:uid="{06831F21-3DC6-4B0B-953A-DF0616FBA7EC}"/>
    <cellStyle name="Note 22 18 4" xfId="27657" xr:uid="{8ADC8CD2-4D4B-4673-97C9-09B9BC494234}"/>
    <cellStyle name="Note 22 19" xfId="10260" xr:uid="{E8427E00-0D8D-4FD3-BE59-FDE0B3008F93}"/>
    <cellStyle name="Note 22 19 2" xfId="16731" xr:uid="{7F7886D4-ECA6-47BE-9C9F-25D346C70074}"/>
    <cellStyle name="Note 22 19 2 2" xfId="23908" xr:uid="{30D02877-8F4F-4036-AF94-8847EEFAC40D}"/>
    <cellStyle name="Note 22 19 2 3" xfId="33346" xr:uid="{CA409E4D-5E24-470B-AA07-C97BC77F74B9}"/>
    <cellStyle name="Note 22 19 3" xfId="20636" xr:uid="{182306EB-B2B1-4FED-9675-FC19FC8832E5}"/>
    <cellStyle name="Note 22 19 4" xfId="27833" xr:uid="{67B215DE-4160-49D7-81F9-6BA72083652F}"/>
    <cellStyle name="Note 22 2" xfId="2160" xr:uid="{00000000-0005-0000-0000-000071080000}"/>
    <cellStyle name="Note 22 2 10" xfId="9005" xr:uid="{81BDD806-398A-41B6-815B-CB0575491E3B}"/>
    <cellStyle name="Note 22 2 10 2" xfId="15476" xr:uid="{E17E0C51-DEEE-4BBC-B8CD-7327940DD4F1}"/>
    <cellStyle name="Note 22 2 10 2 2" xfId="21593" xr:uid="{BA27B4C0-4576-45F7-8F3B-DAC89B884EC2}"/>
    <cellStyle name="Note 22 2 10 2 3" xfId="32295" xr:uid="{07E1A205-C89A-45FA-AD93-D476E7D8658D}"/>
    <cellStyle name="Note 22 2 10 3" xfId="17605" xr:uid="{E44B4C49-FBE2-4DBE-82DC-72D28DC65D35}"/>
    <cellStyle name="Note 22 2 10 4" xfId="26777" xr:uid="{CF70BB3B-C646-477E-B58E-F36B50A3906C}"/>
    <cellStyle name="Note 22 2 11" xfId="9207" xr:uid="{2F2B0FB9-9912-4CCB-9D4C-BEF2F51495D8}"/>
    <cellStyle name="Note 22 2 11 2" xfId="15678" xr:uid="{99925703-ED44-43DE-9FC7-96403579D126}"/>
    <cellStyle name="Note 22 2 11 2 2" xfId="5060" xr:uid="{FE0B56FB-B15D-4DFE-AEC8-58CE580D3C44}"/>
    <cellStyle name="Note 22 2 11 2 3" xfId="32490" xr:uid="{AC7B714B-D101-421D-B35E-8E68F0EA612D}"/>
    <cellStyle name="Note 22 2 11 3" xfId="22696" xr:uid="{2FDCC9E6-0B9B-40ED-B336-B1D5B566E671}"/>
    <cellStyle name="Note 22 2 11 4" xfId="26971" xr:uid="{F5394929-6B6B-4C8B-909C-33089CC1E101}"/>
    <cellStyle name="Note 22 2 12" xfId="9235" xr:uid="{7EB65C17-4AAB-4C3F-B637-CA328FEF7862}"/>
    <cellStyle name="Note 22 2 12 2" xfId="15706" xr:uid="{53B63AE0-7811-47A7-BB30-7495B32EE3A7}"/>
    <cellStyle name="Note 22 2 12 2 2" xfId="5245" xr:uid="{C35625F8-DF17-4091-90EF-F63B260A041F}"/>
    <cellStyle name="Note 22 2 12 2 3" xfId="32518" xr:uid="{723B6DFF-334C-4DE0-B4D9-8F0042CECBDF}"/>
    <cellStyle name="Note 22 2 12 3" xfId="4480" xr:uid="{035791A9-EC25-4AE1-901A-3E525452C0A0}"/>
    <cellStyle name="Note 22 2 12 4" xfId="26999" xr:uid="{D3000636-C6C3-4F7F-8DAB-B722EF52F9C8}"/>
    <cellStyle name="Note 22 2 13" xfId="9568" xr:uid="{FE56AC57-EF7E-45E5-B543-706103CB32C2}"/>
    <cellStyle name="Note 22 2 13 2" xfId="16039" xr:uid="{6819EC29-0407-4AE4-A83A-FDEB9AECC3EC}"/>
    <cellStyle name="Note 22 2 13 2 2" xfId="18870" xr:uid="{CA809C51-0106-4C09-90A6-634988DDE750}"/>
    <cellStyle name="Note 22 2 13 2 3" xfId="32836" xr:uid="{E2982922-5116-4996-88AA-40D6B5D00F2B}"/>
    <cellStyle name="Note 22 2 13 3" xfId="18272" xr:uid="{D5651B4C-FEA6-4130-8850-2DC97C8ECE31}"/>
    <cellStyle name="Note 22 2 13 4" xfId="27317" xr:uid="{53880CA1-6AD2-41B6-A09B-E6EF871BAB1D}"/>
    <cellStyle name="Note 22 2 14" xfId="9873" xr:uid="{4FABF04D-14E0-4827-BE98-2E2953E83C2C}"/>
    <cellStyle name="Note 22 2 14 2" xfId="16344" xr:uid="{B65C751F-DC73-495E-8C18-DC6A57F9AAD6}"/>
    <cellStyle name="Note 22 2 14 2 2" xfId="7646" xr:uid="{A2DBCCD3-6428-4EFF-A459-FCF872615CE1}"/>
    <cellStyle name="Note 22 2 14 2 3" xfId="32972" xr:uid="{AFE0293A-828C-40DD-BB9D-7D8B7A8EF9DB}"/>
    <cellStyle name="Note 22 2 14 3" xfId="22564" xr:uid="{A0253E52-AF6E-4E21-B93C-908607F5E504}"/>
    <cellStyle name="Note 22 2 14 4" xfId="27459" xr:uid="{5F53FCD6-16A6-47B3-9EC5-F87F4ECEB36B}"/>
    <cellStyle name="Note 22 2 15" xfId="9901" xr:uid="{2C574A70-533D-4F4B-96D0-01109836E57C}"/>
    <cellStyle name="Note 22 2 15 2" xfId="16372" xr:uid="{B046357B-2382-4999-8A74-C62E0700C9BA}"/>
    <cellStyle name="Note 22 2 15 2 2" xfId="18238" xr:uid="{6BC9C9C9-37E0-4B94-8AB6-6C695323FF26}"/>
    <cellStyle name="Note 22 2 15 2 3" xfId="32993" xr:uid="{ED07B0F0-D8A3-460B-A458-5F110EA34FEC}"/>
    <cellStyle name="Note 22 2 15 3" xfId="17593" xr:uid="{3D425D1E-6AE2-4DBF-B321-01580A15133B}"/>
    <cellStyle name="Note 22 2 15 4" xfId="27481" xr:uid="{B789FA5B-E97A-49D0-954B-504EB8ED8DA1}"/>
    <cellStyle name="Note 22 2 16" xfId="10082" xr:uid="{7B0E3CE3-9B0F-4156-A695-097397841622}"/>
    <cellStyle name="Note 22 2 16 2" xfId="16553" xr:uid="{859A0C88-1DE6-4072-94A9-C07315848227}"/>
    <cellStyle name="Note 22 2 16 2 2" xfId="6165" xr:uid="{DFDB085B-EAC8-485D-9175-F62E88195365}"/>
    <cellStyle name="Note 22 2 16 2 3" xfId="33170" xr:uid="{1CDDCCB1-9A2B-4C79-9DDB-22E7D72E73E5}"/>
    <cellStyle name="Note 22 2 16 3" xfId="18168" xr:uid="{D926CB43-1085-4820-BF44-5979D686BC4B}"/>
    <cellStyle name="Note 22 2 16 4" xfId="27658" xr:uid="{0C5417A4-78EE-4EB2-9DC4-A81D1C2E4F11}"/>
    <cellStyle name="Note 22 2 17" xfId="10261" xr:uid="{6D6DFD12-4FFF-45BF-A01A-0855FEE48886}"/>
    <cellStyle name="Note 22 2 17 2" xfId="16732" xr:uid="{387843E6-8B0F-4D8B-837E-52459CDC0EAC}"/>
    <cellStyle name="Note 22 2 17 2 2" xfId="4591" xr:uid="{4F1F61FB-D9E2-4078-B887-458FCBC9A583}"/>
    <cellStyle name="Note 22 2 17 2 3" xfId="33347" xr:uid="{CD845E76-33C5-4E6F-9CC3-66BD9A356AFE}"/>
    <cellStyle name="Note 22 2 17 3" xfId="5763" xr:uid="{52B515C7-3313-4F89-9599-5B9B578EB483}"/>
    <cellStyle name="Note 22 2 17 4" xfId="27834" xr:uid="{0296985B-AD25-467E-A718-95825804FCCB}"/>
    <cellStyle name="Note 22 2 18" xfId="11081" xr:uid="{BAA30EC3-6C35-48ED-83BA-42DF505F6D6C}"/>
    <cellStyle name="Note 22 2 18 2" xfId="23677" xr:uid="{AD50395E-62E1-4EEF-BE50-04BA451969BD}"/>
    <cellStyle name="Note 22 2 18 3" xfId="28403" xr:uid="{E10E94EC-ED75-4E37-800E-151191260A43}"/>
    <cellStyle name="Note 22 2 19" xfId="11478" xr:uid="{76DA8364-C9BD-4929-A6B5-9AEB1F9095B2}"/>
    <cellStyle name="Note 22 2 19 2" xfId="6120" xr:uid="{47C92C36-5BD7-4168-9044-56CD4F334D42}"/>
    <cellStyle name="Note 22 2 19 3" xfId="28764" xr:uid="{1CB61803-E024-443A-8605-6CA8BECEE362}"/>
    <cellStyle name="Note 22 2 2" xfId="2161" xr:uid="{00000000-0005-0000-0000-000072080000}"/>
    <cellStyle name="Note 22 2 2 2" xfId="4228" xr:uid="{F90CBAED-1348-4B8B-A3CC-44D6ADFC5528}"/>
    <cellStyle name="Note 22 2 2 2 2" xfId="13397" xr:uid="{82DE71FE-4FD1-49A2-816F-908AB239F737}"/>
    <cellStyle name="Note 22 2 2 2 2 2" xfId="19605" xr:uid="{B85656AA-025D-469C-85D1-FF052D192810}"/>
    <cellStyle name="Note 22 2 2 2 2 3" xfId="30538" xr:uid="{8FF95D03-6DF0-41F8-B315-722270362C6A}"/>
    <cellStyle name="Note 22 2 2 2 3" xfId="19654" xr:uid="{A147C6C0-17C6-43A7-9947-98FBDE3C7AEC}"/>
    <cellStyle name="Note 22 2 2 2 4" xfId="25007" xr:uid="{D3969101-9EC1-46FE-93A1-1E3D1D5E6637}"/>
    <cellStyle name="Note 22 2 2 3" xfId="11479" xr:uid="{CD9AABA8-01F5-4D8A-850C-E903E52B156F}"/>
    <cellStyle name="Note 22 2 2 3 2" xfId="19362" xr:uid="{F3D86974-39AD-4F72-A2AF-66BF9FD53206}"/>
    <cellStyle name="Note 22 2 2 3 3" xfId="28765" xr:uid="{DA31EA97-62AB-4486-957D-F0DC9F1C54AC}"/>
    <cellStyle name="Note 22 2 2 4" xfId="12420" xr:uid="{51F93A33-599F-40E1-9A53-4AE3B7432D2F}"/>
    <cellStyle name="Note 22 2 2 4 2" xfId="22424" xr:uid="{D0CD622C-5F45-4234-AB06-D9075B52E01C}"/>
    <cellStyle name="Note 22 2 2 4 3" xfId="29646" xr:uid="{DD263DB7-89D3-438E-A0BB-0233EBE6C329}"/>
    <cellStyle name="Note 22 2 2 5" xfId="22973" xr:uid="{902C7DA7-F76B-4863-840A-5B39098BA7B0}"/>
    <cellStyle name="Note 22 2 20" xfId="10618" xr:uid="{9A25D25D-C5FB-4A9B-BD4F-3B809033F97B}"/>
    <cellStyle name="Note 22 2 20 2" xfId="20787" xr:uid="{5BDDA7A0-4B0C-406E-89EE-B04D58551E3F}"/>
    <cellStyle name="Note 22 2 20 3" xfId="28184" xr:uid="{5665FB79-C387-4327-BAFD-3D288F3C25AD}"/>
    <cellStyle name="Note 22 2 21" xfId="11793" xr:uid="{953B9519-9E4D-4097-8F1C-983EB726F392}"/>
    <cellStyle name="Note 22 2 21 2" xfId="19457" xr:uid="{ADF884AF-9048-4F11-991D-87CEB51C20D7}"/>
    <cellStyle name="Note 22 2 21 3" xfId="29078" xr:uid="{B0505834-FA20-4C2E-9209-11F270BB041E}"/>
    <cellStyle name="Note 22 2 22" xfId="11309" xr:uid="{22BE9288-9625-4E85-9AE6-1EF55D50E8D8}"/>
    <cellStyle name="Note 22 2 22 2" xfId="19419" xr:uid="{7DD61787-C831-4AB8-BA6A-1BBA0EBC41A0}"/>
    <cellStyle name="Note 22 2 22 3" xfId="28611" xr:uid="{F922C331-EBCB-4A0B-BAA1-6D2FB4AAA24A}"/>
    <cellStyle name="Note 22 2 23" xfId="11398" xr:uid="{C6F9AC43-987D-440A-8C90-1F3A9936F8B1}"/>
    <cellStyle name="Note 22 2 23 2" xfId="22943" xr:uid="{DA9EE71E-4CEE-48D6-9CC0-BD575EA49740}"/>
    <cellStyle name="Note 22 2 23 3" xfId="28684" xr:uid="{653AB1CF-FB2B-43D5-A220-39D94A4DE085}"/>
    <cellStyle name="Note 22 2 24" xfId="17171" xr:uid="{F70A8D48-10B6-4A3A-8125-49DF2ECE0340}"/>
    <cellStyle name="Note 22 2 24 2" xfId="23896" xr:uid="{F2B84FDB-B6FC-4CD2-A749-BAFB5462F8E4}"/>
    <cellStyle name="Note 22 2 24 3" xfId="33735" xr:uid="{3D997AFA-B503-4801-A1DA-1137432248CB}"/>
    <cellStyle name="Note 22 2 25" xfId="17792" xr:uid="{F386672B-17B0-48B5-82D9-6CD9998DB7A0}"/>
    <cellStyle name="Note 22 2 26" xfId="34112" xr:uid="{7703B12B-FDCC-4221-B0B4-0C5753A8F48E}"/>
    <cellStyle name="Note 22 2 27" xfId="32897" xr:uid="{2CE2DF4A-0B00-4657-87C2-BF93B7C30E7C}"/>
    <cellStyle name="Note 22 2 28" xfId="34010" xr:uid="{65CC0A50-6F70-4D84-8B18-701B95754B4A}"/>
    <cellStyle name="Note 22 2 3" xfId="3543" xr:uid="{F4122DED-C15E-433F-8235-0605043DA0A5}"/>
    <cellStyle name="Note 22 2 3 2" xfId="13396" xr:uid="{1B346DDF-6D5E-4424-A185-6575BC76B83A}"/>
    <cellStyle name="Note 22 2 3 2 2" xfId="6554" xr:uid="{308C0DC9-8230-486F-8CA2-FD1CD3A98C3A}"/>
    <cellStyle name="Note 22 2 3 2 3" xfId="30537" xr:uid="{F8F23001-1E7C-497D-A760-D94FE92DD71D}"/>
    <cellStyle name="Note 22 2 3 3" xfId="7069" xr:uid="{63BFE1A9-135D-42AF-979F-1C9D8F5AC3A1}"/>
    <cellStyle name="Note 22 2 3 4" xfId="23261" xr:uid="{39671A19-D3CD-4A3F-A098-5B2D720E4564}"/>
    <cellStyle name="Note 22 2 3 5" xfId="25006" xr:uid="{B0905F35-20EE-4146-9471-8CD2563C95B9}"/>
    <cellStyle name="Note 22 2 4" xfId="3710" xr:uid="{C03BD515-6290-4DE6-A29F-B927056F3845}"/>
    <cellStyle name="Note 22 2 4 2" xfId="14050" xr:uid="{E6DACEF9-D146-44EE-85E4-58492481511B}"/>
    <cellStyle name="Note 22 2 4 2 2" xfId="23072" xr:uid="{767DEBA4-5EDA-4E46-AC5D-1B03345E33B4}"/>
    <cellStyle name="Note 22 2 4 2 3" xfId="31078" xr:uid="{5B275042-AC27-4818-93BC-FB507E544FF0}"/>
    <cellStyle name="Note 22 2 4 3" xfId="21508" xr:uid="{91F8226D-93FE-40CD-915F-3B47B2CB0E87}"/>
    <cellStyle name="Note 22 2 4 4" xfId="25557" xr:uid="{A9E18E52-7AF2-4F9A-B6E0-8A881EC4EA04}"/>
    <cellStyle name="Note 22 2 5" xfId="7785" xr:uid="{9285DC5D-9E41-4401-894F-364355A08705}"/>
    <cellStyle name="Note 22 2 5 2" xfId="14256" xr:uid="{7230551D-7794-4BAF-9433-1D30E987EF4C}"/>
    <cellStyle name="Note 22 2 5 2 2" xfId="17447" xr:uid="{0C0A9CFE-9B36-44FF-97F4-27E801901C69}"/>
    <cellStyle name="Note 22 2 5 2 3" xfId="31274" xr:uid="{4CBB8F65-6C34-49E7-BEA0-FBCC130FEDCE}"/>
    <cellStyle name="Note 22 2 5 3" xfId="4495" xr:uid="{8C23B0DB-3E19-4E1E-9B57-3C724EF3CA37}"/>
    <cellStyle name="Note 22 2 5 4" xfId="25753" xr:uid="{8ABD325E-6878-4D32-A80E-869789314E3E}"/>
    <cellStyle name="Note 22 2 6" xfId="7813" xr:uid="{16C5C484-D05B-4046-AAD0-3752A36E5C6F}"/>
    <cellStyle name="Note 22 2 6 2" xfId="14284" xr:uid="{AEDE1F5C-C124-405C-AAA4-84A10B1B0FA6}"/>
    <cellStyle name="Note 22 2 6 2 2" xfId="17539" xr:uid="{7F67DCB9-91C2-478E-9122-CC2212658796}"/>
    <cellStyle name="Note 22 2 6 2 3" xfId="31302" xr:uid="{D206BA9C-F091-4D3F-8C5C-EB6109B7F2FB}"/>
    <cellStyle name="Note 22 2 6 3" xfId="20559" xr:uid="{9A3C68C7-BCE2-440B-8B21-582B867EC18C}"/>
    <cellStyle name="Note 22 2 6 4" xfId="25781" xr:uid="{9809A81D-208B-4C9C-89FB-20F5B7F9E86C}"/>
    <cellStyle name="Note 22 2 7" xfId="8149" xr:uid="{46A4E8FC-9F0B-4D7C-917E-A36C56CE846E}"/>
    <cellStyle name="Note 22 2 7 2" xfId="14620" xr:uid="{37C92898-0859-4E72-A15C-7252324D801B}"/>
    <cellStyle name="Note 22 2 7 2 2" xfId="18676" xr:uid="{2E42D01E-0062-419F-BF96-88AF52242427}"/>
    <cellStyle name="Note 22 2 7 2 3" xfId="31630" xr:uid="{372E672C-0D99-45F2-8B62-1632D2A0E193}"/>
    <cellStyle name="Note 22 2 7 3" xfId="21233" xr:uid="{0901C0AD-CC64-43D5-AFA7-135A67F24F27}"/>
    <cellStyle name="Note 22 2 7 4" xfId="26110" xr:uid="{F9446477-6481-4D31-AD33-4CFE7CE3574B}"/>
    <cellStyle name="Note 22 2 8" xfId="8466" xr:uid="{75927C77-14B8-4177-AF5E-AE5930C70132}"/>
    <cellStyle name="Note 22 2 8 2" xfId="14937" xr:uid="{52A79670-BB28-4352-9B6C-328B08CFF7A0}"/>
    <cellStyle name="Note 22 2 8 2 2" xfId="5550" xr:uid="{763B713A-92B7-494B-9C1A-68758995120E}"/>
    <cellStyle name="Note 22 2 8 2 3" xfId="31848" xr:uid="{990986E9-21CE-4A7A-B232-F107DB3C9829}"/>
    <cellStyle name="Note 22 2 8 3" xfId="19185" xr:uid="{9E2064B8-9671-4D64-B240-C2FB355953A8}"/>
    <cellStyle name="Note 22 2 8 4" xfId="26329" xr:uid="{802C8CFF-A9D3-42FD-82BB-0A4CE0A9B873}"/>
    <cellStyle name="Note 22 2 9" xfId="8709" xr:uid="{5F7740A4-A87B-4B6E-9499-EF59CFDF2FB9}"/>
    <cellStyle name="Note 22 2 9 2" xfId="15180" xr:uid="{858FEF3F-212B-4D73-9BDE-6EA548A493B1}"/>
    <cellStyle name="Note 22 2 9 2 2" xfId="20195" xr:uid="{6D780492-7904-4187-B73C-AC8BAD34468D}"/>
    <cellStyle name="Note 22 2 9 2 3" xfId="32076" xr:uid="{C714EFEE-5F04-46C0-8FF0-05355631147E}"/>
    <cellStyle name="Note 22 2 9 3" xfId="21567" xr:uid="{F378728B-D99C-4AB1-9F84-51A079D6A0F3}"/>
    <cellStyle name="Note 22 2 9 4" xfId="26555" xr:uid="{987AC557-D8C6-413A-9574-84E809F4FA8D}"/>
    <cellStyle name="Note 22 20" xfId="11080" xr:uid="{EE9A67C0-29EF-46BE-9B86-30B93D41B08F}"/>
    <cellStyle name="Note 22 20 2" xfId="22735" xr:uid="{F9D73328-A906-4497-A122-E6F476ED3354}"/>
    <cellStyle name="Note 22 20 3" xfId="28402" xr:uid="{B1931F67-6625-44AA-99B6-985412D01E63}"/>
    <cellStyle name="Note 22 21" xfId="11477" xr:uid="{E4DA1658-4B78-463D-A054-11A028FA3E4E}"/>
    <cellStyle name="Note 22 21 2" xfId="18018" xr:uid="{E921F992-AED9-4123-A422-0C77F4D782B5}"/>
    <cellStyle name="Note 22 21 3" xfId="28763" xr:uid="{EC6549B1-C6DC-4A80-BE51-D870406A2C78}"/>
    <cellStyle name="Note 22 22" xfId="10777" xr:uid="{EA67C65E-C656-41CD-94DA-E0C3CFD5B06C}"/>
    <cellStyle name="Note 22 22 2" xfId="23503" xr:uid="{9D26835A-D0EC-4942-8A00-B70464964220}"/>
    <cellStyle name="Note 22 22 3" xfId="28307" xr:uid="{465F9B6E-99F5-40AD-A9DA-0C6E57A79661}"/>
    <cellStyle name="Note 22 23" xfId="11792" xr:uid="{3FF14158-356B-414E-AD79-54E34D6860D7}"/>
    <cellStyle name="Note 22 23 2" xfId="17421" xr:uid="{1B3D4B29-7D82-45F9-9E91-8E9F0CFB1ACE}"/>
    <cellStyle name="Note 22 23 3" xfId="29077" xr:uid="{0DB9F5FC-2317-4BAC-A236-E8C6E1C4BD76}"/>
    <cellStyle name="Note 22 24" xfId="11308" xr:uid="{50BA675E-4D55-4397-8F4D-AB759FB0BAAA}"/>
    <cellStyle name="Note 22 24 2" xfId="19145" xr:uid="{FF464B66-E23C-4C59-BA8A-07C6FA926F5E}"/>
    <cellStyle name="Note 22 24 3" xfId="28610" xr:uid="{F3091C55-A997-47A2-B283-B82020C7E6D7}"/>
    <cellStyle name="Note 22 25" xfId="11397" xr:uid="{31B08753-917B-4B0E-9A4C-336962C2C0B9}"/>
    <cellStyle name="Note 22 25 2" xfId="18099" xr:uid="{5487864C-1BD0-440B-B60F-DB3B84E779F4}"/>
    <cellStyle name="Note 22 25 3" xfId="28683" xr:uid="{64A3A9B3-1BB3-4773-833F-A0AD32ACF3BD}"/>
    <cellStyle name="Note 22 26" xfId="17170" xr:uid="{EE34E3E4-2D8D-4F1C-B60E-67C34FC15824}"/>
    <cellStyle name="Note 22 26 2" xfId="6109" xr:uid="{FD762DD2-5307-4F55-9295-DB22F541CDA7}"/>
    <cellStyle name="Note 22 26 3" xfId="33734" xr:uid="{BA58D1DF-D18E-4AF8-9635-8163B055C1E1}"/>
    <cellStyle name="Note 22 27" xfId="18599" xr:uid="{BE44EDC1-E91F-414E-A985-F759F7C1CFD2}"/>
    <cellStyle name="Note 22 28" xfId="24081" xr:uid="{DACEBE2A-045B-4D35-AB30-334D53B6692C}"/>
    <cellStyle name="Note 22 29" xfId="24286" xr:uid="{E84056C4-77A1-4BFA-A018-5B06E60E249B}"/>
    <cellStyle name="Note 22 3" xfId="2162" xr:uid="{00000000-0005-0000-0000-000073080000}"/>
    <cellStyle name="Note 22 3 2" xfId="4229" xr:uid="{586A5625-5431-4667-A4E8-AE0306045E73}"/>
    <cellStyle name="Note 22 3 2 2" xfId="13398" xr:uid="{6AA7EB60-6535-47B9-8BE0-99F748909C85}"/>
    <cellStyle name="Note 22 3 2 2 2" xfId="18407" xr:uid="{69E2BFC9-F9BB-47DF-B06B-2BAC227B7B19}"/>
    <cellStyle name="Note 22 3 2 2 3" xfId="30539" xr:uid="{A7799979-40FB-47E0-84F5-6926C935A8B9}"/>
    <cellStyle name="Note 22 3 2 3" xfId="19204" xr:uid="{1ECF7254-8E66-4177-AE07-5F93AD818298}"/>
    <cellStyle name="Note 22 3 2 4" xfId="25008" xr:uid="{EE53577D-8C06-4339-9E11-FAABC39EBB29}"/>
    <cellStyle name="Note 22 3 3" xfId="11480" xr:uid="{A1711AD6-FC83-4066-B05D-48EDD6B6DD51}"/>
    <cellStyle name="Note 22 3 3 2" xfId="19391" xr:uid="{8BEBC4B2-DE4E-4FBC-84AD-3C4B34828F7B}"/>
    <cellStyle name="Note 22 3 3 3" xfId="28766" xr:uid="{C864F9AE-B02F-4E8F-9218-F2CB89B679E0}"/>
    <cellStyle name="Note 22 3 4" xfId="12421" xr:uid="{DFBC461F-3ED5-47BE-96FA-A1772C6D8E1C}"/>
    <cellStyle name="Note 22 3 4 2" xfId="21089" xr:uid="{CAF6CE5C-3AC0-4FC2-A3CC-174A7C3E1E92}"/>
    <cellStyle name="Note 22 3 4 3" xfId="29647" xr:uid="{2CA5C4DA-58F1-4D3B-B3E7-27CECEC72DD8}"/>
    <cellStyle name="Note 22 3 5" xfId="17558" xr:uid="{7EFE00CC-7AE2-4261-B05F-17B37C2B1594}"/>
    <cellStyle name="Note 22 3 6" xfId="24167" xr:uid="{88FC9ACC-4A7C-4C61-8D55-A39292717B4B}"/>
    <cellStyle name="Note 22 30" xfId="34271" xr:uid="{F085D6F3-97A2-4FDF-974F-888F84E0E9D0}"/>
    <cellStyle name="Note 22 4" xfId="3297" xr:uid="{B289E0C4-5219-4328-AC08-6E5162768C21}"/>
    <cellStyle name="Note 22 4 2" xfId="12927" xr:uid="{F4964238-E144-4B01-972A-5E884D137EFD}"/>
    <cellStyle name="Note 22 4 2 2" xfId="4928" xr:uid="{E907CCC3-5776-4B2C-8B11-04421CDA567C}"/>
    <cellStyle name="Note 22 4 2 3" xfId="30152" xr:uid="{0F6F61C2-9564-4711-93C3-E4110C0EEE32}"/>
    <cellStyle name="Note 22 4 3" xfId="6577" xr:uid="{E9CBE18C-3DE0-45FF-BF9E-25E818417599}"/>
    <cellStyle name="Note 22 4 4" xfId="20328" xr:uid="{0A175865-940B-4E88-9B46-7A0EFEDBBA81}"/>
    <cellStyle name="Note 22 5" xfId="3544" xr:uid="{4B76D9B0-3DC5-4992-83C3-677033929DA2}"/>
    <cellStyle name="Note 22 5 2" xfId="13395" xr:uid="{54A07A8B-96AB-4F64-A04C-AD2B423D6914}"/>
    <cellStyle name="Note 22 5 2 2" xfId="17607" xr:uid="{5BE502A1-8DB8-4B7A-A4F3-989C60CFEBDA}"/>
    <cellStyle name="Note 22 5 2 3" xfId="30536" xr:uid="{AD06AACE-9587-42F8-BEB0-AA6590B9FC93}"/>
    <cellStyle name="Note 22 5 3" xfId="7068" xr:uid="{2E865692-8BD3-4735-B594-9327C5B1175B}"/>
    <cellStyle name="Note 22 5 4" xfId="19655" xr:uid="{648EBCF5-626C-4529-9878-CFF7A9919C0C}"/>
    <cellStyle name="Note 22 5 5" xfId="25005" xr:uid="{E4C6ADAD-46CB-46D3-996C-1486D97C4569}"/>
    <cellStyle name="Note 22 6" xfId="3709" xr:uid="{BBC69C0B-8B8B-48D3-895C-B0F79A6F866D}"/>
    <cellStyle name="Note 22 6 2" xfId="14049" xr:uid="{FC42E71A-4036-4F6E-8465-EF3D2F79C243}"/>
    <cellStyle name="Note 22 6 2 2" xfId="21708" xr:uid="{446ECFA1-7106-4658-84E5-FA0051737EE7}"/>
    <cellStyle name="Note 22 6 2 3" xfId="31077" xr:uid="{3D0C0AE6-5BA7-4876-A7D5-AAD0A71634AA}"/>
    <cellStyle name="Note 22 6 3" xfId="20735" xr:uid="{1C159669-B81C-433C-8DC6-AFC0323C2EEE}"/>
    <cellStyle name="Note 22 6 4" xfId="25556" xr:uid="{6D9A6A06-83A8-40AD-99ED-785ACE14A67C}"/>
    <cellStyle name="Note 22 7" xfId="7486" xr:uid="{05123BE7-40DC-44B9-A245-C7AA990267F7}"/>
    <cellStyle name="Note 22 7 2" xfId="13890" xr:uid="{BB5EFC33-4875-411C-8F12-27F1EB5E128B}"/>
    <cellStyle name="Note 22 7 2 2" xfId="22106" xr:uid="{1BCA681D-0758-4641-B329-1DBF83CC6DF8}"/>
    <cellStyle name="Note 22 7 2 3" xfId="30920" xr:uid="{5469E975-1B9C-4A5E-A338-CF0F71FA03EC}"/>
    <cellStyle name="Note 22 7 3" xfId="19477" xr:uid="{4D15731B-2E1E-40A3-B42A-C2DAA4CA7413}"/>
    <cellStyle name="Note 22 7 4" xfId="25399" xr:uid="{0C1CE30B-1956-4688-B9D7-59AF9EAF3927}"/>
    <cellStyle name="Note 22 8" xfId="7812" xr:uid="{45598858-FFF4-4659-A892-DB666BA13CF0}"/>
    <cellStyle name="Note 22 8 2" xfId="14283" xr:uid="{515288B6-EA88-45C7-9450-3349A6CDC7A5}"/>
    <cellStyle name="Note 22 8 2 2" xfId="21822" xr:uid="{DD5E8073-2CE3-4D00-8812-3DD1FFFC8AAD}"/>
    <cellStyle name="Note 22 8 2 3" xfId="31301" xr:uid="{7C82923B-ECCD-470B-B414-D6C8887629A9}"/>
    <cellStyle name="Note 22 8 3" xfId="20584" xr:uid="{07106720-074D-4EEF-8302-D97E24C012F7}"/>
    <cellStyle name="Note 22 8 4" xfId="25780" xr:uid="{4A945492-C7B6-44BA-BE22-7F86E03C9557}"/>
    <cellStyle name="Note 22 9" xfId="8150" xr:uid="{5E4C82A0-51C9-4FD6-AED2-45BD841F2C3D}"/>
    <cellStyle name="Note 22 9 2" xfId="14621" xr:uid="{525A8FA7-5F13-4673-BBC4-45969B75139B}"/>
    <cellStyle name="Note 22 9 2 2" xfId="21666" xr:uid="{90893016-19F0-4EBC-9E7D-1163FE0F012D}"/>
    <cellStyle name="Note 22 9 2 3" xfId="31631" xr:uid="{595F6465-A9EA-421B-888E-56131B6A1240}"/>
    <cellStyle name="Note 22 9 3" xfId="5073" xr:uid="{21C23AB7-9116-4A7B-9CAB-8ECA65B20089}"/>
    <cellStyle name="Note 22 9 4" xfId="26111" xr:uid="{BFCF1570-74D8-4D89-AC05-48D61532FF6B}"/>
    <cellStyle name="Note 22_TRAFO" xfId="2163" xr:uid="{00000000-0005-0000-0000-000074080000}"/>
    <cellStyle name="Note 23" xfId="2164" xr:uid="{00000000-0005-0000-0000-000075080000}"/>
    <cellStyle name="Note 23 10" xfId="8467" xr:uid="{439E9F22-2562-4C43-AC7A-33B1C9AC4BEF}"/>
    <cellStyle name="Note 23 10 2" xfId="14938" xr:uid="{2E8ACD1B-AD0C-4863-AA44-C080A059256A}"/>
    <cellStyle name="Note 23 10 2 2" xfId="20176" xr:uid="{458D2B35-A1D8-4A04-BF7B-A935A5471495}"/>
    <cellStyle name="Note 23 10 2 3" xfId="31849" xr:uid="{5E90F83E-9C79-49AC-B75E-FB5C6CADBC02}"/>
    <cellStyle name="Note 23 10 3" xfId="7627" xr:uid="{D3EC7100-707A-4B6A-B912-7CB28F3C780A}"/>
    <cellStyle name="Note 23 10 4" xfId="26330" xr:uid="{24AD9301-6F03-47E4-BC97-464C1338F003}"/>
    <cellStyle name="Note 23 11" xfId="8316" xr:uid="{596559BA-8642-49A5-999F-58448AC8EE5A}"/>
    <cellStyle name="Note 23 11 2" xfId="14787" xr:uid="{6972AAA2-E024-4C31-8C99-F20B06E86C6C}"/>
    <cellStyle name="Note 23 11 2 2" xfId="22906" xr:uid="{D893D285-0170-425E-AB01-5C5806023228}"/>
    <cellStyle name="Note 23 11 2 3" xfId="31698" xr:uid="{A28FA3EA-0CC1-4123-A424-551C2878EC9A}"/>
    <cellStyle name="Note 23 11 3" xfId="18919" xr:uid="{87523FB1-8D0B-4290-9746-9D3ABF7179DB}"/>
    <cellStyle name="Note 23 11 4" xfId="26179" xr:uid="{56D803A6-425A-417C-A724-E48F533B3CDE}"/>
    <cellStyle name="Note 23 12" xfId="9006" xr:uid="{379E5F7B-7483-4D96-BCEC-902B08C960F4}"/>
    <cellStyle name="Note 23 12 2" xfId="15477" xr:uid="{067BE770-3C59-487A-BF04-9AC3CFD670DD}"/>
    <cellStyle name="Note 23 12 2 2" xfId="5107" xr:uid="{C6A934B1-A7F8-4908-BA81-516697746B79}"/>
    <cellStyle name="Note 23 12 2 3" xfId="32296" xr:uid="{4CC223F6-0203-4A18-927C-117838E2CC4E}"/>
    <cellStyle name="Note 23 12 3" xfId="23855" xr:uid="{F5F60210-42A2-4E01-9DF5-D8C936510E6A}"/>
    <cellStyle name="Note 23 12 4" xfId="26778" xr:uid="{534FC37B-B3D3-4667-A42F-78D5939F369B}"/>
    <cellStyle name="Note 23 13" xfId="8848" xr:uid="{C43CBC6A-490B-4DF9-99B6-9579CC57AF10}"/>
    <cellStyle name="Note 23 13 2" xfId="15319" xr:uid="{F5371141-C275-45E7-98EB-30570DAA2FAB}"/>
    <cellStyle name="Note 23 13 2 2" xfId="18268" xr:uid="{108E7BE4-AC63-4D05-8529-7CE28B7DA704}"/>
    <cellStyle name="Note 23 13 2 3" xfId="32139" xr:uid="{0B029DBA-92F3-48A2-A101-3E95457593DA}"/>
    <cellStyle name="Note 23 13 3" xfId="19773" xr:uid="{49D9BAAC-F027-45DF-A15B-9A18324DF4E4}"/>
    <cellStyle name="Note 23 13 4" xfId="26621" xr:uid="{AF0EF29D-433F-48E0-98B7-41361CD4A78B}"/>
    <cellStyle name="Note 23 14" xfId="9236" xr:uid="{C5835147-8DF1-4831-BA53-529E83F10EC2}"/>
    <cellStyle name="Note 23 14 2" xfId="15707" xr:uid="{4C9F1765-15D3-41A0-9A18-0416E609F5C1}"/>
    <cellStyle name="Note 23 14 2 2" xfId="18937" xr:uid="{4DE055A9-CA0E-4396-AABC-A15BCC9AE89A}"/>
    <cellStyle name="Note 23 14 2 3" xfId="32519" xr:uid="{67F5D99C-6110-4C81-A062-798FE22CCCC1}"/>
    <cellStyle name="Note 23 14 3" xfId="6203" xr:uid="{74D84D3F-A015-40CC-903C-12BEF11B9EF3}"/>
    <cellStyle name="Note 23 14 4" xfId="27000" xr:uid="{7FB0BB72-19A1-4596-A0B7-795E0F284074}"/>
    <cellStyle name="Note 23 15" xfId="9567" xr:uid="{74A8C132-3AFE-4214-A263-7A915937607B}"/>
    <cellStyle name="Note 23 15 2" xfId="16038" xr:uid="{8E5BB100-2310-4DC1-BAE1-A02BFB8A798B}"/>
    <cellStyle name="Note 23 15 2 2" xfId="21392" xr:uid="{8EF0054B-6324-4769-A47B-9A5794D6A478}"/>
    <cellStyle name="Note 23 15 2 3" xfId="32835" xr:uid="{26CB693F-CCB8-4C69-8EC6-A470B1108009}"/>
    <cellStyle name="Note 23 15 3" xfId="22225" xr:uid="{8AC3D3FC-7D97-486E-9E77-39F15173287A}"/>
    <cellStyle name="Note 23 15 4" xfId="27316" xr:uid="{A574CA9E-ED68-4E5C-8667-03CBA0AFAF85}"/>
    <cellStyle name="Note 23 16" xfId="9874" xr:uid="{2E5600F9-FF24-4C4B-8406-4D34B3B53928}"/>
    <cellStyle name="Note 23 16 2" xfId="16345" xr:uid="{973E66F7-365A-45AE-8178-4D33570919EB}"/>
    <cellStyle name="Note 23 16 2 2" xfId="20921" xr:uid="{57FF5162-E889-4871-A06C-B41D002C123B}"/>
    <cellStyle name="Note 23 16 2 3" xfId="32973" xr:uid="{41CFC5CB-CBD8-4542-B3FE-5A4D48A42735}"/>
    <cellStyle name="Note 23 16 3" xfId="19798" xr:uid="{7AD0DD35-646D-4F09-B614-BCA1B390CFB7}"/>
    <cellStyle name="Note 23 16 4" xfId="27460" xr:uid="{AFE2C35A-7D3A-45C5-A61C-57A083C3F4A3}"/>
    <cellStyle name="Note 23 17" xfId="9902" xr:uid="{A683B06D-AE91-4372-8B45-AB6772EDBF01}"/>
    <cellStyle name="Note 23 17 2" xfId="16373" xr:uid="{B28CDA30-37F7-45E9-AA50-F032A31B6D62}"/>
    <cellStyle name="Note 23 17 2 2" xfId="4757" xr:uid="{11298C60-73DE-45F6-98A3-BC88BEB2EFE1}"/>
    <cellStyle name="Note 23 17 2 3" xfId="32994" xr:uid="{A509A16C-A4A0-4198-B31F-1BAE37B0CC36}"/>
    <cellStyle name="Note 23 17 3" xfId="20904" xr:uid="{C60AB41E-F2B9-4C0C-9E5A-EBC9FAFFF89B}"/>
    <cellStyle name="Note 23 17 4" xfId="27482" xr:uid="{0FEAAD36-4331-4E2C-B180-6756936883CD}"/>
    <cellStyle name="Note 23 18" xfId="10083" xr:uid="{9FF69CBE-A4A3-4257-9CBA-8EA3ACB40789}"/>
    <cellStyle name="Note 23 18 2" xfId="16554" xr:uid="{E78C99C7-587C-4C6E-84D9-E7530BDEAEFB}"/>
    <cellStyle name="Note 23 18 2 2" xfId="5357" xr:uid="{BBC61B81-CBF0-48BA-8504-E3807F25320F}"/>
    <cellStyle name="Note 23 18 2 3" xfId="33171" xr:uid="{FFFE0AC7-B204-454E-B6D7-E1B1C3DBDF02}"/>
    <cellStyle name="Note 23 18 3" xfId="18033" xr:uid="{D4A854CB-EB0C-48BA-A0A5-254E7EA7ADC4}"/>
    <cellStyle name="Note 23 18 4" xfId="27659" xr:uid="{6014DE9B-A2B0-482E-B11B-87DEBD38185F}"/>
    <cellStyle name="Note 23 19" xfId="10262" xr:uid="{C44751B8-D30C-42B3-8679-3E30DF7C709C}"/>
    <cellStyle name="Note 23 19 2" xfId="16733" xr:uid="{CC1088CA-14FA-45B1-85A2-B00F26C87244}"/>
    <cellStyle name="Note 23 19 2 2" xfId="20426" xr:uid="{1ABE451B-B772-4974-B612-B137296F783A}"/>
    <cellStyle name="Note 23 19 2 3" xfId="33348" xr:uid="{E51A9BB0-493A-4FEA-924E-7E5FA8E87BC1}"/>
    <cellStyle name="Note 23 19 3" xfId="19968" xr:uid="{A7CA0160-C57F-49DC-9001-C5A995397284}"/>
    <cellStyle name="Note 23 19 4" xfId="27835" xr:uid="{FBFAF3F5-40D9-4492-9496-32557A1DB43C}"/>
    <cellStyle name="Note 23 2" xfId="2165" xr:uid="{00000000-0005-0000-0000-000076080000}"/>
    <cellStyle name="Note 23 2 10" xfId="9007" xr:uid="{9C2050D7-5314-4894-AE42-53533F6EF0F8}"/>
    <cellStyle name="Note 23 2 10 2" xfId="15478" xr:uid="{75AD327D-82D3-4DCB-815C-7F30EDAA9429}"/>
    <cellStyle name="Note 23 2 10 2 2" xfId="22337" xr:uid="{E4790B04-3F3A-4079-B059-AAF6E453E9A7}"/>
    <cellStyle name="Note 23 2 10 2 3" xfId="32297" xr:uid="{753C2426-DD69-46E0-A4D5-6967184BC53E}"/>
    <cellStyle name="Note 23 2 10 3" xfId="20829" xr:uid="{063B49A3-6A1E-4887-8835-3039F1F017AA}"/>
    <cellStyle name="Note 23 2 10 4" xfId="26779" xr:uid="{4443CFB2-AF65-4F9D-81AF-4A5E990CAE8F}"/>
    <cellStyle name="Note 23 2 11" xfId="8849" xr:uid="{8224E067-D27F-4DA4-BD6B-C17CF30CFA2F}"/>
    <cellStyle name="Note 23 2 11 2" xfId="15320" xr:uid="{42446CE3-6C95-4B7D-A68C-810DC2BF34CB}"/>
    <cellStyle name="Note 23 2 11 2 2" xfId="23407" xr:uid="{3588F5FF-5270-476C-9EDD-20D000C531CC}"/>
    <cellStyle name="Note 23 2 11 2 3" xfId="32140" xr:uid="{69408EF0-7801-4590-9F10-F9EF8CD7E806}"/>
    <cellStyle name="Note 23 2 11 3" xfId="18319" xr:uid="{81258F26-5961-4E52-AF5D-F948944A5A8D}"/>
    <cellStyle name="Note 23 2 11 4" xfId="26622" xr:uid="{8B050E36-8B8B-4F59-9968-74658C164779}"/>
    <cellStyle name="Note 23 2 12" xfId="9237" xr:uid="{0D3C54FB-CAF5-4B00-8693-29FBF22825B3}"/>
    <cellStyle name="Note 23 2 12 2" xfId="15708" xr:uid="{2104FB65-4E73-4FB2-A617-E875F38D4B88}"/>
    <cellStyle name="Note 23 2 12 2 2" xfId="7668" xr:uid="{690F3B8D-FEA8-47C8-A50B-15BF1C8DD59C}"/>
    <cellStyle name="Note 23 2 12 2 3" xfId="32520" xr:uid="{DDB9DE6C-7CB6-4237-B8D6-26B4DD7749D7}"/>
    <cellStyle name="Note 23 2 12 3" xfId="22861" xr:uid="{8B588533-8E95-45A7-9896-DF35804B11DC}"/>
    <cellStyle name="Note 23 2 12 4" xfId="27001" xr:uid="{744782FE-BF41-4667-AB58-AB635AF8233A}"/>
    <cellStyle name="Note 23 2 13" xfId="9566" xr:uid="{4A9B7060-B2EF-4ACC-AFA3-828EF49FECC9}"/>
    <cellStyle name="Note 23 2 13 2" xfId="16037" xr:uid="{021AF4C3-FB1A-4EF1-A913-EB564C0582CC}"/>
    <cellStyle name="Note 23 2 13 2 2" xfId="19862" xr:uid="{1D95EC82-439D-482A-8D81-9C21CB07C397}"/>
    <cellStyle name="Note 23 2 13 2 3" xfId="32834" xr:uid="{AE1AF95E-8E5F-4CE3-8ECA-EE733E28655A}"/>
    <cellStyle name="Note 23 2 13 3" xfId="20009" xr:uid="{CD18404D-1A7A-4CCA-B9AB-B5DB849A4571}"/>
    <cellStyle name="Note 23 2 13 4" xfId="27315" xr:uid="{EEDAE42C-DCC8-4317-AAEA-D4334EDFB638}"/>
    <cellStyle name="Note 23 2 14" xfId="9875" xr:uid="{DCFA2B8E-6012-40B7-A515-F810F3ECDB28}"/>
    <cellStyle name="Note 23 2 14 2" xfId="16346" xr:uid="{5C1B6089-F90A-4998-BC50-8F4EC42E63AB}"/>
    <cellStyle name="Note 23 2 14 2 2" xfId="22498" xr:uid="{EDB01244-C57A-4540-AA89-9CA9C3FCFD20}"/>
    <cellStyle name="Note 23 2 14 2 3" xfId="32974" xr:uid="{F5176355-0E29-404B-B87A-D936A8CE1C50}"/>
    <cellStyle name="Note 23 2 14 3" xfId="23370" xr:uid="{D1F86CA4-F635-44B4-A42D-9EAC9146D5FE}"/>
    <cellStyle name="Note 23 2 14 4" xfId="27461" xr:uid="{D186E3BA-F1E7-46FA-B4D5-67B9AC257CCF}"/>
    <cellStyle name="Note 23 2 15" xfId="9903" xr:uid="{A7C587EF-BA2A-4FA2-9676-ECE15C4EDE69}"/>
    <cellStyle name="Note 23 2 15 2" xfId="16374" xr:uid="{67BA360D-1067-48FE-9F11-925EB744B0C1}"/>
    <cellStyle name="Note 23 2 15 2 2" xfId="19383" xr:uid="{AA901CD7-072A-4541-A55B-B7EFC5AB74A6}"/>
    <cellStyle name="Note 23 2 15 2 3" xfId="32995" xr:uid="{ECD4936A-E224-4A7A-BF6F-33EF5AE5EA96}"/>
    <cellStyle name="Note 23 2 15 3" xfId="23254" xr:uid="{D9CD01DD-B012-4EEC-B448-BBB4766BCA34}"/>
    <cellStyle name="Note 23 2 15 4" xfId="27483" xr:uid="{56D3B70D-53C4-4518-808E-3BC53C0C5F34}"/>
    <cellStyle name="Note 23 2 16" xfId="10084" xr:uid="{FD6723AE-3120-4341-9C52-FF7AA0123696}"/>
    <cellStyle name="Note 23 2 16 2" xfId="16555" xr:uid="{40ECF98F-1C86-450A-AB4A-C619859CA8FE}"/>
    <cellStyle name="Note 23 2 16 2 2" xfId="20736" xr:uid="{6970B1FE-4744-48F7-AB3A-0C1D2296BC73}"/>
    <cellStyle name="Note 23 2 16 2 3" xfId="33172" xr:uid="{611E140D-1741-4E0F-A3D3-0FA96B7EC813}"/>
    <cellStyle name="Note 23 2 16 3" xfId="19603" xr:uid="{6FE59E7A-BBB3-4B06-ACA8-6B13C28F02C0}"/>
    <cellStyle name="Note 23 2 16 4" xfId="27660" xr:uid="{51129498-6FE5-4756-8C8E-BC1269471E27}"/>
    <cellStyle name="Note 23 2 17" xfId="10263" xr:uid="{6F3934E7-3AC7-4C26-A92A-87A7781E8ED8}"/>
    <cellStyle name="Note 23 2 17 2" xfId="16734" xr:uid="{F4691865-1D33-41F5-B92E-DCEAD766D6A7}"/>
    <cellStyle name="Note 23 2 17 2 2" xfId="5063" xr:uid="{1FB0A86F-11DE-46BF-A408-3AB59FBB77E8}"/>
    <cellStyle name="Note 23 2 17 2 3" xfId="33349" xr:uid="{3DB9B9BA-07B5-4ED4-980E-B26F573D324A}"/>
    <cellStyle name="Note 23 2 17 3" xfId="19851" xr:uid="{3852BE8B-10F2-46DB-A3AE-934F94CE1D65}"/>
    <cellStyle name="Note 23 2 17 4" xfId="27836" xr:uid="{8D16AA7C-37BB-4EF6-89DB-53F1D448D02A}"/>
    <cellStyle name="Note 23 2 18" xfId="11083" xr:uid="{44D430EC-28BE-42AC-87D7-48F80D5CA686}"/>
    <cellStyle name="Note 23 2 18 2" xfId="20219" xr:uid="{B1605D12-8A71-4A2D-AE5B-9FACABDD18C3}"/>
    <cellStyle name="Note 23 2 18 3" xfId="28405" xr:uid="{D219523C-A135-4C63-A6FA-A0D8F077FC7F}"/>
    <cellStyle name="Note 23 2 19" xfId="11482" xr:uid="{66E029A5-06A4-4ED3-AEC4-B3934D594994}"/>
    <cellStyle name="Note 23 2 19 2" xfId="22364" xr:uid="{A872975A-AEC4-4CDE-86DA-8AD8F11ED219}"/>
    <cellStyle name="Note 23 2 19 3" xfId="28768" xr:uid="{70E58A4A-133D-47F5-AD79-A614C464531A}"/>
    <cellStyle name="Note 23 2 2" xfId="2166" xr:uid="{00000000-0005-0000-0000-000077080000}"/>
    <cellStyle name="Note 23 2 2 2" xfId="4230" xr:uid="{02DBDC00-ECA1-45DC-B6D0-4474ED4F4EDA}"/>
    <cellStyle name="Note 23 2 2 2 2" xfId="13401" xr:uid="{8CCBF782-F5CC-454E-881B-4A2AB04EE00B}"/>
    <cellStyle name="Note 23 2 2 2 2 2" xfId="23837" xr:uid="{60E5042A-1068-4BAB-AB05-AFEC3FECB8F6}"/>
    <cellStyle name="Note 23 2 2 2 2 3" xfId="30542" xr:uid="{B1B8B73A-D47D-4BC2-9F1F-23333A85769A}"/>
    <cellStyle name="Note 23 2 2 2 3" xfId="17490" xr:uid="{73B8A6C1-67AE-4370-AC1E-BC52FAD1F083}"/>
    <cellStyle name="Note 23 2 2 2 4" xfId="25011" xr:uid="{66CACC8F-246E-4FC7-91D5-D677D10CF4B2}"/>
    <cellStyle name="Note 23 2 2 3" xfId="11483" xr:uid="{0A45C8D9-39D9-4918-9A17-3B724F4FBA94}"/>
    <cellStyle name="Note 23 2 2 3 2" xfId="20564" xr:uid="{074603E2-AC86-47DF-AB4F-95CCC1625CFD}"/>
    <cellStyle name="Note 23 2 2 3 3" xfId="28769" xr:uid="{AD270FF0-EC44-465F-AD44-19683083291B}"/>
    <cellStyle name="Note 23 2 2 4" xfId="12422" xr:uid="{B17395E4-7A69-49B4-A6A8-F109558AA1E3}"/>
    <cellStyle name="Note 23 2 2 4 2" xfId="18887" xr:uid="{B9392A31-3B6E-46B7-AF10-B37EDF3745F7}"/>
    <cellStyle name="Note 23 2 2 4 3" xfId="29648" xr:uid="{C67C527D-B05B-42CE-8BD3-31EE96B67E75}"/>
    <cellStyle name="Note 23 2 2 5" xfId="23824" xr:uid="{BEDF0181-2C03-4EE3-9EC1-6F8D225E8A7F}"/>
    <cellStyle name="Note 23 2 20" xfId="10775" xr:uid="{A09B4903-AA70-4A14-AC3A-075888E119C6}"/>
    <cellStyle name="Note 23 2 20 2" xfId="22497" xr:uid="{8B5C0157-FB97-4E0D-8DD5-49E1C5B46391}"/>
    <cellStyle name="Note 23 2 20 3" xfId="28305" xr:uid="{46CC8247-5EFD-4705-A74A-B68B69D8D707}"/>
    <cellStyle name="Note 23 2 21" xfId="11794" xr:uid="{D2210473-9265-401E-B6AB-FD802B40F2E4}"/>
    <cellStyle name="Note 23 2 21 2" xfId="19516" xr:uid="{8BEC11CD-599D-4070-8B49-D18E3B9B6474}"/>
    <cellStyle name="Note 23 2 21 3" xfId="29079" xr:uid="{7622E682-036C-4CB8-A4ED-B0FB36E9B762}"/>
    <cellStyle name="Note 23 2 22" xfId="11310" xr:uid="{4BC40842-0CE8-4D05-9317-41B7FEDAED2E}"/>
    <cellStyle name="Note 23 2 22 2" xfId="22875" xr:uid="{DED95690-1B47-41D1-8D6C-3D05E7975176}"/>
    <cellStyle name="Note 23 2 22 3" xfId="28612" xr:uid="{E276CE22-52A7-45EF-97CE-D86E3FC8DC8A}"/>
    <cellStyle name="Note 23 2 23" xfId="11400" xr:uid="{9B54CDC5-41C2-4E41-92DB-EC87CDE30CD4}"/>
    <cellStyle name="Note 23 2 23 2" xfId="21343" xr:uid="{4F2E37E0-5AB6-4B85-AA55-A4D26DD75A81}"/>
    <cellStyle name="Note 23 2 23 3" xfId="28686" xr:uid="{1355A829-1884-440C-BE58-DA23E0069233}"/>
    <cellStyle name="Note 23 2 24" xfId="17173" xr:uid="{494E3A73-ED99-4F14-81E7-137841088A4A}"/>
    <cellStyle name="Note 23 2 24 2" xfId="23589" xr:uid="{27F8E9A5-9B7E-4BE9-B878-7A73CBE1C849}"/>
    <cellStyle name="Note 23 2 24 3" xfId="33737" xr:uid="{15B7497B-5B60-4FF2-907B-79549BA46230}"/>
    <cellStyle name="Note 23 2 25" xfId="22484" xr:uid="{527E884C-AC75-42A6-A70A-0BC77255F0EF}"/>
    <cellStyle name="Note 23 2 26" xfId="24118" xr:uid="{D1F52DDD-74B7-4DEE-8A7D-037A09D9B1C4}"/>
    <cellStyle name="Note 23 2 27" xfId="33967" xr:uid="{4442EFCC-13F1-431D-A585-E62FE3FC5B3E}"/>
    <cellStyle name="Note 23 2 28" xfId="26153" xr:uid="{C3856BBB-F4F2-4677-97D9-09805D92D8F2}"/>
    <cellStyle name="Note 23 2 3" xfId="3541" xr:uid="{C07071DF-20A7-4DAC-BAC2-D5F383FE4C26}"/>
    <cellStyle name="Note 23 2 3 2" xfId="13400" xr:uid="{932F9D99-8ACD-4971-BCAD-A7CEBB55714E}"/>
    <cellStyle name="Note 23 2 3 2 2" xfId="19945" xr:uid="{F7822CA9-FFFE-4D69-BB35-B0FE7A5A03BA}"/>
    <cellStyle name="Note 23 2 3 2 3" xfId="30541" xr:uid="{30AB9664-6CD8-4ACE-A19C-D483D90DBCE9}"/>
    <cellStyle name="Note 23 2 3 3" xfId="7072" xr:uid="{0E571D7C-B161-4381-955B-C321B2101DEB}"/>
    <cellStyle name="Note 23 2 3 4" xfId="18041" xr:uid="{E8DEF1FE-E418-4B4D-98FA-A1656B232E68}"/>
    <cellStyle name="Note 23 2 3 5" xfId="25010" xr:uid="{763CB466-8D57-428C-9AC3-FCB6CC74C66E}"/>
    <cellStyle name="Note 23 2 4" xfId="3712" xr:uid="{0BC56C7D-0C8B-4EE5-AEA3-EBD910803355}"/>
    <cellStyle name="Note 23 2 4 2" xfId="14052" xr:uid="{AD83F7AE-D9DE-4094-B265-A86EE893133C}"/>
    <cellStyle name="Note 23 2 4 2 2" xfId="5194" xr:uid="{417E6028-4953-423C-9F49-440AD236EE3B}"/>
    <cellStyle name="Note 23 2 4 2 3" xfId="31080" xr:uid="{75295528-0B19-4874-9828-6591634CB29C}"/>
    <cellStyle name="Note 23 2 4 3" xfId="5253" xr:uid="{CAA0AF5E-98D7-445B-9039-A7BF60D4C960}"/>
    <cellStyle name="Note 23 2 4 4" xfId="25559" xr:uid="{97637328-B49B-49EA-944E-569FB4579A0A}"/>
    <cellStyle name="Note 23 2 5" xfId="7488" xr:uid="{C24A692D-D75F-4222-AAC0-7AE440C9114F}"/>
    <cellStyle name="Note 23 2 5 2" xfId="13892" xr:uid="{3D5CE19E-D352-40C0-BFA5-192C6BF0D98F}"/>
    <cellStyle name="Note 23 2 5 2 2" xfId="18825" xr:uid="{527E52F5-3A07-4AD0-8EC8-82AF9C067E7E}"/>
    <cellStyle name="Note 23 2 5 2 3" xfId="30922" xr:uid="{1593F03B-4B5E-4E59-9B47-7EED346D6E54}"/>
    <cellStyle name="Note 23 2 5 3" xfId="18879" xr:uid="{F5FC0E9E-5E97-4816-96DC-13DE6D0F9B48}"/>
    <cellStyle name="Note 23 2 5 4" xfId="25401" xr:uid="{D705DA0C-1102-461C-89BF-4C62F1235EDB}"/>
    <cellStyle name="Note 23 2 6" xfId="7815" xr:uid="{ACFA5D76-4129-4A49-938A-AE396D941CF3}"/>
    <cellStyle name="Note 23 2 6 2" xfId="14286" xr:uid="{5A29935F-00F9-45DA-AC64-BE3A7C884026}"/>
    <cellStyle name="Note 23 2 6 2 2" xfId="22124" xr:uid="{E4936AA3-474A-46A1-AC18-0A889E9BFD79}"/>
    <cellStyle name="Note 23 2 6 2 3" xfId="31304" xr:uid="{B61DACA5-1380-4B2F-B24D-3B86794361B5}"/>
    <cellStyle name="Note 23 2 6 3" xfId="22799" xr:uid="{30350867-03F1-4B87-8B5C-0696E54ECE1D}"/>
    <cellStyle name="Note 23 2 6 4" xfId="25783" xr:uid="{A91D8E5F-0F0B-4BAF-A1B5-CB18F98608EA}"/>
    <cellStyle name="Note 23 2 7" xfId="8147" xr:uid="{3DE48AC6-363E-4E00-A216-2C7D11BC5597}"/>
    <cellStyle name="Note 23 2 7 2" xfId="14618" xr:uid="{C1DA4A07-3F0E-4333-8756-55E1F88CC4D0}"/>
    <cellStyle name="Note 23 2 7 2 2" xfId="5989" xr:uid="{603B6B6A-CCC7-4EC3-B384-59CC99B7A9EF}"/>
    <cellStyle name="Note 23 2 7 2 3" xfId="31628" xr:uid="{B3D3B369-9310-4B27-96A8-4527DA0A78E7}"/>
    <cellStyle name="Note 23 2 7 3" xfId="19930" xr:uid="{574F3AE9-85E7-4B90-ACB5-51B421A1AE47}"/>
    <cellStyle name="Note 23 2 7 4" xfId="26108" xr:uid="{47651EB5-B08A-467E-B501-F4A4BE9467D8}"/>
    <cellStyle name="Note 23 2 8" xfId="8468" xr:uid="{B2F0AE82-EDC5-4425-BC6A-4955FB46D225}"/>
    <cellStyle name="Note 23 2 8 2" xfId="14939" xr:uid="{EF0D9487-D56D-4621-873B-1A576F5EA2A0}"/>
    <cellStyle name="Note 23 2 8 2 2" xfId="22178" xr:uid="{9345FF49-FD4C-4A4B-9BAC-17349AC663F8}"/>
    <cellStyle name="Note 23 2 8 2 3" xfId="31850" xr:uid="{87498E34-9F65-4F44-9410-6102B0C89ABC}"/>
    <cellStyle name="Note 23 2 8 3" xfId="17654" xr:uid="{C8E654BF-8BB4-425B-8423-E83CEEB84B38}"/>
    <cellStyle name="Note 23 2 8 4" xfId="26331" xr:uid="{B786BC80-7224-4889-875C-7048DA4F7C17}"/>
    <cellStyle name="Note 23 2 9" xfId="8317" xr:uid="{E3C55434-7DFC-4892-AB3D-E074BDD64E1C}"/>
    <cellStyle name="Note 23 2 9 2" xfId="14788" xr:uid="{FDBD8E03-D0DF-42D0-9F1C-960BC9B4077F}"/>
    <cellStyle name="Note 23 2 9 2 2" xfId="4818" xr:uid="{59126B88-3F6F-416B-8F56-B59F2DD0E661}"/>
    <cellStyle name="Note 23 2 9 2 3" xfId="31699" xr:uid="{253F1397-18A5-4D53-A4D0-6ADC9554422E}"/>
    <cellStyle name="Note 23 2 9 3" xfId="19772" xr:uid="{5E427C78-0C6A-4F9E-ABA9-819525E2A26F}"/>
    <cellStyle name="Note 23 2 9 4" xfId="26180" xr:uid="{35193F2D-FE16-40B9-8DA8-4F21BFF6ABC9}"/>
    <cellStyle name="Note 23 20" xfId="11082" xr:uid="{451F821B-BE2E-493D-97B9-909AA2CD664B}"/>
    <cellStyle name="Note 23 20 2" xfId="5540" xr:uid="{4EA3E34A-645E-461E-885F-F4F15DAF916E}"/>
    <cellStyle name="Note 23 20 3" xfId="28404" xr:uid="{A46CA3CC-1CFA-40E6-BAE7-DC1B6BFD3E4D}"/>
    <cellStyle name="Note 23 21" xfId="11481" xr:uid="{3C4D8C14-023D-468C-B6A8-66789AE930DB}"/>
    <cellStyle name="Note 23 21 2" xfId="21770" xr:uid="{985FFBFE-6B71-4DFF-8F1A-F1AC5D51A119}"/>
    <cellStyle name="Note 23 21 3" xfId="28767" xr:uid="{450E3DCE-042E-47E3-9EF0-2DD2F6D0293C}"/>
    <cellStyle name="Note 23 22" xfId="10776" xr:uid="{E34FE216-33EA-45E1-B4CA-B989E21718AF}"/>
    <cellStyle name="Note 23 22 2" xfId="22234" xr:uid="{6D82FD74-6260-4EEF-BA48-D8E76A3D4333}"/>
    <cellStyle name="Note 23 22 3" xfId="28306" xr:uid="{3B6CD9D9-797A-4DC0-8F26-704117A962A1}"/>
    <cellStyle name="Note 23 23" xfId="11844" xr:uid="{F4B052D2-BA7C-48C3-8374-26B4A2EB92D6}"/>
    <cellStyle name="Note 23 23 2" xfId="20135" xr:uid="{5E991438-C807-42C1-B099-2E6F60CD1942}"/>
    <cellStyle name="Note 23 23 3" xfId="29125" xr:uid="{1726667E-E8EB-4B72-B699-6A0BD69402ED}"/>
    <cellStyle name="Note 23 24" xfId="11337" xr:uid="{CE330A4C-3882-4033-86F9-B9A923F6713F}"/>
    <cellStyle name="Note 23 24 2" xfId="6011" xr:uid="{909DA2F3-6EFA-4AF5-8668-0CBB02C634A2}"/>
    <cellStyle name="Note 23 24 3" xfId="28629" xr:uid="{9C6C3901-6D62-4629-BC2E-915BE85A351A}"/>
    <cellStyle name="Note 23 25" xfId="11399" xr:uid="{7B07549B-6BC3-4A23-AB8D-D742FD81ADB1}"/>
    <cellStyle name="Note 23 25 2" xfId="17879" xr:uid="{7B8E084F-5E07-4EB3-95AD-0578F9A845A5}"/>
    <cellStyle name="Note 23 25 3" xfId="28685" xr:uid="{28F9A59C-ADE0-4806-91B6-D04FB2103884}"/>
    <cellStyle name="Note 23 26" xfId="17172" xr:uid="{A6286427-0944-42A1-BFD0-3D7EB8E4D2E7}"/>
    <cellStyle name="Note 23 26 2" xfId="20521" xr:uid="{B8DBD7C5-A435-4611-B65E-7C8677C45AB6}"/>
    <cellStyle name="Note 23 26 3" xfId="33736" xr:uid="{0EC7BAAF-81E7-4333-9D56-99E3F08F5104}"/>
    <cellStyle name="Note 23 27" xfId="19115" xr:uid="{DB985F28-2DE0-4A07-AEFC-05B22AA11173}"/>
    <cellStyle name="Note 23 28" xfId="28377" xr:uid="{2C722064-C629-4394-83C4-12B0CA8EBC59}"/>
    <cellStyle name="Note 23 29" xfId="24928" xr:uid="{48A518AD-3FC6-4012-AEB9-73BD4601AF74}"/>
    <cellStyle name="Note 23 3" xfId="2167" xr:uid="{00000000-0005-0000-0000-000078080000}"/>
    <cellStyle name="Note 23 3 2" xfId="4231" xr:uid="{433AF0D3-E22D-4AF4-8457-C5F08AD45A14}"/>
    <cellStyle name="Note 23 3 2 2" xfId="13402" xr:uid="{BB4B4183-FB3D-41A8-B408-C47E68929164}"/>
    <cellStyle name="Note 23 3 2 2 2" xfId="23115" xr:uid="{F4EC0A8C-6348-41BA-B55D-609CB1182298}"/>
    <cellStyle name="Note 23 3 2 2 3" xfId="30543" xr:uid="{414BF32B-E731-4E34-9B3E-F485849457AC}"/>
    <cellStyle name="Note 23 3 2 3" xfId="17843" xr:uid="{EAE70C1E-4335-4CA0-89D0-C2B6A045AF1B}"/>
    <cellStyle name="Note 23 3 2 4" xfId="25012" xr:uid="{512183DB-6C92-46BF-A6E9-0689570CAA17}"/>
    <cellStyle name="Note 23 3 3" xfId="11484" xr:uid="{E78B3081-E92E-4E36-BAA4-8B256D8DC6B9}"/>
    <cellStyle name="Note 23 3 3 2" xfId="18958" xr:uid="{5241D5DC-7BA2-4533-9F22-B4F7C5F63B48}"/>
    <cellStyle name="Note 23 3 3 3" xfId="28770" xr:uid="{861DEBBB-F7C2-43C8-9FA0-E4EEC11CED05}"/>
    <cellStyle name="Note 23 3 4" xfId="12423" xr:uid="{935F306F-D87A-4802-AF77-71BC6AD60044}"/>
    <cellStyle name="Note 23 3 4 2" xfId="5207" xr:uid="{14CB9F86-B1EF-4928-BFC5-28EA9BE7617B}"/>
    <cellStyle name="Note 23 3 4 3" xfId="29649" xr:uid="{2166CAAB-8F3B-42EF-AF52-DF9BD032036C}"/>
    <cellStyle name="Note 23 3 5" xfId="19563" xr:uid="{44C496CA-E480-40D1-9BED-6B5A436CAC4A}"/>
    <cellStyle name="Note 23 3 6" xfId="24168" xr:uid="{0A246D36-3C8E-4CFC-B48C-6E899E09790F}"/>
    <cellStyle name="Note 23 30" xfId="32923" xr:uid="{D9831A63-FB05-4DC0-9B70-0A3F20E9FB4F}"/>
    <cellStyle name="Note 23 4" xfId="3298" xr:uid="{A022EFBD-0457-43FE-93A2-9680FCED381E}"/>
    <cellStyle name="Note 23 4 2" xfId="12928" xr:uid="{D275AEF4-E01A-400C-963F-F7B1F0DA2D67}"/>
    <cellStyle name="Note 23 4 2 2" xfId="4739" xr:uid="{C8EA1A6A-856F-4BA7-B113-F6F52A1A0C4F}"/>
    <cellStyle name="Note 23 4 2 3" xfId="30153" xr:uid="{112CD4D5-6114-430A-9AAF-96D28998CCF3}"/>
    <cellStyle name="Note 23 4 3" xfId="6578" xr:uid="{1283BB40-7D98-4369-82E8-2DB1C61E4932}"/>
    <cellStyle name="Note 23 4 4" xfId="22909" xr:uid="{EC0A4999-EF29-4BB5-AB37-910566BD0EED}"/>
    <cellStyle name="Note 23 5" xfId="3542" xr:uid="{7B6864DC-671E-4FAF-8E9E-48C89B33F29A}"/>
    <cellStyle name="Note 23 5 2" xfId="13399" xr:uid="{40F5D19F-8B5A-4BFE-AB8E-C4B8971AC63F}"/>
    <cellStyle name="Note 23 5 2 2" xfId="18312" xr:uid="{98E908C3-D690-4732-AB01-AA0105A5A0BC}"/>
    <cellStyle name="Note 23 5 2 3" xfId="30540" xr:uid="{DCFA8440-B458-4133-8180-0185F06B790C}"/>
    <cellStyle name="Note 23 5 3" xfId="7071" xr:uid="{CE2BD975-0914-4ED5-A5F1-D1277D121966}"/>
    <cellStyle name="Note 23 5 4" xfId="20414" xr:uid="{154C58F1-587E-48D8-8FD2-AD4364D6D713}"/>
    <cellStyle name="Note 23 5 5" xfId="25009" xr:uid="{2F72CF6C-024D-43DA-B7ED-2B5B083F87A0}"/>
    <cellStyle name="Note 23 6" xfId="3711" xr:uid="{0D59DE99-E807-439A-950F-CC0326DC00E9}"/>
    <cellStyle name="Note 23 6 2" xfId="14051" xr:uid="{5A0F6AE1-C110-4196-B200-4E77DC8186B7}"/>
    <cellStyle name="Note 23 6 2 2" xfId="19593" xr:uid="{639A9DC8-87D7-4F70-A205-485E64889C6D}"/>
    <cellStyle name="Note 23 6 2 3" xfId="31079" xr:uid="{18DBF531-D837-4F43-870D-53C3FAFFC99A}"/>
    <cellStyle name="Note 23 6 3" xfId="6001" xr:uid="{182F2517-3129-40C4-B90A-27F88649AB4D}"/>
    <cellStyle name="Note 23 6 4" xfId="25558" xr:uid="{AEA9A68B-D844-4066-BEEB-07FF66503E0A}"/>
    <cellStyle name="Note 23 7" xfId="7487" xr:uid="{02749FBA-73A1-49CB-8BCB-96226CD038BE}"/>
    <cellStyle name="Note 23 7 2" xfId="13891" xr:uid="{09489CED-7E68-4672-9973-706DB8CC749F}"/>
    <cellStyle name="Note 23 7 2 2" xfId="20036" xr:uid="{1AE6AA4B-9280-4802-B3E6-AD1E0014C36D}"/>
    <cellStyle name="Note 23 7 2 3" xfId="30921" xr:uid="{D874AC8A-6EF6-44FB-BBC0-E24DC141C40D}"/>
    <cellStyle name="Note 23 7 3" xfId="21326" xr:uid="{D0E20345-C30C-4469-A13C-79CC14951D4D}"/>
    <cellStyle name="Note 23 7 4" xfId="25400" xr:uid="{14435826-0F14-4F07-BE05-88A268A1A484}"/>
    <cellStyle name="Note 23 8" xfId="7814" xr:uid="{126E6C6F-7F2E-4FF7-97DC-75115FE71316}"/>
    <cellStyle name="Note 23 8 2" xfId="14285" xr:uid="{6D754FCE-E97F-4486-8521-30B1271E6019}"/>
    <cellStyle name="Note 23 8 2 2" xfId="19978" xr:uid="{3EC72E44-D300-454A-8805-EFB41CC58EE9}"/>
    <cellStyle name="Note 23 8 2 3" xfId="31303" xr:uid="{5587340B-5F78-4B2A-BCA8-C4AC8F27DF8D}"/>
    <cellStyle name="Note 23 8 3" xfId="19407" xr:uid="{2ADBA195-6ECF-4D24-83D5-2C5E0A30C100}"/>
    <cellStyle name="Note 23 8 4" xfId="25782" xr:uid="{51819012-1684-4BC2-B44C-A3FD0ADD3FC2}"/>
    <cellStyle name="Note 23 9" xfId="8148" xr:uid="{C318145D-D309-4383-938E-D51D6C2E0CBF}"/>
    <cellStyle name="Note 23 9 2" xfId="14619" xr:uid="{032C9D1C-F1F4-45FC-B9F5-A43925FD721B}"/>
    <cellStyle name="Note 23 9 2 2" xfId="5396" xr:uid="{CEEE204B-E78B-4305-BEB0-773D0A0EA5ED}"/>
    <cellStyle name="Note 23 9 2 3" xfId="31629" xr:uid="{01D10506-B640-4AAC-B21D-F927435AE590}"/>
    <cellStyle name="Note 23 9 3" xfId="21574" xr:uid="{90978264-C198-4D77-8423-42C5E82BB809}"/>
    <cellStyle name="Note 23 9 4" xfId="26109" xr:uid="{C5EBA135-6283-47D5-8618-63E6F4D2A187}"/>
    <cellStyle name="Note 23_TRAFO" xfId="2168" xr:uid="{00000000-0005-0000-0000-000079080000}"/>
    <cellStyle name="Note 24" xfId="2169" xr:uid="{00000000-0005-0000-0000-00007A080000}"/>
    <cellStyle name="Note 24 10" xfId="8469" xr:uid="{0A376388-701A-4FF1-BF03-597A5E094FF1}"/>
    <cellStyle name="Note 24 10 2" xfId="14940" xr:uid="{F1D53A4A-790D-4074-B94B-7341238324D8}"/>
    <cellStyle name="Note 24 10 2 2" xfId="20534" xr:uid="{5CA9B5DA-9B30-4E4F-BBC3-31EDFA444324}"/>
    <cellStyle name="Note 24 10 2 3" xfId="31851" xr:uid="{09A23565-3C7B-44AD-9696-E425A9A01330}"/>
    <cellStyle name="Note 24 10 3" xfId="20887" xr:uid="{8F7A1BEC-5019-42E5-803B-8AD5B4DFF072}"/>
    <cellStyle name="Note 24 10 4" xfId="26332" xr:uid="{C26BB616-2C1C-4CDA-A9B4-F7EBE6440358}"/>
    <cellStyle name="Note 24 11" xfId="8708" xr:uid="{8CBFD25C-2355-429B-BAC0-90CC47F62C95}"/>
    <cellStyle name="Note 24 11 2" xfId="15179" xr:uid="{2D95AE0B-1BFA-42A9-A62F-05057AE0FB07}"/>
    <cellStyle name="Note 24 11 2 2" xfId="21927" xr:uid="{10139089-C85E-4C45-8111-E85845D9C707}"/>
    <cellStyle name="Note 24 11 2 3" xfId="32075" xr:uid="{1FDCCD5D-0C6B-441A-89E6-90BD3929ECAD}"/>
    <cellStyle name="Note 24 11 3" xfId="22355" xr:uid="{022B0B60-3841-4731-B9BC-87CCDA9B506F}"/>
    <cellStyle name="Note 24 11 4" xfId="26554" xr:uid="{9D69FA16-5A56-4A01-80E8-EBACE5108E0D}"/>
    <cellStyle name="Note 24 12" xfId="9008" xr:uid="{DD78CB6F-041D-42AA-9BE9-F29B6D566431}"/>
    <cellStyle name="Note 24 12 2" xfId="15479" xr:uid="{8B6BCBBC-E8F1-4D60-AE2B-A6C858695535}"/>
    <cellStyle name="Note 24 12 2 2" xfId="20385" xr:uid="{BB42307D-4CFB-4E7B-ACEB-F74C62331971}"/>
    <cellStyle name="Note 24 12 2 3" xfId="32298" xr:uid="{03557BB1-56BD-440E-A252-A1A724A6D7E5}"/>
    <cellStyle name="Note 24 12 3" xfId="18237" xr:uid="{19EC34D3-BA33-4DAA-BA0E-FD9A74735174}"/>
    <cellStyle name="Note 24 12 4" xfId="26780" xr:uid="{9F727ED2-05EC-4605-8BA0-3EFAFFBB6B9E}"/>
    <cellStyle name="Note 24 13" xfId="9206" xr:uid="{60461374-DC8D-4546-AC7F-B30C8E51A10A}"/>
    <cellStyle name="Note 24 13 2" xfId="15677" xr:uid="{FF716D70-1905-4B78-BEC6-20296E5E290A}"/>
    <cellStyle name="Note 24 13 2 2" xfId="5796" xr:uid="{E5653BBB-8951-47C4-8A49-BBD30397BA07}"/>
    <cellStyle name="Note 24 13 2 3" xfId="32489" xr:uid="{12405E63-2C30-4252-AAA0-81190B8EC0AD}"/>
    <cellStyle name="Note 24 13 3" xfId="19190" xr:uid="{0848115F-1122-43EB-BE25-B18E1D2B0F8D}"/>
    <cellStyle name="Note 24 13 4" xfId="26970" xr:uid="{F2AB4028-D034-40F0-A7AD-4E4A51EF9534}"/>
    <cellStyle name="Note 24 14" xfId="9238" xr:uid="{AF582639-DD95-4956-8E6D-318E2E43C34A}"/>
    <cellStyle name="Note 24 14 2" xfId="15709" xr:uid="{7069BF09-7004-4C70-9C87-B5539389F3E9}"/>
    <cellStyle name="Note 24 14 2 2" xfId="18961" xr:uid="{9B76F00E-B67F-4D0C-A9F6-97FE58768884}"/>
    <cellStyle name="Note 24 14 2 3" xfId="32521" xr:uid="{0A1F94B0-E112-4E5D-B91A-B9022D9CF860}"/>
    <cellStyle name="Note 24 14 3" xfId="22137" xr:uid="{7926B66B-F803-43C6-99C7-ABDE869575EE}"/>
    <cellStyle name="Note 24 14 4" xfId="27002" xr:uid="{5EEEC5E5-D661-4FAA-BB19-E89762FA355A}"/>
    <cellStyle name="Note 24 15" xfId="9565" xr:uid="{E9075B96-5C17-4306-8AE7-D1E95EEEBCBB}"/>
    <cellStyle name="Note 24 15 2" xfId="16036" xr:uid="{A2325D4C-CEEE-47DD-B102-CCDA833FE294}"/>
    <cellStyle name="Note 24 15 2 2" xfId="19463" xr:uid="{4EAB3BD8-A303-42B1-9B31-E8CD20DD2E56}"/>
    <cellStyle name="Note 24 15 2 3" xfId="32833" xr:uid="{5C5138EC-87FD-4760-A644-8E39A615B4D4}"/>
    <cellStyle name="Note 24 15 3" xfId="22175" xr:uid="{988BAE54-5969-4D65-B17B-B9A16851B827}"/>
    <cellStyle name="Note 24 15 4" xfId="27314" xr:uid="{DC667A8B-AB48-4469-A2D2-5D2096A3DECB}"/>
    <cellStyle name="Note 24 16" xfId="9876" xr:uid="{2EE33099-37B8-41B3-9A1E-79083A6A9134}"/>
    <cellStyle name="Note 24 16 2" xfId="16347" xr:uid="{EA3CB946-F9F8-48E8-883D-442433DCED28}"/>
    <cellStyle name="Note 24 16 2 2" xfId="17773" xr:uid="{CC9F759B-228E-41E3-A551-FABDE59DEC6C}"/>
    <cellStyle name="Note 24 16 2 3" xfId="32975" xr:uid="{0D8F0173-14F7-44B2-81C9-7B6102DAAD08}"/>
    <cellStyle name="Note 24 16 3" xfId="4850" xr:uid="{648104A7-8764-4DC0-B56D-B6FCF31373F0}"/>
    <cellStyle name="Note 24 16 4" xfId="27462" xr:uid="{1692CFA9-2571-4E8C-8A64-5AE4076F3F2A}"/>
    <cellStyle name="Note 24 17" xfId="9904" xr:uid="{F1C1F86D-6404-4D15-B14A-C1DCC3C35CE0}"/>
    <cellStyle name="Note 24 17 2" xfId="16375" xr:uid="{16E2D52E-8BE0-4FB8-80E8-15CB48935DFE}"/>
    <cellStyle name="Note 24 17 2 2" xfId="22827" xr:uid="{3400E9B8-B40E-4187-8195-C927352C0F82}"/>
    <cellStyle name="Note 24 17 2 3" xfId="32996" xr:uid="{360FBAA9-243A-40CB-B3D5-5202125EEB9B}"/>
    <cellStyle name="Note 24 17 3" xfId="18324" xr:uid="{DCFB8566-7452-4B50-BE3D-4B0A4F81ADDD}"/>
    <cellStyle name="Note 24 17 4" xfId="27484" xr:uid="{92E53A64-119C-432B-A924-144370DE1C10}"/>
    <cellStyle name="Note 24 18" xfId="10085" xr:uid="{72C5DD5C-9F4C-4FA8-B279-FDA07CF0DE1A}"/>
    <cellStyle name="Note 24 18 2" xfId="16556" xr:uid="{79ACE794-5D22-46EC-BCD3-6053336EF6A8}"/>
    <cellStyle name="Note 24 18 2 2" xfId="4511" xr:uid="{2017655F-889C-47B7-94A0-A3C82ED36666}"/>
    <cellStyle name="Note 24 18 2 3" xfId="33173" xr:uid="{4CB58D62-BF0E-45BB-B313-E60087C48369}"/>
    <cellStyle name="Note 24 18 3" xfId="19942" xr:uid="{CB1E85D2-8EA1-4AD3-B53C-846089D6C3A5}"/>
    <cellStyle name="Note 24 18 4" xfId="27661" xr:uid="{E92BEBEC-50A9-4D71-B748-D9AD72B49F19}"/>
    <cellStyle name="Note 24 19" xfId="10264" xr:uid="{3C3BE0EC-27F1-4A6D-B083-CA44621CB5CD}"/>
    <cellStyle name="Note 24 19 2" xfId="16735" xr:uid="{F6B4938D-259D-4F39-A602-44168F7AF196}"/>
    <cellStyle name="Note 24 19 2 2" xfId="20289" xr:uid="{C953E5AD-0889-447E-B3EB-C9DCDF49E71A}"/>
    <cellStyle name="Note 24 19 2 3" xfId="33350" xr:uid="{30FCC11D-30B2-4DE6-AEB7-73838D859138}"/>
    <cellStyle name="Note 24 19 3" xfId="20246" xr:uid="{49005F4B-6F81-4441-B29C-426F71A98BBC}"/>
    <cellStyle name="Note 24 19 4" xfId="27837" xr:uid="{F329193A-759A-47DD-8E15-0E8BB7631A01}"/>
    <cellStyle name="Note 24 2" xfId="2170" xr:uid="{00000000-0005-0000-0000-00007B080000}"/>
    <cellStyle name="Note 24 2 10" xfId="9009" xr:uid="{6099868D-5E2A-4297-8A59-F2AC96FA8361}"/>
    <cellStyle name="Note 24 2 10 2" xfId="15480" xr:uid="{155C148A-7EA3-41C7-9E01-5B36C45434F2}"/>
    <cellStyle name="Note 24 2 10 2 2" xfId="7067" xr:uid="{0A67E667-8A44-4CBD-A089-05B93BBCC0A4}"/>
    <cellStyle name="Note 24 2 10 2 3" xfId="32299" xr:uid="{31D0E902-AF1D-4A39-9A45-BAC9CAD3AF55}"/>
    <cellStyle name="Note 24 2 10 3" xfId="18540" xr:uid="{B1307B92-E78E-4777-A361-D42F7A895E8E}"/>
    <cellStyle name="Note 24 2 10 4" xfId="26781" xr:uid="{54564C58-1A99-4B24-86FB-42962B559E06}"/>
    <cellStyle name="Note 24 2 11" xfId="8850" xr:uid="{CF009D4E-DE3D-43CB-AA85-D4009002FA02}"/>
    <cellStyle name="Note 24 2 11 2" xfId="15321" xr:uid="{4A343D98-B58A-4CED-B168-6DE6BAF1FF92}"/>
    <cellStyle name="Note 24 2 11 2 2" xfId="23159" xr:uid="{FB768240-0F5B-4E21-AD71-0762B22CA9EB}"/>
    <cellStyle name="Note 24 2 11 2 3" xfId="32141" xr:uid="{A5907E7C-BD50-4CDF-BB1A-0A37EAA86B53}"/>
    <cellStyle name="Note 24 2 11 3" xfId="17909" xr:uid="{8418A11A-928A-4478-93EB-196C76481AE3}"/>
    <cellStyle name="Note 24 2 11 4" xfId="26623" xr:uid="{AEF2FD75-8E1D-4650-81A9-5C73238E129F}"/>
    <cellStyle name="Note 24 2 12" xfId="9243" xr:uid="{998FC1D9-C3D3-4118-A4E3-8E30AC80C597}"/>
    <cellStyle name="Note 24 2 12 2" xfId="15714" xr:uid="{DF27C86A-EB81-4F3D-85C9-6DF67AFF4251}"/>
    <cellStyle name="Note 24 2 12 2 2" xfId="19805" xr:uid="{4375E517-546B-4DD0-B9AE-BBE37F3CFC31}"/>
    <cellStyle name="Note 24 2 12 2 3" xfId="32524" xr:uid="{D11D85CD-FCA4-4417-8B21-22715BB5A503}"/>
    <cellStyle name="Note 24 2 12 3" xfId="21739" xr:uid="{436787E8-8652-43C5-B22D-6575EADDE964}"/>
    <cellStyle name="Note 24 2 12 4" xfId="27005" xr:uid="{8E447302-D82F-4923-8E78-8621E490F484}"/>
    <cellStyle name="Note 24 2 13" xfId="9564" xr:uid="{6B9C0EAE-8F1D-4C4E-92E1-BDF98A3E8F0C}"/>
    <cellStyle name="Note 24 2 13 2" xfId="16035" xr:uid="{DD4BBBAC-8D73-4231-A249-D282325D4118}"/>
    <cellStyle name="Note 24 2 13 2 2" xfId="17958" xr:uid="{A7482D0C-EC08-4E7C-81C7-F16774285811}"/>
    <cellStyle name="Note 24 2 13 2 3" xfId="32832" xr:uid="{18C1CFB2-23AB-4CB9-92FB-42833C84640D}"/>
    <cellStyle name="Note 24 2 13 3" xfId="4974" xr:uid="{000C6AFF-8D98-4B96-B307-9244F6AB841B}"/>
    <cellStyle name="Note 24 2 13 4" xfId="27313" xr:uid="{B629DE82-E49C-49DD-A6A6-150D202D7C5B}"/>
    <cellStyle name="Note 24 2 14" xfId="9887" xr:uid="{B375D8CE-5942-46D5-86ED-66BDF24A9F47}"/>
    <cellStyle name="Note 24 2 14 2" xfId="16358" xr:uid="{FD176EDC-C9D8-4923-8FB1-7953E156E7A2}"/>
    <cellStyle name="Note 24 2 14 2 2" xfId="20162" xr:uid="{3D7CE3D3-AD8C-4425-901C-F8B6F86AC5C4}"/>
    <cellStyle name="Note 24 2 14 2 3" xfId="32981" xr:uid="{02926133-4E53-4DE6-B1D5-513BBD0FFD2F}"/>
    <cellStyle name="Note 24 2 14 3" xfId="21270" xr:uid="{C7D96F8B-8761-4C4C-856B-BD2C6F61704A}"/>
    <cellStyle name="Note 24 2 14 4" xfId="27469" xr:uid="{F15341EF-76B0-40BB-B9EF-14D8D10D5146}"/>
    <cellStyle name="Note 24 2 15" xfId="9932" xr:uid="{8E05C839-68A9-4A79-886E-559E368BB1FB}"/>
    <cellStyle name="Note 24 2 15 2" xfId="16403" xr:uid="{0C6613FE-DA74-4238-9191-C810D6C50F9B}"/>
    <cellStyle name="Note 24 2 15 2 2" xfId="19612" xr:uid="{6BF34A21-01C6-4DB2-8465-0B20D6CB8EF7}"/>
    <cellStyle name="Note 24 2 15 2 3" xfId="33020" xr:uid="{6C4BBD9C-A506-4829-A305-91B8D8E397B7}"/>
    <cellStyle name="Note 24 2 15 3" xfId="18535" xr:uid="{06A54361-11C7-424D-96A2-8BDE2B2344F7}"/>
    <cellStyle name="Note 24 2 15 4" xfId="27508" xr:uid="{A0700E21-7B80-4DCC-BA48-0D4D633A7317}"/>
    <cellStyle name="Note 24 2 16" xfId="10111" xr:uid="{C9D09406-EA1D-40ED-9D9B-2D63EDA9E78A}"/>
    <cellStyle name="Note 24 2 16 2" xfId="16582" xr:uid="{3DE27C7A-28D5-4C98-8562-8A0F60049E39}"/>
    <cellStyle name="Note 24 2 16 2 2" xfId="17835" xr:uid="{3F969B63-5C17-436A-96D9-74BCC6E71512}"/>
    <cellStyle name="Note 24 2 16 2 3" xfId="33197" xr:uid="{3DB7682A-3BFF-4E95-94E4-83B6A291B320}"/>
    <cellStyle name="Note 24 2 16 3" xfId="23055" xr:uid="{322C930F-F625-4417-923F-E3F15C019EDE}"/>
    <cellStyle name="Note 24 2 16 4" xfId="27684" xr:uid="{E8C26743-FE74-483C-9BA4-B9BCC775BD0F}"/>
    <cellStyle name="Note 24 2 17" xfId="10288" xr:uid="{20F8008E-F73D-41C2-AA10-F4CFE5D296B6}"/>
    <cellStyle name="Note 24 2 17 2" xfId="16759" xr:uid="{A1B0093C-F698-4594-9D4A-E965B9AEC23C}"/>
    <cellStyle name="Note 24 2 17 2 2" xfId="23818" xr:uid="{29DB3E75-E053-418F-B91E-8AD8AE89DAC7}"/>
    <cellStyle name="Note 24 2 17 2 3" xfId="33372" xr:uid="{07066F02-6003-4238-B9B9-E8AF3AAA4B4C}"/>
    <cellStyle name="Note 24 2 17 3" xfId="21250" xr:uid="{41CA9956-10CC-4274-82A5-4FB4158C81DA}"/>
    <cellStyle name="Note 24 2 17 4" xfId="27860" xr:uid="{87CF7A79-00E5-4233-A760-14ACDF0DD10D}"/>
    <cellStyle name="Note 24 2 18" xfId="11085" xr:uid="{819B9B66-00FC-4E9F-8ED4-EB3D63FA9D5E}"/>
    <cellStyle name="Note 24 2 18 2" xfId="23939" xr:uid="{1B0EF9DA-5A9A-4FBB-92F5-3C5361B24302}"/>
    <cellStyle name="Note 24 2 18 3" xfId="28407" xr:uid="{05710685-0013-4A6D-BBB7-6E0CF72E884E}"/>
    <cellStyle name="Note 24 2 19" xfId="11486" xr:uid="{04838723-BF6F-4F16-8FCF-E6CFC0352F81}"/>
    <cellStyle name="Note 24 2 19 2" xfId="22328" xr:uid="{8D179990-C08D-472A-BB46-0F8311542755}"/>
    <cellStyle name="Note 24 2 19 3" xfId="28772" xr:uid="{0CF062E8-198E-4546-ADB1-C1E6A3A1E7B0}"/>
    <cellStyle name="Note 24 2 2" xfId="2171" xr:uid="{00000000-0005-0000-0000-00007C080000}"/>
    <cellStyle name="Note 24 2 2 2" xfId="4232" xr:uid="{F4C4A2FA-BD06-4240-A642-E9D7D4FD70EF}"/>
    <cellStyle name="Note 24 2 2 2 2" xfId="13405" xr:uid="{A7AA15BA-BA2D-48B5-AD58-2D3AD0303FFD}"/>
    <cellStyle name="Note 24 2 2 2 2 2" xfId="18374" xr:uid="{7F298581-F76C-4951-B035-C65CA4971CE5}"/>
    <cellStyle name="Note 24 2 2 2 2 3" xfId="30546" xr:uid="{F7E6C09C-3020-4E24-B07D-EC280A2E8862}"/>
    <cellStyle name="Note 24 2 2 2 3" xfId="18813" xr:uid="{7C1451F9-A025-4DE8-9F1C-2E879F01C7CF}"/>
    <cellStyle name="Note 24 2 2 2 4" xfId="25015" xr:uid="{F5AF73E1-B4EE-4A61-B08A-C67F241621F9}"/>
    <cellStyle name="Note 24 2 2 3" xfId="11487" xr:uid="{233E784A-5F1F-4308-B652-4B462EB49528}"/>
    <cellStyle name="Note 24 2 2 3 2" xfId="20647" xr:uid="{AC6E4B17-6ABD-4FB5-9E69-93AEFAD5048E}"/>
    <cellStyle name="Note 24 2 2 3 3" xfId="28773" xr:uid="{3A9A16BF-6947-4B30-8D52-B7C67DAE24FD}"/>
    <cellStyle name="Note 24 2 2 4" xfId="12424" xr:uid="{E74F8DDB-539F-431B-B977-CD6A32B62909}"/>
    <cellStyle name="Note 24 2 2 4 2" xfId="5110" xr:uid="{7D799A8A-64F6-4654-BBEA-22BB8BC0A932}"/>
    <cellStyle name="Note 24 2 2 4 3" xfId="29650" xr:uid="{CD9C1B7E-CBF6-4D94-AC4E-4F58BE34643C}"/>
    <cellStyle name="Note 24 2 2 5" xfId="18158" xr:uid="{0B980F95-5557-4B59-8B15-AFA43FE0F20D}"/>
    <cellStyle name="Note 24 2 20" xfId="10773" xr:uid="{47D7578E-129B-4464-947C-1E79FFA2F05E}"/>
    <cellStyle name="Note 24 2 20 2" xfId="17892" xr:uid="{2DB6E1FB-AE6B-4254-84F5-DE22100B39BE}"/>
    <cellStyle name="Note 24 2 20 3" xfId="28303" xr:uid="{923914BA-EFA8-4311-A819-6AE129772D3C}"/>
    <cellStyle name="Note 24 2 21" xfId="11848" xr:uid="{4752EC38-0CCF-447D-8399-DB01828C79A4}"/>
    <cellStyle name="Note 24 2 21 2" xfId="23007" xr:uid="{E6B9E2C8-4873-40FA-B86B-25A7B71BB9EB}"/>
    <cellStyle name="Note 24 2 21 3" xfId="29127" xr:uid="{614721F5-6ECA-4DF0-9CC1-397A7CAD759B}"/>
    <cellStyle name="Note 24 2 22" xfId="11341" xr:uid="{6BBC0BDB-4EB3-4B1B-A72B-A6AB26527C14}"/>
    <cellStyle name="Note 24 2 22 2" xfId="21540" xr:uid="{888BF47C-AB2A-4EF9-982F-C1661B357C5B}"/>
    <cellStyle name="Note 24 2 22 3" xfId="28631" xr:uid="{476503B6-3051-4135-BC75-148BAEE787AE}"/>
    <cellStyle name="Note 24 2 23" xfId="11401" xr:uid="{694E7AEA-48D3-44AF-B8B6-44D6F16E777C}"/>
    <cellStyle name="Note 24 2 23 2" xfId="20237" xr:uid="{51581558-A734-41F3-B494-D55F853C6028}"/>
    <cellStyle name="Note 24 2 23 3" xfId="28687" xr:uid="{0CD3292E-CF64-483D-BAEE-DE0FBAE033B3}"/>
    <cellStyle name="Note 24 2 24" xfId="17175" xr:uid="{AEA35806-3DA9-4DEB-8502-605EFDACBDE8}"/>
    <cellStyle name="Note 24 2 24 2" xfId="6117" xr:uid="{281DEF39-489C-4E63-B1C9-0804C9F23845}"/>
    <cellStyle name="Note 24 2 24 3" xfId="33739" xr:uid="{9B7A83E3-84BF-4C3C-A093-0B95F8B68B62}"/>
    <cellStyle name="Note 24 2 25" xfId="17634" xr:uid="{610C3571-E105-428B-9651-5A3775114B89}"/>
    <cellStyle name="Note 24 2 26" xfId="34302" xr:uid="{46C4B885-F507-4F40-AA58-5AA7F58F3C35}"/>
    <cellStyle name="Note 24 2 27" xfId="34282" xr:uid="{72502C69-DAF1-4E01-B228-0A014B6F7D26}"/>
    <cellStyle name="Note 24 2 28" xfId="27386" xr:uid="{473F3474-91EF-4C9D-A4AF-2B29075D3312}"/>
    <cellStyle name="Note 24 2 3" xfId="3539" xr:uid="{751B2724-C6F2-4E10-A967-21E90778C690}"/>
    <cellStyle name="Note 24 2 3 2" xfId="13404" xr:uid="{D5B374BE-96F6-4DCB-8038-D0BD59E77640}"/>
    <cellStyle name="Note 24 2 3 2 2" xfId="5794" xr:uid="{72896B08-F190-45A4-9D84-AA1DD9685A93}"/>
    <cellStyle name="Note 24 2 3 2 3" xfId="30545" xr:uid="{386479CD-F764-4695-AC7F-7B8799B944D9}"/>
    <cellStyle name="Note 24 2 3 3" xfId="7075" xr:uid="{3D301FD4-13EE-4C42-A5E9-173EF6B891C1}"/>
    <cellStyle name="Note 24 2 3 4" xfId="21686" xr:uid="{DC734C33-21E5-4FDA-88D2-ED9D96B37BEB}"/>
    <cellStyle name="Note 24 2 3 5" xfId="25014" xr:uid="{C30EE47E-3CB5-4A6E-A800-6B264C73499B}"/>
    <cellStyle name="Note 24 2 4" xfId="3713" xr:uid="{54E7B742-676B-4F32-9572-1FAD2580515C}"/>
    <cellStyle name="Note 24 2 4 2" xfId="14054" xr:uid="{693212A1-26EC-4E3A-8612-14C5CB221FB8}"/>
    <cellStyle name="Note 24 2 4 2 2" xfId="23002" xr:uid="{58D74E2A-D584-447C-84CB-4C8B2D67534C}"/>
    <cellStyle name="Note 24 2 4 2 3" xfId="31082" xr:uid="{7DA2353D-CE11-437C-8933-E67867C3823F}"/>
    <cellStyle name="Note 24 2 4 3" xfId="5993" xr:uid="{B6969285-70BD-4B17-BD8A-992800DAC99B}"/>
    <cellStyle name="Note 24 2 4 4" xfId="25561" xr:uid="{0569EAEF-4195-4F1C-8A40-6074379280F7}"/>
    <cellStyle name="Note 24 2 5" xfId="7489" xr:uid="{7DA0474D-2A58-44F0-9658-803628EBCF86}"/>
    <cellStyle name="Note 24 2 5 2" xfId="13893" xr:uid="{FC37042A-ECFA-4FAD-BACB-372ADF4576E2}"/>
    <cellStyle name="Note 24 2 5 2 2" xfId="18297" xr:uid="{75126490-3064-4035-9ACD-F1B8EDB4EC19}"/>
    <cellStyle name="Note 24 2 5 2 3" xfId="30923" xr:uid="{03E57A36-269D-4042-B43B-97F53EAB64A3}"/>
    <cellStyle name="Note 24 2 5 3" xfId="23203" xr:uid="{87D0A9AB-E219-4120-B580-6891BD43ABC8}"/>
    <cellStyle name="Note 24 2 5 4" xfId="25402" xr:uid="{F2D6771F-9893-4491-8D0D-9BC71D553304}"/>
    <cellStyle name="Note 24 2 6" xfId="7821" xr:uid="{F6AB13EF-CB38-4EB5-B262-584BD53B991F}"/>
    <cellStyle name="Note 24 2 6 2" xfId="14292" xr:uid="{311EF0ED-B956-4C97-9268-6234EE9CD41D}"/>
    <cellStyle name="Note 24 2 6 2 2" xfId="19426" xr:uid="{0A829B8C-49FF-47FD-A9B6-2B1630FB1534}"/>
    <cellStyle name="Note 24 2 6 2 3" xfId="31308" xr:uid="{43CBB2A8-B81F-4E56-ADC3-4798045F8171}"/>
    <cellStyle name="Note 24 2 6 3" xfId="23793" xr:uid="{2CD422EA-82BE-46F0-B18C-0501350ABA7A}"/>
    <cellStyle name="Note 24 2 6 4" xfId="25787" xr:uid="{B12168B6-DB08-470B-BB25-B2ABD720A2C0}"/>
    <cellStyle name="Note 24 2 7" xfId="8145" xr:uid="{C57770C5-954D-4EED-916C-B5B1816BD5AD}"/>
    <cellStyle name="Note 24 2 7 2" xfId="14616" xr:uid="{C09F517F-D67B-4300-A124-97700D7500EB}"/>
    <cellStyle name="Note 24 2 7 2 2" xfId="7625" xr:uid="{D7B14E08-0A2E-4F9C-A35D-F94D22B4B081}"/>
    <cellStyle name="Note 24 2 7 2 3" xfId="31626" xr:uid="{A442F35E-773A-42E3-95D5-390C827DAB74}"/>
    <cellStyle name="Note 24 2 7 3" xfId="19910" xr:uid="{1E252505-CD98-4045-8EA7-01456E5B8658}"/>
    <cellStyle name="Note 24 2 7 4" xfId="26106" xr:uid="{222E6F1A-6918-4643-A76E-D00386E672E2}"/>
    <cellStyle name="Note 24 2 8" xfId="8470" xr:uid="{CCF700B1-A8B7-4DD8-8685-B8EF481FD68F}"/>
    <cellStyle name="Note 24 2 8 2" xfId="14941" xr:uid="{31E9E6E5-D4D5-4969-BEB3-827DB9636247}"/>
    <cellStyle name="Note 24 2 8 2 2" xfId="19994" xr:uid="{8F624CD2-91CE-420C-86EE-5DB11674DD9A}"/>
    <cellStyle name="Note 24 2 8 2 3" xfId="31852" xr:uid="{FAD2D402-11A6-4EF6-B161-CB9BF5875D0D}"/>
    <cellStyle name="Note 24 2 8 3" xfId="22643" xr:uid="{24E23B15-6206-4539-84AD-01D776B224E1}"/>
    <cellStyle name="Note 24 2 8 4" xfId="26333" xr:uid="{AD071277-EF7A-4D29-82B4-6912C394FBA5}"/>
    <cellStyle name="Note 24 2 9" xfId="8318" xr:uid="{51B1AC38-325E-4BB9-9969-9BC3D2885AB0}"/>
    <cellStyle name="Note 24 2 9 2" xfId="14789" xr:uid="{CB597448-BF06-4B34-BC9B-011F5BD3A295}"/>
    <cellStyle name="Note 24 2 9 2 2" xfId="20862" xr:uid="{755F13CA-EBB5-41EE-9924-D338DAA64B90}"/>
    <cellStyle name="Note 24 2 9 2 3" xfId="31700" xr:uid="{1943248D-2A2F-469E-8237-A14792CE017C}"/>
    <cellStyle name="Note 24 2 9 3" xfId="20090" xr:uid="{23CA446A-3E31-40B1-ADE3-2D56CDAA5211}"/>
    <cellStyle name="Note 24 2 9 4" xfId="26181" xr:uid="{5938B491-2D6B-4D72-A92E-D49970FFD7C7}"/>
    <cellStyle name="Note 24 20" xfId="11084" xr:uid="{9496CAC7-8E9B-4637-95B9-D30FE0FA2C0A}"/>
    <cellStyle name="Note 24 20 2" xfId="21129" xr:uid="{78AE11B8-B21F-4E0E-9BCB-5B80D435C560}"/>
    <cellStyle name="Note 24 20 3" xfId="28406" xr:uid="{C4CA4914-E2E4-4E26-97DB-0FCABEC42D09}"/>
    <cellStyle name="Note 24 21" xfId="11485" xr:uid="{1F976D8D-3D33-461A-801D-4BED13C416CB}"/>
    <cellStyle name="Note 24 21 2" xfId="22736" xr:uid="{845B9691-B8C1-4717-A347-A3188685828F}"/>
    <cellStyle name="Note 24 21 3" xfId="28771" xr:uid="{6A3FB092-65B6-4E1B-93E0-D24C1CCB7959}"/>
    <cellStyle name="Note 24 22" xfId="10774" xr:uid="{B6C86EDF-E42A-47B7-BAC3-D1599728E6E5}"/>
    <cellStyle name="Note 24 22 2" xfId="4802" xr:uid="{717DA4E4-79E8-4A5F-832A-B69C8E7B5E56}"/>
    <cellStyle name="Note 24 22 3" xfId="28304" xr:uid="{E87ADDD0-804D-4AF4-B443-E93C959CC015}"/>
    <cellStyle name="Note 24 23" xfId="11847" xr:uid="{3359D4A3-4107-4861-AD2B-3CC353F62431}"/>
    <cellStyle name="Note 24 23 2" xfId="23867" xr:uid="{83DB5DB8-9D75-46B1-8B18-739228F2C52C}"/>
    <cellStyle name="Note 24 23 3" xfId="29126" xr:uid="{EEADA10B-9430-40D9-9B08-55B4FD750F4D}"/>
    <cellStyle name="Note 24 24" xfId="11369" xr:uid="{F64AC80A-217D-48DF-BCC4-4023F2E2162A}"/>
    <cellStyle name="Note 24 24 2" xfId="23964" xr:uid="{AFF0D2E5-1A77-4E98-9115-984CBF689E67}"/>
    <cellStyle name="Note 24 24 3" xfId="28656" xr:uid="{956F44D1-6A44-4F5F-8874-F9AB4B358493}"/>
    <cellStyle name="Note 24 25" xfId="12027" xr:uid="{25D4B197-941C-4692-B644-CF4436F58AD6}"/>
    <cellStyle name="Note 24 25 2" xfId="19656" xr:uid="{79184A51-1040-4817-8AEE-BFE1E4794501}"/>
    <cellStyle name="Note 24 25 3" xfId="29303" xr:uid="{BD630CB6-9A07-4EAE-B134-F8FB6E6D9C70}"/>
    <cellStyle name="Note 24 26" xfId="17174" xr:uid="{D35389FC-63C9-42C2-B587-83865D6D12A7}"/>
    <cellStyle name="Note 24 26 2" xfId="22812" xr:uid="{11DCDBE1-45F9-441E-A41F-227DAA6F68E4}"/>
    <cellStyle name="Note 24 26 3" xfId="33738" xr:uid="{26ECEF9A-14F1-41E8-BC62-3CFCA7EF6920}"/>
    <cellStyle name="Note 24 27" xfId="20610" xr:uid="{6CA8F45D-70F0-47E7-A18E-5CBC52115B23}"/>
    <cellStyle name="Note 24 28" xfId="34101" xr:uid="{8EAEFBDA-2021-40BB-B685-1FCE41999BBC}"/>
    <cellStyle name="Note 24 29" xfId="34008" xr:uid="{13B48E7F-DF96-40A4-824B-FF65375F8435}"/>
    <cellStyle name="Note 24 3" xfId="2172" xr:uid="{00000000-0005-0000-0000-00007D080000}"/>
    <cellStyle name="Note 24 3 2" xfId="4233" xr:uid="{7E15C6FA-822D-46DD-85AC-5DDC59AEC434}"/>
    <cellStyle name="Note 24 3 2 2" xfId="13406" xr:uid="{7BC83662-37F5-4D07-97EA-B178A6AEFCD0}"/>
    <cellStyle name="Note 24 3 2 2 2" xfId="23588" xr:uid="{846675FD-1618-4BB2-95C1-CE562F505F8B}"/>
    <cellStyle name="Note 24 3 2 2 3" xfId="30547" xr:uid="{65DE2CE7-4491-4977-8FF9-0FD5E4DC310F}"/>
    <cellStyle name="Note 24 3 2 3" xfId="17950" xr:uid="{D34277A0-946D-456F-853D-09CBAF96EA2B}"/>
    <cellStyle name="Note 24 3 2 4" xfId="25016" xr:uid="{C17B64AE-8401-4BED-8BE3-58F5B9583876}"/>
    <cellStyle name="Note 24 3 3" xfId="11488" xr:uid="{42626649-BED7-498B-AE5F-A42EA6ABCD53}"/>
    <cellStyle name="Note 24 3 3 2" xfId="5879" xr:uid="{5CFE3A86-C82E-4476-A346-78775F1BE78D}"/>
    <cellStyle name="Note 24 3 3 3" xfId="28774" xr:uid="{694D3D28-0285-44A4-89BE-8071FCB31C68}"/>
    <cellStyle name="Note 24 3 4" xfId="12425" xr:uid="{F057385E-44D2-4D70-BD2E-D3AD235C586F}"/>
    <cellStyle name="Note 24 3 4 2" xfId="17448" xr:uid="{D760026E-F29F-4DBB-A671-7D01924A8BCB}"/>
    <cellStyle name="Note 24 3 4 3" xfId="29651" xr:uid="{F7809F25-DE40-4D3B-87F0-DF57226B6141}"/>
    <cellStyle name="Note 24 3 5" xfId="20270" xr:uid="{D22923EE-0B8F-40BA-9575-390B94DBC6C3}"/>
    <cellStyle name="Note 24 3 6" xfId="24169" xr:uid="{0EB0F041-8851-4C94-ABCF-F31571E443AA}"/>
    <cellStyle name="Note 24 30" xfId="27842" xr:uid="{E21CB47F-6C6F-41B8-8CA7-A7AE25320491}"/>
    <cellStyle name="Note 24 4" xfId="3299" xr:uid="{20B1DF31-EE27-4BF4-9C5F-CB505333A17B}"/>
    <cellStyle name="Note 24 4 2" xfId="12929" xr:uid="{D8783CF1-C1B1-4EFF-9C2B-331AB9F7042E}"/>
    <cellStyle name="Note 24 4 2 2" xfId="17768" xr:uid="{C9B3DAC3-2971-4B84-BDFC-4641B8FB5E63}"/>
    <cellStyle name="Note 24 4 2 3" xfId="30154" xr:uid="{6FA6C18F-B3FC-4C75-85B2-81B194CBAB6F}"/>
    <cellStyle name="Note 24 4 3" xfId="6579" xr:uid="{56300050-15D2-4D91-8B83-5E72E46240EA}"/>
    <cellStyle name="Note 24 4 4" xfId="23332" xr:uid="{415661A7-B4E1-47B3-8597-71CF4B1ECB51}"/>
    <cellStyle name="Note 24 5" xfId="3540" xr:uid="{E7299643-5DFC-4113-9546-DE8BD05775A3}"/>
    <cellStyle name="Note 24 5 2" xfId="13403" xr:uid="{B0036258-01F3-43A0-AA39-F838241A5C12}"/>
    <cellStyle name="Note 24 5 2 2" xfId="18414" xr:uid="{2832B749-D1EC-4AFF-AD81-A9CD4FD9A514}"/>
    <cellStyle name="Note 24 5 2 3" xfId="30544" xr:uid="{28854E31-6846-426E-9821-7EBFE9BAC298}"/>
    <cellStyle name="Note 24 5 3" xfId="7074" xr:uid="{4BB7ED92-9BF2-4DE0-9E73-D23E5DE455B9}"/>
    <cellStyle name="Note 24 5 4" xfId="22816" xr:uid="{6212EA3A-1975-4700-B486-B668902F1642}"/>
    <cellStyle name="Note 24 5 5" xfId="25013" xr:uid="{225BEEBB-025D-41E3-951C-D0495F06F4A4}"/>
    <cellStyle name="Note 24 6" xfId="3720" xr:uid="{AAF9CC7A-2B01-495F-89E8-0E8FAEC01987}"/>
    <cellStyle name="Note 24 6 2" xfId="14053" xr:uid="{5ECFFB4F-8978-415E-925C-DB43D57AB989}"/>
    <cellStyle name="Note 24 6 2 2" xfId="20832" xr:uid="{E9174883-B57D-41A7-80FC-C3FE70531B37}"/>
    <cellStyle name="Note 24 6 2 3" xfId="31081" xr:uid="{F64B8A06-E021-41C0-9D9A-F117A684AC30}"/>
    <cellStyle name="Note 24 6 3" xfId="4825" xr:uid="{B92A8800-9AD4-4B2E-B613-8FA3CA69DB59}"/>
    <cellStyle name="Note 24 6 4" xfId="25560" xr:uid="{053566EB-E215-49A3-B57D-22B0DE0A92BE}"/>
    <cellStyle name="Note 24 7" xfId="7784" xr:uid="{3627085E-3EE4-4768-997B-0F1BCC98D9BA}"/>
    <cellStyle name="Note 24 7 2" xfId="14255" xr:uid="{4B4C1B79-E341-49A5-8012-5F795A26D299}"/>
    <cellStyle name="Note 24 7 2 2" xfId="6182" xr:uid="{0DD31A69-CB8A-44CC-822F-6580A60A0743}"/>
    <cellStyle name="Note 24 7 2 3" xfId="31273" xr:uid="{26D5B467-07E0-4321-AD7D-2762BBBC5CE3}"/>
    <cellStyle name="Note 24 7 3" xfId="4715" xr:uid="{BF5EF347-2AB3-4F4F-9550-44FC01DF438F}"/>
    <cellStyle name="Note 24 7 4" xfId="25752" xr:uid="{AB9B081C-472D-42AD-8941-CDA79B2E1F18}"/>
    <cellStyle name="Note 24 8" xfId="7816" xr:uid="{AA4C1B2D-B4AB-40EB-AC9F-395FCBCF2BB4}"/>
    <cellStyle name="Note 24 8 2" xfId="14287" xr:uid="{9BE0DA64-27C9-402C-B656-FBAAC8E23746}"/>
    <cellStyle name="Note 24 8 2 2" xfId="23245" xr:uid="{37A47872-0507-4FBC-BA7E-7434F6EEB736}"/>
    <cellStyle name="Note 24 8 2 3" xfId="31305" xr:uid="{EF3B792D-330C-444E-AB26-05A5AF7E7955}"/>
    <cellStyle name="Note 24 8 3" xfId="18929" xr:uid="{2690F8D4-B8C5-4F76-8BAD-DEE70DC637D9}"/>
    <cellStyle name="Note 24 8 4" xfId="25784" xr:uid="{022B3C58-8A2C-40EC-A688-DE4A51AE11F7}"/>
    <cellStyle name="Note 24 9" xfId="8146" xr:uid="{C03712BD-17C5-4A58-86C0-580011C80D21}"/>
    <cellStyle name="Note 24 9 2" xfId="14617" xr:uid="{45548E2A-2829-4F7C-9927-EAC5B2D6B254}"/>
    <cellStyle name="Note 24 9 2 2" xfId="7138" xr:uid="{017BF1B5-96E6-48D1-9675-1DC35A69ED3E}"/>
    <cellStyle name="Note 24 9 2 3" xfId="31627" xr:uid="{64E00E87-5998-48EE-9AB9-92AF0295B21A}"/>
    <cellStyle name="Note 24 9 3" xfId="21543" xr:uid="{AAD561B3-BBFF-4552-9AB3-A239E5693802}"/>
    <cellStyle name="Note 24 9 4" xfId="26107" xr:uid="{1C8246CE-EEE3-4ED2-BA90-E664D277D1CA}"/>
    <cellStyle name="Note 24_TRAFO" xfId="2173" xr:uid="{00000000-0005-0000-0000-00007E080000}"/>
    <cellStyle name="Note 25" xfId="2174" xr:uid="{00000000-0005-0000-0000-00007F080000}"/>
    <cellStyle name="Note 25 10" xfId="8471" xr:uid="{14E0DC9F-54BE-4D51-9471-6EA807FDF302}"/>
    <cellStyle name="Note 25 10 2" xfId="14942" xr:uid="{8169E885-4456-4F61-84A2-836A57112583}"/>
    <cellStyle name="Note 25 10 2 2" xfId="17767" xr:uid="{4798AEED-2E8B-4C86-BB01-9147E49FDD72}"/>
    <cellStyle name="Note 25 10 2 3" xfId="31853" xr:uid="{BDB4DC9C-2CAB-431A-A5EA-F2535C68FFA2}"/>
    <cellStyle name="Note 25 10 3" xfId="22628" xr:uid="{6AECF58D-0872-485D-957B-265DA73D7969}"/>
    <cellStyle name="Note 25 10 4" xfId="26334" xr:uid="{9B2BBE3F-FD93-4101-8D2F-06326F1ED303}"/>
    <cellStyle name="Note 25 11" xfId="8692" xr:uid="{4A3165BD-9EE9-4430-9487-29DAEF8F3A96}"/>
    <cellStyle name="Note 25 11 2" xfId="15163" xr:uid="{3C65DA40-45E5-4E8F-B5E1-2B7A01B53A5D}"/>
    <cellStyle name="Note 25 11 2 2" xfId="20222" xr:uid="{5D3E551B-FD45-4FA7-83DD-55192B2CCD84}"/>
    <cellStyle name="Note 25 11 2 3" xfId="32063" xr:uid="{DF9015F0-ACF7-4F5A-B944-51F38DFECA3E}"/>
    <cellStyle name="Note 25 11 3" xfId="21441" xr:uid="{81EA9CDD-A394-47A0-95C8-3C0DBCA69205}"/>
    <cellStyle name="Note 25 11 4" xfId="26543" xr:uid="{B15E1819-D657-48A8-815B-76A5EA9C255F}"/>
    <cellStyle name="Note 25 12" xfId="9010" xr:uid="{DC94F10F-0FAC-487F-B2B3-5D3D49A68F43}"/>
    <cellStyle name="Note 25 12 2" xfId="15481" xr:uid="{A1D0AA7F-BA42-496F-B22E-5A7FB96C2AC8}"/>
    <cellStyle name="Note 25 12 2 2" xfId="20213" xr:uid="{860965CD-DA66-4213-A1D0-D4534B86107A}"/>
    <cellStyle name="Note 25 12 2 3" xfId="32300" xr:uid="{DC654958-33AC-4903-88CF-44C3FCEC0C96}"/>
    <cellStyle name="Note 25 12 3" xfId="22087" xr:uid="{C8D6B1B8-A940-45D5-9CFA-1CC3A5D5FAC5}"/>
    <cellStyle name="Note 25 12 4" xfId="26782" xr:uid="{67FF60B7-38F7-4F5E-9F15-C29A82848F22}"/>
    <cellStyle name="Note 25 13" xfId="9174" xr:uid="{6956F885-30CD-42DD-8D67-18B1C7B74512}"/>
    <cellStyle name="Note 25 13 2" xfId="15645" xr:uid="{7D65A086-BD8A-4572-9510-D98640F20FE9}"/>
    <cellStyle name="Note 25 13 2 2" xfId="18029" xr:uid="{AC3D0C13-3AA2-424C-975A-8BB4AF3BF053}"/>
    <cellStyle name="Note 25 13 2 3" xfId="32462" xr:uid="{BEB41B13-F0EB-4AEA-AE6F-4E54C4B0D5E1}"/>
    <cellStyle name="Note 25 13 3" xfId="22995" xr:uid="{F494CAD8-F663-47E3-A4D5-97DF31053757}"/>
    <cellStyle name="Note 25 13 4" xfId="26944" xr:uid="{3EC73255-734F-4E36-9C5D-E488F75DC3E9}"/>
    <cellStyle name="Note 25 14" xfId="9244" xr:uid="{C40D1521-9D1C-421A-AF17-CF1FFA61C607}"/>
    <cellStyle name="Note 25 14 2" xfId="15715" xr:uid="{29C9010E-5BE7-46DA-85FB-0C983CD38304}"/>
    <cellStyle name="Note 25 14 2 2" xfId="22304" xr:uid="{1F844E72-44F2-4369-B185-C278EDFB4CAD}"/>
    <cellStyle name="Note 25 14 2 3" xfId="32525" xr:uid="{FA80E076-66F3-4401-953E-60289E3DB972}"/>
    <cellStyle name="Note 25 14 3" xfId="18206" xr:uid="{47206E6D-1EA6-4A1F-8F99-81347C3334AB}"/>
    <cellStyle name="Note 25 14 4" xfId="27006" xr:uid="{6E1BB63B-CAB0-422B-8AAC-D2FA8AD8C182}"/>
    <cellStyle name="Note 25 15" xfId="9563" xr:uid="{A2B95A83-AF87-4038-8F24-B360FFAC8092}"/>
    <cellStyle name="Note 25 15 2" xfId="16034" xr:uid="{6003CB41-A57D-4DA0-9270-AFB86112D7C2}"/>
    <cellStyle name="Note 25 15 2 2" xfId="18182" xr:uid="{D423559B-353E-4DA7-83B4-D87925217E0F}"/>
    <cellStyle name="Note 25 15 2 3" xfId="32831" xr:uid="{F580E52B-2360-4133-BCBB-05AA07781EFF}"/>
    <cellStyle name="Note 25 15 3" xfId="21122" xr:uid="{8F2A1021-978F-462C-8002-2BB3A8DAB392}"/>
    <cellStyle name="Note 25 15 4" xfId="27312" xr:uid="{17FDAC6E-B375-4B4F-AE07-C81D80D8010B}"/>
    <cellStyle name="Note 25 16" xfId="9934" xr:uid="{1E8B93CF-239A-44F4-AF9D-D5830A8075CC}"/>
    <cellStyle name="Note 25 16 2" xfId="16405" xr:uid="{4C22FE9A-6E21-4FB5-9739-07AEF7A38D48}"/>
    <cellStyle name="Note 25 16 2 2" xfId="23256" xr:uid="{D5C3AB74-968B-4962-B9AC-7B70FA7F314B}"/>
    <cellStyle name="Note 25 16 2 3" xfId="33022" xr:uid="{D11F8DCD-0CD9-40E3-B976-0084E5E6F887}"/>
    <cellStyle name="Note 25 16 3" xfId="20454" xr:uid="{31694EB6-CC9F-42AB-9E87-4F34756E90AF}"/>
    <cellStyle name="Note 25 16 4" xfId="27510" xr:uid="{99D2D186-037C-4960-9336-237B171C693B}"/>
    <cellStyle name="Note 25 17" xfId="10113" xr:uid="{F99181B8-9C41-4085-B501-8232E6A65BCC}"/>
    <cellStyle name="Note 25 17 2" xfId="16584" xr:uid="{EB1DADA9-34DF-46B8-8E5C-C1691DE8D3A3}"/>
    <cellStyle name="Note 25 17 2 2" xfId="19697" xr:uid="{BD53FE63-E232-4009-8A5D-A008988451F1}"/>
    <cellStyle name="Note 25 17 2 3" xfId="33199" xr:uid="{28B7ECFE-E568-4362-AE1C-50166C2C52B0}"/>
    <cellStyle name="Note 25 17 3" xfId="17370" xr:uid="{D220920D-87D1-4782-8CC4-2C846F4A3151}"/>
    <cellStyle name="Note 25 17 4" xfId="27686" xr:uid="{B4890CFB-2041-4F21-8096-731713F60E84}"/>
    <cellStyle name="Note 25 18" xfId="10290" xr:uid="{0083B372-A3AC-47FB-9393-C1973BEF73DB}"/>
    <cellStyle name="Note 25 18 2" xfId="16761" xr:uid="{AE17F40A-5AF4-435A-9713-CA5D9C5EB1DB}"/>
    <cellStyle name="Note 25 18 2 2" xfId="23307" xr:uid="{23B0E1B4-1E74-4C28-887D-9581D76D75C1}"/>
    <cellStyle name="Note 25 18 2 3" xfId="33374" xr:uid="{BDFD1C28-D4DF-4465-AA0F-A7C19F484CEB}"/>
    <cellStyle name="Note 25 18 3" xfId="19009" xr:uid="{573C42FD-420F-48E6-82C7-BA42C6E7A9C7}"/>
    <cellStyle name="Note 25 18 4" xfId="27862" xr:uid="{DFEF43A4-E068-4D87-9AA0-BB84140D09A2}"/>
    <cellStyle name="Note 25 19" xfId="10452" xr:uid="{2279486C-C14E-4715-AFDA-FC487FE83ED9}"/>
    <cellStyle name="Note 25 19 2" xfId="16923" xr:uid="{AFE6ABD5-DBA7-4FD9-AF9C-F00C2072F324}"/>
    <cellStyle name="Note 25 19 2 2" xfId="4658" xr:uid="{6DE60700-29B5-48B5-BBD3-29BBAAEFD483}"/>
    <cellStyle name="Note 25 19 2 3" xfId="33534" xr:uid="{94B18EA3-48E3-46B5-B373-75425900F36A}"/>
    <cellStyle name="Note 25 19 3" xfId="7043" xr:uid="{30460D5B-0043-462F-9396-E6D946A69397}"/>
    <cellStyle name="Note 25 19 4" xfId="28022" xr:uid="{0CEC233C-5FB2-4C5B-8F83-A9C1476923C6}"/>
    <cellStyle name="Note 25 2" xfId="2175" xr:uid="{00000000-0005-0000-0000-000080080000}"/>
    <cellStyle name="Note 25 2 10" xfId="9011" xr:uid="{F90DEAEB-09F9-41B6-BB06-07E1EF5B0DF6}"/>
    <cellStyle name="Note 25 2 10 2" xfId="15482" xr:uid="{FCCA1BDD-2F29-4964-8F18-668823DD69FA}"/>
    <cellStyle name="Note 25 2 10 2 2" xfId="5212" xr:uid="{947AA2B8-E5E3-491D-B7CC-75DB17CB79EF}"/>
    <cellStyle name="Note 25 2 10 2 3" xfId="32301" xr:uid="{16838EFF-54CD-4291-B05A-0A3A20019F42}"/>
    <cellStyle name="Note 25 2 10 3" xfId="20578" xr:uid="{CEBE4095-91CA-4169-8B75-E107D2C2EF02}"/>
    <cellStyle name="Note 25 2 10 4" xfId="26783" xr:uid="{6B3E02F3-5C14-4569-8B71-22AC670448D7}"/>
    <cellStyle name="Note 25 2 11" xfId="8851" xr:uid="{2C367356-1783-4341-9C2C-45F1E1CE4948}"/>
    <cellStyle name="Note 25 2 11 2" xfId="15322" xr:uid="{37FA6447-049C-4FCC-BD38-2C3A9AAD8454}"/>
    <cellStyle name="Note 25 2 11 2 2" xfId="5108" xr:uid="{2AA38A54-C07D-48E9-9334-D2A8A8BA2693}"/>
    <cellStyle name="Note 25 2 11 2 3" xfId="32142" xr:uid="{C5A18491-DF80-4CBE-9A91-07E469680F66}"/>
    <cellStyle name="Note 25 2 11 3" xfId="18848" xr:uid="{B68053F7-2CDC-45BC-A69A-89F511292C79}"/>
    <cellStyle name="Note 25 2 11 4" xfId="26624" xr:uid="{CDE9C893-AE5A-490F-ADD6-630EE6FF4959}"/>
    <cellStyle name="Note 25 2 12" xfId="9245" xr:uid="{7A81815B-3862-4FC1-9B07-5F656EEE7DEB}"/>
    <cellStyle name="Note 25 2 12 2" xfId="15716" xr:uid="{7040A6A8-B991-4649-A535-DB32AB5BE9DB}"/>
    <cellStyle name="Note 25 2 12 2 2" xfId="6037" xr:uid="{25A4AE8E-5CBD-49E7-8D21-9E54B5772B42}"/>
    <cellStyle name="Note 25 2 12 2 3" xfId="32526" xr:uid="{493F0578-8FA2-4CA9-BB33-62E93BBA23D8}"/>
    <cellStyle name="Note 25 2 12 3" xfId="19696" xr:uid="{10001D85-7274-4E90-ADC4-4D48EA046324}"/>
    <cellStyle name="Note 25 2 12 4" xfId="27007" xr:uid="{DF3FE9F4-DA33-4737-B40F-001EFAA9A9E6}"/>
    <cellStyle name="Note 25 2 13" xfId="9413" xr:uid="{BE541FC8-D9EF-4A9C-8689-55486C291D67}"/>
    <cellStyle name="Note 25 2 13 2" xfId="15884" xr:uid="{2D5BE58B-1E5B-48D9-BB16-CA0507A1AF2F}"/>
    <cellStyle name="Note 25 2 13 2 2" xfId="21065" xr:uid="{BE8BA20F-4D73-4382-8239-E7E362D5905F}"/>
    <cellStyle name="Note 25 2 13 2 3" xfId="32694" xr:uid="{9F208066-8EF4-4512-B0DA-81344094EFA4}"/>
    <cellStyle name="Note 25 2 13 3" xfId="17716" xr:uid="{BA179A4B-0979-4C36-A2BF-0AD6F0EF428B}"/>
    <cellStyle name="Note 25 2 13 4" xfId="27174" xr:uid="{DA3C98F6-4A44-48C6-B8F0-F5339745BE1F}"/>
    <cellStyle name="Note 25 2 14" xfId="9935" xr:uid="{DBA38D02-5EA2-4CE5-8B8E-AAE78212E5CB}"/>
    <cellStyle name="Note 25 2 14 2" xfId="16406" xr:uid="{72C95A57-B76A-464B-91BF-22C3FE5A494A}"/>
    <cellStyle name="Note 25 2 14 2 2" xfId="23384" xr:uid="{B353A6AA-FFB5-4F47-B709-6CB72C405C58}"/>
    <cellStyle name="Note 25 2 14 2 3" xfId="33023" xr:uid="{992B6708-5B2F-47F1-9F7D-2054C623BC12}"/>
    <cellStyle name="Note 25 2 14 3" xfId="21796" xr:uid="{1D712E99-E5C6-4478-859D-463B11C9E4AE}"/>
    <cellStyle name="Note 25 2 14 4" xfId="27511" xr:uid="{2E6077E5-5D31-49B5-B03E-2488F13570D2}"/>
    <cellStyle name="Note 25 2 15" xfId="10114" xr:uid="{E61300E0-04C7-40D7-8FB8-CDDE95122644}"/>
    <cellStyle name="Note 25 2 15 2" xfId="16585" xr:uid="{715C6B9B-976C-4267-85DD-3AE87062612E}"/>
    <cellStyle name="Note 25 2 15 2 2" xfId="21868" xr:uid="{07AE9682-2A4E-4A18-9B42-3A2151A4F278}"/>
    <cellStyle name="Note 25 2 15 2 3" xfId="33200" xr:uid="{94971EBA-D523-4EF8-8A5A-F7602B69BEF3}"/>
    <cellStyle name="Note 25 2 15 3" xfId="20032" xr:uid="{5F6F3F42-6473-48DB-AE76-FD9C16C45BDC}"/>
    <cellStyle name="Note 25 2 15 4" xfId="27687" xr:uid="{333FD5A5-429C-46A1-AFAB-0636AB3960C2}"/>
    <cellStyle name="Note 25 2 16" xfId="10291" xr:uid="{8E66D25B-0248-4FEC-8C83-3B1BACDD6E36}"/>
    <cellStyle name="Note 25 2 16 2" xfId="16762" xr:uid="{5B67BC37-C4ED-40A6-A838-0528736627C9}"/>
    <cellStyle name="Note 25 2 16 2 2" xfId="5065" xr:uid="{4343AABA-837F-45B6-A929-D3E7B6CDDA9C}"/>
    <cellStyle name="Note 25 2 16 2 3" xfId="33375" xr:uid="{B52209BD-0478-4E0A-B31B-767A17C7B7F4}"/>
    <cellStyle name="Note 25 2 16 3" xfId="19816" xr:uid="{B35223CD-2566-4A73-A23E-1F131164C37D}"/>
    <cellStyle name="Note 25 2 16 4" xfId="27863" xr:uid="{B160065E-9C92-4839-9010-10ABBC448137}"/>
    <cellStyle name="Note 25 2 17" xfId="10453" xr:uid="{8E91535C-9D4D-4ED8-A576-DD668A58F401}"/>
    <cellStyle name="Note 25 2 17 2" xfId="16924" xr:uid="{087234BD-A87B-4D84-931A-C26DE000C4B1}"/>
    <cellStyle name="Note 25 2 17 2 2" xfId="5403" xr:uid="{9A1FB47D-A461-445B-8A8E-ED169071476B}"/>
    <cellStyle name="Note 25 2 17 2 3" xfId="33535" xr:uid="{EC9DA7BD-7AF3-443D-8E9F-1A133908B154}"/>
    <cellStyle name="Note 25 2 17 3" xfId="20323" xr:uid="{B16EF0A9-C6AF-47E5-968C-882F28140815}"/>
    <cellStyle name="Note 25 2 17 4" xfId="28023" xr:uid="{B5AA49B6-52FB-484F-B3E7-B9A495394846}"/>
    <cellStyle name="Note 25 2 18" xfId="11087" xr:uid="{B3AD9ACF-9CE1-48F9-86CB-BB562EDB5D44}"/>
    <cellStyle name="Note 25 2 18 2" xfId="5856" xr:uid="{65F17B1C-8D1C-4A89-B8E1-84B8EE8B686F}"/>
    <cellStyle name="Note 25 2 18 3" xfId="28409" xr:uid="{EA3AFE2D-9EB9-462C-82BA-541FE1F0BC49}"/>
    <cellStyle name="Note 25 2 19" xfId="11490" xr:uid="{0C49E054-0CFD-4E25-879E-F778CD6E4EB3}"/>
    <cellStyle name="Note 25 2 19 2" xfId="22405" xr:uid="{130A761D-81E2-4C5E-996B-F30BB0FE2DC6}"/>
    <cellStyle name="Note 25 2 19 3" xfId="28776" xr:uid="{2EFE9FD2-697C-465B-AC03-B6D9BA057E2D}"/>
    <cellStyle name="Note 25 2 2" xfId="2176" xr:uid="{00000000-0005-0000-0000-000081080000}"/>
    <cellStyle name="Note 25 2 2 2" xfId="4234" xr:uid="{78A40C08-9615-46B4-9133-DCA7284103F8}"/>
    <cellStyle name="Note 25 2 2 2 2" xfId="13409" xr:uid="{1E56A75A-1F48-4B35-AA63-1FD5807CC7D0}"/>
    <cellStyle name="Note 25 2 2 2 2 2" xfId="22192" xr:uid="{C9E114BD-FABF-448B-B252-30C812B8E712}"/>
    <cellStyle name="Note 25 2 2 2 2 3" xfId="30550" xr:uid="{6266C38A-C63A-44A2-9A13-C27B81B8F8B6}"/>
    <cellStyle name="Note 25 2 2 2 3" xfId="21719" xr:uid="{748CBB0F-6390-44FD-A9DF-85253F3CD89A}"/>
    <cellStyle name="Note 25 2 2 2 4" xfId="25019" xr:uid="{AAEF7D45-9D97-4AFD-90E1-C6E9A0A82F85}"/>
    <cellStyle name="Note 25 2 2 3" xfId="11491" xr:uid="{48388A67-78CC-4A7F-BD43-8F9025E50A25}"/>
    <cellStyle name="Note 25 2 2 3 2" xfId="4761" xr:uid="{7D600BC4-09E4-4655-BB11-9730F6984A2E}"/>
    <cellStyle name="Note 25 2 2 3 3" xfId="28777" xr:uid="{ECD22A4B-5607-4BD7-87C1-1EA0D7904F1B}"/>
    <cellStyle name="Note 25 2 2 4" xfId="12426" xr:uid="{607B70CE-EF7E-4B46-A9AC-8B99F5F29946}"/>
    <cellStyle name="Note 25 2 2 4 2" xfId="23775" xr:uid="{A6622D53-348A-4FE0-8710-6A4531CB5FC9}"/>
    <cellStyle name="Note 25 2 2 4 3" xfId="29652" xr:uid="{A1A7FC65-B2A9-4A48-8C50-18B8CC628F25}"/>
    <cellStyle name="Note 25 2 2 5" xfId="18368" xr:uid="{4F70EC04-C311-40AF-9FEC-7949A438B564}"/>
    <cellStyle name="Note 25 2 20" xfId="10771" xr:uid="{44DA13D1-34F3-4BBF-ADF3-CDBDDAFA3B2D}"/>
    <cellStyle name="Note 25 2 20 2" xfId="19912" xr:uid="{32958278-38CF-47C2-A18E-F47F3581DAE0}"/>
    <cellStyle name="Note 25 2 20 3" xfId="28301" xr:uid="{7BFC42A1-69BA-4BD2-ACD4-8328CCE70B44}"/>
    <cellStyle name="Note 25 2 21" xfId="11850" xr:uid="{B255250F-64B0-4B30-AB38-3FA168BF8C37}"/>
    <cellStyle name="Note 25 2 21 2" xfId="4519" xr:uid="{BFDD6C9B-3170-468A-8CAA-6B62EB9390F4}"/>
    <cellStyle name="Note 25 2 21 3" xfId="29129" xr:uid="{9140656A-952E-42EB-A554-D3EA756BA679}"/>
    <cellStyle name="Note 25 2 22" xfId="12033" xr:uid="{A643FA58-FC1E-45C1-9E77-AFED3FABCE23}"/>
    <cellStyle name="Note 25 2 22 2" xfId="23944" xr:uid="{FA63A4B4-9FA3-4D34-AE62-E3B760B4D824}"/>
    <cellStyle name="Note 25 2 22 3" xfId="29308" xr:uid="{FA905ECF-4AEA-43A1-BC09-82F199936993}"/>
    <cellStyle name="Note 25 2 23" xfId="11403" xr:uid="{1AEBAFC2-46E7-49EC-ACB9-DB8680F7AB4E}"/>
    <cellStyle name="Note 25 2 23 2" xfId="18391" xr:uid="{03EEDBE4-7349-4202-A851-1C793B8F0D8A}"/>
    <cellStyle name="Note 25 2 23 3" xfId="28689" xr:uid="{02C59E23-C775-48D0-8CE9-36BF5F8D4002}"/>
    <cellStyle name="Note 25 2 24" xfId="17177" xr:uid="{CC0FDFA5-1BE1-4C16-9F41-C527F489F98F}"/>
    <cellStyle name="Note 25 2 24 2" xfId="6544" xr:uid="{D1165221-2476-4E4D-A516-96A4FDA9DA0F}"/>
    <cellStyle name="Note 25 2 24 3" xfId="33741" xr:uid="{D403C82E-C936-4FBA-BEA6-39F17AF9A441}"/>
    <cellStyle name="Note 25 2 25" xfId="22026" xr:uid="{9232B8C4-4CB3-4CAD-B43C-88AE778A155C}"/>
    <cellStyle name="Note 25 2 26" xfId="24136" xr:uid="{FE3D0078-998D-491B-8207-07EEB8D14DC1}"/>
    <cellStyle name="Note 25 2 27" xfId="24025" xr:uid="{90DC24CA-6210-4610-ACC9-1B7AED638813}"/>
    <cellStyle name="Note 25 2 28" xfId="26599" xr:uid="{96DDB47D-86EC-4EF7-8E6D-99B9FC8508FD}"/>
    <cellStyle name="Note 25 2 3" xfId="3537" xr:uid="{B82FEACA-FACC-4EA2-AEA3-71925ED3E03E}"/>
    <cellStyle name="Note 25 2 3 2" xfId="13408" xr:uid="{D72B2AE6-1E2F-4F78-9960-DF2ABA862647}"/>
    <cellStyle name="Note 25 2 3 2 2" xfId="7251" xr:uid="{CA96B60B-A12B-4939-AC32-9C00AF3FCBC3}"/>
    <cellStyle name="Note 25 2 3 2 3" xfId="30549" xr:uid="{3BD2C6F8-48EF-4726-8A70-F84807BB7F14}"/>
    <cellStyle name="Note 25 2 3 3" xfId="7079" xr:uid="{08E26A2E-0452-4D64-B62F-CC47531D7D13}"/>
    <cellStyle name="Note 25 2 3 4" xfId="5717" xr:uid="{EE749AB0-C30D-4370-AE90-80B1424CD014}"/>
    <cellStyle name="Note 25 2 3 5" xfId="25018" xr:uid="{B959D6AC-1558-4606-A82D-5E96DEB81AAD}"/>
    <cellStyle name="Note 25 2 4" xfId="3742" xr:uid="{2BD86FE1-1D57-4CDA-9D49-41D8E5087A3B}"/>
    <cellStyle name="Note 25 2 4 2" xfId="14056" xr:uid="{0BBDA5BF-B897-4E1F-AA26-BFC83B1BD695}"/>
    <cellStyle name="Note 25 2 4 2 2" xfId="4443" xr:uid="{124877D8-EE47-4E74-B978-B17E91C19D15}"/>
    <cellStyle name="Note 25 2 4 2 3" xfId="31084" xr:uid="{EDB9D1D2-3A5B-4AB6-AA06-3AF22621A149}"/>
    <cellStyle name="Note 25 2 4 3" xfId="20724" xr:uid="{DD5AFB5D-B7C5-4684-AA88-754EFEAA01A4}"/>
    <cellStyle name="Note 25 2 4 4" xfId="25563" xr:uid="{B09A5B02-3B92-45A3-8DD3-DBCDE6A316B9}"/>
    <cellStyle name="Note 25 2 5" xfId="7490" xr:uid="{514F6AB2-2202-4C31-8247-4E819776335B}"/>
    <cellStyle name="Note 25 2 5 2" xfId="13894" xr:uid="{465E921A-9A80-4F56-9353-7CE764A781CD}"/>
    <cellStyle name="Note 25 2 5 2 2" xfId="4804" xr:uid="{C6C1DD94-E4E9-4314-BC88-BB9FF7F64206}"/>
    <cellStyle name="Note 25 2 5 2 3" xfId="30924" xr:uid="{E0422290-43B9-4AF4-8CDA-BD0A7B6239F1}"/>
    <cellStyle name="Note 25 2 5 3" xfId="5857" xr:uid="{8F8C4282-7EAC-4059-AA55-3A75113B2B31}"/>
    <cellStyle name="Note 25 2 5 4" xfId="25403" xr:uid="{8C567B76-38F5-4937-9009-36DD80DFD372}"/>
    <cellStyle name="Note 25 2 6" xfId="7823" xr:uid="{5ECE2FC8-E50F-44A3-A11C-306B8661BA45}"/>
    <cellStyle name="Note 25 2 6 2" xfId="14294" xr:uid="{DDA9954A-DA57-40F4-8B0D-C47F8A194551}"/>
    <cellStyle name="Note 25 2 6 2 2" xfId="17691" xr:uid="{E8B517F4-3227-42DC-88C8-5D8A6111D339}"/>
    <cellStyle name="Note 25 2 6 2 3" xfId="31310" xr:uid="{C31490B5-CA58-46A1-ABAA-D32636953F51}"/>
    <cellStyle name="Note 25 2 6 3" xfId="18744" xr:uid="{0A1483AA-56A8-4174-9ED9-A57C1160E697}"/>
    <cellStyle name="Note 25 2 6 4" xfId="25789" xr:uid="{3FB1FC3C-AC4D-4FB6-9A7C-3EC011C34AB2}"/>
    <cellStyle name="Note 25 2 7" xfId="8143" xr:uid="{6CC6B0EB-869A-4EEE-8D92-BC2FB05CB071}"/>
    <cellStyle name="Note 25 2 7 2" xfId="14614" xr:uid="{25CCA726-A5C5-4D7C-B1B9-39ADC4E86F98}"/>
    <cellStyle name="Note 25 2 7 2 2" xfId="17940" xr:uid="{A8E257FA-9E5E-4FB8-9E13-3D7464E7D9DC}"/>
    <cellStyle name="Note 25 2 7 2 3" xfId="31624" xr:uid="{092CBCA6-23BF-428A-9EFC-D7245B211ABC}"/>
    <cellStyle name="Note 25 2 7 3" xfId="17801" xr:uid="{3F2A2014-14FB-4908-AB9C-466D2D1AF493}"/>
    <cellStyle name="Note 25 2 7 4" xfId="26104" xr:uid="{88FF20FF-D524-4120-A897-CE028335FBE9}"/>
    <cellStyle name="Note 25 2 8" xfId="8472" xr:uid="{BE467420-D4FA-4CC7-8BC9-6D693B0832A5}"/>
    <cellStyle name="Note 25 2 8 2" xfId="14943" xr:uid="{F95A228C-59BE-42D0-973C-DDBC0B6B030C}"/>
    <cellStyle name="Note 25 2 8 2 2" xfId="19661" xr:uid="{993EEB33-8715-4103-B302-68B6664F2AD4}"/>
    <cellStyle name="Note 25 2 8 2 3" xfId="31854" xr:uid="{4A619142-B398-451B-AB64-C0D704450E21}"/>
    <cellStyle name="Note 25 2 8 3" xfId="18673" xr:uid="{3B163B08-B164-4A6D-978E-3E922F557136}"/>
    <cellStyle name="Note 25 2 8 4" xfId="26335" xr:uid="{F5823AC4-859B-44A8-AFCC-39C449C2F208}"/>
    <cellStyle name="Note 25 2 9" xfId="8319" xr:uid="{90CBCE5C-6398-4270-B876-3D692649E059}"/>
    <cellStyle name="Note 25 2 9 2" xfId="14790" xr:uid="{477A629C-D81A-4C5D-A0F4-6EB9432B6493}"/>
    <cellStyle name="Note 25 2 9 2 2" xfId="22510" xr:uid="{E473A9BC-42A2-4A8D-BAE6-C03C1ED57F59}"/>
    <cellStyle name="Note 25 2 9 2 3" xfId="31701" xr:uid="{FE3906EA-51B2-4DF9-A7C8-B2F1CC05AED1}"/>
    <cellStyle name="Note 25 2 9 3" xfId="23947" xr:uid="{72D269EE-4979-4665-B984-A58956E535CC}"/>
    <cellStyle name="Note 25 2 9 4" xfId="26182" xr:uid="{54368438-0090-4185-9277-577D34301D5B}"/>
    <cellStyle name="Note 25 20" xfId="11086" xr:uid="{67B9DBFA-DB87-401B-95AE-6FCA12748443}"/>
    <cellStyle name="Note 25 20 2" xfId="23289" xr:uid="{EE16259B-C65F-4C04-AD1E-0244271E6C24}"/>
    <cellStyle name="Note 25 20 3" xfId="28408" xr:uid="{38F7AB1E-9F87-4D9F-A50B-74F0BB207900}"/>
    <cellStyle name="Note 25 21" xfId="11489" xr:uid="{D02F7F7A-B6CC-467E-8043-1E15E6F7B1BE}"/>
    <cellStyle name="Note 25 21 2" xfId="23414" xr:uid="{47E1A11E-9DA9-45E6-9246-28A842799687}"/>
    <cellStyle name="Note 25 21 3" xfId="28775" xr:uid="{58B603FA-D88F-4A71-BA09-8E2B69FD5FC8}"/>
    <cellStyle name="Note 25 22" xfId="10772" xr:uid="{30AFDBE0-A3EF-4F94-961F-89DE1BA2F76E}"/>
    <cellStyle name="Note 25 22 2" xfId="23447" xr:uid="{2DCF928C-88E7-4D4D-8F4E-EA08E85BEE01}"/>
    <cellStyle name="Note 25 22 3" xfId="28302" xr:uid="{8E6B41D7-FA8D-4C80-B677-B58601D681FE}"/>
    <cellStyle name="Note 25 23" xfId="11849" xr:uid="{9D847618-EA80-40D1-9C9E-6AAF45536BBE}"/>
    <cellStyle name="Note 25 23 2" xfId="21894" xr:uid="{56DC870E-D237-4875-B598-A4902566C976}"/>
    <cellStyle name="Note 25 23 3" xfId="29128" xr:uid="{9EA1FEC1-D011-4D09-B123-56CA394C1393}"/>
    <cellStyle name="Note 25 24" xfId="12032" xr:uid="{85D12C6E-6DB8-43EC-8B3F-2BD80BF45C42}"/>
    <cellStyle name="Note 25 24 2" xfId="5661" xr:uid="{A2DCBBB4-B98D-4363-8504-9E268C8E7A83}"/>
    <cellStyle name="Note 25 24 3" xfId="29307" xr:uid="{2707963D-8987-4991-9C41-9FA97B6DA4F2}"/>
    <cellStyle name="Note 25 25" xfId="11402" xr:uid="{5FB7B2AB-1806-40DA-A58F-786DDB5CB80B}"/>
    <cellStyle name="Note 25 25 2" xfId="23815" xr:uid="{EEFA237D-8FA0-4183-A7DE-0CDD54606199}"/>
    <cellStyle name="Note 25 25 3" xfId="28688" xr:uid="{6E009562-4A5D-4E9A-B77E-5A03ECCCF8F2}"/>
    <cellStyle name="Note 25 26" xfId="17176" xr:uid="{6EF84117-20B2-4DC3-AA74-6C3EECEF5FEE}"/>
    <cellStyle name="Note 25 26 2" xfId="19553" xr:uid="{13A19DCC-7532-4421-BFA5-747B0F90C39C}"/>
    <cellStyle name="Note 25 26 3" xfId="33740" xr:uid="{4818FF49-F4A3-460E-9ED6-4CB8F4116774}"/>
    <cellStyle name="Note 25 27" xfId="20666" xr:uid="{4BFE9876-4364-45BE-A5D9-4D2A163D97D2}"/>
    <cellStyle name="Note 25 28" xfId="34324" xr:uid="{9C1CB544-614C-4451-B248-52F72A74E041}"/>
    <cellStyle name="Note 25 29" xfId="24097" xr:uid="{70BDE334-2B06-4595-843E-F84F236E86A8}"/>
    <cellStyle name="Note 25 3" xfId="2177" xr:uid="{00000000-0005-0000-0000-000082080000}"/>
    <cellStyle name="Note 25 3 2" xfId="4235" xr:uid="{71FE6C71-2557-47A0-9A52-EAECC4684D96}"/>
    <cellStyle name="Note 25 3 2 2" xfId="13410" xr:uid="{1386806D-04D1-4D48-906B-51A4158B08A2}"/>
    <cellStyle name="Note 25 3 2 2 2" xfId="7050" xr:uid="{9CA6DBD3-9199-4577-9F87-030717526470}"/>
    <cellStyle name="Note 25 3 2 2 3" xfId="30551" xr:uid="{FCC4A4DD-E64A-4B2D-B12F-72974C56E22D}"/>
    <cellStyle name="Note 25 3 2 3" xfId="7088" xr:uid="{5FC34B67-AECD-42EB-84D5-3EE9CEF670C8}"/>
    <cellStyle name="Note 25 3 2 4" xfId="25020" xr:uid="{2A46A697-E006-4E4D-BD5E-694DB7C75B5E}"/>
    <cellStyle name="Note 25 3 3" xfId="11492" xr:uid="{D84C286B-01B3-4512-99DF-E84EA8003346}"/>
    <cellStyle name="Note 25 3 3 2" xfId="4882" xr:uid="{04788951-95B4-4753-92B9-DDEA10A6437A}"/>
    <cellStyle name="Note 25 3 3 3" xfId="28778" xr:uid="{FB316CAF-C4B8-4066-A4BD-A343235D5B4A}"/>
    <cellStyle name="Note 25 3 4" xfId="12427" xr:uid="{C35BAB4C-669C-422B-A3FC-F496EB24C3CE}"/>
    <cellStyle name="Note 25 3 4 2" xfId="5265" xr:uid="{7DC2A6BB-9E81-4F4A-9F7D-C64503253588}"/>
    <cellStyle name="Note 25 3 4 3" xfId="29653" xr:uid="{AB02AF9D-B756-40B6-AD50-79584A704396}"/>
    <cellStyle name="Note 25 3 5" xfId="7096" xr:uid="{AE780DBB-2093-42CD-B451-30B14A58FF81}"/>
    <cellStyle name="Note 25 3 6" xfId="24170" xr:uid="{4685DAB5-BD21-4988-860E-330B473DFCD7}"/>
    <cellStyle name="Note 25 30" xfId="24927" xr:uid="{FEB2A9BA-DBA9-49B6-9694-808423F1DCDA}"/>
    <cellStyle name="Note 25 4" xfId="3300" xr:uid="{7D5523E1-E51F-43FA-9C11-61AE1ECCD06A}"/>
    <cellStyle name="Note 25 4 2" xfId="12930" xr:uid="{5A5C0615-BCAE-4844-95D0-8C1F10657728}"/>
    <cellStyle name="Note 25 4 2 2" xfId="20548" xr:uid="{C0F414B2-036D-4C2F-B35F-126BDE0D4361}"/>
    <cellStyle name="Note 25 4 2 3" xfId="30155" xr:uid="{B252FF33-A6B1-4DE9-8DE5-ED38F6430E82}"/>
    <cellStyle name="Note 25 4 3" xfId="6580" xr:uid="{D021C5E7-8215-4E55-BA21-BD2B4F06664D}"/>
    <cellStyle name="Note 25 4 4" xfId="22481" xr:uid="{53C45C27-01F3-46BB-9D4C-0705B76A859F}"/>
    <cellStyle name="Note 25 5" xfId="3538" xr:uid="{43ACAC25-B730-4778-822A-276C61917C33}"/>
    <cellStyle name="Note 25 5 2" xfId="13407" xr:uid="{E1122842-6499-483B-86D7-DEFC76954500}"/>
    <cellStyle name="Note 25 5 2 2" xfId="4896" xr:uid="{AF6ED68B-4FB5-4B80-91E2-A3AFA5845E55}"/>
    <cellStyle name="Note 25 5 2 3" xfId="30548" xr:uid="{024C1DF3-07AE-415C-9B07-C20AD611CDB3}"/>
    <cellStyle name="Note 25 5 3" xfId="7078" xr:uid="{9FE03C03-2DA4-43E5-898B-5C7FE9749945}"/>
    <cellStyle name="Note 25 5 4" xfId="22142" xr:uid="{0312EB6A-6B8D-4771-BF14-C6CFD3A51C12}"/>
    <cellStyle name="Note 25 5 5" xfId="25017" xr:uid="{CB9C3D9C-E20F-4DAF-8E79-53F112046224}"/>
    <cellStyle name="Note 25 6" xfId="3741" xr:uid="{6433827F-FECA-4D0A-A429-A95B6BE4AEEE}"/>
    <cellStyle name="Note 25 6 2" xfId="14055" xr:uid="{47546133-EC43-4C86-B11A-0F81C2AD0D47}"/>
    <cellStyle name="Note 25 6 2 2" xfId="4436" xr:uid="{E794E82D-197E-4EEA-9F37-0288309F00E7}"/>
    <cellStyle name="Note 25 6 2 3" xfId="31083" xr:uid="{D75AD34B-4E6C-4EB9-AD76-7F306BE82B5B}"/>
    <cellStyle name="Note 25 6 3" xfId="18935" xr:uid="{FE891C89-9E35-41EE-8CCB-C5ECC51AFB70}"/>
    <cellStyle name="Note 25 6 4" xfId="25562" xr:uid="{674A41AC-D0CB-40D1-AA33-F8EF34B20E71}"/>
    <cellStyle name="Note 25 7" xfId="7756" xr:uid="{8DDBD4F6-8C4D-4A91-93CB-27E902D6F3CE}"/>
    <cellStyle name="Note 25 7 2" xfId="14222" xr:uid="{F7225196-DF81-4DAE-8989-08404D8AE33D}"/>
    <cellStyle name="Note 25 7 2 2" xfId="18685" xr:uid="{29A49078-008E-42E0-B7F9-F294AECF7DA2}"/>
    <cellStyle name="Note 25 7 2 3" xfId="31248" xr:uid="{68CCB7E8-1B6A-4E60-894F-7200726DBDAB}"/>
    <cellStyle name="Note 25 7 3" xfId="22607" xr:uid="{5D779FD4-FB4B-4AE4-B875-D028F5554607}"/>
    <cellStyle name="Note 25 7 4" xfId="25727" xr:uid="{F8E77414-E93D-45F2-8F4D-8B0FCFFA447E}"/>
    <cellStyle name="Note 25 8" xfId="7822" xr:uid="{0F836758-4AA4-44A2-A43F-14983D0705E1}"/>
    <cellStyle name="Note 25 8 2" xfId="14293" xr:uid="{009CD940-9DBD-408E-AA6E-5FD828C8B102}"/>
    <cellStyle name="Note 25 8 2 2" xfId="22575" xr:uid="{01484D28-1516-43C4-B462-0891A679B6A6}"/>
    <cellStyle name="Note 25 8 2 3" xfId="31309" xr:uid="{A3B319F5-5146-4876-8175-4C863AC52B42}"/>
    <cellStyle name="Note 25 8 3" xfId="6164" xr:uid="{9DC81827-5D6A-47E3-85B8-FC70A3389DD6}"/>
    <cellStyle name="Note 25 8 4" xfId="25788" xr:uid="{58E22AE6-8421-4F83-B948-E47599E9019C}"/>
    <cellStyle name="Note 25 9" xfId="8144" xr:uid="{AC11DD2E-B9E4-4B98-B96B-F49C2C6F39E3}"/>
    <cellStyle name="Note 25 9 2" xfId="14615" xr:uid="{955EA0B5-13D2-493E-996D-D5ED01EA786B}"/>
    <cellStyle name="Note 25 9 2 2" xfId="21265" xr:uid="{7B326E14-ED3C-47C4-9B42-F9D00F72C79D}"/>
    <cellStyle name="Note 25 9 2 3" xfId="31625" xr:uid="{21FA85CE-7B1C-4493-B34C-937332ADBDA4}"/>
    <cellStyle name="Note 25 9 3" xfId="21284" xr:uid="{BDAB883F-0E31-46E5-890F-6EAA7C9B5524}"/>
    <cellStyle name="Note 25 9 4" xfId="26105" xr:uid="{B1B8BB0F-DAF1-4493-816B-F437B648AD5A}"/>
    <cellStyle name="Note 25_TRAFO" xfId="2178" xr:uid="{00000000-0005-0000-0000-000083080000}"/>
    <cellStyle name="Note 26" xfId="2179" xr:uid="{00000000-0005-0000-0000-000084080000}"/>
    <cellStyle name="Note 26 10" xfId="8473" xr:uid="{ABD4F755-5FA4-42F7-BF69-9B896521AF45}"/>
    <cellStyle name="Note 26 10 2" xfId="14944" xr:uid="{8F7033F8-CDDF-4A1A-80BC-2D0DAEDCE375}"/>
    <cellStyle name="Note 26 10 2 2" xfId="19314" xr:uid="{8503D798-2F74-4656-BBCB-582B12332183}"/>
    <cellStyle name="Note 26 10 2 3" xfId="31855" xr:uid="{D5722B75-B1D3-41A8-B0A4-AD84FBF6BE01}"/>
    <cellStyle name="Note 26 10 3" xfId="19989" xr:uid="{CC297B53-0867-417A-980B-B427C5CA966A}"/>
    <cellStyle name="Note 26 10 4" xfId="26336" xr:uid="{ACBECAA2-A523-4793-B19A-F1687AAB8679}"/>
    <cellStyle name="Note 26 11" xfId="8320" xr:uid="{8CD6CB5D-971E-41E1-BF42-7F6347D52D16}"/>
    <cellStyle name="Note 26 11 2" xfId="14791" xr:uid="{203265B9-427A-4552-B444-39089450A4EC}"/>
    <cellStyle name="Note 26 11 2 2" xfId="21600" xr:uid="{CF43CF52-D2CA-4335-BBA0-20AEDE544396}"/>
    <cellStyle name="Note 26 11 2 3" xfId="31702" xr:uid="{2E2C72CD-4C0D-4CE0-A409-6712E73F5634}"/>
    <cellStyle name="Note 26 11 3" xfId="4981" xr:uid="{F9F54ECA-1E09-4CC9-9E29-811D99851A3E}"/>
    <cellStyle name="Note 26 11 4" xfId="26183" xr:uid="{1B0004B9-176D-40B4-AB90-4BCAC21ECEBA}"/>
    <cellStyle name="Note 26 12" xfId="9012" xr:uid="{1610F362-289F-4D4D-97B2-674DDAB8697C}"/>
    <cellStyle name="Note 26 12 2" xfId="15483" xr:uid="{01D1055C-8D67-4BAE-8B49-88AD4CEBEC46}"/>
    <cellStyle name="Note 26 12 2 2" xfId="18454" xr:uid="{06CDA2AF-F9B1-42A2-9FDC-735FAEFD27CC}"/>
    <cellStyle name="Note 26 12 2 3" xfId="32302" xr:uid="{BC3BFA11-92DA-476B-BA3E-3876859F657C}"/>
    <cellStyle name="Note 26 12 3" xfId="23874" xr:uid="{B554230C-6E0A-4920-ADC4-01397974E086}"/>
    <cellStyle name="Note 26 12 4" xfId="26784" xr:uid="{2CF2EF41-0FE7-43E6-9FB8-84DE601B216D}"/>
    <cellStyle name="Note 26 13" xfId="8852" xr:uid="{7F26C6B3-C9EB-4645-A738-65D3F8DD912A}"/>
    <cellStyle name="Note 26 13 2" xfId="15323" xr:uid="{C74BEC3B-D05E-4A89-B11E-FFC2BF9E7943}"/>
    <cellStyle name="Note 26 13 2 2" xfId="17642" xr:uid="{48F1B360-1ECC-41E2-A95B-02D429A195EB}"/>
    <cellStyle name="Note 26 13 2 3" xfId="32143" xr:uid="{168EE019-5F5E-4AA8-952E-4CD99FAA6C0E}"/>
    <cellStyle name="Note 26 13 3" xfId="4927" xr:uid="{910748FF-9E06-4678-94BD-17A9A0D60AAF}"/>
    <cellStyle name="Note 26 13 4" xfId="26625" xr:uid="{4958B1D8-EF39-4E65-90C0-C5D7F04E3DAD}"/>
    <cellStyle name="Note 26 14" xfId="9246" xr:uid="{13156408-3D09-4C46-BEF6-F8DD7CF57AE3}"/>
    <cellStyle name="Note 26 14 2" xfId="15717" xr:uid="{2AC900D5-8328-43C2-9701-0637B67DF51B}"/>
    <cellStyle name="Note 26 14 2 2" xfId="17656" xr:uid="{4E3248E3-613E-4F52-BE6A-65DBBF378713}"/>
    <cellStyle name="Note 26 14 2 3" xfId="32527" xr:uid="{94EEA4AE-09A9-40CB-8664-5E561D64BC65}"/>
    <cellStyle name="Note 26 14 3" xfId="5865" xr:uid="{773433D6-A0C6-4F0E-89A7-5F1E699CD72F}"/>
    <cellStyle name="Note 26 14 4" xfId="27008" xr:uid="{25FE89BB-1667-4941-8CD4-9DC1919D96B3}"/>
    <cellStyle name="Note 26 15" xfId="9562" xr:uid="{8B36F681-EF09-410A-AA32-3B76FB8C1570}"/>
    <cellStyle name="Note 26 15 2" xfId="16033" xr:uid="{B57E9755-E47D-4764-9664-4D5F04016A98}"/>
    <cellStyle name="Note 26 15 2 2" xfId="22993" xr:uid="{B20E982A-DCA5-4471-B610-2ED1D8DA6860}"/>
    <cellStyle name="Note 26 15 2 3" xfId="32830" xr:uid="{9AD7450C-0BA2-4ABC-B27D-61AD7CAF3487}"/>
    <cellStyle name="Note 26 15 3" xfId="7405" xr:uid="{75C91597-8D6A-4732-A060-E74DE335D20A}"/>
    <cellStyle name="Note 26 15 4" xfId="27311" xr:uid="{912E513E-8BB4-4227-B26B-C90CD8035307}"/>
    <cellStyle name="Note 26 16" xfId="9936" xr:uid="{A3508F2F-5FB7-44D4-8B58-F906A3F89D55}"/>
    <cellStyle name="Note 26 16 2" xfId="16407" xr:uid="{E566C816-3D84-427A-9B31-AA5512CDA53A}"/>
    <cellStyle name="Note 26 16 2 2" xfId="22912" xr:uid="{4F4DEA1B-1E4A-48A0-ADC1-2CDA507ED0B9}"/>
    <cellStyle name="Note 26 16 2 3" xfId="33024" xr:uid="{7DDCB6DF-1C04-4102-B034-E0C078DCBFB3}"/>
    <cellStyle name="Note 26 16 3" xfId="17674" xr:uid="{9A42AAAC-4E36-4DF6-B0E5-65045E0F9F3B}"/>
    <cellStyle name="Note 26 16 4" xfId="27512" xr:uid="{4394683C-A3B9-4371-B193-61B31B4B0D80}"/>
    <cellStyle name="Note 26 17" xfId="10115" xr:uid="{DD68520B-E17E-4CC2-B9A7-79D649250B80}"/>
    <cellStyle name="Note 26 17 2" xfId="16586" xr:uid="{191654AF-A9E1-4410-8ECB-819340482BAE}"/>
    <cellStyle name="Note 26 17 2 2" xfId="21991" xr:uid="{E2D38F97-95BF-4F9E-A34A-02416D124CD1}"/>
    <cellStyle name="Note 26 17 2 3" xfId="33201" xr:uid="{16FE2BFF-26C3-45B9-8E9D-84A1784A37A1}"/>
    <cellStyle name="Note 26 17 3" xfId="17599" xr:uid="{270146E0-41D7-49BD-A859-B408FAEA12DF}"/>
    <cellStyle name="Note 26 17 4" xfId="27688" xr:uid="{E788B262-1FBF-481A-9061-68593627C71D}"/>
    <cellStyle name="Note 26 18" xfId="10292" xr:uid="{F5CA1A1A-83F6-4D1E-A53F-EBF21E646C75}"/>
    <cellStyle name="Note 26 18 2" xfId="16763" xr:uid="{D0C46952-3959-48CF-9566-BB23F38AC8E7}"/>
    <cellStyle name="Note 26 18 2 2" xfId="6533" xr:uid="{D6ADEF2D-664F-4859-A28A-45B8B2D81C99}"/>
    <cellStyle name="Note 26 18 2 3" xfId="33376" xr:uid="{7447AE15-0C20-4EFE-B58E-C64BA23AFAA6}"/>
    <cellStyle name="Note 26 18 3" xfId="22425" xr:uid="{DA0215E9-64F8-40EE-A571-342B2119E3E1}"/>
    <cellStyle name="Note 26 18 4" xfId="27864" xr:uid="{EECB8D98-56D9-4FEF-9566-A9BE019AE07B}"/>
    <cellStyle name="Note 26 19" xfId="10454" xr:uid="{2B1A8DDF-1639-44AC-B32D-C13C48CDD1EA}"/>
    <cellStyle name="Note 26 19 2" xfId="16925" xr:uid="{2B11391B-E9BB-4A70-8322-E57C542A5367}"/>
    <cellStyle name="Note 26 19 2 2" xfId="20424" xr:uid="{CA4EAD24-75CF-4F28-A448-EC3C8E739749}"/>
    <cellStyle name="Note 26 19 2 3" xfId="33536" xr:uid="{2A27D6ED-A18A-4DAC-B251-7EAA62CE12C3}"/>
    <cellStyle name="Note 26 19 3" xfId="17911" xr:uid="{A524F3A9-C4EE-4B69-A702-6DC5ED803E2C}"/>
    <cellStyle name="Note 26 19 4" xfId="28024" xr:uid="{2CE29CF4-37CE-4B34-AC1C-7EB90C603D78}"/>
    <cellStyle name="Note 26 2" xfId="2180" xr:uid="{00000000-0005-0000-0000-000085080000}"/>
    <cellStyle name="Note 26 2 10" xfId="9013" xr:uid="{9806F76C-7916-4D55-8EFC-362606C68FF3}"/>
    <cellStyle name="Note 26 2 10 2" xfId="15484" xr:uid="{052C6005-8DBA-4F53-922B-ABDCC007D2C1}"/>
    <cellStyle name="Note 26 2 10 2 2" xfId="5203" xr:uid="{8D9C38CF-501A-4E63-B8D6-FD606E779562}"/>
    <cellStyle name="Note 26 2 10 2 3" xfId="32303" xr:uid="{571E45D2-2A30-4E94-B0C2-F96667D9650E}"/>
    <cellStyle name="Note 26 2 10 3" xfId="19231" xr:uid="{80A4F9A1-39FA-4FFD-B831-371FA4A5B928}"/>
    <cellStyle name="Note 26 2 10 4" xfId="26785" xr:uid="{4BAB0571-A65E-4F10-8D75-962CFF2B4821}"/>
    <cellStyle name="Note 26 2 11" xfId="8853" xr:uid="{EB5516F0-7D21-44FD-AE98-75EFE57CE82D}"/>
    <cellStyle name="Note 26 2 11 2" xfId="15324" xr:uid="{88DF1D25-8983-42C2-B3B2-C2B653B47AD1}"/>
    <cellStyle name="Note 26 2 11 2 2" xfId="21824" xr:uid="{8860B9AA-03FD-47EE-9BA6-02277813B5B2}"/>
    <cellStyle name="Note 26 2 11 2 3" xfId="32144" xr:uid="{6DE16658-D773-453B-9F62-0543ABBA4D89}"/>
    <cellStyle name="Note 26 2 11 3" xfId="21892" xr:uid="{760E1E22-BE2F-4E0B-A3B9-B0FC7F2AAC8A}"/>
    <cellStyle name="Note 26 2 11 4" xfId="26626" xr:uid="{EAC184D9-E5A4-45DE-8ED9-D17994C2865F}"/>
    <cellStyle name="Note 26 2 12" xfId="9247" xr:uid="{D5FDC55C-FC9B-43CA-9DC2-892A367ACADE}"/>
    <cellStyle name="Note 26 2 12 2" xfId="15718" xr:uid="{D0EDC885-033C-4E45-AF28-0CEEDF865DDA}"/>
    <cellStyle name="Note 26 2 12 2 2" xfId="22925" xr:uid="{BB8C7C62-BFBC-4B6B-8C02-6790F8AD3242}"/>
    <cellStyle name="Note 26 2 12 2 3" xfId="32528" xr:uid="{09EDBFD5-CE3A-4B59-9A30-9D3E38474B59}"/>
    <cellStyle name="Note 26 2 12 3" xfId="6125" xr:uid="{60A146FC-D4C2-48B1-BF9C-E5D08528E9CB}"/>
    <cellStyle name="Note 26 2 12 4" xfId="27009" xr:uid="{D11A9F10-E1A2-48A8-9656-06872870E7B6}"/>
    <cellStyle name="Note 26 2 13" xfId="9561" xr:uid="{ACF3A184-6C6A-4BD4-9395-DF83EE7E454A}"/>
    <cellStyle name="Note 26 2 13 2" xfId="16032" xr:uid="{AA741ADA-AC03-4745-9478-7ACEA990A948}"/>
    <cellStyle name="Note 26 2 13 2 2" xfId="20765" xr:uid="{28F5603F-94ED-48D6-9F62-4141D1537632}"/>
    <cellStyle name="Note 26 2 13 2 3" xfId="32829" xr:uid="{BC47844A-CFD8-46A2-9087-8CD37AD55284}"/>
    <cellStyle name="Note 26 2 13 3" xfId="21613" xr:uid="{7222A895-0054-40AC-90E9-931198B5E9AD}"/>
    <cellStyle name="Note 26 2 13 4" xfId="27310" xr:uid="{EA905821-D1BE-43A4-BD7A-19DE4A924E9B}"/>
    <cellStyle name="Note 26 2 14" xfId="9937" xr:uid="{C05FB44F-29B0-4689-8E74-CD4C7C4760CF}"/>
    <cellStyle name="Note 26 2 14 2" xfId="16408" xr:uid="{C191AC04-6428-479C-A66D-D08D82D6A93F}"/>
    <cellStyle name="Note 26 2 14 2 2" xfId="4415" xr:uid="{B9F184F0-DB90-4D2E-ACF3-B680DB9E7730}"/>
    <cellStyle name="Note 26 2 14 2 3" xfId="33025" xr:uid="{537EB3BE-C096-401B-94AB-B3618BD35DEA}"/>
    <cellStyle name="Note 26 2 14 3" xfId="21699" xr:uid="{37F5ED52-EFB2-423E-B263-23C11E39DA9D}"/>
    <cellStyle name="Note 26 2 14 4" xfId="27513" xr:uid="{720C467F-6264-403A-B6A1-6B775FA494FC}"/>
    <cellStyle name="Note 26 2 15" xfId="10116" xr:uid="{0B106E9A-F891-4D62-B05C-E84CCD2915BF}"/>
    <cellStyle name="Note 26 2 15 2" xfId="16587" xr:uid="{3604F535-D796-4376-B367-7829F29D5DEF}"/>
    <cellStyle name="Note 26 2 15 2 2" xfId="18715" xr:uid="{930294BB-A53E-4A9A-AF8D-C5921E71BEDC}"/>
    <cellStyle name="Note 26 2 15 2 3" xfId="33202" xr:uid="{4F27CA0C-DF28-43B3-9AB9-B463F3BABEB8}"/>
    <cellStyle name="Note 26 2 15 3" xfId="17741" xr:uid="{E5A3A799-BE97-448D-A0F0-880BEEB9A79F}"/>
    <cellStyle name="Note 26 2 15 4" xfId="27689" xr:uid="{102B58A9-F7C8-43A0-9E44-D5448F8FC8C5}"/>
    <cellStyle name="Note 26 2 16" xfId="10293" xr:uid="{7C865744-2DA1-4E0E-BADB-ABFB0850D38E}"/>
    <cellStyle name="Note 26 2 16 2" xfId="16764" xr:uid="{C84C721C-86E4-4959-A66C-0A6A479ACB72}"/>
    <cellStyle name="Note 26 2 16 2 2" xfId="20803" xr:uid="{5654E75C-36A3-40D6-9E87-F64A0C3C3813}"/>
    <cellStyle name="Note 26 2 16 2 3" xfId="33377" xr:uid="{37C1E500-3FC7-468F-B8D7-DDF075A5E828}"/>
    <cellStyle name="Note 26 2 16 3" xfId="17797" xr:uid="{73861DF5-F70C-46F2-B6ED-418F97F74D7B}"/>
    <cellStyle name="Note 26 2 16 4" xfId="27865" xr:uid="{B703B97B-EB13-44FB-94D3-C9C4214CB0AB}"/>
    <cellStyle name="Note 26 2 17" xfId="10455" xr:uid="{AF85D84F-C800-4947-B889-5C19212FA2F8}"/>
    <cellStyle name="Note 26 2 17 2" xfId="16926" xr:uid="{BB634943-3430-4A9C-9DBF-82F8F6A068A5}"/>
    <cellStyle name="Note 26 2 17 2 2" xfId="5363" xr:uid="{EDB3B55D-BC58-4F7C-BFC5-3A74D2F85B50}"/>
    <cellStyle name="Note 26 2 17 2 3" xfId="33537" xr:uid="{555E327D-6AEA-4965-996A-2A3D5AB0BAC8}"/>
    <cellStyle name="Note 26 2 17 3" xfId="21017" xr:uid="{54659C75-050A-4AA9-AD69-92A48298D947}"/>
    <cellStyle name="Note 26 2 17 4" xfId="28025" xr:uid="{21D1240C-F0C6-41EF-8A47-C72394043E4A}"/>
    <cellStyle name="Note 26 2 18" xfId="11089" xr:uid="{32791EC2-183A-4B71-871A-D7CDB0E48275}"/>
    <cellStyle name="Note 26 2 18 2" xfId="20197" xr:uid="{87C33901-05C0-4741-8AB5-E87B6E1B8F69}"/>
    <cellStyle name="Note 26 2 18 3" xfId="28411" xr:uid="{29F69A60-C585-4A6B-A1B8-3AEA3AD3F740}"/>
    <cellStyle name="Note 26 2 19" xfId="11494" xr:uid="{A4664639-4113-4D14-8BB6-507FFE919C11}"/>
    <cellStyle name="Note 26 2 19 2" xfId="18201" xr:uid="{CF5705DA-4C99-4414-83B1-42F24B466CEA}"/>
    <cellStyle name="Note 26 2 19 3" xfId="28780" xr:uid="{3745443E-BBCA-47BE-95F8-AD92AF3FA392}"/>
    <cellStyle name="Note 26 2 2" xfId="2181" xr:uid="{00000000-0005-0000-0000-000086080000}"/>
    <cellStyle name="Note 26 2 2 2" xfId="4236" xr:uid="{96EE5525-90EB-4007-A651-B6A84C32E1FA}"/>
    <cellStyle name="Note 26 2 2 2 2" xfId="13413" xr:uid="{64604EAD-3605-45FF-B6A6-69CC2BB3D0C7}"/>
    <cellStyle name="Note 26 2 2 2 2 2" xfId="18071" xr:uid="{63B89087-A6B2-4284-A08F-887C4464A700}"/>
    <cellStyle name="Note 26 2 2 2 2 3" xfId="30554" xr:uid="{3998D3D5-2EEB-40B4-8D77-1E2CA7D3A4C5}"/>
    <cellStyle name="Note 26 2 2 2 3" xfId="20010" xr:uid="{ED12A533-D477-48E3-A86E-D2BE3AA2B4B9}"/>
    <cellStyle name="Note 26 2 2 2 4" xfId="25023" xr:uid="{2A3D3EC3-3554-4A10-92C1-B6C6D19C780E}"/>
    <cellStyle name="Note 26 2 2 3" xfId="11495" xr:uid="{1AB07E93-028D-436E-8656-D143715C0AC2}"/>
    <cellStyle name="Note 26 2 2 3 2" xfId="21229" xr:uid="{BC442449-27B0-44BF-8D41-A49C08C9B999}"/>
    <cellStyle name="Note 26 2 2 3 3" xfId="28781" xr:uid="{4415221B-A3D1-469D-BB43-48DCB9C9A5AF}"/>
    <cellStyle name="Note 26 2 2 4" xfId="12428" xr:uid="{CA2AA8BB-7A86-4CD7-B3C9-8F860F7B34D7}"/>
    <cellStyle name="Note 26 2 2 4 2" xfId="21063" xr:uid="{26A61FEE-CFE0-4011-8B09-3917569CDD3D}"/>
    <cellStyle name="Note 26 2 2 4 3" xfId="29654" xr:uid="{96C9E252-D97E-4653-BC1F-721D71B44FDB}"/>
    <cellStyle name="Note 26 2 2 5" xfId="18303" xr:uid="{1B838938-2A69-41C2-A69F-91906A37196C}"/>
    <cellStyle name="Note 26 2 20" xfId="10769" xr:uid="{18BA8673-BB97-4544-A653-FFB5D0C6E0DE}"/>
    <cellStyle name="Note 26 2 20 2" xfId="18808" xr:uid="{45E64002-E8E4-4621-A16E-FE08B4874E71}"/>
    <cellStyle name="Note 26 2 20 3" xfId="28299" xr:uid="{5253DB15-7F20-4E79-8328-6F097F662438}"/>
    <cellStyle name="Note 26 2 21" xfId="11852" xr:uid="{A7EC383B-0F88-47C1-9059-98B32F19A6E5}"/>
    <cellStyle name="Note 26 2 21 2" xfId="17419" xr:uid="{099EE9C2-EBD2-4A15-9E01-C27730BF8CA7}"/>
    <cellStyle name="Note 26 2 21 3" xfId="29131" xr:uid="{D13B997B-558A-42FC-83CE-73110254B58B}"/>
    <cellStyle name="Note 26 2 22" xfId="12035" xr:uid="{37BC637F-7D6D-46C8-B59C-6CDC2B056594}"/>
    <cellStyle name="Note 26 2 22 2" xfId="23936" xr:uid="{7FA2D4E9-2A93-4C39-984B-BA08310CC15B}"/>
    <cellStyle name="Note 26 2 22 3" xfId="29310" xr:uid="{0C869658-266D-43E1-BE6A-4B15B7096229}"/>
    <cellStyle name="Note 26 2 23" xfId="11405" xr:uid="{96857E53-E9A0-4988-BFF7-35041E082F19}"/>
    <cellStyle name="Note 26 2 23 2" xfId="21664" xr:uid="{87B6AB3F-1C29-4EBE-9EE3-2A12BD13D8F5}"/>
    <cellStyle name="Note 26 2 23 3" xfId="28691" xr:uid="{168D73F4-806B-44AC-A122-9DBDDD1E82DE}"/>
    <cellStyle name="Note 26 2 24" xfId="17179" xr:uid="{3F836518-6415-44DE-807F-660DF643E7B4}"/>
    <cellStyle name="Note 26 2 24 2" xfId="5658" xr:uid="{3F0A4097-C223-4E12-ACDB-6B5CCF8CF5C7}"/>
    <cellStyle name="Note 26 2 24 3" xfId="33743" xr:uid="{CDF63823-D4C1-423D-921B-7B854EC6EDED}"/>
    <cellStyle name="Note 26 2 25" xfId="18796" xr:uid="{88616BDB-A911-43B3-86A1-E77C95825FC8}"/>
    <cellStyle name="Note 26 2 26" xfId="34193" xr:uid="{5D18484E-E78A-4B73-91A7-E104BB5BC712}"/>
    <cellStyle name="Note 26 2 27" xfId="24218" xr:uid="{DBE4B693-CB52-4485-8259-FE54055EEC40}"/>
    <cellStyle name="Note 26 2 28" xfId="24093" xr:uid="{B381B11E-A823-4303-8520-BB2DD14266DC}"/>
    <cellStyle name="Note 26 2 3" xfId="3536" xr:uid="{2D1E6C0F-D5B7-420F-AD46-77217C05859B}"/>
    <cellStyle name="Note 26 2 3 2" xfId="13412" xr:uid="{976C502E-590D-457C-8512-428A6F79BE81}"/>
    <cellStyle name="Note 26 2 3 2 2" xfId="21625" xr:uid="{74DEAA84-6428-46B1-9499-A44121D3A0B7}"/>
    <cellStyle name="Note 26 2 3 2 3" xfId="30553" xr:uid="{7D54E430-BF47-40F0-8920-0F840C3A412A}"/>
    <cellStyle name="Note 26 2 3 3" xfId="7083" xr:uid="{C2AAF3BB-FE90-4D8A-A5ED-E8E262C2DF5E}"/>
    <cellStyle name="Note 26 2 3 4" xfId="4788" xr:uid="{E7C674ED-3C41-4057-81A7-9818887FCF6D}"/>
    <cellStyle name="Note 26 2 3 5" xfId="25022" xr:uid="{EE538B68-3516-419A-9DFB-EE22C6F597C7}"/>
    <cellStyle name="Note 26 2 4" xfId="3744" xr:uid="{88E6EB8A-E2C4-4593-8399-44BC4BE46C4B}"/>
    <cellStyle name="Note 26 2 4 2" xfId="14058" xr:uid="{EB8FBCC8-2BDE-4221-8FB3-37D1BF81BE69}"/>
    <cellStyle name="Note 26 2 4 2 2" xfId="18260" xr:uid="{9A984426-C471-4BBC-A95E-0821AEC54837}"/>
    <cellStyle name="Note 26 2 4 2 3" xfId="31086" xr:uid="{95239214-5A00-4482-9B41-544BD95B9DAC}"/>
    <cellStyle name="Note 26 2 4 3" xfId="21013" xr:uid="{7716B1BF-BB93-426F-86A7-ED1381D150C1}"/>
    <cellStyle name="Note 26 2 4 4" xfId="25565" xr:uid="{8AE63EEF-4A35-4143-B6F0-03C3399A3635}"/>
    <cellStyle name="Note 26 2 5" xfId="7492" xr:uid="{A08B6B10-2681-4835-9493-01556567810F}"/>
    <cellStyle name="Note 26 2 5 2" xfId="13896" xr:uid="{5E7D9625-3FD0-4E02-9E9D-8CC3D6CA511B}"/>
    <cellStyle name="Note 26 2 5 2 2" xfId="20200" xr:uid="{22B361B3-E64C-4096-87FA-4BCD55967BBC}"/>
    <cellStyle name="Note 26 2 5 2 3" xfId="30926" xr:uid="{4C337BF5-6A06-4213-BC4A-F121505FFDE3}"/>
    <cellStyle name="Note 26 2 5 3" xfId="23300" xr:uid="{F8829A8D-7646-44C2-966A-11A3045E8940}"/>
    <cellStyle name="Note 26 2 5 4" xfId="25405" xr:uid="{F1F12EA1-05EF-489A-A7DA-55B5584331A0}"/>
    <cellStyle name="Note 26 2 6" xfId="7825" xr:uid="{5F0F4336-4F98-44ED-AF2D-E4EC5585FC32}"/>
    <cellStyle name="Note 26 2 6 2" xfId="14296" xr:uid="{40C9CDF5-1087-4094-AD7F-916CE0903CD1}"/>
    <cellStyle name="Note 26 2 6 2 2" xfId="4502" xr:uid="{4868FABA-B764-4A08-A2C6-6707207DBECD}"/>
    <cellStyle name="Note 26 2 6 2 3" xfId="31312" xr:uid="{9BFC15FF-F127-476A-9E1C-607C2AD7EF66}"/>
    <cellStyle name="Note 26 2 6 3" xfId="17519" xr:uid="{7CD50DCF-BAD6-44E3-8491-EE570872A74B}"/>
    <cellStyle name="Note 26 2 6 4" xfId="25791" xr:uid="{ED5D65AF-373E-4610-AE1E-DA3852B11B3F}"/>
    <cellStyle name="Note 26 2 7" xfId="8141" xr:uid="{8C63BC44-8EFB-4E5A-828E-76EE32B40E72}"/>
    <cellStyle name="Note 26 2 7 2" xfId="14612" xr:uid="{2B9C721D-74FB-4C33-9B59-70214F78A26C}"/>
    <cellStyle name="Note 26 2 7 2 2" xfId="5409" xr:uid="{18DDAEF3-49BC-4524-AEA3-E14D3564A917}"/>
    <cellStyle name="Note 26 2 7 2 3" xfId="31622" xr:uid="{2CBE5F9C-7EC5-47ED-BE7E-B8936CEE7891}"/>
    <cellStyle name="Note 26 2 7 3" xfId="23801" xr:uid="{025A90BD-8D53-42D7-9BA5-3DA6F46061F3}"/>
    <cellStyle name="Note 26 2 7 4" xfId="26102" xr:uid="{68663FA2-966A-4C7A-BAF1-0778403D4AD6}"/>
    <cellStyle name="Note 26 2 8" xfId="8474" xr:uid="{E5826CEE-40E4-40EE-892C-7233F571D0ED}"/>
    <cellStyle name="Note 26 2 8 2" xfId="14945" xr:uid="{6201D0DF-2471-40D8-AD0A-630F2884D2D5}"/>
    <cellStyle name="Note 26 2 8 2 2" xfId="6091" xr:uid="{0749B3FD-8F6D-473D-9809-3840461AA459}"/>
    <cellStyle name="Note 26 2 8 2 3" xfId="31856" xr:uid="{41CF6171-A77A-45CF-AD7C-FA886BFC6590}"/>
    <cellStyle name="Note 26 2 8 3" xfId="5318" xr:uid="{C12C49DF-2FB7-4159-98C9-4612F750857C}"/>
    <cellStyle name="Note 26 2 8 4" xfId="26337" xr:uid="{E7D9D652-78DF-4459-BA7B-51249194A6DF}"/>
    <cellStyle name="Note 26 2 9" xfId="8321" xr:uid="{35C46D1F-4197-45B0-A72A-0EE4C17F718A}"/>
    <cellStyle name="Note 26 2 9 2" xfId="14792" xr:uid="{41672913-D21A-40C9-A4EA-D17D43CE41FA}"/>
    <cellStyle name="Note 26 2 9 2 2" xfId="5259" xr:uid="{BC203EA4-91B6-45F5-89E0-3A6F2625B213}"/>
    <cellStyle name="Note 26 2 9 2 3" xfId="31703" xr:uid="{8F91D462-9B49-45BE-9C92-EFF5F8182F01}"/>
    <cellStyle name="Note 26 2 9 3" xfId="23978" xr:uid="{51F89744-8C2A-4C19-9EE8-C67CB6202F33}"/>
    <cellStyle name="Note 26 2 9 4" xfId="26184" xr:uid="{A5A7E7E6-290C-4188-AC57-388FAB8D75B1}"/>
    <cellStyle name="Note 26 20" xfId="11088" xr:uid="{47F8511C-588C-44AD-A204-F83529540631}"/>
    <cellStyle name="Note 26 20 2" xfId="21706" xr:uid="{D04D931B-2E4A-4AE2-B69D-6913565AA862}"/>
    <cellStyle name="Note 26 20 3" xfId="28410" xr:uid="{27F3D6FD-6ABE-4B50-9C08-D0A157FBAAB9}"/>
    <cellStyle name="Note 26 21" xfId="11493" xr:uid="{0C88F73E-2524-479A-9AE5-277E14757F36}"/>
    <cellStyle name="Note 26 21 2" xfId="21749" xr:uid="{4861AD21-37CD-4545-A370-45855C9E9D8A}"/>
    <cellStyle name="Note 26 21 3" xfId="28779" xr:uid="{7C639089-AD29-4049-AF4E-AD5980FDBBF5}"/>
    <cellStyle name="Note 26 22" xfId="10770" xr:uid="{988970BD-9818-4A0C-B13A-3387B4B32D93}"/>
    <cellStyle name="Note 26 22 2" xfId="5866" xr:uid="{23802547-6033-411D-B5A5-4DE4C903E81E}"/>
    <cellStyle name="Note 26 22 3" xfId="28300" xr:uid="{4B59485A-90C4-4439-B7E5-46E2B93E46D9}"/>
    <cellStyle name="Note 26 23" xfId="11851" xr:uid="{68B6CF23-4402-4ACA-A873-4C5726A9CDAE}"/>
    <cellStyle name="Note 26 23 2" xfId="20772" xr:uid="{912E5019-6613-419D-99C5-76026A3B4E8A}"/>
    <cellStyle name="Note 26 23 3" xfId="29130" xr:uid="{2E90944F-41C2-45C5-AB1F-683C7807D003}"/>
    <cellStyle name="Note 26 24" xfId="12034" xr:uid="{D0DC2332-5BD7-4DED-951A-C11380D7C5F4}"/>
    <cellStyle name="Note 26 24 2" xfId="5683" xr:uid="{DDBF3544-01FA-4E59-B24F-D76D709B32BD}"/>
    <cellStyle name="Note 26 24 3" xfId="29309" xr:uid="{114C8FAB-E19F-433E-BDA5-E181C204AE39}"/>
    <cellStyle name="Note 26 25" xfId="11404" xr:uid="{66112E65-F0BA-4D78-A11D-3AFA621C888D}"/>
    <cellStyle name="Note 26 25 2" xfId="4762" xr:uid="{1748CA28-C46A-42AC-89DE-A83867DB34E1}"/>
    <cellStyle name="Note 26 25 3" xfId="28690" xr:uid="{893EE94D-0BCC-41B5-B849-AC2816CF445A}"/>
    <cellStyle name="Note 26 26" xfId="17178" xr:uid="{E17C48AF-BC65-422A-AAA6-7061C1741660}"/>
    <cellStyle name="Note 26 26 2" xfId="19763" xr:uid="{58518A23-2A8E-4C6A-8E98-7A2DEE0A2ECB}"/>
    <cellStyle name="Note 26 26 3" xfId="33742" xr:uid="{2D543B60-6A33-4B00-BE83-6D2B59AA1912}"/>
    <cellStyle name="Note 26 27" xfId="18177" xr:uid="{8BDD3A98-9D92-4DDD-A5ED-52F7AE7B98B5}"/>
    <cellStyle name="Note 26 28" xfId="24667" xr:uid="{35262B33-3B52-4ECD-8D9D-DEFD3ABB569E}"/>
    <cellStyle name="Note 26 29" xfId="34231" xr:uid="{9428245B-D466-4250-A00A-588FC4AD5FDA}"/>
    <cellStyle name="Note 26 3" xfId="2182" xr:uid="{00000000-0005-0000-0000-000087080000}"/>
    <cellStyle name="Note 26 3 2" xfId="4237" xr:uid="{BBA52B4C-FDD3-4088-B3BE-17870A775A60}"/>
    <cellStyle name="Note 26 3 2 2" xfId="13414" xr:uid="{E365D03C-C00E-4AA9-B6B8-10595706B879}"/>
    <cellStyle name="Note 26 3 2 2 2" xfId="19422" xr:uid="{1B4449EC-35ED-41AD-BC12-6191E793D00F}"/>
    <cellStyle name="Note 26 3 2 2 3" xfId="30555" xr:uid="{EF47F0E3-DA64-4A06-98F1-E4206395E2D2}"/>
    <cellStyle name="Note 26 3 2 3" xfId="22148" xr:uid="{04641829-AE43-4A61-BA5A-7AA404E444E6}"/>
    <cellStyle name="Note 26 3 2 4" xfId="25024" xr:uid="{E80E97EF-D995-4B09-97C0-E705FD24617D}"/>
    <cellStyle name="Note 26 3 3" xfId="11496" xr:uid="{E0529AE0-DFC0-413E-A8F4-BF7E10A76869}"/>
    <cellStyle name="Note 26 3 3 2" xfId="5461" xr:uid="{74DE1740-40C9-45BE-9EA5-4E587054D230}"/>
    <cellStyle name="Note 26 3 3 3" xfId="28782" xr:uid="{4D1F688D-7CFB-437B-8FD7-53B24D6CA124}"/>
    <cellStyle name="Note 26 3 4" xfId="12429" xr:uid="{A0B32917-19EE-48BA-BA32-43B000E2083A}"/>
    <cellStyle name="Note 26 3 4 2" xfId="20409" xr:uid="{314A6ED5-6FE6-48AB-8B25-BF7385C4CDCC}"/>
    <cellStyle name="Note 26 3 4 3" xfId="29655" xr:uid="{24CCDC97-E600-4A43-9371-A2E44E2D4962}"/>
    <cellStyle name="Note 26 3 5" xfId="19177" xr:uid="{676B1764-DF3F-4151-820E-E2BC0EECEC37}"/>
    <cellStyle name="Note 26 3 6" xfId="24171" xr:uid="{F8E11B47-BF5D-47A7-A2E6-8A7949BA9216}"/>
    <cellStyle name="Note 26 30" xfId="34285" xr:uid="{AF0F6B53-B635-4A9F-A2A1-600B1AFE7E8E}"/>
    <cellStyle name="Note 26 4" xfId="3301" xr:uid="{DF392157-20FB-4C10-AC87-00CA2B72942E}"/>
    <cellStyle name="Note 26 4 2" xfId="12931" xr:uid="{95F4B6DB-099C-4011-AB4D-72575A350091}"/>
    <cellStyle name="Note 26 4 2 2" xfId="18117" xr:uid="{DFCE9DB6-DCE5-4FF1-A974-1AF29EC3AE34}"/>
    <cellStyle name="Note 26 4 2 3" xfId="30156" xr:uid="{06E51098-A0C6-402B-8EDA-9A6574997719}"/>
    <cellStyle name="Note 26 4 3" xfId="6581" xr:uid="{985AFFA0-17C1-4BBA-AA17-C9F7CA9D32AF}"/>
    <cellStyle name="Note 26 4 4" xfId="5094" xr:uid="{E7ED916F-9BDA-4556-8F96-C64D0C2E84C1}"/>
    <cellStyle name="Note 26 5" xfId="3399" xr:uid="{100A1DB2-73A1-4091-891B-9A32788EAA99}"/>
    <cellStyle name="Note 26 5 2" xfId="13411" xr:uid="{889C11EB-5E60-4FDE-A80A-4181C5F94594}"/>
    <cellStyle name="Note 26 5 2 2" xfId="18938" xr:uid="{775D64E6-9211-48E2-9438-1C35F02BA800}"/>
    <cellStyle name="Note 26 5 2 3" xfId="30552" xr:uid="{D44D502F-E6CC-46E1-973B-B566628E5A07}"/>
    <cellStyle name="Note 26 5 3" xfId="7082" xr:uid="{C66111BA-BF28-460D-A22F-6DF1B244D311}"/>
    <cellStyle name="Note 26 5 4" xfId="6025" xr:uid="{E5170678-A50F-4D74-A2CD-D6E08DE6F0CD}"/>
    <cellStyle name="Note 26 5 5" xfId="25021" xr:uid="{BFCB8FC8-E13A-4964-A0E2-6B11C89D5AF9}"/>
    <cellStyle name="Note 26 6" xfId="3743" xr:uid="{9474155C-7EC9-427E-A358-9BBE75DE882E}"/>
    <cellStyle name="Note 26 6 2" xfId="14057" xr:uid="{E84F9BC9-9120-4EC1-A52D-C2ED3E713493}"/>
    <cellStyle name="Note 26 6 2 2" xfId="23284" xr:uid="{0C5B0663-479D-4B35-84A1-742CE53A1C71}"/>
    <cellStyle name="Note 26 6 2 3" xfId="31085" xr:uid="{6FE19C1D-E038-48CA-A42B-2252D4866844}"/>
    <cellStyle name="Note 26 6 3" xfId="23149" xr:uid="{FB2B289F-4744-4249-B383-EBA3ED668C97}"/>
    <cellStyle name="Note 26 6 4" xfId="25564" xr:uid="{563C27FB-10C4-4408-AAEA-A67E837F1B12}"/>
    <cellStyle name="Note 26 7" xfId="7491" xr:uid="{0631F455-4099-4A31-8890-FC67824F69EF}"/>
    <cellStyle name="Note 26 7 2" xfId="13895" xr:uid="{587B71B0-E124-49EC-938D-F501FF7FBE13}"/>
    <cellStyle name="Note 26 7 2 2" xfId="22588" xr:uid="{A51165EF-3800-407D-BA49-B60F1C1A18A7}"/>
    <cellStyle name="Note 26 7 2 3" xfId="30925" xr:uid="{8BA94A44-5F1B-4B52-911D-99BCFD28DF14}"/>
    <cellStyle name="Note 26 7 3" xfId="5515" xr:uid="{B6D81814-30BF-4F6D-9CCE-30CB0E885D46}"/>
    <cellStyle name="Note 26 7 4" xfId="25404" xr:uid="{11434CC4-BEC0-48EA-B1A3-FA9223C268BC}"/>
    <cellStyle name="Note 26 8" xfId="7824" xr:uid="{BFF26838-B418-4237-8EE9-2BBDD38A61E0}"/>
    <cellStyle name="Note 26 8 2" xfId="14295" xr:uid="{39BD5EA9-7F69-4E62-8083-A087F8D045FB}"/>
    <cellStyle name="Note 26 8 2 2" xfId="5607" xr:uid="{776F9570-B707-41B9-9FD1-73A4FD15A12A}"/>
    <cellStyle name="Note 26 8 2 3" xfId="31311" xr:uid="{72B728A2-AF6D-4FCB-B256-6C4CAF5D4616}"/>
    <cellStyle name="Note 26 8 3" xfId="21643" xr:uid="{0B91847C-159B-4764-ACFC-64C2FB7DB15E}"/>
    <cellStyle name="Note 26 8 4" xfId="25790" xr:uid="{62AF32BA-006A-414A-A56F-953739ABEEED}"/>
    <cellStyle name="Note 26 9" xfId="8142" xr:uid="{239F83C7-A3E0-4449-B567-8EFAECF79C76}"/>
    <cellStyle name="Note 26 9 2" xfId="14613" xr:uid="{6105250C-2E5E-4F9D-9949-F73C1FBA5543}"/>
    <cellStyle name="Note 26 9 2 2" xfId="5986" xr:uid="{589A5C64-CFE0-4621-9528-C63F78E6165B}"/>
    <cellStyle name="Note 26 9 2 3" xfId="31623" xr:uid="{E0BC0A84-FB78-446B-B243-9CE344834807}"/>
    <cellStyle name="Note 26 9 3" xfId="19840" xr:uid="{7453A722-4F61-4995-AA96-A7E10CB887B1}"/>
    <cellStyle name="Note 26 9 4" xfId="26103" xr:uid="{591A16E2-A3E1-47F3-B9AA-DF0A05B4801F}"/>
    <cellStyle name="Note 26_TRAFO" xfId="2183" xr:uid="{00000000-0005-0000-0000-000088080000}"/>
    <cellStyle name="Note 27" xfId="2184" xr:uid="{00000000-0005-0000-0000-000089080000}"/>
    <cellStyle name="Note 27 10" xfId="8704" xr:uid="{F3744A03-741C-4824-BB2A-BCF7CE151EF2}"/>
    <cellStyle name="Note 27 10 2" xfId="15175" xr:uid="{891EC3B5-96FE-49D5-A3A1-B0356D8E3CF9}"/>
    <cellStyle name="Note 27 10 2 2" xfId="19251" xr:uid="{629E075E-A17A-4242-840D-B5026E8E062E}"/>
    <cellStyle name="Note 27 10 2 3" xfId="32074" xr:uid="{D1F3B8F0-3345-499E-A05C-1A7F245FADB1}"/>
    <cellStyle name="Note 27 10 3" xfId="21910" xr:uid="{AC15E3E4-27F2-4A36-9C5D-9B8BD63AE808}"/>
    <cellStyle name="Note 27 10 4" xfId="26553" xr:uid="{09069E7C-7028-4AF8-947D-ABCCC83B5282}"/>
    <cellStyle name="Note 27 11" xfId="8322" xr:uid="{12087E48-73C7-4B39-8628-1D0CA0769EBF}"/>
    <cellStyle name="Note 27 11 2" xfId="14793" xr:uid="{D0CE5BA6-4EF9-4A34-95BC-ACD945CFB4BE}"/>
    <cellStyle name="Note 27 11 2 2" xfId="18724" xr:uid="{2B6FEA72-BF61-4A42-91E3-661AD1F347AE}"/>
    <cellStyle name="Note 27 11 2 3" xfId="31704" xr:uid="{181ED4E9-25D4-4D86-9C2B-5841A549CD75}"/>
    <cellStyle name="Note 27 11 3" xfId="20441" xr:uid="{7F40E080-C75E-48BE-A686-51C38B826CC6}"/>
    <cellStyle name="Note 27 11 4" xfId="26185" xr:uid="{D5ED4EDE-6868-4894-A39F-8F976AB8F83B}"/>
    <cellStyle name="Note 27 12" xfId="8738" xr:uid="{9DDE2B5F-73A8-498C-9F5B-F993F0E11FE1}"/>
    <cellStyle name="Note 27 12 2" xfId="15209" xr:uid="{165D34E7-AE51-4CAA-AC41-6D7BA277320F}"/>
    <cellStyle name="Note 27 12 2 2" xfId="5834" xr:uid="{488D78D6-B45C-4E33-AC78-05270648DB5D}"/>
    <cellStyle name="Note 27 12 2 3" xfId="32098" xr:uid="{F6E248EE-A941-4D12-9BFA-04F5CA8B10FA}"/>
    <cellStyle name="Note 27 12 3" xfId="22932" xr:uid="{2888E56E-3F73-4022-838F-DAC456CB6AAC}"/>
    <cellStyle name="Note 27 12 4" xfId="26577" xr:uid="{F4B3DBB8-6D7E-4289-A2AF-5E72CEFE1AE8}"/>
    <cellStyle name="Note 27 13" xfId="8854" xr:uid="{8248FCCF-811C-40A4-9C91-06B313B4C7E2}"/>
    <cellStyle name="Note 27 13 2" xfId="15325" xr:uid="{D638B779-6B60-476D-B6C9-73DFF6F4BF8B}"/>
    <cellStyle name="Note 27 13 2 2" xfId="7727" xr:uid="{AE826E02-D6F5-4D73-B328-AB13B08A4570}"/>
    <cellStyle name="Note 27 13 2 3" xfId="32145" xr:uid="{82487EFB-647D-423A-9ED2-2CB9B2EBC9F3}"/>
    <cellStyle name="Note 27 13 3" xfId="22961" xr:uid="{39A35312-D6CE-4E6C-AD74-DD11CBCE2F9B}"/>
    <cellStyle name="Note 27 13 4" xfId="26627" xr:uid="{BA37B61C-DE35-4A6B-870D-A3D712349DF8}"/>
    <cellStyle name="Note 27 14" xfId="9248" xr:uid="{AB4BD574-D2EF-445B-BBA5-8F4E340A9319}"/>
    <cellStyle name="Note 27 14 2" xfId="15719" xr:uid="{1D59976D-E70A-4F58-B132-3A4D05D66075}"/>
    <cellStyle name="Note 27 14 2 2" xfId="23635" xr:uid="{EE1C67B9-8F3A-4418-909D-5AC52CC66D37}"/>
    <cellStyle name="Note 27 14 2 3" xfId="32529" xr:uid="{534DABB3-D799-4367-9CBA-F2A5F71C1EF3}"/>
    <cellStyle name="Note 27 14 3" xfId="18173" xr:uid="{13F9E0EF-6B6F-40A0-AB62-5624AF682AAD}"/>
    <cellStyle name="Note 27 14 4" xfId="27010" xr:uid="{8A9D0C48-F3D4-44C9-A992-6E1A37AFA07F}"/>
    <cellStyle name="Note 27 15" xfId="9560" xr:uid="{82141DAC-3EFD-4600-973E-8EDF33899B09}"/>
    <cellStyle name="Note 27 15 2" xfId="16031" xr:uid="{2B5FA9C6-57BF-4D89-8339-F7F77EA0FDD6}"/>
    <cellStyle name="Note 27 15 2 2" xfId="22840" xr:uid="{7CB22BCC-28A6-4821-A19E-31580E6D8363}"/>
    <cellStyle name="Note 27 15 2 3" xfId="32828" xr:uid="{6B841CEF-3DC3-48ED-8A82-589A46EB2307}"/>
    <cellStyle name="Note 27 15 3" xfId="20812" xr:uid="{6175DC39-FC00-4B31-9E3A-AE61CD40FC67}"/>
    <cellStyle name="Note 27 15 4" xfId="27309" xr:uid="{EC45EC6E-1C0D-4642-B10A-8287F3B3431E}"/>
    <cellStyle name="Note 27 16" xfId="9938" xr:uid="{0281F755-BB3C-4275-A3F3-3F85664F5DEE}"/>
    <cellStyle name="Note 27 16 2" xfId="16409" xr:uid="{9A58020E-8960-48F4-9E86-D2B92C811C93}"/>
    <cellStyle name="Note 27 16 2 2" xfId="21901" xr:uid="{83D2AE4C-3438-471B-A32B-100CD655C5D5}"/>
    <cellStyle name="Note 27 16 2 3" xfId="33026" xr:uid="{3E1DA507-FD14-4A7F-842E-6B8B067CF606}"/>
    <cellStyle name="Note 27 16 3" xfId="20108" xr:uid="{92028004-0B1A-426C-9D74-26BDDA916570}"/>
    <cellStyle name="Note 27 16 4" xfId="27514" xr:uid="{EBAA4AA0-384D-4783-9ED8-6AF534BDA94F}"/>
    <cellStyle name="Note 27 17" xfId="10117" xr:uid="{43C1E4FE-6EC1-4D02-8EBB-53555FD1C7BF}"/>
    <cellStyle name="Note 27 17 2" xfId="16588" xr:uid="{A8D06A98-D4D8-4E4D-9100-3A50778B2691}"/>
    <cellStyle name="Note 27 17 2 2" xfId="20844" xr:uid="{2E2662B4-484A-42C1-A10A-21ADA89C6F5D}"/>
    <cellStyle name="Note 27 17 2 3" xfId="33203" xr:uid="{23F9583E-0BEB-49EE-A018-CBAC6488A142}"/>
    <cellStyle name="Note 27 17 3" xfId="5370" xr:uid="{CC0FCE3B-70A5-4E6B-AA5B-C5A026F597BE}"/>
    <cellStyle name="Note 27 17 4" xfId="27690" xr:uid="{C68120C1-1E95-4AEE-9EB1-990C7956BDC4}"/>
    <cellStyle name="Note 27 18" xfId="10294" xr:uid="{F4A0D738-8B79-4DBB-857B-EDCAA503A68E}"/>
    <cellStyle name="Note 27 18 2" xfId="16765" xr:uid="{C22C5C35-F940-4949-9830-6E3B8AA84890}"/>
    <cellStyle name="Note 27 18 2 2" xfId="20333" xr:uid="{AD382CF2-E191-4AD3-A426-CCBA7D324DFB}"/>
    <cellStyle name="Note 27 18 2 3" xfId="33378" xr:uid="{5EE98BED-5BD0-42B1-B6F5-28142F8BEF3D}"/>
    <cellStyle name="Note 27 18 3" xfId="6985" xr:uid="{B2072277-7A83-45A6-98D1-6751F65E8230}"/>
    <cellStyle name="Note 27 18 4" xfId="27866" xr:uid="{B7509805-BF3A-468C-8D60-7A6E88927093}"/>
    <cellStyle name="Note 27 19" xfId="10456" xr:uid="{DC52D365-E2D6-4448-A4FC-1302B981F453}"/>
    <cellStyle name="Note 27 19 2" xfId="16927" xr:uid="{18531C40-FCCE-46A9-AA94-900724C997E9}"/>
    <cellStyle name="Note 27 19 2 2" xfId="22390" xr:uid="{13ACB445-49FA-410F-A0DF-5153551A2CDF}"/>
    <cellStyle name="Note 27 19 2 3" xfId="33538" xr:uid="{A583352B-7F54-4979-8464-5AF79DCF08E9}"/>
    <cellStyle name="Note 27 19 3" xfId="4984" xr:uid="{9115287A-0E82-41D2-89FC-66CD0F52A206}"/>
    <cellStyle name="Note 27 19 4" xfId="28026" xr:uid="{4A64887C-492E-499B-959A-0864BC6F5724}"/>
    <cellStyle name="Note 27 2" xfId="2185" xr:uid="{00000000-0005-0000-0000-00008A080000}"/>
    <cellStyle name="Note 27 2 10" xfId="9014" xr:uid="{B73D463C-6CBD-476D-9D5D-AAC80B47A3CE}"/>
    <cellStyle name="Note 27 2 10 2" xfId="15485" xr:uid="{D1403AD1-24DC-4617-9335-BAF09631A092}"/>
    <cellStyle name="Note 27 2 10 2 2" xfId="22078" xr:uid="{0989B1A4-9271-49AF-AD32-8A64E0A97E1A}"/>
    <cellStyle name="Note 27 2 10 2 3" xfId="32304" xr:uid="{ABA5AB88-DBEF-4D06-819B-99011120AE41}"/>
    <cellStyle name="Note 27 2 10 3" xfId="22466" xr:uid="{07C76A46-2334-4246-B60F-20867B614296}"/>
    <cellStyle name="Note 27 2 10 4" xfId="26786" xr:uid="{3B5F8491-6EEE-414D-AF32-BFA1FE6E6ECF}"/>
    <cellStyle name="Note 27 2 11" xfId="8855" xr:uid="{0113DE16-A868-4E4D-98B1-5939D5815E35}"/>
    <cellStyle name="Note 27 2 11 2" xfId="15326" xr:uid="{AAEA239E-F9BF-45B5-927A-34A5F5AB1335}"/>
    <cellStyle name="Note 27 2 11 2 2" xfId="20776" xr:uid="{D86C5EA1-B510-43DB-B3C9-6B1BF94C05B3}"/>
    <cellStyle name="Note 27 2 11 2 3" xfId="32146" xr:uid="{5061FC67-FB41-4F6C-97FD-FD48404A064B}"/>
    <cellStyle name="Note 27 2 11 3" xfId="18759" xr:uid="{4B243506-E8FD-40D6-BB5C-83F6DF9CB489}"/>
    <cellStyle name="Note 27 2 11 4" xfId="26628" xr:uid="{BF541843-6186-4EEC-8CF0-797E5B0B774C}"/>
    <cellStyle name="Note 27 2 12" xfId="9249" xr:uid="{C9DB78F1-59C1-49C0-B502-A67EF7D59696}"/>
    <cellStyle name="Note 27 2 12 2" xfId="15720" xr:uid="{24966949-E7FE-4A6C-B3C6-2A38F1EBD049}"/>
    <cellStyle name="Note 27 2 12 2 2" xfId="17887" xr:uid="{ADC41506-7C62-4A4F-A56B-48F50B0E5714}"/>
    <cellStyle name="Note 27 2 12 2 3" xfId="32530" xr:uid="{A01A464E-7468-43F2-B5A9-CEA0DF10BE8D}"/>
    <cellStyle name="Note 27 2 12 3" xfId="18301" xr:uid="{B89A9CBC-F2A1-4623-9764-CC8FBFB32F41}"/>
    <cellStyle name="Note 27 2 12 4" xfId="27011" xr:uid="{E26178A6-7196-43A1-BAA0-023894E44E73}"/>
    <cellStyle name="Note 27 2 13" xfId="9559" xr:uid="{2A3307A8-6CA1-4DD1-8D1C-24C57D830A8D}"/>
    <cellStyle name="Note 27 2 13 2" xfId="16030" xr:uid="{37E1D985-DCB7-4891-B73F-8639B66B52F0}"/>
    <cellStyle name="Note 27 2 13 2 2" xfId="22700" xr:uid="{EA1EBE70-5B13-4011-83D9-6D2F01FBEE77}"/>
    <cellStyle name="Note 27 2 13 2 3" xfId="32827" xr:uid="{8EDE45C4-B4CD-47D0-9A54-7243F6F65D4C}"/>
    <cellStyle name="Note 27 2 13 3" xfId="5643" xr:uid="{7CE711A5-645C-4A62-B455-D26987DD2097}"/>
    <cellStyle name="Note 27 2 13 4" xfId="27308" xr:uid="{62D59E71-9D35-4329-B8A8-B3CBDFC45558}"/>
    <cellStyle name="Note 27 2 14" xfId="9939" xr:uid="{6FE1A7FE-B3E3-472C-9ABF-ACF7999D39BC}"/>
    <cellStyle name="Note 27 2 14 2" xfId="16410" xr:uid="{8BDFC50A-B08C-4272-8B91-5CB5180E8373}"/>
    <cellStyle name="Note 27 2 14 2 2" xfId="17353" xr:uid="{8C679531-3217-48DD-AE4C-865F1D12C51C}"/>
    <cellStyle name="Note 27 2 14 2 3" xfId="33027" xr:uid="{BB2D7A98-A970-4D40-8FC3-0C507370EB2A}"/>
    <cellStyle name="Note 27 2 14 3" xfId="23911" xr:uid="{6E8FB356-706B-425E-BADB-A72A3FF37A4D}"/>
    <cellStyle name="Note 27 2 14 4" xfId="27515" xr:uid="{48E21A6E-C402-402E-8C08-E64C9CE3A89B}"/>
    <cellStyle name="Note 27 2 15" xfId="10118" xr:uid="{43CBDBC6-0247-49A7-B9EA-61DF9BB60D89}"/>
    <cellStyle name="Note 27 2 15 2" xfId="16589" xr:uid="{679C60A1-DC10-4D2C-A043-D00ECD691BF9}"/>
    <cellStyle name="Note 27 2 15 2 2" xfId="23435" xr:uid="{AB97557A-5F2F-4918-BBFB-B8D8AAE480F1}"/>
    <cellStyle name="Note 27 2 15 2 3" xfId="33204" xr:uid="{44B34697-976B-48F7-B777-0E8BC6E833EA}"/>
    <cellStyle name="Note 27 2 15 3" xfId="18798" xr:uid="{8D0DF1F8-3D59-4E30-8619-DD1CDD44701A}"/>
    <cellStyle name="Note 27 2 15 4" xfId="27691" xr:uid="{EB10BA16-8F1C-44D0-8B70-E96796C5BD72}"/>
    <cellStyle name="Note 27 2 16" xfId="10295" xr:uid="{EDF59BF8-0288-405A-AD79-90C73E4D64F2}"/>
    <cellStyle name="Note 27 2 16 2" xfId="16766" xr:uid="{B6D317D0-B0E9-425B-ACDB-853D2201C084}"/>
    <cellStyle name="Note 27 2 16 2 2" xfId="21657" xr:uid="{D2661AA5-6614-4113-9667-197C74648352}"/>
    <cellStyle name="Note 27 2 16 2 3" xfId="33379" xr:uid="{24CE7ABC-69E6-4E63-823D-E52DD038F5DC}"/>
    <cellStyle name="Note 27 2 16 3" xfId="18998" xr:uid="{4FDF1D1A-B6E5-4881-982E-87390C6B1A25}"/>
    <cellStyle name="Note 27 2 16 4" xfId="27867" xr:uid="{3BCF22C9-2D8E-43FF-A65F-196006844793}"/>
    <cellStyle name="Note 27 2 17" xfId="10457" xr:uid="{2490E19C-6A72-4768-A7C2-43EB7A6D36B5}"/>
    <cellStyle name="Note 27 2 17 2" xfId="16928" xr:uid="{EF020103-0F4C-4E24-B161-98E4EFB3947D}"/>
    <cellStyle name="Note 27 2 17 2 2" xfId="5153" xr:uid="{9AFB5E21-63A5-4240-BA5E-8989AA40AD95}"/>
    <cellStyle name="Note 27 2 17 2 3" xfId="33539" xr:uid="{B5C5D92D-647D-4000-A8A7-57AA828107D2}"/>
    <cellStyle name="Note 27 2 17 3" xfId="6566" xr:uid="{C7F44216-0F70-4A1D-BDA3-373D655533CF}"/>
    <cellStyle name="Note 27 2 17 4" xfId="28027" xr:uid="{13A1EBC2-EFC6-4305-BD68-91997864DF86}"/>
    <cellStyle name="Note 27 2 18" xfId="11091" xr:uid="{595214BB-DF96-432E-87FE-312A01E11F66}"/>
    <cellStyle name="Note 27 2 18 2" xfId="20825" xr:uid="{3CB2B9E1-F433-42BF-95D9-171C62E2FCDA}"/>
    <cellStyle name="Note 27 2 18 3" xfId="28413" xr:uid="{436EC3C0-43A4-4FA0-A94D-79A06FABA2E8}"/>
    <cellStyle name="Note 27 2 19" xfId="11498" xr:uid="{6FC955FC-FF3A-49C5-A612-4E9E96C6A93E}"/>
    <cellStyle name="Note 27 2 19 2" xfId="21718" xr:uid="{1F41526D-F008-4E0E-8106-4441E322FC79}"/>
    <cellStyle name="Note 27 2 19 3" xfId="28784" xr:uid="{D763749E-0092-495E-9851-1C34BCA94B22}"/>
    <cellStyle name="Note 27 2 2" xfId="2186" xr:uid="{00000000-0005-0000-0000-00008B080000}"/>
    <cellStyle name="Note 27 2 2 2" xfId="4238" xr:uid="{20FF17FD-855B-4B2B-9DF5-CB0BAA8B7BB6}"/>
    <cellStyle name="Note 27 2 2 2 2" xfId="13417" xr:uid="{16F2B317-DB98-42A5-ABC9-AB723310C5A1}"/>
    <cellStyle name="Note 27 2 2 2 2 2" xfId="5514" xr:uid="{F8337153-0033-44D2-8587-731BE25AC659}"/>
    <cellStyle name="Note 27 2 2 2 2 3" xfId="30558" xr:uid="{046C3808-CDCD-4C4E-BFF8-34A93977E632}"/>
    <cellStyle name="Note 27 2 2 2 3" xfId="23759" xr:uid="{C45DD06C-2794-4C91-A41F-0409668024D3}"/>
    <cellStyle name="Note 27 2 2 2 4" xfId="25027" xr:uid="{4492B5F1-4D12-4CDD-8064-3488EDAEA9A6}"/>
    <cellStyle name="Note 27 2 2 3" xfId="11499" xr:uid="{18D805C2-F139-45D3-997D-534BABCA012F}"/>
    <cellStyle name="Note 27 2 2 3 2" xfId="23083" xr:uid="{FF322607-6CEA-4B78-8D7D-791EF46ED052}"/>
    <cellStyle name="Note 27 2 2 3 3" xfId="28785" xr:uid="{9050D8C2-E769-489A-8CA5-63F4B71E27B9}"/>
    <cellStyle name="Note 27 2 2 4" xfId="12430" xr:uid="{C24D7B16-69EF-4757-ABBD-EC65E6EEADA3}"/>
    <cellStyle name="Note 27 2 2 4 2" xfId="17401" xr:uid="{500E23C8-94A2-47E3-BD9C-5F3BDA7F10E1}"/>
    <cellStyle name="Note 27 2 2 4 3" xfId="29656" xr:uid="{F2570B15-8DA9-4FC1-B94E-5C0AE3F7E08D}"/>
    <cellStyle name="Note 27 2 2 5" xfId="22216" xr:uid="{844A9FEF-05A6-4BD8-8A7E-661CBF4072C5}"/>
    <cellStyle name="Note 27 2 20" xfId="10767" xr:uid="{A702D99A-5D7C-4F89-8D2E-BEA2E068BFE3}"/>
    <cellStyle name="Note 27 2 20 2" xfId="5711" xr:uid="{745B6E51-8602-42F1-B774-8109CD6175BB}"/>
    <cellStyle name="Note 27 2 20 3" xfId="28297" xr:uid="{660E1907-25CC-4311-B0BF-20E115D50C46}"/>
    <cellStyle name="Note 27 2 21" xfId="11854" xr:uid="{01A6CFB4-D3E3-4E9D-B9E7-A6C89D90CBF2}"/>
    <cellStyle name="Note 27 2 21 2" xfId="22350" xr:uid="{DF1899BA-010A-4E1C-A08A-F18319443689}"/>
    <cellStyle name="Note 27 2 21 3" xfId="29133" xr:uid="{1B2EC3B5-4EBC-4C7A-B68A-DF15E0C91950}"/>
    <cellStyle name="Note 27 2 22" xfId="12037" xr:uid="{EBB4F698-BC76-41C8-95E6-EE93225006DA}"/>
    <cellStyle name="Note 27 2 22 2" xfId="19747" xr:uid="{527A2E7C-3C53-4A16-8462-F1FED8E7EDB5}"/>
    <cellStyle name="Note 27 2 22 3" xfId="29312" xr:uid="{C9C22523-FE9B-4690-ADB8-5ED0E9B46196}"/>
    <cellStyle name="Note 27 2 23" xfId="12309" xr:uid="{D13EF838-3F44-4A56-AEE9-F962B7958963}"/>
    <cellStyle name="Note 27 2 23 2" xfId="21219" xr:uid="{F78C8860-0821-4501-8C70-E3CD72AFF9D5}"/>
    <cellStyle name="Note 27 2 23 3" xfId="29578" xr:uid="{F3984BE9-8BF9-4EDC-9BC9-6D6479A88636}"/>
    <cellStyle name="Note 27 2 24" xfId="17180" xr:uid="{5DB4F629-6CCA-45AB-BE2B-AA6F3B33722D}"/>
    <cellStyle name="Note 27 2 24 2" xfId="20950" xr:uid="{8F1510AE-3ACE-4E10-A59A-295D7532FA86}"/>
    <cellStyle name="Note 27 2 24 3" xfId="33744" xr:uid="{04065CB2-5FDA-48B4-8ADF-97E011486D49}"/>
    <cellStyle name="Note 27 2 25" xfId="22353" xr:uid="{8561E5B6-6DAE-44FF-8B28-24797E97A09D}"/>
    <cellStyle name="Note 27 2 26" xfId="34328" xr:uid="{17097BA4-0B2A-4E28-BC7E-21B263E8C456}"/>
    <cellStyle name="Note 27 2 27" xfId="34061" xr:uid="{6A0E9D81-3B1E-4A3A-BDB2-ABF1C86E0591}"/>
    <cellStyle name="Note 27 2 28" xfId="34224" xr:uid="{CCFFE6F3-7EBF-47D6-901A-1660F7826756}"/>
    <cellStyle name="Note 27 2 3" xfId="3534" xr:uid="{5AC444B5-8157-4CFA-814A-AB0DC5DF1653}"/>
    <cellStyle name="Note 27 2 3 2" xfId="13416" xr:uid="{475C1597-0ED5-48A8-9B2C-448F511BFDD0}"/>
    <cellStyle name="Note 27 2 3 2 2" xfId="20468" xr:uid="{B20FE46E-6FB9-4953-90F8-6206C4498915}"/>
    <cellStyle name="Note 27 2 3 2 3" xfId="30557" xr:uid="{D3861E93-D990-4A8A-B4C7-207CE0CF6A96}"/>
    <cellStyle name="Note 27 2 3 3" xfId="7087" xr:uid="{CAC1EC0D-FC14-4266-979C-7E96DC0DBE76}"/>
    <cellStyle name="Note 27 2 3 4" xfId="4699" xr:uid="{84E39F6C-1C2F-4398-968A-5D082EB0360B}"/>
    <cellStyle name="Note 27 2 3 5" xfId="25026" xr:uid="{9AB878B5-D92C-499F-AF38-3D6E289C0E8E}"/>
    <cellStyle name="Note 27 2 4" xfId="3746" xr:uid="{D6A73D59-906B-4324-960C-C7FDBA7FFB59}"/>
    <cellStyle name="Note 27 2 4 2" xfId="14060" xr:uid="{7E155ECE-5C49-4F65-B32C-9E7E09686111}"/>
    <cellStyle name="Note 27 2 4 2 2" xfId="21032" xr:uid="{056D3D93-44BD-47BA-BDB6-D188CBF8C03F}"/>
    <cellStyle name="Note 27 2 4 2 3" xfId="31088" xr:uid="{9F776B15-B3C0-4A34-9EF9-4ADFD8F7A8B7}"/>
    <cellStyle name="Note 27 2 4 3" xfId="20388" xr:uid="{1D9325F2-DCA3-4C63-A81A-D35D73FA1FE1}"/>
    <cellStyle name="Note 27 2 4 4" xfId="25567" xr:uid="{D3D1AD7E-84A6-4CD6-B104-ADAACD7EF13D}"/>
    <cellStyle name="Note 27 2 5" xfId="7494" xr:uid="{0CC1633E-3C02-4882-B6C4-3819A9114F0A}"/>
    <cellStyle name="Note 27 2 5 2" xfId="13898" xr:uid="{DF2BB6A4-9E50-49E4-BDB8-F81E612FE2F7}"/>
    <cellStyle name="Note 27 2 5 2 2" xfId="4553" xr:uid="{633BD8CF-A97F-4675-A10F-398FCC1AC9F3}"/>
    <cellStyle name="Note 27 2 5 2 3" xfId="30928" xr:uid="{18CF1916-BED6-4A2A-B812-28A9AB1EDA91}"/>
    <cellStyle name="Note 27 2 5 3" xfId="18081" xr:uid="{AFF2D2D8-A068-477A-8747-50529E3F6734}"/>
    <cellStyle name="Note 27 2 5 4" xfId="25407" xr:uid="{98AEEF34-21BC-4644-9B64-A5B1FE0CC19F}"/>
    <cellStyle name="Note 27 2 6" xfId="7827" xr:uid="{226942F3-BD8A-474E-8C14-04EB6E7477F2}"/>
    <cellStyle name="Note 27 2 6 2" xfId="14298" xr:uid="{19F69C97-1936-4B6C-BD09-C745D81C4DCC}"/>
    <cellStyle name="Note 27 2 6 2 2" xfId="17489" xr:uid="{E40B2BB5-A296-457E-9816-7D3FDF5C7107}"/>
    <cellStyle name="Note 27 2 6 2 3" xfId="31314" xr:uid="{1C546834-6DA6-400C-87C3-0B467DC4CF8F}"/>
    <cellStyle name="Note 27 2 6 3" xfId="23779" xr:uid="{2FC76181-F9B6-488D-A3AB-33F8957C1C27}"/>
    <cellStyle name="Note 27 2 6 4" xfId="25793" xr:uid="{FD39A127-7666-4533-AD17-849542EA479E}"/>
    <cellStyle name="Note 27 2 7" xfId="8139" xr:uid="{DA44F484-B0DF-4393-8BAA-133894D62B55}"/>
    <cellStyle name="Note 27 2 7 2" xfId="14610" xr:uid="{2C94FF4F-3FE4-499F-9380-84971D1A508E}"/>
    <cellStyle name="Note 27 2 7 2 2" xfId="17996" xr:uid="{597EB494-F341-4A4C-9299-31B6098AEF6A}"/>
    <cellStyle name="Note 27 2 7 2 3" xfId="31620" xr:uid="{E83A9FF3-FD18-414F-B74A-D4E5AE74DC72}"/>
    <cellStyle name="Note 27 2 7 3" xfId="6948" xr:uid="{97C8AA1B-5B04-4DC7-A13E-F988C938EDB3}"/>
    <cellStyle name="Note 27 2 7 4" xfId="26100" xr:uid="{D6895A10-3E28-48F7-A19C-7B737C4F6068}"/>
    <cellStyle name="Note 27 2 8" xfId="8568" xr:uid="{C0C90748-D26F-4190-93D8-63EFE8506A79}"/>
    <cellStyle name="Note 27 2 8 2" xfId="15039" xr:uid="{A562200E-D587-4BED-B873-AA0221461DCD}"/>
    <cellStyle name="Note 27 2 8 2 2" xfId="19430" xr:uid="{3FE4366F-9E2E-4C2A-8F17-BBAF2AB9ACA3}"/>
    <cellStyle name="Note 27 2 8 2 3" xfId="31946" xr:uid="{6EBD335C-31BF-4377-B7C6-BDFCE5A97DD4}"/>
    <cellStyle name="Note 27 2 8 3" xfId="5124" xr:uid="{517BBA9E-AC73-41D1-B8FF-34AFD94748BF}"/>
    <cellStyle name="Note 27 2 8 4" xfId="26426" xr:uid="{5CCC1EE6-DF4C-4A4B-935C-DFDF43058727}"/>
    <cellStyle name="Note 27 2 9" xfId="8567" xr:uid="{624AFB08-0957-4EC0-A7AB-12B3BA8BEB78}"/>
    <cellStyle name="Note 27 2 9 2" xfId="15038" xr:uid="{95C2B387-9E20-4224-A6F6-558B8E6507C5}"/>
    <cellStyle name="Note 27 2 9 2 2" xfId="22666" xr:uid="{0010478B-4B5E-43DC-87AC-76EE40C6B5ED}"/>
    <cellStyle name="Note 27 2 9 2 3" xfId="31945" xr:uid="{FDC8425D-A4CE-4E85-AEB6-C1BD459E6093}"/>
    <cellStyle name="Note 27 2 9 3" xfId="21154" xr:uid="{E7D45C36-2332-4C38-AF90-DE146471E93D}"/>
    <cellStyle name="Note 27 2 9 4" xfId="26425" xr:uid="{5089930C-C695-4DF5-A68E-E5147561759A}"/>
    <cellStyle name="Note 27 20" xfId="11090" xr:uid="{F81A51FD-C655-4832-ACD5-C4526E770244}"/>
    <cellStyle name="Note 27 20 2" xfId="23104" xr:uid="{AB1F7E4A-F931-4B36-9172-24C96F867CFD}"/>
    <cellStyle name="Note 27 20 3" xfId="28412" xr:uid="{A988CC50-22CF-4052-AE75-45B5B5673EF2}"/>
    <cellStyle name="Note 27 21" xfId="11497" xr:uid="{EF5CDE47-E53F-4C46-A0F5-4730DC69D026}"/>
    <cellStyle name="Note 27 21 2" xfId="18876" xr:uid="{78161C56-7B1A-479F-AE89-D56D772F4AB6}"/>
    <cellStyle name="Note 27 21 3" xfId="28783" xr:uid="{50A5272A-3D11-45DE-8441-2FB4EFED40A7}"/>
    <cellStyle name="Note 27 22" xfId="10768" xr:uid="{96C7EDF4-884D-4BC2-8EEE-80A64F2F15BF}"/>
    <cellStyle name="Note 27 22 2" xfId="17549" xr:uid="{86F6E8BD-FDE0-4A86-A18F-E4E238D6AF62}"/>
    <cellStyle name="Note 27 22 3" xfId="28298" xr:uid="{AD88F53E-7BD1-4BEC-B604-DDF8AD75B042}"/>
    <cellStyle name="Note 27 23" xfId="11853" xr:uid="{8F1E53F8-2016-4A58-94D2-55A93074E8A3}"/>
    <cellStyle name="Note 27 23 2" xfId="20476" xr:uid="{E009724E-F9EF-4E75-9C1E-D2650142F423}"/>
    <cellStyle name="Note 27 23 3" xfId="29132" xr:uid="{A6120F2D-F80D-4D38-9AFE-644C05C858A0}"/>
    <cellStyle name="Note 27 24" xfId="12036" xr:uid="{D00A5B1E-5E2C-4AB9-A69F-14A1A0492DAC}"/>
    <cellStyle name="Note 27 24 2" xfId="17481" xr:uid="{E3416D4F-03BA-4D5F-B2E0-F515C42D910F}"/>
    <cellStyle name="Note 27 24 3" xfId="29311" xr:uid="{86B39FE4-FE2F-4E77-9A9B-A833DAD85327}"/>
    <cellStyle name="Note 27 25" xfId="12174" xr:uid="{F77BFE62-63C2-465D-AAC8-161E15E24FDE}"/>
    <cellStyle name="Note 27 25 2" xfId="6129" xr:uid="{16C7D486-4F05-4DCE-AC25-E24446DFCFF8}"/>
    <cellStyle name="Note 27 25 3" xfId="29447" xr:uid="{C57CE0AF-DFE8-4A97-9765-E0ED24CF29E3}"/>
    <cellStyle name="Note 27 26" xfId="17094" xr:uid="{7971A8CE-AA7C-490B-AFA1-C77C903AB007}"/>
    <cellStyle name="Note 27 26 2" xfId="17877" xr:uid="{1F7B1E82-3FE2-43BE-8D99-B02EC1EDEFE9}"/>
    <cellStyle name="Note 27 26 3" xfId="33695" xr:uid="{F9F8CC07-CD97-469F-B093-E457E8D38BE9}"/>
    <cellStyle name="Note 27 27" xfId="23996" xr:uid="{40E12283-4695-40E9-99EE-6737ECC2AC40}"/>
    <cellStyle name="Note 27 28" xfId="34128" xr:uid="{56A808A4-EEFD-463D-8D3F-E174E17AC639}"/>
    <cellStyle name="Note 27 29" xfId="24179" xr:uid="{DF4B6B0B-D5A8-4CC1-8672-7D446BB0CC5B}"/>
    <cellStyle name="Note 27 3" xfId="2187" xr:uid="{00000000-0005-0000-0000-00008C080000}"/>
    <cellStyle name="Note 27 3 2" xfId="4239" xr:uid="{CD793FF9-0369-4705-BE07-56B8AC4A50BF}"/>
    <cellStyle name="Note 27 3 2 2" xfId="13418" xr:uid="{678190DA-6D1C-4299-A5FA-8D7D583CE28E}"/>
    <cellStyle name="Note 27 3 2 2 2" xfId="22503" xr:uid="{FD0BA1B9-798A-4880-B4AC-4FB9C18A2F88}"/>
    <cellStyle name="Note 27 3 2 2 3" xfId="30559" xr:uid="{4FCFF0ED-421D-4F42-B96F-0FA78DB7DD5E}"/>
    <cellStyle name="Note 27 3 2 3" xfId="23078" xr:uid="{DDAFE026-5253-4044-B5D9-D1A34EC35726}"/>
    <cellStyle name="Note 27 3 2 4" xfId="25028" xr:uid="{E6E07B3B-F077-410A-B348-B05FACD4B1E2}"/>
    <cellStyle name="Note 27 3 3" xfId="11500" xr:uid="{4E27F536-9B6D-4BD4-AD41-6FD5F93FD077}"/>
    <cellStyle name="Note 27 3 3 2" xfId="23600" xr:uid="{E126CAB2-4C0C-4631-9E6B-CAC9E00428C7}"/>
    <cellStyle name="Note 27 3 3 3" xfId="28786" xr:uid="{6520A5BB-7FC5-4A51-B2B0-EBF20BD90D26}"/>
    <cellStyle name="Note 27 3 4" xfId="12431" xr:uid="{E4ADF347-F342-4FF5-9A24-F4EE61BD0D64}"/>
    <cellStyle name="Note 27 3 4 2" xfId="22122" xr:uid="{C79495B9-5800-495F-955C-89B1EFBA036E}"/>
    <cellStyle name="Note 27 3 4 3" xfId="29657" xr:uid="{6829AE90-F019-4DEA-BF3C-949E96383E87}"/>
    <cellStyle name="Note 27 3 5" xfId="18968" xr:uid="{525942C9-CC5E-4899-87CA-6FB48DF03A10}"/>
    <cellStyle name="Note 27 3 6" xfId="24172" xr:uid="{ABD0C84F-0C91-4FE2-BD4B-7B9C72697CEF}"/>
    <cellStyle name="Note 27 30" xfId="31670" xr:uid="{E6E49A2C-52B1-44FF-BCF9-28D1E82A4283}"/>
    <cellStyle name="Note 27 4" xfId="3302" xr:uid="{2DE4B2FC-83A0-42D7-94B8-94B0547F0684}"/>
    <cellStyle name="Note 27 4 2" xfId="12932" xr:uid="{5A8701C8-72C6-4636-83AC-39875A969602}"/>
    <cellStyle name="Note 27 4 2 2" xfId="22971" xr:uid="{0D1AAF4E-B92D-434E-A1E8-5D5F620341BD}"/>
    <cellStyle name="Note 27 4 2 3" xfId="30157" xr:uid="{A8CBE673-B148-4BE6-8172-6794CB01B2A7}"/>
    <cellStyle name="Note 27 4 3" xfId="6582" xr:uid="{6F0633C8-470F-47F3-AB4F-1B79B2FB04DF}"/>
    <cellStyle name="Note 27 4 4" xfId="21302" xr:uid="{86158937-BB19-41A6-B690-231441295E26}"/>
    <cellStyle name="Note 27 5" xfId="3535" xr:uid="{1A2B4CB8-9D4B-48EE-AB93-18E9490C37DC}"/>
    <cellStyle name="Note 27 5 2" xfId="13415" xr:uid="{50062977-AB8F-4161-B898-7DA510EF2AA5}"/>
    <cellStyle name="Note 27 5 2 2" xfId="21557" xr:uid="{E96A542B-5421-4D08-8E33-18B37DAF5222}"/>
    <cellStyle name="Note 27 5 2 3" xfId="30556" xr:uid="{E1F1964A-6DF4-4BCC-8FF1-CE47FA3C09FA}"/>
    <cellStyle name="Note 27 5 3" xfId="7086" xr:uid="{B7B6D3B6-69DC-4E21-864B-C7A9784F89FF}"/>
    <cellStyle name="Note 27 5 4" xfId="5921" xr:uid="{8C4DB99D-AE92-4379-94F3-1C4F986635C3}"/>
    <cellStyle name="Note 27 5 5" xfId="25025" xr:uid="{20F720EE-65CD-4FEC-A0C7-B5D7B7D493A2}"/>
    <cellStyle name="Note 27 6" xfId="3745" xr:uid="{C97DDC59-48F2-4083-8A8D-BC191A6FB719}"/>
    <cellStyle name="Note 27 6 2" xfId="14059" xr:uid="{7E8A64A9-253E-4061-955C-605B605843D1}"/>
    <cellStyle name="Note 27 6 2 2" xfId="21953" xr:uid="{F2805130-A842-4A2B-AF62-2AB82764FE12}"/>
    <cellStyle name="Note 27 6 2 3" xfId="31087" xr:uid="{3ADC3802-A3CE-411D-951A-3338BBF622BE}"/>
    <cellStyle name="Note 27 6 3" xfId="18831" xr:uid="{4CABA01B-0C0B-4AA8-8A9E-FDB3AFD6E5D4}"/>
    <cellStyle name="Note 27 6 4" xfId="25566" xr:uid="{DFE1191C-6776-4FFD-BBA6-2DED9D4D83C1}"/>
    <cellStyle name="Note 27 7" xfId="7493" xr:uid="{32FA966A-11E1-4B40-87A8-08C70442AB18}"/>
    <cellStyle name="Note 27 7 2" xfId="13897" xr:uid="{247953B5-03DC-4224-808D-63D41FF6CB97}"/>
    <cellStyle name="Note 27 7 2 2" xfId="22519" xr:uid="{96D7DF4B-BAAD-4DCE-A662-1EE1B671E780}"/>
    <cellStyle name="Note 27 7 2 3" xfId="30927" xr:uid="{FFF95873-8BDA-428B-9889-A54E74F8B948}"/>
    <cellStyle name="Note 27 7 3" xfId="17601" xr:uid="{C76991C2-9198-4CCB-B6AF-A45F86CADAAF}"/>
    <cellStyle name="Note 27 7 4" xfId="25406" xr:uid="{9F264BEA-F2C2-4E52-9D98-D385449AE44C}"/>
    <cellStyle name="Note 27 8" xfId="7826" xr:uid="{169BDF09-B47D-4459-92F3-3DF682B9B89E}"/>
    <cellStyle name="Note 27 8 2" xfId="14297" xr:uid="{79692BB9-A6A9-4CB7-9696-0A8C1DE50690}"/>
    <cellStyle name="Note 27 8 2 2" xfId="20502" xr:uid="{6D85C690-643D-4AA5-B782-60A21768E3EA}"/>
    <cellStyle name="Note 27 8 2 3" xfId="31313" xr:uid="{4D5B5184-5049-4C7C-B53C-F479C75BE446}"/>
    <cellStyle name="Note 27 8 3" xfId="18695" xr:uid="{8A263299-CC38-49D3-A65A-5E7077289031}"/>
    <cellStyle name="Note 27 8 4" xfId="25792" xr:uid="{2B490610-0284-44E2-9883-D4246CE336A2}"/>
    <cellStyle name="Note 27 9" xfId="8140" xr:uid="{5CFC20C7-C845-4A23-B327-08A2CD313079}"/>
    <cellStyle name="Note 27 9 2" xfId="14611" xr:uid="{61114189-EEED-4659-B340-48AADDD15946}"/>
    <cellStyle name="Note 27 9 2 2" xfId="23930" xr:uid="{26EE6A0D-82F3-4B64-BA4D-C1093CC65A84}"/>
    <cellStyle name="Note 27 9 2 3" xfId="31621" xr:uid="{91B68CB8-B944-405E-AEA8-84D10A2FEAD1}"/>
    <cellStyle name="Note 27 9 3" xfId="17799" xr:uid="{89EE22BA-66B6-44E7-BFDB-E9DF215D4AA0}"/>
    <cellStyle name="Note 27 9 4" xfId="26101" xr:uid="{21090101-CFD0-4A51-82DB-F58362AC0DDF}"/>
    <cellStyle name="Note 27_TRAFO" xfId="2188" xr:uid="{00000000-0005-0000-0000-00008D080000}"/>
    <cellStyle name="Note 28" xfId="2189" xr:uid="{00000000-0005-0000-0000-00008E080000}"/>
    <cellStyle name="Note 28 10" xfId="8475" xr:uid="{D877FA77-3B12-4533-9DF5-073453023CB8}"/>
    <cellStyle name="Note 28 10 2" xfId="14946" xr:uid="{A5081EB2-4E43-452C-8A6C-61E5C8D1A5E7}"/>
    <cellStyle name="Note 28 10 2 2" xfId="18632" xr:uid="{047D3DAF-BA8B-4EF1-85D8-FCC7F41D0EB3}"/>
    <cellStyle name="Note 28 10 2 3" xfId="31857" xr:uid="{4C7E9620-0532-4A33-98A5-2062056A76EF}"/>
    <cellStyle name="Note 28 10 3" xfId="22233" xr:uid="{07220607-B5F9-4781-9EA1-DD01EC6D6F06}"/>
    <cellStyle name="Note 28 10 4" xfId="26338" xr:uid="{6910E26A-1940-4A13-BA15-D324E258EA65}"/>
    <cellStyle name="Note 28 11" xfId="8566" xr:uid="{42F9F8B0-F24F-462D-B392-8C98B92ACB1D}"/>
    <cellStyle name="Note 28 11 2" xfId="15037" xr:uid="{B3E5DCF2-EEE8-49B2-BAA3-A867D77539DC}"/>
    <cellStyle name="Note 28 11 2 2" xfId="23945" xr:uid="{D36382E6-21DE-46D0-BA9B-73E12C7D34F6}"/>
    <cellStyle name="Note 28 11 2 3" xfId="31944" xr:uid="{86BF1B7F-F203-4F77-9E7A-A8F53FA6E554}"/>
    <cellStyle name="Note 28 11 3" xfId="19364" xr:uid="{6A64656F-AFF7-41D8-A65F-FBCAFC1AC7E1}"/>
    <cellStyle name="Note 28 11 4" xfId="26424" xr:uid="{F9542B46-E2AE-4B2F-8D26-72FEB8A72250}"/>
    <cellStyle name="Note 28 12" xfId="9015" xr:uid="{AC01F6AB-90D9-48CB-B413-19933FD94AD7}"/>
    <cellStyle name="Note 28 12 2" xfId="15486" xr:uid="{34A0514E-F76F-4A79-880A-909D402B5EE4}"/>
    <cellStyle name="Note 28 12 2 2" xfId="23401" xr:uid="{3E693398-334E-4B51-A1A3-6F624668046F}"/>
    <cellStyle name="Note 28 12 2 3" xfId="32305" xr:uid="{A8F8C833-ABA0-4E2C-9DD1-C84A0F96021B}"/>
    <cellStyle name="Note 28 12 3" xfId="22363" xr:uid="{3C2D353B-FD44-4AD9-82D6-957E4A0020D1}"/>
    <cellStyle name="Note 28 12 4" xfId="26787" xr:uid="{2378EFCD-4BD4-4053-AABF-EF19E835FE8D}"/>
    <cellStyle name="Note 28 13" xfId="8856" xr:uid="{9629FA96-F941-47D5-AA6D-9108B473253E}"/>
    <cellStyle name="Note 28 13 2" xfId="15327" xr:uid="{70691EC2-578E-4259-840B-6FD23A528A64}"/>
    <cellStyle name="Note 28 13 2 2" xfId="21651" xr:uid="{C1E764F6-8F8B-497E-8B43-7268A8998C67}"/>
    <cellStyle name="Note 28 13 2 3" xfId="32147" xr:uid="{B866C26E-38F1-4E59-B272-A248968900B1}"/>
    <cellStyle name="Note 28 13 3" xfId="19010" xr:uid="{A4277581-450A-4BB4-8A92-50FA94254A64}"/>
    <cellStyle name="Note 28 13 4" xfId="26629" xr:uid="{4C7A0A47-3B6E-43E3-BDE0-8B715D41706F}"/>
    <cellStyle name="Note 28 14" xfId="9250" xr:uid="{9F63E67E-0CC3-4E44-B421-1C4080F54ECF}"/>
    <cellStyle name="Note 28 14 2" xfId="15721" xr:uid="{3FB3BA04-BF08-4455-AE8B-7AFE634B717B}"/>
    <cellStyle name="Note 28 14 2 2" xfId="22014" xr:uid="{EF8D9A41-07E8-4B38-A98A-B0D7CBE810C1}"/>
    <cellStyle name="Note 28 14 2 3" xfId="32531" xr:uid="{C5494A65-8472-4E2E-B95C-49142F7AA32E}"/>
    <cellStyle name="Note 28 14 3" xfId="23813" xr:uid="{59B4733E-63FF-41A5-9CA9-DC0B880B6674}"/>
    <cellStyle name="Note 28 14 4" xfId="27012" xr:uid="{210CD709-6EC0-4E80-BD79-344403DEDC96}"/>
    <cellStyle name="Note 28 15" xfId="9558" xr:uid="{4D2D41A9-CB54-48AF-A440-FD467066B507}"/>
    <cellStyle name="Note 28 15 2" xfId="16029" xr:uid="{233CED2F-88CF-4645-9417-D16E26001E9D}"/>
    <cellStyle name="Note 28 15 2 2" xfId="21335" xr:uid="{17EFEE83-95ED-496B-951C-003A14FEC6EE}"/>
    <cellStyle name="Note 28 15 2 3" xfId="32826" xr:uid="{962B49DA-9421-4CC0-B540-A6509CFA5192}"/>
    <cellStyle name="Note 28 15 3" xfId="5424" xr:uid="{569CC795-B70B-4932-B531-BB485B4E61D9}"/>
    <cellStyle name="Note 28 15 4" xfId="27307" xr:uid="{3106B78D-2FE7-43B0-AC1C-59251A952A15}"/>
    <cellStyle name="Note 28 16" xfId="9940" xr:uid="{B6B73842-C825-45A6-A8C9-8D7C35C68801}"/>
    <cellStyle name="Note 28 16 2" xfId="16411" xr:uid="{79E7CC3D-34E0-4559-AA15-B59CBF208B0E}"/>
    <cellStyle name="Note 28 16 2 2" xfId="19928" xr:uid="{0D0EFC05-F681-4302-8384-57BE93FC8891}"/>
    <cellStyle name="Note 28 16 2 3" xfId="33028" xr:uid="{EBB44117-18C6-459F-8624-ED15384355F3}"/>
    <cellStyle name="Note 28 16 3" xfId="5935" xr:uid="{2A538029-F4C7-43FB-A0B1-21E575BF6E89}"/>
    <cellStyle name="Note 28 16 4" xfId="27516" xr:uid="{A4BEFA56-1B7E-4D9A-B959-38824C766166}"/>
    <cellStyle name="Note 28 17" xfId="10119" xr:uid="{A9766F4B-E4C1-43F9-A42C-5ACDA8220AED}"/>
    <cellStyle name="Note 28 17 2" xfId="16590" xr:uid="{561ABFA4-EA90-4C9D-A7F4-275C01735743}"/>
    <cellStyle name="Note 28 17 2 2" xfId="21456" xr:uid="{37DE63FC-BB3C-4F58-8E72-C78473110141}"/>
    <cellStyle name="Note 28 17 2 3" xfId="33205" xr:uid="{3074EEA4-818F-4BE5-8466-7E2A728EAC2B}"/>
    <cellStyle name="Note 28 17 3" xfId="23851" xr:uid="{E5C7E6BA-38E5-475B-AB74-93D878870C19}"/>
    <cellStyle name="Note 28 17 4" xfId="27692" xr:uid="{9F43E896-6CF5-41A7-A0EE-492FFA7D91B1}"/>
    <cellStyle name="Note 28 18" xfId="10296" xr:uid="{6598468D-0F05-427B-9727-D7745B889FE5}"/>
    <cellStyle name="Note 28 18 2" xfId="16767" xr:uid="{8C0D3CDC-2938-499E-AF42-B7DFE024B53B}"/>
    <cellStyle name="Note 28 18 2 2" xfId="21484" xr:uid="{29BF8E97-B8B4-41BC-95F8-F69604569819}"/>
    <cellStyle name="Note 28 18 2 3" xfId="33380" xr:uid="{6385A2DC-DB14-4862-B58D-67D16218C75B}"/>
    <cellStyle name="Note 28 18 3" xfId="5577" xr:uid="{F1207327-FE32-49F8-BD11-E38B55237664}"/>
    <cellStyle name="Note 28 18 4" xfId="27868" xr:uid="{9F0CCA7C-547B-49AD-B7A0-78C15BD33BE8}"/>
    <cellStyle name="Note 28 19" xfId="10458" xr:uid="{6A8BFA52-006E-4932-A856-47D408E376F6}"/>
    <cellStyle name="Note 28 19 2" xfId="16929" xr:uid="{1C8D3814-2B65-48AA-A8F5-E930ED15ABA8}"/>
    <cellStyle name="Note 28 19 2 2" xfId="23800" xr:uid="{8D4994C2-68A4-4211-9F74-F62F9A448093}"/>
    <cellStyle name="Note 28 19 2 3" xfId="33540" xr:uid="{4E72AECA-FD79-46B7-BFC2-8CC988633018}"/>
    <cellStyle name="Note 28 19 3" xfId="5955" xr:uid="{4AADFE6E-0C13-4471-8326-69373E09EF9C}"/>
    <cellStyle name="Note 28 19 4" xfId="28028" xr:uid="{BDDC8AC4-F282-466D-90D6-3641FFC23C77}"/>
    <cellStyle name="Note 28 2" xfId="2190" xr:uid="{00000000-0005-0000-0000-00008F080000}"/>
    <cellStyle name="Note 28 2 10" xfId="9016" xr:uid="{674F8C8A-A497-4C52-8651-EBF430183EB6}"/>
    <cellStyle name="Note 28 2 10 2" xfId="15487" xr:uid="{838C5809-1C30-4C3A-8479-780427D7AE65}"/>
    <cellStyle name="Note 28 2 10 2 2" xfId="5116" xr:uid="{1EBCF82C-A3EB-451A-AA07-F7C409918847}"/>
    <cellStyle name="Note 28 2 10 2 3" xfId="32306" xr:uid="{A82A0B30-7D45-4CC6-802F-CFDD21FF0C71}"/>
    <cellStyle name="Note 28 2 10 3" xfId="19488" xr:uid="{B8E81360-A660-4C2B-AC79-B2F97F4D4805}"/>
    <cellStyle name="Note 28 2 10 4" xfId="26788" xr:uid="{E3383B33-AC85-4B5D-A01F-E07F2EE00217}"/>
    <cellStyle name="Note 28 2 11" xfId="8857" xr:uid="{06E6B167-63BB-4A5C-AAC3-6A50F6A9633C}"/>
    <cellStyle name="Note 28 2 11 2" xfId="15328" xr:uid="{8B647A94-5154-4E37-A17F-98E83F021438}"/>
    <cellStyle name="Note 28 2 11 2 2" xfId="5146" xr:uid="{3F993A04-A315-44C4-ADBD-E5974F0DBB8F}"/>
    <cellStyle name="Note 28 2 11 2 3" xfId="32148" xr:uid="{33A860EA-1DD0-4C01-95AB-B7B81E30E822}"/>
    <cellStyle name="Note 28 2 11 3" xfId="23533" xr:uid="{689B3145-9B47-45EA-9D41-61782004005D}"/>
    <cellStyle name="Note 28 2 11 4" xfId="26630" xr:uid="{C39A4FB0-5AEC-4740-8767-68409F6413B6}"/>
    <cellStyle name="Note 28 2 12" xfId="9251" xr:uid="{E7DB5253-BD43-43D2-8E43-27804326EAB6}"/>
    <cellStyle name="Note 28 2 12 2" xfId="15722" xr:uid="{1C54474E-C57D-4A00-B2D0-B0DA0C2EDE74}"/>
    <cellStyle name="Note 28 2 12 2 2" xfId="20962" xr:uid="{E44A0EFC-D73B-4ECE-8179-606DF6121CC1}"/>
    <cellStyle name="Note 28 2 12 2 3" xfId="32532" xr:uid="{1BAFF2A0-9F65-4AA6-B98B-CB414F7B8641}"/>
    <cellStyle name="Note 28 2 12 3" xfId="21996" xr:uid="{E22530E4-A662-4BD2-AE07-0BFCF89DDDA9}"/>
    <cellStyle name="Note 28 2 12 4" xfId="27013" xr:uid="{1E4B55A0-1B69-4EE3-8526-F95227BA050B}"/>
    <cellStyle name="Note 28 2 13" xfId="9557" xr:uid="{E9E36BBC-FA3A-436D-BAD1-3C2497AEFB1F}"/>
    <cellStyle name="Note 28 2 13 2" xfId="16028" xr:uid="{215F5A68-1CD1-4D2A-A1A8-B98E96A7CCBF}"/>
    <cellStyle name="Note 28 2 13 2 2" xfId="17584" xr:uid="{22722CFC-269B-42F4-B808-ECE4816A1ADE}"/>
    <cellStyle name="Note 28 2 13 2 3" xfId="32825" xr:uid="{DB176F34-546A-4E34-96D3-251D5FD9D34A}"/>
    <cellStyle name="Note 28 2 13 3" xfId="6634" xr:uid="{A987EC4D-7E70-49C6-8CB9-263111586F1B}"/>
    <cellStyle name="Note 28 2 13 4" xfId="27306" xr:uid="{F816C484-1BD8-44DB-8E01-42680E178EAD}"/>
    <cellStyle name="Note 28 2 14" xfId="9941" xr:uid="{FFC0D3F2-170E-470A-8136-F032EEDE0732}"/>
    <cellStyle name="Note 28 2 14 2" xfId="16412" xr:uid="{FA69ADBF-0BB9-49C4-BAEA-246F7DC3AC26}"/>
    <cellStyle name="Note 28 2 14 2 2" xfId="17358" xr:uid="{0A733EA4-314F-43B7-A74B-257DAC055DE7}"/>
    <cellStyle name="Note 28 2 14 2 3" xfId="33029" xr:uid="{B9423863-145A-4006-B4EA-9BC9D10DA37C}"/>
    <cellStyle name="Note 28 2 14 3" xfId="18132" xr:uid="{F022EFBC-670D-4FD9-980B-A7A67B93FF18}"/>
    <cellStyle name="Note 28 2 14 4" xfId="27517" xr:uid="{34E89B1F-11DE-4931-92FE-09C7F5DC9F47}"/>
    <cellStyle name="Note 28 2 15" xfId="10120" xr:uid="{9985DEA7-5C16-433E-BA1B-2147648E8E98}"/>
    <cellStyle name="Note 28 2 15 2" xfId="16591" xr:uid="{DCB299F6-6603-409E-A5AB-6CA9EBAC60B7}"/>
    <cellStyle name="Note 28 2 15 2 2" xfId="7234" xr:uid="{87939C7C-E541-43F5-9A81-06ACE458398E}"/>
    <cellStyle name="Note 28 2 15 2 3" xfId="33206" xr:uid="{CB7DF779-B7D7-4D50-99B0-5A5C8D46B895}"/>
    <cellStyle name="Note 28 2 15 3" xfId="19033" xr:uid="{F58A6719-962F-46FA-97DB-E949A1D62AE1}"/>
    <cellStyle name="Note 28 2 15 4" xfId="27693" xr:uid="{FBC2219B-EA47-4DE6-9697-B3373982AAB7}"/>
    <cellStyle name="Note 28 2 16" xfId="10297" xr:uid="{B1BEB936-0581-4DF1-8D3C-9A40E5760E87}"/>
    <cellStyle name="Note 28 2 16 2" xfId="16768" xr:uid="{6CCDB2FD-6CBE-404D-92C2-017AE9419C9D}"/>
    <cellStyle name="Note 28 2 16 2 2" xfId="21903" xr:uid="{E7C01035-C848-4093-9E6A-21B41362F322}"/>
    <cellStyle name="Note 28 2 16 2 3" xfId="33381" xr:uid="{2DEF3AEF-A2A0-4C66-BB11-976CE6B68089}"/>
    <cellStyle name="Note 28 2 16 3" xfId="22903" xr:uid="{68A724A2-6CB6-4949-A2A4-AAC07925315D}"/>
    <cellStyle name="Note 28 2 16 4" xfId="27869" xr:uid="{C5544242-3375-4C9F-BF65-42F0F135AD35}"/>
    <cellStyle name="Note 28 2 17" xfId="10459" xr:uid="{C99BCD1F-27D8-499E-B0ED-04598C668070}"/>
    <cellStyle name="Note 28 2 17 2" xfId="16930" xr:uid="{13EAF658-14FB-4C8D-841F-A2899324341E}"/>
    <cellStyle name="Note 28 2 17 2 2" xfId="18797" xr:uid="{AC7162DA-1477-4EDF-9E17-5401A484051F}"/>
    <cellStyle name="Note 28 2 17 2 3" xfId="33541" xr:uid="{D42150F0-DCE3-4D39-A252-ADA823E81535}"/>
    <cellStyle name="Note 28 2 17 3" xfId="23187" xr:uid="{D305E363-B12A-460E-A46C-F4A1B05D1D36}"/>
    <cellStyle name="Note 28 2 17 4" xfId="28029" xr:uid="{432DE932-EAD4-42FF-936E-E50708A09ADC}"/>
    <cellStyle name="Note 28 2 18" xfId="11093" xr:uid="{E8511328-A6B9-405F-8560-64287CE94401}"/>
    <cellStyle name="Note 28 2 18 2" xfId="18151" xr:uid="{F85951DF-E508-41E5-A31B-FA3191AB51BE}"/>
    <cellStyle name="Note 28 2 18 3" xfId="28415" xr:uid="{23B4E501-C532-4DBC-8564-20A19A8ED559}"/>
    <cellStyle name="Note 28 2 19" xfId="11502" xr:uid="{14574003-AE3F-4427-B12C-BF2B8A796C49}"/>
    <cellStyle name="Note 28 2 19 2" xfId="20910" xr:uid="{75891A32-7A8A-4F4E-8A5D-57D136D188E2}"/>
    <cellStyle name="Note 28 2 19 3" xfId="28788" xr:uid="{522AD728-145C-4358-B55D-D7170026DEB1}"/>
    <cellStyle name="Note 28 2 2" xfId="2191" xr:uid="{00000000-0005-0000-0000-000090080000}"/>
    <cellStyle name="Note 28 2 2 2" xfId="4240" xr:uid="{AF1A4AB1-08A8-4E6A-8567-BEF143BBC200}"/>
    <cellStyle name="Note 28 2 2 2 2" xfId="13421" xr:uid="{16B09CA7-133F-4295-A744-F1EE88E9506D}"/>
    <cellStyle name="Note 28 2 2 2 2 2" xfId="20452" xr:uid="{D75848EF-98ED-472E-8743-CE3C97843C0D}"/>
    <cellStyle name="Note 28 2 2 2 2 3" xfId="30562" xr:uid="{DD2990A8-356E-41D3-AEB8-315CB9A55151}"/>
    <cellStyle name="Note 28 2 2 2 3" xfId="7064" xr:uid="{8BDB34E9-0B88-4DA2-BA57-8FD7E50C10B7}"/>
    <cellStyle name="Note 28 2 2 2 4" xfId="25031" xr:uid="{92F2BDB1-BEBA-4FC5-9166-33FC9A86EDE4}"/>
    <cellStyle name="Note 28 2 2 3" xfId="11503" xr:uid="{09E2B48F-60A2-492B-8191-34F57564C34D}"/>
    <cellStyle name="Note 28 2 2 3 2" xfId="17522" xr:uid="{3BEC1526-C90E-48F7-84C4-D81910359B83}"/>
    <cellStyle name="Note 28 2 2 3 3" xfId="28789" xr:uid="{02E31D3A-6E76-4D10-A23E-5DFC62D6FD73}"/>
    <cellStyle name="Note 28 2 2 4" xfId="12432" xr:uid="{08869C89-3902-4482-9CCF-46ECC2BE1D7C}"/>
    <cellStyle name="Note 28 2 2 4 2" xfId="19950" xr:uid="{781E92B3-B34E-4DE8-AAFF-DA6F96C567AC}"/>
    <cellStyle name="Note 28 2 2 4 3" xfId="29658" xr:uid="{1913E80A-0A15-4827-A3E3-8B46E54BB21B}"/>
    <cellStyle name="Note 28 2 2 5" xfId="22210" xr:uid="{01F4DC05-080C-4AD3-A061-63A05D3B4893}"/>
    <cellStyle name="Note 28 2 20" xfId="10765" xr:uid="{F8E8377B-2122-4FBB-8470-DCE51461DB7A}"/>
    <cellStyle name="Note 28 2 20 2" xfId="17657" xr:uid="{115B49CE-148E-47FF-966A-B1B5F968B8BA}"/>
    <cellStyle name="Note 28 2 20 3" xfId="28295" xr:uid="{F6973C25-41A2-4D1B-B6E9-7B6DA85DD92A}"/>
    <cellStyle name="Note 28 2 21" xfId="11856" xr:uid="{378BB25A-33AF-43CA-953B-10C8F47E0497}"/>
    <cellStyle name="Note 28 2 21 2" xfId="19335" xr:uid="{452D599C-92DD-4129-A006-99C676228D11}"/>
    <cellStyle name="Note 28 2 21 3" xfId="29135" xr:uid="{09DEA963-1A90-4222-BCE6-994A35A28245}"/>
    <cellStyle name="Note 28 2 22" xfId="12039" xr:uid="{E691D22A-FA21-4982-B236-8D0DC4ADC2B9}"/>
    <cellStyle name="Note 28 2 22 2" xfId="22741" xr:uid="{BCF4B6A0-4744-44DD-8C25-05BE6C965A47}"/>
    <cellStyle name="Note 28 2 22 3" xfId="29314" xr:uid="{478D59DE-C77C-4707-AEE0-D865581EFE84}"/>
    <cellStyle name="Note 28 2 23" xfId="11407" xr:uid="{84DE1399-A1C2-4FFF-8E14-EE6B8C0A3DA9}"/>
    <cellStyle name="Note 28 2 23 2" xfId="17550" xr:uid="{D41E8A59-D5E4-4B04-878E-7279602ADBC3}"/>
    <cellStyle name="Note 28 2 23 3" xfId="28693" xr:uid="{C3A048F7-2C73-45D3-A17C-233D52E720C5}"/>
    <cellStyle name="Note 28 2 24" xfId="17182" xr:uid="{6E6012D5-1289-4AF0-BE1E-73FC6773AA71}"/>
    <cellStyle name="Note 28 2 24 2" xfId="5405" xr:uid="{00AE7E58-FCA8-4A25-ABDB-DD7746D08A4A}"/>
    <cellStyle name="Note 28 2 24 3" xfId="33746" xr:uid="{C425BBF4-2E9E-40BE-B772-F894607ACDE9}"/>
    <cellStyle name="Note 28 2 25" xfId="21125" xr:uid="{5E053F8D-65CF-4B98-BBE7-CB0A8323ABA3}"/>
    <cellStyle name="Note 28 2 26" xfId="32108" xr:uid="{C03A3CC1-7944-483E-91F3-EF1B99ABD9E4}"/>
    <cellStyle name="Note 28 2 27" xfId="24338" xr:uid="{FD41CDA8-5372-4D0C-9582-7B3380DD3D42}"/>
    <cellStyle name="Note 28 2 28" xfId="24284" xr:uid="{D4C23946-CBA4-4816-88AA-A3F7043B8049}"/>
    <cellStyle name="Note 28 2 3" xfId="3532" xr:uid="{2C4F44AD-B425-4181-B767-C02C4FBC57BD}"/>
    <cellStyle name="Note 28 2 3 2" xfId="13420" xr:uid="{371A40F2-B20B-4D2F-8A28-50F702D84EED}"/>
    <cellStyle name="Note 28 2 3 2 2" xfId="20082" xr:uid="{8CDE3D2F-E54D-4F52-8139-02FCF929E07E}"/>
    <cellStyle name="Note 28 2 3 2 3" xfId="30561" xr:uid="{C858415E-AF46-4D77-89BA-276D88E77AAB}"/>
    <cellStyle name="Note 28 2 3 3" xfId="7090" xr:uid="{EAD70EF9-4C00-4749-9E04-C61117C5546E}"/>
    <cellStyle name="Note 28 2 3 4" xfId="22238" xr:uid="{6C8C4CFA-C4A3-4E91-BC1A-FB559775E216}"/>
    <cellStyle name="Note 28 2 3 5" xfId="25030" xr:uid="{660E39FC-B9C7-4365-A7A6-F65AFFC48333}"/>
    <cellStyle name="Note 28 2 4" xfId="3748" xr:uid="{EB9D02EE-F031-4000-9657-0DD3D4952E06}"/>
    <cellStyle name="Note 28 2 4 2" xfId="14062" xr:uid="{42A70385-3A74-4AD9-A684-DD40DB3E2A16}"/>
    <cellStyle name="Note 28 2 4 2 2" xfId="20672" xr:uid="{79EAF375-87EC-4184-BF4A-DB62DA54B05A}"/>
    <cellStyle name="Note 28 2 4 2 3" xfId="31090" xr:uid="{475E7452-57D5-4DE5-8261-99E3904EB70A}"/>
    <cellStyle name="Note 28 2 4 3" xfId="19135" xr:uid="{CED619EF-0A94-4CD3-8431-495C86A94717}"/>
    <cellStyle name="Note 28 2 4 4" xfId="25569" xr:uid="{AB3D6DE5-3FA4-4A26-8627-1883E3C022B2}"/>
    <cellStyle name="Note 28 2 5" xfId="7496" xr:uid="{66B6E4AF-C892-4D49-9353-840C06C16E54}"/>
    <cellStyle name="Note 28 2 5 2" xfId="13900" xr:uid="{FA1C5D3C-26F2-4FCB-91F0-F2C56811B8D0}"/>
    <cellStyle name="Note 28 2 5 2 2" xfId="7716" xr:uid="{B730BBBB-1D56-4306-A94E-39EA0AB5BF09}"/>
    <cellStyle name="Note 28 2 5 2 3" xfId="30930" xr:uid="{FD864425-ED48-47E9-A74D-4EFB037FB32C}"/>
    <cellStyle name="Note 28 2 5 3" xfId="22445" xr:uid="{917C76EA-C85A-49F8-AD84-0F61A417AAD4}"/>
    <cellStyle name="Note 28 2 5 4" xfId="25409" xr:uid="{FC45BF4C-74C3-4251-BA3F-396EEAA614F5}"/>
    <cellStyle name="Note 28 2 6" xfId="7829" xr:uid="{63ED9CCD-0C9B-468E-9F22-544C9E2A824B}"/>
    <cellStyle name="Note 28 2 6 2" xfId="14300" xr:uid="{FBD95159-29B9-42ED-A99C-5BCF881A87C8}"/>
    <cellStyle name="Note 28 2 6 2 2" xfId="18468" xr:uid="{6E628C0B-3707-4FAD-B1B5-F98B810C3674}"/>
    <cellStyle name="Note 28 2 6 2 3" xfId="31316" xr:uid="{C600BB8F-875B-4059-9E28-696B6BF7C16F}"/>
    <cellStyle name="Note 28 2 6 3" xfId="23965" xr:uid="{B24EE7C7-64A2-4585-AFFD-7224E91A3B79}"/>
    <cellStyle name="Note 28 2 6 4" xfId="25795" xr:uid="{BB068B01-1C58-4D74-8831-9F828F24A9A7}"/>
    <cellStyle name="Note 28 2 7" xfId="8137" xr:uid="{3A9B07B7-814B-4D83-999C-3C47FBFFB181}"/>
    <cellStyle name="Note 28 2 7 2" xfId="14608" xr:uid="{809FB1DB-2223-4AA0-B29C-61BDFD819461}"/>
    <cellStyle name="Note 28 2 7 2 2" xfId="18181" xr:uid="{F1C4F81D-2EC6-4F6B-8FBE-9D9A80258876}"/>
    <cellStyle name="Note 28 2 7 2 3" xfId="31618" xr:uid="{8A7B5F8E-6806-4D5B-A15C-4586B31651A9}"/>
    <cellStyle name="Note 28 2 7 3" xfId="17457" xr:uid="{F22C2B21-4139-4FE1-8C64-F31A1A3A6C34}"/>
    <cellStyle name="Note 28 2 7 4" xfId="26098" xr:uid="{FFBE1198-C655-4BF9-A4B7-D5D1A98F74A9}"/>
    <cellStyle name="Note 28 2 8" xfId="8476" xr:uid="{E01A940B-0916-44D5-8768-F7D065FD9607}"/>
    <cellStyle name="Note 28 2 8 2" xfId="14947" xr:uid="{4B483BB1-E2D0-4AA2-A5C2-2B7187FB71C1}"/>
    <cellStyle name="Note 28 2 8 2 2" xfId="21974" xr:uid="{836248AC-2A0D-4F78-9128-E1567E208F28}"/>
    <cellStyle name="Note 28 2 8 2 3" xfId="31858" xr:uid="{A4BA81C8-5270-4B14-879F-80E14A6C70A4}"/>
    <cellStyle name="Note 28 2 8 3" xfId="22534" xr:uid="{2DE12BF1-ABDC-49BE-9B4B-FE4DB28A9C04}"/>
    <cellStyle name="Note 28 2 8 4" xfId="26339" xr:uid="{814D5381-1745-4A19-931B-A83AC4C9D921}"/>
    <cellStyle name="Note 28 2 9" xfId="8323" xr:uid="{FDC575CC-DB30-4ACE-9DA5-A984CCD492CE}"/>
    <cellStyle name="Note 28 2 9 2" xfId="14794" xr:uid="{86472FFF-7A58-4C44-AC00-F47FEF02C44D}"/>
    <cellStyle name="Note 28 2 9 2 2" xfId="23819" xr:uid="{B282468C-E871-42BA-B20A-2A8874DD27D0}"/>
    <cellStyle name="Note 28 2 9 2 3" xfId="31705" xr:uid="{D0AA481A-1996-4913-8EE3-F1601A383704}"/>
    <cellStyle name="Note 28 2 9 3" xfId="19717" xr:uid="{30FC0DBF-9471-4F52-B273-3F205F484FE1}"/>
    <cellStyle name="Note 28 2 9 4" xfId="26186" xr:uid="{7933A831-084E-4991-A319-E01E1D0794B8}"/>
    <cellStyle name="Note 28 20" xfId="11092" xr:uid="{2166B88E-B554-496C-9205-0BE2650FCF65}"/>
    <cellStyle name="Note 28 20 2" xfId="20974" xr:uid="{C9DA75B8-DF59-4931-9BE6-4DDA938119D9}"/>
    <cellStyle name="Note 28 20 3" xfId="28414" xr:uid="{7704D122-602E-462B-8C28-C321B13DB527}"/>
    <cellStyle name="Note 28 21" xfId="11501" xr:uid="{254479B8-6A4D-4833-A0E3-93417AE620FB}"/>
    <cellStyle name="Note 28 21 2" xfId="20556" xr:uid="{313BF227-3FEA-4743-B856-40075698DBD8}"/>
    <cellStyle name="Note 28 21 3" xfId="28787" xr:uid="{9036ED53-D2CA-4813-981F-9D44541C1032}"/>
    <cellStyle name="Note 28 22" xfId="10766" xr:uid="{7E3EBA33-2170-44D5-813B-A086095C723A}"/>
    <cellStyle name="Note 28 22 2" xfId="20952" xr:uid="{7EE6991F-A862-4B42-95C2-C9101AF40E9E}"/>
    <cellStyle name="Note 28 22 3" xfId="28296" xr:uid="{A3A96E43-02F4-4C68-915E-02C7D8564C7C}"/>
    <cellStyle name="Note 28 23" xfId="11855" xr:uid="{74079E2D-C05D-42B0-B3C2-5E5F88E4DFC3}"/>
    <cellStyle name="Note 28 23 2" xfId="20650" xr:uid="{51D91BB9-91CE-4B2B-94EC-2A7FE7ED1806}"/>
    <cellStyle name="Note 28 23 3" xfId="29134" xr:uid="{822DD92D-2092-47C1-A4E8-D748F7CB129E}"/>
    <cellStyle name="Note 28 24" xfId="12038" xr:uid="{41649FBC-40F1-4DE9-B673-1A6DB6DB9E77}"/>
    <cellStyle name="Note 28 24 2" xfId="17505" xr:uid="{E0D7C708-4877-4753-949F-E1ED5DBB359A}"/>
    <cellStyle name="Note 28 24 3" xfId="29313" xr:uid="{00323472-3BBC-483F-A361-184B8C364CEE}"/>
    <cellStyle name="Note 28 25" xfId="11406" xr:uid="{D88EAD89-9FA6-4C71-A208-F374623D800F}"/>
    <cellStyle name="Note 28 25 2" xfId="23117" xr:uid="{A2AD5B02-C13C-4778-8769-026F9DED6B19}"/>
    <cellStyle name="Note 28 25 3" xfId="28692" xr:uid="{E8ECEC15-9DE0-4BC0-9C15-6A66ED912F31}"/>
    <cellStyle name="Note 28 26" xfId="17181" xr:uid="{F11386FD-3806-401E-A90C-4B94467DE4FB}"/>
    <cellStyle name="Note 28 26 2" xfId="19265" xr:uid="{EFB06877-C271-4E57-A596-847155EC7135}"/>
    <cellStyle name="Note 28 26 3" xfId="33745" xr:uid="{3C04E994-D7D6-4B7C-9483-69F929954738}"/>
    <cellStyle name="Note 28 27" xfId="23924" xr:uid="{E6EA9EA0-E3AA-4757-B3A4-A131FCD8A15E}"/>
    <cellStyle name="Note 28 28" xfId="34290" xr:uid="{9FF7782C-D44D-4064-BB05-4812218721DF}"/>
    <cellStyle name="Note 28 29" xfId="34108" xr:uid="{1477BFA1-7CC1-4B16-AB89-ACB601D25095}"/>
    <cellStyle name="Note 28 3" xfId="2192" xr:uid="{00000000-0005-0000-0000-000091080000}"/>
    <cellStyle name="Note 28 3 2" xfId="4241" xr:uid="{12195C52-9C7C-4203-B1CF-B7EA9CF0A572}"/>
    <cellStyle name="Note 28 3 2 2" xfId="13422" xr:uid="{42BA7830-37DD-4A5D-BBD9-F6A8C69C8354}"/>
    <cellStyle name="Note 28 3 2 2 2" xfId="18558" xr:uid="{CF48809F-029E-41AC-9D94-C8D626B79DD9}"/>
    <cellStyle name="Note 28 3 2 2 3" xfId="30563" xr:uid="{EF337BB6-42C8-4601-B398-967C2C33F02E}"/>
    <cellStyle name="Note 28 3 2 3" xfId="7651" xr:uid="{8808BE0F-5570-44BB-BDB4-78A504C5A32F}"/>
    <cellStyle name="Note 28 3 2 4" xfId="25032" xr:uid="{07EF0789-C2D3-450C-931D-55AC0D4D16EA}"/>
    <cellStyle name="Note 28 3 3" xfId="11504" xr:uid="{A922E497-B878-451A-BEA5-DC1962531D08}"/>
    <cellStyle name="Note 28 3 3 2" xfId="5200" xr:uid="{6FC1A134-BFC3-427D-8634-C6C16E173D0E}"/>
    <cellStyle name="Note 28 3 3 3" xfId="28790" xr:uid="{3E5A1CB4-09DD-4F78-8BA8-9ED420B270BF}"/>
    <cellStyle name="Note 28 3 4" xfId="12433" xr:uid="{BCDFF327-4DA7-4C7C-B330-48693D53CDA0}"/>
    <cellStyle name="Note 28 3 4 2" xfId="24019" xr:uid="{EB5833E3-BA6D-4FB5-A6FB-58F32A77DF58}"/>
    <cellStyle name="Note 28 3 4 3" xfId="29659" xr:uid="{E489B3B4-C4FA-43D2-BB1B-C829E54CEA6A}"/>
    <cellStyle name="Note 28 3 5" xfId="19267" xr:uid="{46BDA8E1-85A0-4D0C-BDED-5ABF1402911F}"/>
    <cellStyle name="Note 28 3 6" xfId="24173" xr:uid="{FD4DD2C9-8785-4BE6-8A0A-05C9CBFAA410}"/>
    <cellStyle name="Note 28 30" xfId="34195" xr:uid="{25F40D3C-D238-4D8A-88DE-879039776C72}"/>
    <cellStyle name="Note 28 4" xfId="3303" xr:uid="{54DE021C-7E40-4199-BB26-9C931E4F2FEC}"/>
    <cellStyle name="Note 28 4 2" xfId="12933" xr:uid="{2BB7B627-332B-4C3A-8390-0D0FEA338FB4}"/>
    <cellStyle name="Note 28 4 2 2" xfId="5097" xr:uid="{7158B37C-3D7A-46E0-A410-68B3CDF13D34}"/>
    <cellStyle name="Note 28 4 2 3" xfId="30158" xr:uid="{F6A6A2CF-A29B-4216-BDED-016E24E04A6F}"/>
    <cellStyle name="Note 28 4 3" xfId="6583" xr:uid="{C0D01066-C67D-472D-84C3-9487415F853A}"/>
    <cellStyle name="Note 28 4 4" xfId="5251" xr:uid="{CF630B97-09BF-4352-9ABD-BAEF4A7CB807}"/>
    <cellStyle name="Note 28 5" xfId="3533" xr:uid="{58B48796-E648-4C1B-A505-088B84024711}"/>
    <cellStyle name="Note 28 5 2" xfId="13419" xr:uid="{90745BB9-6F78-4105-8F36-0DF5D53773F1}"/>
    <cellStyle name="Note 28 5 2 2" xfId="19437" xr:uid="{381F3323-AD10-43B1-8116-FFF13E60C775}"/>
    <cellStyle name="Note 28 5 2 3" xfId="30560" xr:uid="{07DACE1C-1A30-49B8-BD6C-A1A4404F20A4}"/>
    <cellStyle name="Note 28 5 3" xfId="7089" xr:uid="{EFF63598-8075-4C62-9473-361D9C7468FD}"/>
    <cellStyle name="Note 28 5 4" xfId="23830" xr:uid="{D6B5F447-8F83-496F-8748-3DFBBCBEB650}"/>
    <cellStyle name="Note 28 5 5" xfId="25029" xr:uid="{8CC1CEBB-7C40-4BF5-BFD7-B43807E4507B}"/>
    <cellStyle name="Note 28 6" xfId="3747" xr:uid="{C83E596A-CD64-4B0D-8573-289127D6023F}"/>
    <cellStyle name="Note 28 6 2" xfId="14061" xr:uid="{6E23C040-0E20-4737-934E-F6303F90051D}"/>
    <cellStyle name="Note 28 6 2 2" xfId="19402" xr:uid="{8C5BADC4-D3DF-4BB3-A08B-0BB5CD30782E}"/>
    <cellStyle name="Note 28 6 2 3" xfId="31089" xr:uid="{97782C47-55B3-499D-85B1-170A8F4A8E91}"/>
    <cellStyle name="Note 28 6 3" xfId="5196" xr:uid="{DDE59CED-6A90-48F0-8A21-0954EE6C455B}"/>
    <cellStyle name="Note 28 6 4" xfId="25568" xr:uid="{959383EA-B937-4012-832D-43C0180A446B}"/>
    <cellStyle name="Note 28 7" xfId="7495" xr:uid="{2FDAFDBC-5051-4071-84E4-F2C526BB9A64}"/>
    <cellStyle name="Note 28 7 2" xfId="13899" xr:uid="{F16E278E-25BC-4DE5-A627-971EA136872A}"/>
    <cellStyle name="Note 28 7 2 2" xfId="21827" xr:uid="{9BA38AAD-737A-4E47-A07E-4500CB6FB973}"/>
    <cellStyle name="Note 28 7 2 3" xfId="30929" xr:uid="{AA6EB568-48DF-45AC-953D-6ACCD18681B6}"/>
    <cellStyle name="Note 28 7 3" xfId="23063" xr:uid="{F6D3FC28-FE09-4416-9E15-386746FD1A5A}"/>
    <cellStyle name="Note 28 7 4" xfId="25408" xr:uid="{020ACCD5-C1FF-4479-8123-F3D1F04C49DB}"/>
    <cellStyle name="Note 28 8" xfId="7828" xr:uid="{458BF076-8CE2-4377-8F7D-D65ADEB44E35}"/>
    <cellStyle name="Note 28 8 2" xfId="14299" xr:uid="{DAE676A0-D14F-4DED-8DC8-FC815A5A5D54}"/>
    <cellStyle name="Note 28 8 2 2" xfId="19292" xr:uid="{57096F80-33CB-4C77-AE92-49AB127DAF4F}"/>
    <cellStyle name="Note 28 8 2 3" xfId="31315" xr:uid="{7425DEBA-A69F-4F50-B454-3412E1EC929D}"/>
    <cellStyle name="Note 28 8 3" xfId="22956" xr:uid="{26EAB5FE-9F9E-4B3C-A436-A61FE48DB28B}"/>
    <cellStyle name="Note 28 8 4" xfId="25794" xr:uid="{EE685A98-9E93-4F7D-A98C-94767D3DC415}"/>
    <cellStyle name="Note 28 9" xfId="8138" xr:uid="{4AE88310-11FC-43AC-9FD7-6BD96B2FD27B}"/>
    <cellStyle name="Note 28 9 2" xfId="14609" xr:uid="{38F22F35-BB9E-4D67-BECD-5C468559F26B}"/>
    <cellStyle name="Note 28 9 2 2" xfId="21001" xr:uid="{674B119E-3FEC-4C5C-9A25-A9CCE5BEE033}"/>
    <cellStyle name="Note 28 9 2 3" xfId="31619" xr:uid="{FD68BF6D-C164-4E8D-97FE-58D2BE6CAE3E}"/>
    <cellStyle name="Note 28 9 3" xfId="22638" xr:uid="{EF012056-B410-444E-91E3-8DD733A4E20F}"/>
    <cellStyle name="Note 28 9 4" xfId="26099" xr:uid="{CE9A0BDD-B987-4AE5-88C4-DC6F9233537E}"/>
    <cellStyle name="Note 28_TRAFO" xfId="2193" xr:uid="{00000000-0005-0000-0000-000092080000}"/>
    <cellStyle name="Note 29" xfId="2194" xr:uid="{00000000-0005-0000-0000-000093080000}"/>
    <cellStyle name="Note 29 10" xfId="8477" xr:uid="{24890778-7900-4197-AE7B-020981E75C6A}"/>
    <cellStyle name="Note 29 10 2" xfId="14948" xr:uid="{07BBAD8D-7A2B-4EA4-A25A-595E854D3C91}"/>
    <cellStyle name="Note 29 10 2 2" xfId="22728" xr:uid="{18E3AB7C-42C0-480B-920A-FDA4F8053459}"/>
    <cellStyle name="Note 29 10 2 3" xfId="31859" xr:uid="{C6A8627A-1362-4AFC-92B7-515E56960F7C}"/>
    <cellStyle name="Note 29 10 3" xfId="18626" xr:uid="{1DDDB418-F1F6-4B57-BB95-48B9C27E520B}"/>
    <cellStyle name="Note 29 10 4" xfId="26340" xr:uid="{721B2EC1-3F92-4C74-B897-D4A5DB5338EE}"/>
    <cellStyle name="Note 29 11" xfId="8324" xr:uid="{883EC82D-34EC-4707-B889-3154287350A5}"/>
    <cellStyle name="Note 29 11 2" xfId="14795" xr:uid="{50FC1437-D469-4760-B9BA-CD95996027C6}"/>
    <cellStyle name="Note 29 11 2 2" xfId="5490" xr:uid="{A2C2E9C7-FBB0-4461-98A9-FF019A4C95B7}"/>
    <cellStyle name="Note 29 11 2 3" xfId="31706" xr:uid="{28F2B464-C976-4FF6-834F-01AFAB87BFEC}"/>
    <cellStyle name="Note 29 11 3" xfId="21911" xr:uid="{7825B9C4-F48F-4356-9B6E-546F8B1A71EC}"/>
    <cellStyle name="Note 29 11 4" xfId="26187" xr:uid="{DDE9D2A9-1FFA-4C44-8820-3857D91A5D46}"/>
    <cellStyle name="Note 29 12" xfId="9017" xr:uid="{E9393360-185A-45A0-BFD0-AB261F9C12A9}"/>
    <cellStyle name="Note 29 12 2" xfId="15488" xr:uid="{A80B6C23-EEE0-4E3F-99E2-004511CC9287}"/>
    <cellStyle name="Note 29 12 2 2" xfId="22848" xr:uid="{9462683E-4230-4EDC-B224-BD96CB9E3164}"/>
    <cellStyle name="Note 29 12 2 3" xfId="32307" xr:uid="{BC80CDB5-2500-43FA-B640-3DE9746499AC}"/>
    <cellStyle name="Note 29 12 3" xfId="22407" xr:uid="{8ADE8F55-5633-44F1-820D-2B9EF08CCB6F}"/>
    <cellStyle name="Note 29 12 4" xfId="26789" xr:uid="{9A1ECDFE-DA0F-4A7C-993B-DFC295B98F33}"/>
    <cellStyle name="Note 29 13" xfId="8858" xr:uid="{80595887-CB3D-4154-90C9-9C66D7D4EBEA}"/>
    <cellStyle name="Note 29 13 2" xfId="15329" xr:uid="{5434E932-39AC-4A4A-B8F7-FC3E0A481BE5}"/>
    <cellStyle name="Note 29 13 2 2" xfId="5243" xr:uid="{920A369B-5E2F-41EE-98DE-120E2E1B0B57}"/>
    <cellStyle name="Note 29 13 2 3" xfId="32149" xr:uid="{7460F954-4398-47D8-8538-3AC2B05B20C1}"/>
    <cellStyle name="Note 29 13 3" xfId="22879" xr:uid="{932FA4A9-CF80-4994-953D-F0E46A35D727}"/>
    <cellStyle name="Note 29 13 4" xfId="26631" xr:uid="{DE559107-E7B0-43C7-A479-8175AA7B1B19}"/>
    <cellStyle name="Note 29 14" xfId="9252" xr:uid="{5461AC8D-79AF-4930-87E2-989FFBC075F3}"/>
    <cellStyle name="Note 29 14 2" xfId="15723" xr:uid="{0D639AF3-FDA2-4409-8589-A9425F9706CA}"/>
    <cellStyle name="Note 29 14 2 2" xfId="20492" xr:uid="{D009B3BD-A3BC-4478-B197-20CE969E9A4A}"/>
    <cellStyle name="Note 29 14 2 3" xfId="32533" xr:uid="{BF0E6E1B-E7CB-4ADA-962C-FD59833C6EF6}"/>
    <cellStyle name="Note 29 14 3" xfId="19872" xr:uid="{A300EDFF-557C-4445-AF92-58DA49E8E50E}"/>
    <cellStyle name="Note 29 14 4" xfId="27014" xr:uid="{29B455D9-4A30-4BD5-BFED-64388BFB49BD}"/>
    <cellStyle name="Note 29 15" xfId="9556" xr:uid="{2EFD9EBF-D26B-44F9-BDA4-B0817A5BDAFB}"/>
    <cellStyle name="Note 29 15 2" xfId="16027" xr:uid="{12C5E74A-F535-4BE9-9AF2-89CB8DB247BD}"/>
    <cellStyle name="Note 29 15 2 2" xfId="17588" xr:uid="{E943E3FF-40C2-4A0C-BB56-B1EAC1784931}"/>
    <cellStyle name="Note 29 15 2 3" xfId="32824" xr:uid="{23A6CF35-0E14-455F-BFB6-CC1B69E901A0}"/>
    <cellStyle name="Note 29 15 3" xfId="18127" xr:uid="{1551FDD0-0A4E-4899-BD28-77EC32A0402D}"/>
    <cellStyle name="Note 29 15 4" xfId="27305" xr:uid="{93712B2A-4D1C-42A8-B34B-D7EE27B29A59}"/>
    <cellStyle name="Note 29 16" xfId="9942" xr:uid="{6FEE059F-0CAE-4B04-9EE7-E2E381DC16DD}"/>
    <cellStyle name="Note 29 16 2" xfId="16413" xr:uid="{2FD02969-C765-4B9D-8434-CB68FB9BF30C}"/>
    <cellStyle name="Note 29 16 2 2" xfId="22057" xr:uid="{30F07ECA-FBBB-4E33-8EB3-BF5DD7CC6F1A}"/>
    <cellStyle name="Note 29 16 2 3" xfId="33030" xr:uid="{20E45C8F-72AA-454C-9108-9A0A21973308}"/>
    <cellStyle name="Note 29 16 3" xfId="7109" xr:uid="{4C9865A0-D843-4815-BF8C-EA7BEE8723EF}"/>
    <cellStyle name="Note 29 16 4" xfId="27518" xr:uid="{7FA3A385-C674-42BB-BC2F-91D2BA0786A3}"/>
    <cellStyle name="Note 29 17" xfId="10121" xr:uid="{E739F5B4-3570-4F2C-83CB-5B390ECB37B6}"/>
    <cellStyle name="Note 29 17 2" xfId="16592" xr:uid="{63F42D21-3653-49C3-99EE-71D6FCF5EB5A}"/>
    <cellStyle name="Note 29 17 2 2" xfId="23124" xr:uid="{69ACF21E-1AEB-4A35-9CCE-4F3295E74A83}"/>
    <cellStyle name="Note 29 17 2 3" xfId="33207" xr:uid="{756720F2-7413-4DA4-A880-3ACC32755F55}"/>
    <cellStyle name="Note 29 17 3" xfId="22018" xr:uid="{4278F593-DA13-4B17-AC74-FA30DC1E29A1}"/>
    <cellStyle name="Note 29 17 4" xfId="27694" xr:uid="{58654BA9-974B-41B1-B5C7-E13A8B5086D9}"/>
    <cellStyle name="Note 29 18" xfId="10298" xr:uid="{F500D804-9AA2-49CA-A67B-921CB04D1401}"/>
    <cellStyle name="Note 29 18 2" xfId="16769" xr:uid="{FCBEB3C4-5C87-4125-87B0-3B4BFB62C1B6}"/>
    <cellStyle name="Note 29 18 2 2" xfId="20170" xr:uid="{34C7D298-3BAE-4A47-9B02-35A087C6ED60}"/>
    <cellStyle name="Note 29 18 2 3" xfId="33382" xr:uid="{3CBA4046-3412-4195-AC66-4B474FAD6753}"/>
    <cellStyle name="Note 29 18 3" xfId="20646" xr:uid="{C7A9429F-D65E-4BA2-9731-0763C9199E7C}"/>
    <cellStyle name="Note 29 18 4" xfId="27870" xr:uid="{83D505BF-3151-4A11-9439-468A0E879F0E}"/>
    <cellStyle name="Note 29 19" xfId="10460" xr:uid="{C4766F92-CADF-4E6A-82A0-A40FF36E7AC9}"/>
    <cellStyle name="Note 29 19 2" xfId="16931" xr:uid="{F321DB4B-9AC3-43F7-AC47-BBC7288D19F5}"/>
    <cellStyle name="Note 29 19 2 2" xfId="21262" xr:uid="{2368D091-334B-4EF4-8BC7-A7640F8F2896}"/>
    <cellStyle name="Note 29 19 2 3" xfId="33542" xr:uid="{CE679A1B-A494-4FEE-955B-CD6CB09396C7}"/>
    <cellStyle name="Note 29 19 3" xfId="5029" xr:uid="{B9686CB4-A734-4769-8504-7FFE30C28DDE}"/>
    <cellStyle name="Note 29 19 4" xfId="28030" xr:uid="{BBFCE13B-A48E-4800-8412-9B99769D6C33}"/>
    <cellStyle name="Note 29 2" xfId="2195" xr:uid="{00000000-0005-0000-0000-000094080000}"/>
    <cellStyle name="Note 29 2 10" xfId="9018" xr:uid="{61AE4216-8A3C-4933-9287-2211DDFEA161}"/>
    <cellStyle name="Note 29 2 10 2" xfId="15489" xr:uid="{CB4E7901-8D52-455B-8C60-E25D792989E9}"/>
    <cellStyle name="Note 29 2 10 2 2" xfId="5261" xr:uid="{ACA67B46-19D1-443D-A97E-53F6373738A4}"/>
    <cellStyle name="Note 29 2 10 2 3" xfId="32308" xr:uid="{ED54C11F-D3A6-400F-B2DB-24BEEE5058AB}"/>
    <cellStyle name="Note 29 2 10 3" xfId="18890" xr:uid="{981D2141-A4EE-41D3-B4C4-E83DC89C9371}"/>
    <cellStyle name="Note 29 2 10 4" xfId="26790" xr:uid="{1CAE89B2-FFA5-4874-9392-8375913941A9}"/>
    <cellStyle name="Note 29 2 11" xfId="8859" xr:uid="{007469F1-A941-4069-8C4B-A65E68F081F3}"/>
    <cellStyle name="Note 29 2 11 2" xfId="15330" xr:uid="{B5CCF4FD-F54A-49D5-901C-9DAD55D6000F}"/>
    <cellStyle name="Note 29 2 11 2 2" xfId="6989" xr:uid="{3E4D2BAB-CF05-4E14-8D9D-CD4C68BE3BA0}"/>
    <cellStyle name="Note 29 2 11 2 3" xfId="32150" xr:uid="{AC49D668-BAEE-45B5-A221-FB39F194A353}"/>
    <cellStyle name="Note 29 2 11 3" xfId="21644" xr:uid="{9A878FF8-D0AE-444A-8A02-A59A0221D85C}"/>
    <cellStyle name="Note 29 2 11 4" xfId="26632" xr:uid="{29C1317B-9DE6-4902-959C-6339F7443D92}"/>
    <cellStyle name="Note 29 2 12" xfId="9253" xr:uid="{ABAC9A8F-B3E0-4AA0-94BE-13A2AD9277C0}"/>
    <cellStyle name="Note 29 2 12 2" xfId="15724" xr:uid="{65422995-713F-40B4-9568-4B417DC0918B}"/>
    <cellStyle name="Note 29 2 12 2 2" xfId="22824" xr:uid="{48A365FF-6C14-4417-B83B-1B1EBE973362}"/>
    <cellStyle name="Note 29 2 12 2 3" xfId="32534" xr:uid="{16F69C48-5A51-48F3-8E79-1E84DD06F19E}"/>
    <cellStyle name="Note 29 2 12 3" xfId="18482" xr:uid="{FB820D27-2AC7-401A-97E0-3885BB7409DC}"/>
    <cellStyle name="Note 29 2 12 4" xfId="27015" xr:uid="{2887CDBE-B6F0-4171-9C4E-0AE1BEAE94DF}"/>
    <cellStyle name="Note 29 2 13" xfId="9555" xr:uid="{9D926BA5-5E35-4264-B517-D9EEE5AB699D}"/>
    <cellStyle name="Note 29 2 13 2" xfId="16026" xr:uid="{98C626CE-478A-40D4-9833-3B8449D9A214}"/>
    <cellStyle name="Note 29 2 13 2 2" xfId="22382" xr:uid="{ADDFDE54-9ABA-405E-AD97-DC86FAE7404B}"/>
    <cellStyle name="Note 29 2 13 2 3" xfId="32823" xr:uid="{A3D444CD-0E23-4276-B347-5D1991D63CA5}"/>
    <cellStyle name="Note 29 2 13 3" xfId="17896" xr:uid="{3B5052E3-1925-49F5-8803-12CBD1248CBB}"/>
    <cellStyle name="Note 29 2 13 4" xfId="27304" xr:uid="{49191CA1-E1C6-4056-A8DB-5A7859F50441}"/>
    <cellStyle name="Note 29 2 14" xfId="9943" xr:uid="{560D93FD-928B-4765-86CA-14D6BCBDA803}"/>
    <cellStyle name="Note 29 2 14 2" xfId="16414" xr:uid="{641BBA33-7D5F-4137-BA84-FE9045B0B79A}"/>
    <cellStyle name="Note 29 2 14 2 2" xfId="19667" xr:uid="{0C1D945B-E39E-4225-8EAB-E0735D00FC50}"/>
    <cellStyle name="Note 29 2 14 2 3" xfId="33031" xr:uid="{49A9E90B-1157-4D6D-B503-221031748397}"/>
    <cellStyle name="Note 29 2 14 3" xfId="19492" xr:uid="{A44FCE0C-6A7F-4D3A-AF18-5E2A59CEFAC2}"/>
    <cellStyle name="Note 29 2 14 4" xfId="27519" xr:uid="{BA0A9DB9-F9DA-4BB1-8936-3294281CB594}"/>
    <cellStyle name="Note 29 2 15" xfId="10122" xr:uid="{5DCD4265-4F6C-43D9-8850-2451EBD2C7F7}"/>
    <cellStyle name="Note 29 2 15 2" xfId="16593" xr:uid="{E2F0C9FD-A12E-4659-A2AA-680DAA928EAE}"/>
    <cellStyle name="Note 29 2 15 2 2" xfId="17378" xr:uid="{2488B113-CE57-474B-BB2E-11F12DDD5485}"/>
    <cellStyle name="Note 29 2 15 2 3" xfId="33208" xr:uid="{9CE53DBA-5259-4F18-8E97-BA7E0811FF87}"/>
    <cellStyle name="Note 29 2 15 3" xfId="18521" xr:uid="{D7DBEF0C-C69E-4D6C-ACF8-EA9E1B170E91}"/>
    <cellStyle name="Note 29 2 15 4" xfId="27695" xr:uid="{CF56295B-1B28-4E58-9368-69BAF70BEFB3}"/>
    <cellStyle name="Note 29 2 16" xfId="10299" xr:uid="{1C7E9AC8-784C-430E-B55E-554393CC7C49}"/>
    <cellStyle name="Note 29 2 16 2" xfId="16770" xr:uid="{04FE5082-1328-428A-AF9F-35B9EEEAEC93}"/>
    <cellStyle name="Note 29 2 16 2 2" xfId="23586" xr:uid="{1570B98F-A9EA-46BE-9A2E-A21F218C2942}"/>
    <cellStyle name="Note 29 2 16 2 3" xfId="33383" xr:uid="{DD379D13-8C1F-4B24-8EAE-ED9B8412D2C2}"/>
    <cellStyle name="Note 29 2 16 3" xfId="23141" xr:uid="{1237BDC4-3F2B-488A-9487-EB2B524924BA}"/>
    <cellStyle name="Note 29 2 16 4" xfId="27871" xr:uid="{F8D0B71D-D556-4B7A-A2DA-D3E677612961}"/>
    <cellStyle name="Note 29 2 17" xfId="10461" xr:uid="{768F5EC3-3428-4B3E-9125-3D88FA87307B}"/>
    <cellStyle name="Note 29 2 17 2" xfId="16932" xr:uid="{A93A78D0-546A-4508-A1C6-E4396C23BDBF}"/>
    <cellStyle name="Note 29 2 17 2 2" xfId="6098" xr:uid="{BED18F77-CFF7-4B61-84A3-47959332A792}"/>
    <cellStyle name="Note 29 2 17 2 3" xfId="33543" xr:uid="{9CA82319-6A27-461E-8FB5-B10DE011DE81}"/>
    <cellStyle name="Note 29 2 17 3" xfId="22703" xr:uid="{5BEB5D03-89D0-4C68-A50E-61014ECA5423}"/>
    <cellStyle name="Note 29 2 17 4" xfId="28031" xr:uid="{5DF8EAEF-8453-4DFB-BB63-A008ACECE62F}"/>
    <cellStyle name="Note 29 2 18" xfId="11095" xr:uid="{DD3B1AD4-8CE9-4A3B-B76B-4776B1186DD2}"/>
    <cellStyle name="Note 29 2 18 2" xfId="19012" xr:uid="{54CF3FDE-2007-4A47-B21A-6F836D48A7AC}"/>
    <cellStyle name="Note 29 2 18 3" xfId="28417" xr:uid="{61E44A27-B3B5-4479-AA73-C0362B364CE6}"/>
    <cellStyle name="Note 29 2 19" xfId="11506" xr:uid="{3B04D83F-6D57-482E-9934-0375996D8B63}"/>
    <cellStyle name="Note 29 2 19 2" xfId="20819" xr:uid="{47843E40-BCAC-4ABF-B223-55456D58C746}"/>
    <cellStyle name="Note 29 2 19 3" xfId="28792" xr:uid="{EBE4FDD4-3E08-4ADE-B92D-564A6614559C}"/>
    <cellStyle name="Note 29 2 2" xfId="2196" xr:uid="{00000000-0005-0000-0000-000095080000}"/>
    <cellStyle name="Note 29 2 2 2" xfId="4242" xr:uid="{1A0A07C5-B780-4328-AE07-2C4ECC7E0187}"/>
    <cellStyle name="Note 29 2 2 2 2" xfId="13425" xr:uid="{9BB3B19B-AEB4-4CA8-8CC8-2F830C204F8E}"/>
    <cellStyle name="Note 29 2 2 2 2 2" xfId="4508" xr:uid="{2CEFA8E8-D400-4D95-9B05-BA2B94464A11}"/>
    <cellStyle name="Note 29 2 2 2 2 3" xfId="30566" xr:uid="{20B7384E-AB12-448A-A0C4-A13CF2304EB6}"/>
    <cellStyle name="Note 29 2 2 2 3" xfId="21767" xr:uid="{87CD8CEA-2E8D-4336-B082-0562E48AD43E}"/>
    <cellStyle name="Note 29 2 2 2 4" xfId="25035" xr:uid="{5E5A8398-17E1-4462-B395-7655E2819A84}"/>
    <cellStyle name="Note 29 2 2 3" xfId="11507" xr:uid="{E36624C7-9285-44CB-930A-C64C4E6650F8}"/>
    <cellStyle name="Note 29 2 2 3 2" xfId="5801" xr:uid="{80E90265-4AE7-48F9-B082-EED0240684D7}"/>
    <cellStyle name="Note 29 2 2 3 3" xfId="28793" xr:uid="{3A0C87F2-F45F-4F63-ADC7-10D9AB6BE588}"/>
    <cellStyle name="Note 29 2 2 4" xfId="12434" xr:uid="{8C4A55A7-B7BF-42EB-B561-1A838F17F5F9}"/>
    <cellStyle name="Note 29 2 2 4 2" xfId="18302" xr:uid="{3F8CEE3D-6A74-4D99-85ED-ADA13594CAAE}"/>
    <cellStyle name="Note 29 2 2 4 3" xfId="29660" xr:uid="{39274163-DD73-4AC3-A0ED-05F820E00012}"/>
    <cellStyle name="Note 29 2 2 5" xfId="22491" xr:uid="{EC936345-E1E1-4AAA-A008-555343B95EE9}"/>
    <cellStyle name="Note 29 2 20" xfId="10763" xr:uid="{B9D01B25-6C9B-4563-86E2-D15281877FD0}"/>
    <cellStyle name="Note 29 2 20 2" xfId="4434" xr:uid="{B37C00EA-1FC4-472B-BF43-DB6117F020D8}"/>
    <cellStyle name="Note 29 2 20 3" xfId="28293" xr:uid="{63DCA3DB-36F5-459A-8435-99D8568AF134}"/>
    <cellStyle name="Note 29 2 21" xfId="11858" xr:uid="{826DA5D8-2966-48F0-9E7F-1BC614C1F67D}"/>
    <cellStyle name="Note 29 2 21 2" xfId="5880" xr:uid="{14FFF9A4-BF22-458B-9692-93742AD59512}"/>
    <cellStyle name="Note 29 2 21 3" xfId="29137" xr:uid="{77E6049E-6E3A-4A8E-ACC8-9E8C67A66F47}"/>
    <cellStyle name="Note 29 2 22" xfId="12041" xr:uid="{57E9682D-1E82-4600-9E66-257C58BAE813}"/>
    <cellStyle name="Note 29 2 22 2" xfId="5131" xr:uid="{F4533F2D-5779-4B7D-9563-8EF972DBA674}"/>
    <cellStyle name="Note 29 2 22 3" xfId="29316" xr:uid="{6B36AB4C-215C-40EC-8787-BCEC73992E66}"/>
    <cellStyle name="Note 29 2 23" xfId="11409" xr:uid="{73C6325C-3897-44D4-AD04-68F847724EC5}"/>
    <cellStyle name="Note 29 2 23 2" xfId="4645" xr:uid="{C6DB98CA-B1F2-49FC-B266-7CFC348FAEFC}"/>
    <cellStyle name="Note 29 2 23 3" xfId="28695" xr:uid="{AE47A2AF-558E-42A2-8E60-B74EFF9B8703}"/>
    <cellStyle name="Note 29 2 24" xfId="17184" xr:uid="{7784A6A9-1502-4CBC-8521-6CE8174133D7}"/>
    <cellStyle name="Note 29 2 24 2" xfId="19327" xr:uid="{CA60A59D-0748-4E9F-81CB-9BCD360D50FC}"/>
    <cellStyle name="Note 29 2 24 3" xfId="33748" xr:uid="{60F3DF60-97B9-4232-83EC-F0BA45BA1357}"/>
    <cellStyle name="Note 29 2 25" xfId="18169" xr:uid="{1B33FE05-836A-4C2E-8F44-AD62E005336E}"/>
    <cellStyle name="Note 29 2 26" xfId="34046" xr:uid="{C4B77929-2A40-49B9-A25A-161190E66F9A}"/>
    <cellStyle name="Note 29 2 27" xfId="34192" xr:uid="{1C593E1F-F800-41BA-B00B-8E56B9BD5843}"/>
    <cellStyle name="Note 29 2 28" xfId="24098" xr:uid="{3FE1C031-06D6-47FE-92E2-C27F753F193D}"/>
    <cellStyle name="Note 29 2 3" xfId="3530" xr:uid="{377B2BED-7111-468A-B6CA-7EE79B391CB4}"/>
    <cellStyle name="Note 29 2 3 2" xfId="13424" xr:uid="{1A970058-4A79-43A2-9D07-7A5DACF4B8F2}"/>
    <cellStyle name="Note 29 2 3 2 2" xfId="7054" xr:uid="{7E544FEF-F818-4781-8321-6360CFA8D127}"/>
    <cellStyle name="Note 29 2 3 2 3" xfId="30565" xr:uid="{9CF51717-3688-4C45-B991-73DB8C7A411C}"/>
    <cellStyle name="Note 29 2 3 3" xfId="7092" xr:uid="{74E8C326-5F77-45FA-8320-5C1D51F5F51C}"/>
    <cellStyle name="Note 29 2 3 4" xfId="19156" xr:uid="{6CE77775-7BEE-4CD8-A9CE-A45988E2E264}"/>
    <cellStyle name="Note 29 2 3 5" xfId="25034" xr:uid="{42F3853C-F858-442E-BAC0-C38FB4E44E96}"/>
    <cellStyle name="Note 29 2 4" xfId="3750" xr:uid="{46F3840F-B656-4617-BC84-A6872CE404D0}"/>
    <cellStyle name="Note 29 2 4 2" xfId="14064" xr:uid="{DB24FFAC-CDEF-4755-9749-55A07AE089C5}"/>
    <cellStyle name="Note 29 2 4 2 2" xfId="18131" xr:uid="{21010EC4-80A5-4E56-AF12-D307776DC4B0}"/>
    <cellStyle name="Note 29 2 4 2 3" xfId="31092" xr:uid="{4FFCE154-4BE7-427D-A8FE-88DBF23CCF63}"/>
    <cellStyle name="Note 29 2 4 3" xfId="23888" xr:uid="{0A593700-2D87-4B2B-9DB0-AA66B34B9B5D}"/>
    <cellStyle name="Note 29 2 4 4" xfId="25571" xr:uid="{CBC5E3BC-AE58-48C6-A0C4-2EA84FFE27D0}"/>
    <cellStyle name="Note 29 2 5" xfId="7498" xr:uid="{34DF8FA9-62C9-4663-BD30-005746354455}"/>
    <cellStyle name="Note 29 2 5 2" xfId="13902" xr:uid="{D8874801-1924-48CA-A03F-4062FA445406}"/>
    <cellStyle name="Note 29 2 5 2 2" xfId="7257" xr:uid="{95D283D5-6678-4D74-97C9-BA329EF6C03A}"/>
    <cellStyle name="Note 29 2 5 2 3" xfId="30932" xr:uid="{FA6BF547-A390-478C-9729-3ED50972D404}"/>
    <cellStyle name="Note 29 2 5 3" xfId="19451" xr:uid="{6BA9F865-5DF0-4786-8243-A5B34EDB62EC}"/>
    <cellStyle name="Note 29 2 5 4" xfId="25411" xr:uid="{4973B3CB-4BB9-49BB-8109-EFB89D637429}"/>
    <cellStyle name="Note 29 2 6" xfId="7831" xr:uid="{C0DC2A2D-7688-4122-911F-88AF5CBAC2CD}"/>
    <cellStyle name="Note 29 2 6 2" xfId="14302" xr:uid="{FE59AEA9-2608-4E70-9F9C-699BE5915FAC}"/>
    <cellStyle name="Note 29 2 6 2 2" xfId="21665" xr:uid="{08123497-AAB6-4161-9C4A-157B1D472433}"/>
    <cellStyle name="Note 29 2 6 2 3" xfId="31318" xr:uid="{50048CAE-1694-43BD-A1CE-7847FC6CADC4}"/>
    <cellStyle name="Note 29 2 6 3" xfId="20590" xr:uid="{80BCA85C-F5FE-4D14-B0D3-CA1F034A3AF4}"/>
    <cellStyle name="Note 29 2 6 4" xfId="25797" xr:uid="{2ED3E33B-1B26-4A3C-A91A-1BA1932589DA}"/>
    <cellStyle name="Note 29 2 7" xfId="8135" xr:uid="{3BCAA5DD-2EDD-4546-9A81-5B88A6F77D8B}"/>
    <cellStyle name="Note 29 2 7 2" xfId="14606" xr:uid="{C532B8E8-C22A-4A58-B66D-10F824373151}"/>
    <cellStyle name="Note 29 2 7 2 2" xfId="23316" xr:uid="{823A481B-2289-418D-8830-4486AF012E46}"/>
    <cellStyle name="Note 29 2 7 2 3" xfId="31616" xr:uid="{85DDFD8A-9CE6-4F05-A645-ABFC3918D95F}"/>
    <cellStyle name="Note 29 2 7 3" xfId="21203" xr:uid="{EFAB158D-5B37-4B49-A181-EAB634C2A350}"/>
    <cellStyle name="Note 29 2 7 4" xfId="26096" xr:uid="{21831FD0-0159-4783-BF1C-5AF9EB67C9D5}"/>
    <cellStyle name="Note 29 2 8" xfId="8478" xr:uid="{01B319CB-5294-435F-9447-3A601F8D9984}"/>
    <cellStyle name="Note 29 2 8 2" xfId="14949" xr:uid="{789EA7C3-A3E7-43E4-AF36-BD19340CED8C}"/>
    <cellStyle name="Note 29 2 8 2 2" xfId="5525" xr:uid="{20650B46-E96F-4EA3-AD80-2E05E1DC271A}"/>
    <cellStyle name="Note 29 2 8 2 3" xfId="31860" xr:uid="{8650035E-4E7B-4172-9088-A62F46155303}"/>
    <cellStyle name="Note 29 2 8 3" xfId="6056" xr:uid="{8857E60C-F484-4F17-B782-FF2A6AE1910B}"/>
    <cellStyle name="Note 29 2 8 4" xfId="26341" xr:uid="{45168B81-562E-4AEE-B08C-E7D30A113819}"/>
    <cellStyle name="Note 29 2 9" xfId="8561" xr:uid="{C835D0E5-5CC2-427B-8E23-10EBC170B03C}"/>
    <cellStyle name="Note 29 2 9 2" xfId="15032" xr:uid="{6788EEB4-2322-40A4-88A0-A605C1276A2C}"/>
    <cellStyle name="Note 29 2 9 2 2" xfId="19197" xr:uid="{A2BEF927-F3CB-42B5-8EEE-41F0FDD74554}"/>
    <cellStyle name="Note 29 2 9 2 3" xfId="31939" xr:uid="{BF28525F-AFDC-47DC-95BD-5C89F27149D8}"/>
    <cellStyle name="Note 29 2 9 3" xfId="18043" xr:uid="{9737F346-6705-4234-A37E-75BA4EB884A4}"/>
    <cellStyle name="Note 29 2 9 4" xfId="26419" xr:uid="{7B4125DD-2412-4C2E-9B70-AD37E91C4777}"/>
    <cellStyle name="Note 29 20" xfId="11094" xr:uid="{8064B9B1-A208-4F2A-AC04-166DC47848C8}"/>
    <cellStyle name="Note 29 20 2" xfId="21792" xr:uid="{F0EE7731-4189-4390-951D-B7463FFAA720}"/>
    <cellStyle name="Note 29 20 3" xfId="28416" xr:uid="{699F484C-C96A-4455-B30E-1FA1CE650212}"/>
    <cellStyle name="Note 29 21" xfId="11505" xr:uid="{519DE010-90BC-4116-8835-60D262A6836F}"/>
    <cellStyle name="Note 29 21 2" xfId="20363" xr:uid="{A095C319-7595-4CC2-AEBF-E7CDD5B4EE76}"/>
    <cellStyle name="Note 29 21 3" xfId="28791" xr:uid="{1558C9B8-8425-4116-A2C1-7378EEC3C637}"/>
    <cellStyle name="Note 29 22" xfId="10764" xr:uid="{6EC1AF01-503B-4FA0-92EA-9420D48D35C4}"/>
    <cellStyle name="Note 29 22 2" xfId="21415" xr:uid="{404D5E62-A74A-4870-A9DF-BA95BAE3FF7E}"/>
    <cellStyle name="Note 29 22 3" xfId="28294" xr:uid="{85F36121-4648-47C4-A258-A45C18079161}"/>
    <cellStyle name="Note 29 23" xfId="11857" xr:uid="{AD655C27-F8C8-4033-9D99-A49E9013D36A}"/>
    <cellStyle name="Note 29 23 2" xfId="20028" xr:uid="{755FBA8B-1CDB-42A2-9AB1-31FBB54A36D3}"/>
    <cellStyle name="Note 29 23 3" xfId="29136" xr:uid="{032A46EB-22C8-47C4-AEAA-0ABAF1EAED2D}"/>
    <cellStyle name="Note 29 24" xfId="12040" xr:uid="{B3EC0F30-B5C1-4B1A-BD9F-F7BD5ED23DB5}"/>
    <cellStyle name="Note 29 24 2" xfId="22990" xr:uid="{5CB8827C-0849-4B62-80F9-9B050B5F68A0}"/>
    <cellStyle name="Note 29 24 3" xfId="29315" xr:uid="{A048A1F2-3D14-4530-A730-0805B98D27FA}"/>
    <cellStyle name="Note 29 25" xfId="11408" xr:uid="{B2B76736-054C-42FB-A476-822E60FFF97F}"/>
    <cellStyle name="Note 29 25 2" xfId="5503" xr:uid="{3A84DB6E-7A0C-41E1-88E5-23ECC33BFACC}"/>
    <cellStyle name="Note 29 25 3" xfId="28694" xr:uid="{BFCBD563-A772-4BFE-A051-118DDF100B39}"/>
    <cellStyle name="Note 29 26" xfId="17183" xr:uid="{979BAD18-4FED-43A8-B459-B051BCCB5158}"/>
    <cellStyle name="Note 29 26 2" xfId="5687" xr:uid="{207EAAD2-71A5-44F3-8ABB-7DEA48DFE611}"/>
    <cellStyle name="Note 29 26 3" xfId="33747" xr:uid="{EAFF4494-2F63-4129-9027-59CC9C7E0FF7}"/>
    <cellStyle name="Note 29 27" xfId="4626" xr:uid="{49D583B3-3293-45E5-B003-ECF0039565CB}"/>
    <cellStyle name="Note 29 28" xfId="34093" xr:uid="{FECF814A-0844-4171-ABDE-4648C1C75761}"/>
    <cellStyle name="Note 29 29" xfId="32925" xr:uid="{B94FFBBD-12EE-47CC-8AA7-30D4BCC3CDDA}"/>
    <cellStyle name="Note 29 3" xfId="2197" xr:uid="{00000000-0005-0000-0000-000096080000}"/>
    <cellStyle name="Note 29 3 2" xfId="4243" xr:uid="{5CD5AEB7-654B-4592-AF90-5E66DEBCCA6A}"/>
    <cellStyle name="Note 29 3 2 2" xfId="13426" xr:uid="{06E963FD-E1DD-45C7-8CD7-6DC8A3AFE9D2}"/>
    <cellStyle name="Note 29 3 2 2 2" xfId="5078" xr:uid="{3A423775-7EAF-41AB-9923-0E58B41980A1}"/>
    <cellStyle name="Note 29 3 2 2 3" xfId="30567" xr:uid="{27FF0B27-9794-4A0D-986F-D46561976714}"/>
    <cellStyle name="Note 29 3 2 3" xfId="22611" xr:uid="{38B6A8DC-CE4B-4EF5-BAC8-69EBDE962DB4}"/>
    <cellStyle name="Note 29 3 2 4" xfId="25036" xr:uid="{A77FA5EA-FBD7-4BDD-B1A4-720BFB9B5E89}"/>
    <cellStyle name="Note 29 3 3" xfId="11508" xr:uid="{B28A85BA-C940-4A4E-8D9E-2BBAF702BD1C}"/>
    <cellStyle name="Note 29 3 3 2" xfId="7030" xr:uid="{F0E39134-DF3A-4C61-8894-843FCE08B40D}"/>
    <cellStyle name="Note 29 3 3 3" xfId="28794" xr:uid="{75506AC9-3074-4F7F-96A4-905A1A08792D}"/>
    <cellStyle name="Note 29 3 4" xfId="12435" xr:uid="{D250F018-1C57-42F4-9480-1CC4FB72C4BB}"/>
    <cellStyle name="Note 29 3 4 2" xfId="23079" xr:uid="{40AB3C32-286A-4404-A568-04EF3B17DDB5}"/>
    <cellStyle name="Note 29 3 4 3" xfId="29661" xr:uid="{01228B19-47BB-4728-A48F-B96BD7DF4B69}"/>
    <cellStyle name="Note 29 3 5" xfId="20746" xr:uid="{08E73BD1-3E91-4C1D-A807-DFD4B0AB2A64}"/>
    <cellStyle name="Note 29 3 6" xfId="24176" xr:uid="{3AD1E701-68F6-4FC8-9DB5-AF52499FE95A}"/>
    <cellStyle name="Note 29 30" xfId="25378" xr:uid="{E6F7FC02-45BB-4ECA-AEC4-AEBAB2739E08}"/>
    <cellStyle name="Note 29 4" xfId="3304" xr:uid="{89E1DADF-8075-420F-8FEA-FA29055B5505}"/>
    <cellStyle name="Note 29 4 2" xfId="12934" xr:uid="{3661461E-CBE4-45F1-B47F-F14754A3F5E1}"/>
    <cellStyle name="Note 29 4 2 2" xfId="23650" xr:uid="{9B6F4883-1E12-4192-9A40-8EFEB2E062D2}"/>
    <cellStyle name="Note 29 4 2 3" xfId="30159" xr:uid="{27E02666-2ECF-426B-8AF2-54614E5564F6}"/>
    <cellStyle name="Note 29 4 3" xfId="6584" xr:uid="{35063035-96B3-4278-A0F0-B565CDE964E8}"/>
    <cellStyle name="Note 29 4 4" xfId="22986" xr:uid="{6B5C0FDD-02DA-4B76-9410-95CEA822A12B}"/>
    <cellStyle name="Note 29 5" xfId="3531" xr:uid="{30FC268C-4A8A-416A-92A3-CB11767465A8}"/>
    <cellStyle name="Note 29 5 2" xfId="13423" xr:uid="{107C31C5-CCF1-4FF9-8044-B3E3712025D4}"/>
    <cellStyle name="Note 29 5 2 2" xfId="21398" xr:uid="{3ACFD7B9-1130-43F9-936D-B9F003D44E45}"/>
    <cellStyle name="Note 29 5 2 3" xfId="30564" xr:uid="{6980A897-D054-42EA-9137-A815DA6F0FEB}"/>
    <cellStyle name="Note 29 5 3" xfId="7091" xr:uid="{2577321E-912C-4C4F-9AFA-9055127E4E31}"/>
    <cellStyle name="Note 29 5 4" xfId="20617" xr:uid="{FCDC779B-886D-405A-883D-E01B49B561AD}"/>
    <cellStyle name="Note 29 5 5" xfId="25033" xr:uid="{58874BF9-5D61-49A4-9EAC-1EE28129ACAD}"/>
    <cellStyle name="Note 29 6" xfId="3749" xr:uid="{5DD1095C-C6FA-49B6-B622-AEFED5B54F85}"/>
    <cellStyle name="Note 29 6 2" xfId="14063" xr:uid="{AE407015-5B8C-416C-BE2A-2FD7BC53B3A8}"/>
    <cellStyle name="Note 29 6 2 2" xfId="5323" xr:uid="{A136CA0A-F98B-468F-805D-CB9E154E8EC3}"/>
    <cellStyle name="Note 29 6 2 3" xfId="31091" xr:uid="{685A76DF-8637-4AEB-AB2E-C97B6BBA2BA5}"/>
    <cellStyle name="Note 29 6 3" xfId="17750" xr:uid="{CDF0F257-6FD3-4EDA-8F9C-8D2436A0DA16}"/>
    <cellStyle name="Note 29 6 4" xfId="25570" xr:uid="{15F5030B-453C-43C6-BC9E-78AF0F53BBA7}"/>
    <cellStyle name="Note 29 7" xfId="7497" xr:uid="{4401CFDD-6187-49C8-8593-313C985E54E3}"/>
    <cellStyle name="Note 29 7 2" xfId="13901" xr:uid="{746894DC-0C3A-4963-8AAF-4C3E6E42E283}"/>
    <cellStyle name="Note 29 7 2 2" xfId="19743" xr:uid="{95548CD2-65B0-4F40-81D4-9D8DDFA35A15}"/>
    <cellStyle name="Note 29 7 2 3" xfId="30931" xr:uid="{41D68E01-442C-46F7-8816-1E3C166FDD2A}"/>
    <cellStyle name="Note 29 7 3" xfId="17956" xr:uid="{BD820A63-FD2A-4A54-BE8E-6BF2C9DD5CE6}"/>
    <cellStyle name="Note 29 7 4" xfId="25410" xr:uid="{00A93723-747A-415F-9B5C-8E5676D0EDF2}"/>
    <cellStyle name="Note 29 8" xfId="7830" xr:uid="{9B63546D-4DCD-4A9A-B418-A591DC9FAA2F}"/>
    <cellStyle name="Note 29 8 2" xfId="14301" xr:uid="{1F04B7CF-A3F6-4912-92BA-9E6AA7755383}"/>
    <cellStyle name="Note 29 8 2 2" xfId="19347" xr:uid="{E03C5B38-77BF-47D8-9C20-064A1015353C}"/>
    <cellStyle name="Note 29 8 2 3" xfId="31317" xr:uid="{5A7D133D-2C8D-4A7C-975F-07611F24D8CC}"/>
    <cellStyle name="Note 29 8 3" xfId="23394" xr:uid="{D0DE72C9-A56E-44D1-B323-3855F6F81563}"/>
    <cellStyle name="Note 29 8 4" xfId="25796" xr:uid="{08CAB237-A377-4723-BFAB-BB1BDB556DD5}"/>
    <cellStyle name="Note 29 9" xfId="8136" xr:uid="{CB927C01-7AD1-4E76-B4EC-267541BADD2C}"/>
    <cellStyle name="Note 29 9 2" xfId="14607" xr:uid="{38AE7A41-24BF-47D7-8D2A-520AD15C823D}"/>
    <cellStyle name="Note 29 9 2 2" xfId="6094" xr:uid="{79A2CC53-2F6F-4DE5-8F57-898C679520E9}"/>
    <cellStyle name="Note 29 9 2 3" xfId="31617" xr:uid="{1656FE16-DE97-4146-B37C-7FDAAFD33A1A}"/>
    <cellStyle name="Note 29 9 3" xfId="22639" xr:uid="{C4957AEB-B27F-405B-81CD-0510D50275B7}"/>
    <cellStyle name="Note 29 9 4" xfId="26097" xr:uid="{4E223442-978D-46CE-8AAE-449EFF794006}"/>
    <cellStyle name="Note 29_TRAFO" xfId="2198" xr:uid="{00000000-0005-0000-0000-000097080000}"/>
    <cellStyle name="Note 3" xfId="2199" xr:uid="{00000000-0005-0000-0000-000098080000}"/>
    <cellStyle name="Note 3 10" xfId="8695" xr:uid="{D528D2A1-9EC0-49A6-B621-3A2FF4B9A41D}"/>
    <cellStyle name="Note 3 10 2" xfId="15166" xr:uid="{EF767612-D83E-4678-BE8F-528194F7CECB}"/>
    <cellStyle name="Note 3 10 2 2" xfId="4544" xr:uid="{173BADA3-89BD-4577-9884-EA2C0A9DDAE7}"/>
    <cellStyle name="Note 3 10 2 3" xfId="32066" xr:uid="{5A6C75D6-C63B-4126-AB85-6925BE38E01C}"/>
    <cellStyle name="Note 3 10 3" xfId="22399" xr:uid="{52FD038B-1A08-41B0-8477-57F3A16AFD46}"/>
    <cellStyle name="Note 3 10 4" xfId="26545" xr:uid="{1D8BBA1F-CDE4-4A53-906E-157FFB6895E9}"/>
    <cellStyle name="Note 3 11" xfId="9019" xr:uid="{A48ECC73-C30B-4ED9-A3A3-336D72A179CD}"/>
    <cellStyle name="Note 3 11 2" xfId="15490" xr:uid="{AE1E3A10-49D6-4242-A330-F535705EFA1C}"/>
    <cellStyle name="Note 3 11 2 2" xfId="4504" xr:uid="{5AAD2050-A73C-4960-A488-C68AC8FD05A7}"/>
    <cellStyle name="Note 3 11 2 3" xfId="32309" xr:uid="{9C9CBC3C-44C7-4227-BDE7-DA10C645CFF1}"/>
    <cellStyle name="Note 3 11 3" xfId="23901" xr:uid="{F26466CD-D820-4D5A-B91F-CDB13BDB71D8}"/>
    <cellStyle name="Note 3 11 4" xfId="26791" xr:uid="{F0FFF6E5-5FB2-42E3-9A89-D4CD880180E0}"/>
    <cellStyle name="Note 3 12" xfId="9178" xr:uid="{BD945203-0578-4238-80C3-DEC9ED502749}"/>
    <cellStyle name="Note 3 12 2" xfId="15649" xr:uid="{C433C1A0-0C53-442C-ABF3-5AC5E653FD67}"/>
    <cellStyle name="Note 3 12 2 2" xfId="19591" xr:uid="{D0A449DD-B6C4-41AD-8524-C0FECEB3E66F}"/>
    <cellStyle name="Note 3 12 2 3" xfId="32465" xr:uid="{011FA54C-DB17-4B82-858A-E9D631DA2197}"/>
    <cellStyle name="Note 3 12 3" xfId="22409" xr:uid="{AAF4FFE2-7C8F-4FE3-A844-E731A8779FCF}"/>
    <cellStyle name="Note 3 12 4" xfId="26947" xr:uid="{543274DE-3DBE-4701-8CA2-60261E4507B8}"/>
    <cellStyle name="Note 3 13" xfId="9254" xr:uid="{B790ECD4-DB26-4C75-82AE-23D12226524C}"/>
    <cellStyle name="Note 3 13 2" xfId="15725" xr:uid="{3DB5B972-80EB-4EAB-973B-E57B915E1016}"/>
    <cellStyle name="Note 3 13 2 2" xfId="23567" xr:uid="{4033E0E9-57F0-4125-852F-4C969B50D794}"/>
    <cellStyle name="Note 3 13 2 3" xfId="32535" xr:uid="{5D59D3F9-A7B1-4484-A307-4C5C613F31F4}"/>
    <cellStyle name="Note 3 13 3" xfId="18974" xr:uid="{6AF4FBC1-3A76-4DAB-AE0D-6150BE49691B}"/>
    <cellStyle name="Note 3 13 4" xfId="27016" xr:uid="{1273B7B3-96FB-4AF7-818E-3D75AECCF89D}"/>
    <cellStyle name="Note 3 14" xfId="9554" xr:uid="{06D900AE-9888-479F-9E12-5C11DE7B84B6}"/>
    <cellStyle name="Note 3 14 2" xfId="16025" xr:uid="{4321C36A-5480-4898-955A-91B4884DE5D3}"/>
    <cellStyle name="Note 3 14 2 2" xfId="23921" xr:uid="{42A2DE6F-31EE-4B00-8C62-F1FF252F92A0}"/>
    <cellStyle name="Note 3 14 2 3" xfId="32822" xr:uid="{55E68A62-2386-4B37-835A-4C8ACD05D1E9}"/>
    <cellStyle name="Note 3 14 3" xfId="18339" xr:uid="{1A019071-7E69-4314-8AA1-1B0516B0E156}"/>
    <cellStyle name="Note 3 14 4" xfId="27303" xr:uid="{9A6485AB-67E1-43A9-A3F1-6F280393F0F7}"/>
    <cellStyle name="Note 3 15" xfId="9944" xr:uid="{8243D9DE-AA1E-4D4D-9DC1-661E169D653A}"/>
    <cellStyle name="Note 3 15 2" xfId="16415" xr:uid="{7DE99E31-A410-40E4-96A6-30BAB224911A}"/>
    <cellStyle name="Note 3 15 2 2" xfId="22270" xr:uid="{5B2CA337-73BB-43CE-B9F4-10D1FDA76ED7}"/>
    <cellStyle name="Note 3 15 2 3" xfId="33032" xr:uid="{43AA0443-4B55-43FC-9731-8ADEE89A6312}"/>
    <cellStyle name="Note 3 15 3" xfId="6020" xr:uid="{0A37A9E7-2E73-4381-9900-C74A5F2794C8}"/>
    <cellStyle name="Note 3 15 4" xfId="27520" xr:uid="{3E7AEC5E-6B04-40E2-81D6-7461BBF51FED}"/>
    <cellStyle name="Note 3 16" xfId="10123" xr:uid="{537283D4-69AF-4738-82A7-FF14A6BA45AF}"/>
    <cellStyle name="Note 3 16 2" xfId="16594" xr:uid="{94280851-7F30-4B73-A7C6-F3E2385F9B75}"/>
    <cellStyle name="Note 3 16 2 2" xfId="21141" xr:uid="{E4CF3DB6-BD34-4E8B-8508-8553E2F1A5BA}"/>
    <cellStyle name="Note 3 16 2 3" xfId="33209" xr:uid="{2C806277-31BE-4990-96DF-C8DC4752CBFC}"/>
    <cellStyle name="Note 3 16 3" xfId="5859" xr:uid="{0B64216B-3A93-496B-855C-5E9B5EF3811B}"/>
    <cellStyle name="Note 3 16 4" xfId="27696" xr:uid="{BCCF2FDD-D0F1-4F7E-97AD-2C47BC3C78C9}"/>
    <cellStyle name="Note 3 17" xfId="10300" xr:uid="{64D71810-82C4-4DA8-9E50-911A0FA0FFF9}"/>
    <cellStyle name="Note 3 17 2" xfId="16771" xr:uid="{EA2E01A8-205D-4632-BAC5-DCAAE3DDAE2E}"/>
    <cellStyle name="Note 3 17 2 2" xfId="5670" xr:uid="{273A9F3E-581F-4494-98A0-0465920A39CD}"/>
    <cellStyle name="Note 3 17 2 3" xfId="33384" xr:uid="{44DF3ED2-597B-4EA4-9089-AF60D44528D1}"/>
    <cellStyle name="Note 3 17 3" xfId="4891" xr:uid="{1B52ED0D-6BAE-4DCA-BF05-A6F6E1846224}"/>
    <cellStyle name="Note 3 17 4" xfId="27872" xr:uid="{56791CB8-5619-4F65-901F-9F8055B0BC14}"/>
    <cellStyle name="Note 3 18" xfId="10462" xr:uid="{392EFA48-9210-4DFE-A3E2-DF210FDACF78}"/>
    <cellStyle name="Note 3 18 2" xfId="16933" xr:uid="{F95DC308-19DC-4739-8CFD-EE7DA46D7C7E}"/>
    <cellStyle name="Note 3 18 2 2" xfId="19864" xr:uid="{742E60E7-18C7-4365-8F22-3B6FF5C66C7D}"/>
    <cellStyle name="Note 3 18 2 3" xfId="33544" xr:uid="{12929028-1334-4060-A50D-9E505BEBD304}"/>
    <cellStyle name="Note 3 18 3" xfId="7715" xr:uid="{AE8B2B24-8A81-4D65-AB63-1B5D22B7414D}"/>
    <cellStyle name="Note 3 18 4" xfId="28032" xr:uid="{593A3260-8D1C-4F5D-B745-82E7C64843E4}"/>
    <cellStyle name="Note 3 19" xfId="11096" xr:uid="{0D3F5717-F1AC-42BD-B8AA-F3858FD780AE}"/>
    <cellStyle name="Note 3 19 2" xfId="18543" xr:uid="{B20B3999-5693-426C-BF9E-275F108BA9BD}"/>
    <cellStyle name="Note 3 19 3" xfId="28418" xr:uid="{459D9319-5694-40D7-8B9F-BFADE222A7AA}"/>
    <cellStyle name="Note 3 2" xfId="2200" xr:uid="{00000000-0005-0000-0000-000099080000}"/>
    <cellStyle name="Note 3 2 10" xfId="9020" xr:uid="{A97F4F2F-FA83-4F88-9EF5-07250AD3966E}"/>
    <cellStyle name="Note 3 2 10 2" xfId="15491" xr:uid="{E36D5FB2-52CE-4369-BC79-18D82201582F}"/>
    <cellStyle name="Note 3 2 10 2 2" xfId="22771" xr:uid="{372ABFF5-2804-4DB1-A4B5-3668B44F5D9F}"/>
    <cellStyle name="Note 3 2 10 2 3" xfId="32310" xr:uid="{5BE17911-5D0A-461D-8B7A-9CBEA984965D}"/>
    <cellStyle name="Note 3 2 10 3" xfId="23643" xr:uid="{50EEE8CD-EA82-42A0-8ACB-05F13C9EF4F3}"/>
    <cellStyle name="Note 3 2 10 4" xfId="26792" xr:uid="{196F101A-C4CC-469D-8044-31F6852AFCCC}"/>
    <cellStyle name="Note 3 2 11" xfId="8860" xr:uid="{8ADCDA06-CD21-4794-A609-9290BD0BC0C8}"/>
    <cellStyle name="Note 3 2 11 2" xfId="15331" xr:uid="{10C875C9-B3F0-4911-B424-D5B2432F7166}"/>
    <cellStyle name="Note 3 2 11 2 2" xfId="6036" xr:uid="{FF34E7D7-7832-4DA6-AC84-72B72CDED9B9}"/>
    <cellStyle name="Note 3 2 11 2 3" xfId="32151" xr:uid="{26A7656B-1BD8-4FE4-A5E7-001C814D320E}"/>
    <cellStyle name="Note 3 2 11 3" xfId="7053" xr:uid="{D6620C18-7323-4FBB-ABC1-5F81B8DCF27E}"/>
    <cellStyle name="Note 3 2 11 4" xfId="26633" xr:uid="{D332431E-CFF9-46D2-8368-9A441A096517}"/>
    <cellStyle name="Note 3 2 12" xfId="9255" xr:uid="{3D74BFEC-9D78-4656-9770-0CA204EA0AC8}"/>
    <cellStyle name="Note 3 2 12 2" xfId="15726" xr:uid="{27FF0984-8E0A-4B9A-8AA5-3D1D6FFAFD6A}"/>
    <cellStyle name="Note 3 2 12 2 2" xfId="19695" xr:uid="{63EE5737-9E00-436C-BEF9-DA83534CB744}"/>
    <cellStyle name="Note 3 2 12 2 3" xfId="32536" xr:uid="{BC3A8461-F108-48EE-86BC-4A443676A925}"/>
    <cellStyle name="Note 3 2 12 3" xfId="22402" xr:uid="{E48A46D9-A537-4935-A720-0B12D49CBB26}"/>
    <cellStyle name="Note 3 2 12 4" xfId="27017" xr:uid="{083F1B74-A4A2-44D1-BED8-1FF40408DFF1}"/>
    <cellStyle name="Note 3 2 13" xfId="9553" xr:uid="{3A6B5619-2EA8-42E8-BCEB-AE88818136D8}"/>
    <cellStyle name="Note 3 2 13 2" xfId="16024" xr:uid="{9AD319F1-B9CD-4CA0-B80D-E54CBD48973E}"/>
    <cellStyle name="Note 3 2 13 2 2" xfId="21735" xr:uid="{6DDD43F6-D895-4670-B639-94DBABD5E161}"/>
    <cellStyle name="Note 3 2 13 2 3" xfId="32821" xr:uid="{06A4760F-DFD6-4262-A782-803FD5014B42}"/>
    <cellStyle name="Note 3 2 13 3" xfId="18019" xr:uid="{246F84A3-B26F-46C9-98D5-80EB066235D6}"/>
    <cellStyle name="Note 3 2 13 4" xfId="27302" xr:uid="{7829056D-9C07-44E8-954A-8FA3151B42C8}"/>
    <cellStyle name="Note 3 2 14" xfId="9945" xr:uid="{64F56C72-E91B-4D7E-B5D8-C26715AAF4DA}"/>
    <cellStyle name="Note 3 2 14 2" xfId="16416" xr:uid="{F1C1FFBD-81F4-45BC-998F-4B0B3D75672E}"/>
    <cellStyle name="Note 3 2 14 2 2" xfId="19184" xr:uid="{1987E5B7-C698-4E14-B409-5D4355D8DAE5}"/>
    <cellStyle name="Note 3 2 14 2 3" xfId="33033" xr:uid="{C6FC07C9-66A2-4F25-9F03-874F76FE2EE4}"/>
    <cellStyle name="Note 3 2 14 3" xfId="21330" xr:uid="{641E0070-B615-4448-ACD3-A389F2ABC3D3}"/>
    <cellStyle name="Note 3 2 14 4" xfId="27521" xr:uid="{C24F5E65-9E83-4D55-AEA0-87FB8C3ABC2C}"/>
    <cellStyle name="Note 3 2 15" xfId="10124" xr:uid="{21A7BC20-FA2E-4CAE-A246-3E809345ADF4}"/>
    <cellStyle name="Note 3 2 15 2" xfId="16595" xr:uid="{1863625B-DE5C-4935-9ABB-F97A737B631F}"/>
    <cellStyle name="Note 3 2 15 2 2" xfId="19924" xr:uid="{51FE1056-CF0E-466E-AB4A-C1F7B7FBEE3D}"/>
    <cellStyle name="Note 3 2 15 2 3" xfId="33210" xr:uid="{47DBFF67-CFE7-412F-B32B-9425C330C5BC}"/>
    <cellStyle name="Note 3 2 15 3" xfId="21817" xr:uid="{92DFC415-9CBF-414A-85FE-437F9273FED5}"/>
    <cellStyle name="Note 3 2 15 4" xfId="27697" xr:uid="{C6665B67-0C5F-437B-9B4E-4FBE8C0B8CDC}"/>
    <cellStyle name="Note 3 2 16" xfId="10301" xr:uid="{878F7FAF-3A44-43DC-8021-986FE05A2CA7}"/>
    <cellStyle name="Note 3 2 16 2" xfId="16772" xr:uid="{33413E2A-B024-4ED0-BD28-C37A0C2773D2}"/>
    <cellStyle name="Note 3 2 16 2 2" xfId="18986" xr:uid="{DFF4D259-8BC5-4425-AAD5-C5C491B74E3D}"/>
    <cellStyle name="Note 3 2 16 2 3" xfId="33385" xr:uid="{BE6BED82-31A5-4305-90A5-54CBCDAA0664}"/>
    <cellStyle name="Note 3 2 16 3" xfId="22803" xr:uid="{99A55EDD-CEF6-4E04-9F1F-C0E52D980953}"/>
    <cellStyle name="Note 3 2 16 4" xfId="27873" xr:uid="{1A9C9606-3FCB-4B64-9814-489A2CCFD467}"/>
    <cellStyle name="Note 3 2 17" xfId="10463" xr:uid="{4776195E-4CB5-4811-ACE9-93EB86F89FBE}"/>
    <cellStyle name="Note 3 2 17 2" xfId="16934" xr:uid="{5FC59D05-DE4D-4FE6-9BE5-F7F35030C367}"/>
    <cellStyle name="Note 3 2 17 2 2" xfId="6040" xr:uid="{B5A49427-C73D-4EBC-A7F0-2210217A2B35}"/>
    <cellStyle name="Note 3 2 17 2 3" xfId="33545" xr:uid="{FB59BB78-0B1A-4035-B997-BDBAB785E5DF}"/>
    <cellStyle name="Note 3 2 17 3" xfId="5418" xr:uid="{BB04EAAB-B867-4B44-A3F3-64C56BE3D572}"/>
    <cellStyle name="Note 3 2 17 4" xfId="28033" xr:uid="{F1B9C84D-A3FB-4F65-8413-7F3E442B264B}"/>
    <cellStyle name="Note 3 2 18" xfId="11097" xr:uid="{259FE14F-81B2-4FB1-B1CC-56C70278755A}"/>
    <cellStyle name="Note 3 2 18 2" xfId="4540" xr:uid="{55B800E7-C146-4803-800C-B6BD1E5CCCBB}"/>
    <cellStyle name="Note 3 2 18 3" xfId="28419" xr:uid="{A1890850-D235-4A79-8B02-B41A22020431}"/>
    <cellStyle name="Note 3 2 19" xfId="11510" xr:uid="{2C7D523E-9762-4B31-AC0D-62C5C48DA6CD}"/>
    <cellStyle name="Note 3 2 19 2" xfId="19640" xr:uid="{B25BCA22-916A-4720-A458-9DD5805416AB}"/>
    <cellStyle name="Note 3 2 19 3" xfId="28796" xr:uid="{678E1F41-912A-47A6-9490-EF5F848B170E}"/>
    <cellStyle name="Note 3 2 2" xfId="2201" xr:uid="{00000000-0005-0000-0000-00009A080000}"/>
    <cellStyle name="Note 3 2 2 2" xfId="4244" xr:uid="{898AE828-661B-402C-B897-CBA181D165B5}"/>
    <cellStyle name="Note 3 2 2 2 2" xfId="13429" xr:uid="{FC783747-B68C-4157-9C27-3A51D83A99F4}"/>
    <cellStyle name="Note 3 2 2 2 2 2" xfId="23538" xr:uid="{4DF94D1F-C265-4FE4-80C1-096BFE4FBACE}"/>
    <cellStyle name="Note 3 2 2 2 2 3" xfId="30570" xr:uid="{BEA2615F-4812-4119-ACFE-20F190F53F5D}"/>
    <cellStyle name="Note 3 2 2 2 3" xfId="21617" xr:uid="{DD80D879-0C80-4969-AF4C-37B1B17D3172}"/>
    <cellStyle name="Note 3 2 2 2 4" xfId="25039" xr:uid="{8D56EC4E-908E-45C5-A1AD-A0A0739C4E59}"/>
    <cellStyle name="Note 3 2 2 3" xfId="11511" xr:uid="{F850F608-0C16-4BA1-825C-C5C4FA25D9B9}"/>
    <cellStyle name="Note 3 2 2 3 2" xfId="21246" xr:uid="{BC3F8954-3EFD-4EA0-859E-00D83EBCA8EA}"/>
    <cellStyle name="Note 3 2 2 3 3" xfId="28797" xr:uid="{95B28DD9-399A-4C72-8E36-D87DA0F02AE4}"/>
    <cellStyle name="Note 3 2 2 4" xfId="12436" xr:uid="{89B3E39C-50C3-466E-A819-9E08170AA7CA}"/>
    <cellStyle name="Note 3 2 2 4 2" xfId="5472" xr:uid="{DD5F4EBB-697B-4E51-A83A-139AD5702891}"/>
    <cellStyle name="Note 3 2 2 4 3" xfId="29662" xr:uid="{DA1EA1EC-6620-4BC1-B3D6-8A3EB78606F5}"/>
    <cellStyle name="Note 3 2 2 5" xfId="5412" xr:uid="{128A0F74-04E2-4AAC-9930-AE8436481F94}"/>
    <cellStyle name="Note 3 2 20" xfId="10761" xr:uid="{8FD84C8B-5442-4366-A7F4-2190D5049DD9}"/>
    <cellStyle name="Note 3 2 20 2" xfId="23264" xr:uid="{802E6A35-CBB5-49A5-890B-7219B5DB7C0A}"/>
    <cellStyle name="Note 3 2 20 3" xfId="28291" xr:uid="{E20B7078-2FE3-4691-94CB-DE1BE9181482}"/>
    <cellStyle name="Note 3 2 21" xfId="11860" xr:uid="{53E34E40-B200-423D-B624-8F67B50E886F}"/>
    <cellStyle name="Note 3 2 21 2" xfId="5936" xr:uid="{AE77E82F-9742-4BFE-A4A3-09721099E187}"/>
    <cellStyle name="Note 3 2 21 3" xfId="29139" xr:uid="{3B344A0F-A759-4389-B689-1C16BDC88501}"/>
    <cellStyle name="Note 3 2 22" xfId="12043" xr:uid="{5771F372-21F3-4CA3-B901-E38E9F6C1090}"/>
    <cellStyle name="Note 3 2 22 2" xfId="7456" xr:uid="{DED7F41B-68EB-49A7-A75F-91BBEF5DDFE9}"/>
    <cellStyle name="Note 3 2 22 3" xfId="29318" xr:uid="{C78356E1-4ED7-4CBD-98C4-F01B36F005B4}"/>
    <cellStyle name="Note 3 2 23" xfId="11411" xr:uid="{7CE77DAE-795C-4B2F-B638-23ACD15E8AC3}"/>
    <cellStyle name="Note 3 2 23 2" xfId="5252" xr:uid="{61DF4352-FEF3-43ED-B292-953FA987A444}"/>
    <cellStyle name="Note 3 2 23 3" xfId="28697" xr:uid="{0C91F3C3-02D0-43D9-8D0B-DCECAE17644A}"/>
    <cellStyle name="Note 3 2 24" xfId="17186" xr:uid="{70877F13-CB87-4EDB-8D11-6FE0B764F16A}"/>
    <cellStyle name="Note 3 2 24 2" xfId="5155" xr:uid="{83C9904A-4F07-4EE5-9717-3C23A45FC47B}"/>
    <cellStyle name="Note 3 2 24 3" xfId="33750" xr:uid="{B1A4E68A-1016-4C53-B0BC-E477CD4841D7}"/>
    <cellStyle name="Note 3 2 25" xfId="22508" xr:uid="{1057BAD4-7AAA-4EFC-A80C-2DAA81EBD278}"/>
    <cellStyle name="Note 3 2 26" xfId="34194" xr:uid="{EFC141C5-C5A5-4D8A-8E59-7F212140349F}"/>
    <cellStyle name="Note 3 2 27" xfId="24153" xr:uid="{CB49A9C9-2E8E-43BC-B839-4AB8F9D7C779}"/>
    <cellStyle name="Note 3 2 28" xfId="34105" xr:uid="{5E721C8C-B477-4887-ACCA-B9FB51495921}"/>
    <cellStyle name="Note 3 2 3" xfId="3528" xr:uid="{F87C0EF9-6694-49CD-AFB4-7215E914DA68}"/>
    <cellStyle name="Note 3 2 3 2" xfId="13428" xr:uid="{7DAE4C17-5BC7-4D0B-A7BE-EFC5A48C7007}"/>
    <cellStyle name="Note 3 2 3 2 2" xfId="18366" xr:uid="{D71BB082-0D72-4AD7-A7D6-3347C3A776CC}"/>
    <cellStyle name="Note 3 2 3 2 3" xfId="30569" xr:uid="{DEF16677-8182-4229-8875-D37553579D17}"/>
    <cellStyle name="Note 3 2 3 3" xfId="7095" xr:uid="{7F339478-748F-4BCA-80E4-7C2F6538E5C5}"/>
    <cellStyle name="Note 3 2 3 4" xfId="22609" xr:uid="{B4A9C745-05D8-40BF-AC04-9065FC929AD1}"/>
    <cellStyle name="Note 3 2 3 5" xfId="25038" xr:uid="{8FE72DA3-FF31-44EB-89F2-B8FB93E00E4B}"/>
    <cellStyle name="Note 3 2 4" xfId="3752" xr:uid="{3BBBAED1-DCCF-47A6-94C4-91ED39175C7A}"/>
    <cellStyle name="Note 3 2 4 2" xfId="14066" xr:uid="{2D2FBA7B-DF5F-4CBF-87D2-4E16C599E85F}"/>
    <cellStyle name="Note 3 2 4 2 2" xfId="23711" xr:uid="{279D491E-8F4C-40D2-B425-C55F88AAE54C}"/>
    <cellStyle name="Note 3 2 4 2 3" xfId="31094" xr:uid="{BCE009C0-58E0-479A-A1D3-2007922ED0CA}"/>
    <cellStyle name="Note 3 2 4 3" xfId="6015" xr:uid="{746D1584-CE2A-4FC5-82EB-D4A1F217DFED}"/>
    <cellStyle name="Note 3 2 4 4" xfId="25573" xr:uid="{80066457-A9B8-4205-9827-559B748B64DB}"/>
    <cellStyle name="Note 3 2 5" xfId="7499" xr:uid="{98F4F788-768B-4289-AB42-7FE7461C476A}"/>
    <cellStyle name="Note 3 2 5 2" xfId="13903" xr:uid="{30F8114F-153F-4D2E-B845-C8389A277206}"/>
    <cellStyle name="Note 3 2 5 2 2" xfId="4999" xr:uid="{F44D3D03-0CC8-4E32-8E2E-8B7BFC532ACF}"/>
    <cellStyle name="Note 3 2 5 2 3" xfId="30933" xr:uid="{D7DC50F7-8DCD-41C3-B976-DA8C33B2756E}"/>
    <cellStyle name="Note 3 2 5 3" xfId="20885" xr:uid="{1B044407-3D86-4463-84A4-413BCD324826}"/>
    <cellStyle name="Note 3 2 5 4" xfId="25412" xr:uid="{73D9CDF8-8EF5-4DE8-AD59-C5CBE911FA76}"/>
    <cellStyle name="Note 3 2 6" xfId="7833" xr:uid="{D31F1E9E-0FA0-4BB5-ADE1-356357F73D99}"/>
    <cellStyle name="Note 3 2 6 2" xfId="14304" xr:uid="{AFCE5B46-F550-4BF1-A4AC-A4520FD561FC}"/>
    <cellStyle name="Note 3 2 6 2 2" xfId="22088" xr:uid="{70959228-8C3E-4B31-AEB8-701372DEEE80}"/>
    <cellStyle name="Note 3 2 6 2 3" xfId="31320" xr:uid="{8D3BA948-A416-4DDE-8C04-91F7B004B195}"/>
    <cellStyle name="Note 3 2 6 3" xfId="18791" xr:uid="{AA85725A-E5EF-4981-9CCA-2B0446D6A42F}"/>
    <cellStyle name="Note 3 2 6 4" xfId="25799" xr:uid="{153994C3-4445-45C6-957E-DDC1D6F35C10}"/>
    <cellStyle name="Note 3 2 7" xfId="8133" xr:uid="{0E882122-6FE7-4AD2-AA3F-2302B1D76FBF}"/>
    <cellStyle name="Note 3 2 7 2" xfId="14604" xr:uid="{3D4282BD-0D9B-4FED-B344-BDE067B9B613}"/>
    <cellStyle name="Note 3 2 7 2 2" xfId="23497" xr:uid="{C0935431-1531-4DA1-8073-D356A3D157DD}"/>
    <cellStyle name="Note 3 2 7 2 3" xfId="31614" xr:uid="{06A989F2-C28F-43F9-8F45-0AF2E97B049A}"/>
    <cellStyle name="Note 3 2 7 3" xfId="21866" xr:uid="{AFFB2EEE-2800-4A8F-A977-F6B1D82BC6CD}"/>
    <cellStyle name="Note 3 2 7 4" xfId="26094" xr:uid="{224D4E1A-E79B-4864-85E1-6D0E8C7610FA}"/>
    <cellStyle name="Note 3 2 8" xfId="8480" xr:uid="{873F5FC3-2DF6-483E-AAC5-650528C4C4FC}"/>
    <cellStyle name="Note 3 2 8 2" xfId="14951" xr:uid="{84EAB448-9C43-4CD7-BB1F-8E9819089BDA}"/>
    <cellStyle name="Note 3 2 8 2 2" xfId="4586" xr:uid="{2AA37CFE-A162-4232-8ABB-B5EB54E1C75A}"/>
    <cellStyle name="Note 3 2 8 2 3" xfId="31862" xr:uid="{7B8EDC32-75D3-4CE2-B7B6-F6A0DF0297D9}"/>
    <cellStyle name="Note 3 2 8 3" xfId="4506" xr:uid="{E3259970-CCD5-4B69-A14E-A2ED6E82E05A}"/>
    <cellStyle name="Note 3 2 8 4" xfId="26343" xr:uid="{A7133C65-983B-462D-B1C7-E686A79E6ECB}"/>
    <cellStyle name="Note 3 2 9" xfId="8325" xr:uid="{6AE63663-B7A3-46DD-A056-DC383ACC5D01}"/>
    <cellStyle name="Note 3 2 9 2" xfId="14796" xr:uid="{F33DF36C-C048-4451-AD03-0F3701DC4DEC}"/>
    <cellStyle name="Note 3 2 9 2 2" xfId="5929" xr:uid="{C9117278-FA11-4B5D-A761-C2F1BD70C1C3}"/>
    <cellStyle name="Note 3 2 9 2 3" xfId="31707" xr:uid="{12D6396D-9098-4B5F-A655-5BC5341C2931}"/>
    <cellStyle name="Note 3 2 9 3" xfId="18126" xr:uid="{DBAB9D00-43E4-41C7-BD24-EA8CB9325C34}"/>
    <cellStyle name="Note 3 2 9 4" xfId="26188" xr:uid="{C54FFBAA-C1AA-4D91-ACC9-AAA84025EE86}"/>
    <cellStyle name="Note 3 20" xfId="11509" xr:uid="{E91B28B7-77B2-43AA-81E8-E36B907EB65B}"/>
    <cellStyle name="Note 3 20 2" xfId="23285" xr:uid="{C15E17F1-CD1A-4DA0-A4D1-320620593AD0}"/>
    <cellStyle name="Note 3 20 3" xfId="28795" xr:uid="{FC11A7EE-E3A8-47B3-B342-ECDC0F51969D}"/>
    <cellStyle name="Note 3 21" xfId="10762" xr:uid="{63DF611E-43CD-4D43-B0C2-C49992FB06F1}"/>
    <cellStyle name="Note 3 21 2" xfId="5791" xr:uid="{C510458A-E2EC-4A96-A45F-E011371AB362}"/>
    <cellStyle name="Note 3 21 3" xfId="28292" xr:uid="{96FE061B-DBB9-4279-906F-3A2A668F2846}"/>
    <cellStyle name="Note 3 22" xfId="11859" xr:uid="{0BD919AB-B810-4B54-9322-4A9483FFD3CA}"/>
    <cellStyle name="Note 3 22 2" xfId="20644" xr:uid="{2D98FC19-F6D2-46FF-9BC4-3D2D20B99EE0}"/>
    <cellStyle name="Note 3 22 3" xfId="29138" xr:uid="{3C081AA8-85D5-4995-9753-7505ECC39481}"/>
    <cellStyle name="Note 3 23" xfId="12042" xr:uid="{3A0EC27D-0FFC-47FB-9959-2BCF0E6BE79A}"/>
    <cellStyle name="Note 3 23 2" xfId="5223" xr:uid="{1DF816A8-1F4D-433C-9CCF-53CED343360E}"/>
    <cellStyle name="Note 3 23 3" xfId="29317" xr:uid="{D173794F-293F-4A74-9ACF-BFE15BE107C6}"/>
    <cellStyle name="Note 3 24" xfId="11410" xr:uid="{3CBB798F-2869-4804-8A98-AEC342CF60BD}"/>
    <cellStyle name="Note 3 24 2" xfId="23102" xr:uid="{5E47E66B-ED3E-4ADC-8D34-725397288592}"/>
    <cellStyle name="Note 3 24 3" xfId="28696" xr:uid="{07F0BE1E-2FE4-4CD3-836E-9F8E75435AFC}"/>
    <cellStyle name="Note 3 25" xfId="17185" xr:uid="{95B1B667-B2D7-44CE-9152-0E3648F847DB}"/>
    <cellStyle name="Note 3 25 2" xfId="23935" xr:uid="{EFCC4592-F282-440B-BD75-1F1CEF8862E2}"/>
    <cellStyle name="Note 3 25 3" xfId="33749" xr:uid="{E001E1D8-24E1-416F-B794-CED893780D89}"/>
    <cellStyle name="Note 3 26" xfId="18905" xr:uid="{8F95CFC3-54BE-4356-8D71-5D7CBD519380}"/>
    <cellStyle name="Note 3 27" xfId="34168" xr:uid="{07CE32F3-BC2E-4DF9-9302-C7DD83B87B3F}"/>
    <cellStyle name="Note 3 28" xfId="24337" xr:uid="{CDCE0B2B-A74D-4DFE-B1F6-90D67FBCC8B4}"/>
    <cellStyle name="Note 3 29" xfId="34054" xr:uid="{5923FD89-7E47-4364-BD9B-4F8E522B2D58}"/>
    <cellStyle name="Note 3 3" xfId="2202" xr:uid="{00000000-0005-0000-0000-00009B080000}"/>
    <cellStyle name="Note 3 3 2" xfId="4245" xr:uid="{33F01C1A-0A4B-4C5F-8519-0DAF82933C24}"/>
    <cellStyle name="Note 3 3 2 2" xfId="13430" xr:uid="{25B20AF8-8D52-45A0-9B4C-74EA3FE5B0AC}"/>
    <cellStyle name="Note 3 3 2 2 2" xfId="4907" xr:uid="{7DF6BF67-4456-443B-9C46-5FE1EFBB991F}"/>
    <cellStyle name="Note 3 3 2 2 3" xfId="30571" xr:uid="{7A6A8064-C676-4C3A-8867-DC9FAEEBA66E}"/>
    <cellStyle name="Note 3 3 2 3" xfId="21750" xr:uid="{D56664A5-64F5-41E7-AB8D-D06B805C8CCE}"/>
    <cellStyle name="Note 3 3 2 4" xfId="25040" xr:uid="{345B2B9A-F6E6-454D-96C2-4DF2E14D42B4}"/>
    <cellStyle name="Note 3 3 3" xfId="11512" xr:uid="{D346BC94-D1B0-44A1-82AA-0F1E823982BA}"/>
    <cellStyle name="Note 3 3 3 2" xfId="23491" xr:uid="{3E2B6BCC-933E-49D7-808E-4832D0489A86}"/>
    <cellStyle name="Note 3 3 3 3" xfId="28798" xr:uid="{C91A82B7-F892-4FDA-B294-5C1B9C505C67}"/>
    <cellStyle name="Note 3 3 4" xfId="12437" xr:uid="{592DBE19-29E6-4E83-97A0-31F59D6BA466}"/>
    <cellStyle name="Note 3 3 4 2" xfId="21937" xr:uid="{5915E8E7-11D2-447E-B898-2C21CB1E2208}"/>
    <cellStyle name="Note 3 3 4 3" xfId="29663" xr:uid="{4177A731-4D81-4C86-9D7A-154D008FC5D7}"/>
    <cellStyle name="Note 3 3 5" xfId="20541" xr:uid="{6BAF4745-FFD8-4DC8-AD4D-C71FF2F5AFCD}"/>
    <cellStyle name="Note 3 4" xfId="3529" xr:uid="{9DD402F4-2AC4-413C-A7CA-D26262E3B4C4}"/>
    <cellStyle name="Note 3 4 2" xfId="13427" xr:uid="{45C5893F-A811-44D4-8E63-59E8F82D6E37}"/>
    <cellStyle name="Note 3 4 2 2" xfId="23714" xr:uid="{B5785B67-FF1D-4E59-A638-BA4DEBAA7EB9}"/>
    <cellStyle name="Note 3 4 2 3" xfId="30568" xr:uid="{910B0FBA-715C-4844-9819-6FFA4060D000}"/>
    <cellStyle name="Note 3 4 3" xfId="7094" xr:uid="{C5CB6842-08BD-4849-96BA-718905AAD8A8}"/>
    <cellStyle name="Note 3 4 4" xfId="21231" xr:uid="{BB290865-F1D6-4D55-BE5B-3BB9D82B3625}"/>
    <cellStyle name="Note 3 4 5" xfId="25037" xr:uid="{E397E73E-9CB3-4646-ACAD-030CBA71D975}"/>
    <cellStyle name="Note 3 5" xfId="3751" xr:uid="{EB4E66E2-8410-4190-8F4B-D466415C7E4B}"/>
    <cellStyle name="Note 3 5 2" xfId="14065" xr:uid="{6A3B6C20-2684-4CAE-A7A9-DE54EF630D8E}"/>
    <cellStyle name="Note 3 5 2 2" xfId="4451" xr:uid="{044940D7-9571-4405-A4A3-040A673B3F9D}"/>
    <cellStyle name="Note 3 5 2 3" xfId="31093" xr:uid="{27B55D7C-4F2A-4E54-9692-C17E6B92E2C5}"/>
    <cellStyle name="Note 3 5 3" xfId="17800" xr:uid="{CF4381BF-B31A-4266-9E02-B2400E11345A}"/>
    <cellStyle name="Note 3 5 4" xfId="25572" xr:uid="{B8522B89-AA03-41A1-9FBE-5764FC9E857E}"/>
    <cellStyle name="Note 3 6" xfId="7759" xr:uid="{ED7EDCB2-65B2-4D85-BFC9-AEDCC31B5DA7}"/>
    <cellStyle name="Note 3 6 2" xfId="14225" xr:uid="{3E0D8050-46AA-499F-BEEC-22C2046B5B7C}"/>
    <cellStyle name="Note 3 6 2 2" xfId="17718" xr:uid="{3E5644F2-A4EA-4B2A-8739-508BB8D8E818}"/>
    <cellStyle name="Note 3 6 2 3" xfId="31250" xr:uid="{C7E4281F-675A-48BB-8975-E7D6C5DFDA17}"/>
    <cellStyle name="Note 3 6 3" xfId="22690" xr:uid="{94F8DD3D-DE76-4622-8582-F8649942BD24}"/>
    <cellStyle name="Note 3 6 4" xfId="25729" xr:uid="{16B640A5-8AE0-4AED-992C-8811AC47A159}"/>
    <cellStyle name="Note 3 7" xfId="7832" xr:uid="{080F0378-2305-4398-9DC6-B9A16CF26C3D}"/>
    <cellStyle name="Note 3 7 2" xfId="14303" xr:uid="{3D17A252-9230-4302-B488-323583970C75}"/>
    <cellStyle name="Note 3 7 2 2" xfId="20576" xr:uid="{062A7D70-5FFA-4FB6-890E-1475E2992703}"/>
    <cellStyle name="Note 3 7 2 3" xfId="31319" xr:uid="{88F6853C-4C0D-458F-BB57-79605935FFFD}"/>
    <cellStyle name="Note 3 7 3" xfId="23733" xr:uid="{9F628D78-F9E8-42B8-B92C-C5D3AF2B53C6}"/>
    <cellStyle name="Note 3 7 4" xfId="25798" xr:uid="{3650572D-9179-4B16-BB3D-7EB9D9EEF0CA}"/>
    <cellStyle name="Note 3 8" xfId="8134" xr:uid="{8F774625-B59C-4823-BA67-FD9E104F655C}"/>
    <cellStyle name="Note 3 8 2" xfId="14605" xr:uid="{DBF45F5F-8B85-4312-AE70-8C1CDAEBBD0B}"/>
    <cellStyle name="Note 3 8 2 2" xfId="19923" xr:uid="{E4B1A43C-4F8D-4966-AAA4-86552C8F9CF5}"/>
    <cellStyle name="Note 3 8 2 3" xfId="31615" xr:uid="{FB9CB065-1F9D-4167-B3A2-DE9E1EB46B92}"/>
    <cellStyle name="Note 3 8 3" xfId="22951" xr:uid="{82A2945A-5DA2-4CA6-8CB8-B6955FEFB431}"/>
    <cellStyle name="Note 3 8 4" xfId="26095" xr:uid="{49A0B10B-A4CB-4093-881D-F26C69BFEBA1}"/>
    <cellStyle name="Note 3 9" xfId="8479" xr:uid="{7F753399-595E-462B-89CC-39F3A0ACF029}"/>
    <cellStyle name="Note 3 9 2" xfId="14950" xr:uid="{9FC1FB16-A869-41B2-B66F-D98DA461E5B7}"/>
    <cellStyle name="Note 3 9 2 2" xfId="5355" xr:uid="{98F79D59-E39E-46AD-A7A0-16D44BE32361}"/>
    <cellStyle name="Note 3 9 2 3" xfId="31861" xr:uid="{560A1442-8A53-4234-AC04-4B4BFF72DC69}"/>
    <cellStyle name="Note 3 9 3" xfId="19869" xr:uid="{34C04825-9BCB-41C0-B742-9BEAA83C8140}"/>
    <cellStyle name="Note 3 9 4" xfId="26342" xr:uid="{3D028AE2-66F7-4C37-88D0-6B0DC8DB331F}"/>
    <cellStyle name="Note 3_TRAFO" xfId="2203" xr:uid="{00000000-0005-0000-0000-00009C080000}"/>
    <cellStyle name="Note 30" xfId="2204" xr:uid="{00000000-0005-0000-0000-00009D080000}"/>
    <cellStyle name="Note 30 10" xfId="8481" xr:uid="{7BF39399-560F-4DB5-93CA-FD46139C36E1}"/>
    <cellStyle name="Note 30 10 2" xfId="14952" xr:uid="{22E6C11E-87A1-4F5E-91E1-E07C144A6EAB}"/>
    <cellStyle name="Note 30 10 2 2" xfId="5022" xr:uid="{7BC7971B-0575-4123-B9EF-753A714466D7}"/>
    <cellStyle name="Note 30 10 2 3" xfId="31863" xr:uid="{4347CB65-F18E-406D-915B-592D6B5515CD}"/>
    <cellStyle name="Note 30 10 3" xfId="4528" xr:uid="{1923CEF6-52E4-459E-A1A7-286E07C58853}"/>
    <cellStyle name="Note 30 10 4" xfId="26344" xr:uid="{240573CD-C2D6-443B-80AC-6EE0589DA765}"/>
    <cellStyle name="Note 30 11" xfId="8326" xr:uid="{44A14EC0-FA9B-48BB-A0A7-E2EA69C8A2FA}"/>
    <cellStyle name="Note 30 11 2" xfId="14797" xr:uid="{15C83C98-FFD2-4E60-B536-232104B2E883}"/>
    <cellStyle name="Note 30 11 2 2" xfId="23251" xr:uid="{5E701602-BB4D-4EB8-8856-D9EA1E1D5291}"/>
    <cellStyle name="Note 30 11 2 3" xfId="31708" xr:uid="{A103A3C7-9EE5-4C05-8666-9D5170C98FBF}"/>
    <cellStyle name="Note 30 11 3" xfId="4627" xr:uid="{1CA7CCB1-4DB6-4036-847B-8B127EC4B678}"/>
    <cellStyle name="Note 30 11 4" xfId="26189" xr:uid="{F5242712-FAEF-42E2-8F3E-0951F23A74AD}"/>
    <cellStyle name="Note 30 12" xfId="9021" xr:uid="{F7194701-369D-49CE-BF78-128508E6D675}"/>
    <cellStyle name="Note 30 12 2" xfId="15492" xr:uid="{C8F524B6-FFA9-4BC6-B685-AF8EE91FEF23}"/>
    <cellStyle name="Note 30 12 2 2" xfId="7642" xr:uid="{27331DB1-789F-4477-9259-2EF9D77883CB}"/>
    <cellStyle name="Note 30 12 2 3" xfId="32311" xr:uid="{FE1196A1-DAE1-4377-AEEF-18759EA9E46E}"/>
    <cellStyle name="Note 30 12 3" xfId="20954" xr:uid="{0E58DBAB-19B4-4028-8137-D41C71233B18}"/>
    <cellStyle name="Note 30 12 4" xfId="26793" xr:uid="{4D47E8C4-5707-4E92-AAF1-E9C8808706E4}"/>
    <cellStyle name="Note 30 13" xfId="8861" xr:uid="{CEDAD883-6A23-4E92-9561-527DE85BDBCD}"/>
    <cellStyle name="Note 30 13 2" xfId="15332" xr:uid="{80BC1E59-694E-4C40-A74A-CE0A748237C3}"/>
    <cellStyle name="Note 30 13 2 2" xfId="22261" xr:uid="{AA37CE51-1CE9-4D5B-AFC5-249954A03FB2}"/>
    <cellStyle name="Note 30 13 2 3" xfId="32152" xr:uid="{29149D4A-4572-4D7A-993F-E85CAE682E7E}"/>
    <cellStyle name="Note 30 13 3" xfId="23006" xr:uid="{9D835D12-0A4C-4B7F-B61E-5668F873503F}"/>
    <cellStyle name="Note 30 13 4" xfId="26634" xr:uid="{E9CA3069-CDD7-4218-BC5B-09D00915B790}"/>
    <cellStyle name="Note 30 14" xfId="9256" xr:uid="{F0553E97-3D75-496D-8B96-BD66975DAE61}"/>
    <cellStyle name="Note 30 14 2" xfId="15727" xr:uid="{92A5140D-11CC-4419-9B40-469B4500FC2E}"/>
    <cellStyle name="Note 30 14 2 2" xfId="18430" xr:uid="{876F92F5-C170-4A0B-9AC5-72C47D869EEE}"/>
    <cellStyle name="Note 30 14 2 3" xfId="32537" xr:uid="{C05A857E-0A84-4CA9-BE4F-ED5FBE9B39E9}"/>
    <cellStyle name="Note 30 14 3" xfId="22134" xr:uid="{9E02BB95-DDF7-408C-BB77-035BEF0F9333}"/>
    <cellStyle name="Note 30 14 4" xfId="27018" xr:uid="{DADE72F5-9186-4905-A897-5A4E9B148CC5}"/>
    <cellStyle name="Note 30 15" xfId="9552" xr:uid="{343AB067-D931-4555-947B-BADD2948BD21}"/>
    <cellStyle name="Note 30 15 2" xfId="16023" xr:uid="{548694C3-93B3-4466-9647-9FF0780D7BD5}"/>
    <cellStyle name="Note 30 15 2 2" xfId="21397" xr:uid="{21E65E58-02AD-451E-A2A4-4B04F4AFEE5C}"/>
    <cellStyle name="Note 30 15 2 3" xfId="32820" xr:uid="{F2E5A31E-272E-4498-95E2-EDB751C4534A}"/>
    <cellStyle name="Note 30 15 3" xfId="22860" xr:uid="{0A835132-359D-4776-A7B2-B470CFF0EE88}"/>
    <cellStyle name="Note 30 15 4" xfId="27301" xr:uid="{C4BB7E50-EB54-4AD9-BB08-AE383C7044E5}"/>
    <cellStyle name="Note 30 16" xfId="9946" xr:uid="{A3D5F613-793E-42F9-A551-E1E0B8038BCA}"/>
    <cellStyle name="Note 30 16 2" xfId="16417" xr:uid="{1F34E1F4-4D47-4D26-B79A-CC5F163701E7}"/>
    <cellStyle name="Note 30 16 2 2" xfId="21897" xr:uid="{A4D58FDA-11E7-446F-B595-797597C583FB}"/>
    <cellStyle name="Note 30 16 2 3" xfId="33034" xr:uid="{899B8FDA-CC16-47E8-82C8-A29684691E32}"/>
    <cellStyle name="Note 30 16 3" xfId="6180" xr:uid="{EF098E5A-587A-42FA-A145-EACB0C3E740B}"/>
    <cellStyle name="Note 30 16 4" xfId="27522" xr:uid="{34DA9A16-2A46-486C-89F3-F1D66E8D903B}"/>
    <cellStyle name="Note 30 17" xfId="10125" xr:uid="{BAE378EA-CD9A-4626-86BF-8569D8138A63}"/>
    <cellStyle name="Note 30 17 2" xfId="16596" xr:uid="{4B0562C7-0A3D-4533-9FC3-9D2BE235F6CF}"/>
    <cellStyle name="Note 30 17 2 2" xfId="21282" xr:uid="{D1476742-812B-456E-976D-40CBBBF5D595}"/>
    <cellStyle name="Note 30 17 2 3" xfId="33211" xr:uid="{6AD96EE4-FE3D-46C3-AD79-477A2A50E960}"/>
    <cellStyle name="Note 30 17 3" xfId="21518" xr:uid="{FC30D264-B9AD-4F7E-9D2C-990DBFB53CE7}"/>
    <cellStyle name="Note 30 17 4" xfId="27698" xr:uid="{67F97B9F-ADA0-4138-A8D6-2FAFB61A4553}"/>
    <cellStyle name="Note 30 18" xfId="10302" xr:uid="{9B39CE07-1AEF-4CF3-832D-18344F20D32A}"/>
    <cellStyle name="Note 30 18 2" xfId="16773" xr:uid="{EF3AFB68-1AD9-4DBE-9EFF-6C4EB1F12534}"/>
    <cellStyle name="Note 30 18 2 2" xfId="17487" xr:uid="{A2D45F00-1F6A-40F9-A7F9-DB099CA57D30}"/>
    <cellStyle name="Note 30 18 2 3" xfId="33386" xr:uid="{98C07E1F-13E2-4CC1-AC14-7098267D9E3F}"/>
    <cellStyle name="Note 30 18 3" xfId="7110" xr:uid="{D16AB4DF-0679-42E0-A568-2E47BBB4B9E2}"/>
    <cellStyle name="Note 30 18 4" xfId="27874" xr:uid="{DF4AA8EF-15E0-4500-8371-88F7AF55EDC9}"/>
    <cellStyle name="Note 30 19" xfId="10464" xr:uid="{FDBF82E3-84F6-47D7-B6DF-002031854E75}"/>
    <cellStyle name="Note 30 19 2" xfId="16935" xr:uid="{B06AD8DA-E27B-4046-B0E4-045B172ECD4C}"/>
    <cellStyle name="Note 30 19 2 2" xfId="5570" xr:uid="{295895FE-5579-4A74-BBBA-BA49DEDA3467}"/>
    <cellStyle name="Note 30 19 2 3" xfId="33546" xr:uid="{ED26F80D-25CD-4FBD-8F63-0B4AE4CD96C4}"/>
    <cellStyle name="Note 30 19 3" xfId="23044" xr:uid="{FD2901AD-9FBC-4547-A651-47788A86F4DE}"/>
    <cellStyle name="Note 30 19 4" xfId="28034" xr:uid="{56B42F35-32C0-441A-B029-96532AE0CFB2}"/>
    <cellStyle name="Note 30 2" xfId="2205" xr:uid="{00000000-0005-0000-0000-00009E080000}"/>
    <cellStyle name="Note 30 2 10" xfId="9022" xr:uid="{7980E792-1FAA-428D-B912-826C00A677AD}"/>
    <cellStyle name="Note 30 2 10 2" xfId="15493" xr:uid="{0E1DD009-0564-4C4E-9BC6-EB96AC5A478A}"/>
    <cellStyle name="Note 30 2 10 2 2" xfId="17653" xr:uid="{00AE9A12-BDCC-48A5-B5F7-6879499800A7}"/>
    <cellStyle name="Note 30 2 10 2 3" xfId="32312" xr:uid="{E620090B-2202-4B9F-B8D9-D0CB8D480A29}"/>
    <cellStyle name="Note 30 2 10 3" xfId="5710" xr:uid="{31596500-92D7-4ACD-A705-E58835EDFF2C}"/>
    <cellStyle name="Note 30 2 10 4" xfId="26794" xr:uid="{A42443A4-8B31-4419-AAFF-55BBDEC6E4C7}"/>
    <cellStyle name="Note 30 2 11" xfId="8862" xr:uid="{3FF533C8-A471-46F9-92E5-26F9C72C819F}"/>
    <cellStyle name="Note 30 2 11 2" xfId="15333" xr:uid="{7BD6242D-1826-44B5-9407-40C820D5BF2A}"/>
    <cellStyle name="Note 30 2 11 2 2" xfId="17946" xr:uid="{0E64E6C7-9B15-4223-AE1F-5E8A8B96C34F}"/>
    <cellStyle name="Note 30 2 11 2 3" xfId="32153" xr:uid="{5EF11C3F-9BB4-46CD-AEA9-474CC016F71E}"/>
    <cellStyle name="Note 30 2 11 3" xfId="23692" xr:uid="{2744BE4D-CED0-4673-A231-47CDBD59A231}"/>
    <cellStyle name="Note 30 2 11 4" xfId="26635" xr:uid="{F70FCBAE-162D-430D-856E-2247790E69B9}"/>
    <cellStyle name="Note 30 2 12" xfId="9257" xr:uid="{3E575200-2499-4B60-82DE-E890C11B5DFE}"/>
    <cellStyle name="Note 30 2 12 2" xfId="15728" xr:uid="{3871DDA0-39DA-448C-BEDD-66C40D152B31}"/>
    <cellStyle name="Note 30 2 12 2 2" xfId="22651" xr:uid="{A1384B9F-6766-4DD7-B49C-872C41416737}"/>
    <cellStyle name="Note 30 2 12 2 3" xfId="32538" xr:uid="{F7F53524-4B15-4153-8D54-21CE72CE3C5B}"/>
    <cellStyle name="Note 30 2 12 3" xfId="21299" xr:uid="{28C80102-99D7-48E4-867D-53472EF7B5E3}"/>
    <cellStyle name="Note 30 2 12 4" xfId="27019" xr:uid="{3AFFE1C9-EE60-42AA-8A6E-FE3FF3A6E91D}"/>
    <cellStyle name="Note 30 2 13" xfId="9412" xr:uid="{4D713E68-A4F5-46CF-9916-2E69B47AADCD}"/>
    <cellStyle name="Note 30 2 13 2" xfId="15883" xr:uid="{4D86B843-4B71-4A35-8F15-A77C7BBD6113}"/>
    <cellStyle name="Note 30 2 13 2 2" xfId="23563" xr:uid="{D012F29A-D20F-49F4-873F-F19B048E50AA}"/>
    <cellStyle name="Note 30 2 13 2 3" xfId="32693" xr:uid="{B99B8A24-95ED-4F02-B51D-BF012432019C}"/>
    <cellStyle name="Note 30 2 13 3" xfId="21473" xr:uid="{0FA1E322-35C6-4A63-AEE0-6B36394D9D06}"/>
    <cellStyle name="Note 30 2 13 4" xfId="27173" xr:uid="{6459F3E4-C712-46CB-87AC-2EA8CFD6E33A}"/>
    <cellStyle name="Note 30 2 14" xfId="9947" xr:uid="{5D1D0957-4D54-4355-89DA-1B39F952BF26}"/>
    <cellStyle name="Note 30 2 14 2" xfId="16418" xr:uid="{5489604B-5E7B-4EF2-A421-4B7420823463}"/>
    <cellStyle name="Note 30 2 14 2 2" xfId="18037" xr:uid="{1676E700-E56F-4C64-8733-094D41D713FB}"/>
    <cellStyle name="Note 30 2 14 2 3" xfId="33035" xr:uid="{D6119EE0-A8BD-4446-8D22-AAC44129EDE1}"/>
    <cellStyle name="Note 30 2 14 3" xfId="21570" xr:uid="{A32D80CD-4820-4569-BFF0-0FDEE31D2791}"/>
    <cellStyle name="Note 30 2 14 4" xfId="27523" xr:uid="{B0590EA4-90D0-4909-80F4-C74BD15E8592}"/>
    <cellStyle name="Note 30 2 15" xfId="10126" xr:uid="{8837625D-B23D-4BA5-BAB8-2DD28C769D9C}"/>
    <cellStyle name="Note 30 2 15 2" xfId="16597" xr:uid="{327702CD-107D-4C83-9C43-9C3A64D0114F}"/>
    <cellStyle name="Note 30 2 15 2 2" xfId="23783" xr:uid="{468CB9B0-F350-4350-B7B3-1D6BAAC345CA}"/>
    <cellStyle name="Note 30 2 15 2 3" xfId="33212" xr:uid="{7FAB657C-5782-4103-B712-C67EDC4BCCCE}"/>
    <cellStyle name="Note 30 2 15 3" xfId="17662" xr:uid="{5C36D09D-CD6A-4AFB-867C-A62DB4B4E73E}"/>
    <cellStyle name="Note 30 2 15 4" xfId="27699" xr:uid="{B2C90379-09A8-466E-BF1A-23FD22C5AF3D}"/>
    <cellStyle name="Note 30 2 16" xfId="10303" xr:uid="{05E93E4B-849E-4694-A26F-EE5B5F0E95B8}"/>
    <cellStyle name="Note 30 2 16 2" xfId="16774" xr:uid="{AB8BCF6F-32D1-4823-9077-6C300DF3DF2A}"/>
    <cellStyle name="Note 30 2 16 2 2" xfId="22443" xr:uid="{1F28A7AF-4889-42CE-AA0D-02889861CBB2}"/>
    <cellStyle name="Note 30 2 16 2 3" xfId="33387" xr:uid="{395AD76B-569E-4232-B242-A64C7DFDAA36}"/>
    <cellStyle name="Note 30 2 16 3" xfId="5517" xr:uid="{CC6C38E2-E294-4A93-8239-FCA9F7E68778}"/>
    <cellStyle name="Note 30 2 16 4" xfId="27875" xr:uid="{0774D0C2-3A95-499B-91BF-FF936D8778E3}"/>
    <cellStyle name="Note 30 2 17" xfId="10465" xr:uid="{C9E5F656-B63F-47F6-A2C9-D5EDBD628F1F}"/>
    <cellStyle name="Note 30 2 17 2" xfId="16936" xr:uid="{D63FCCB2-B8F5-4713-AAD6-44DE0752EC86}"/>
    <cellStyle name="Note 30 2 17 2 2" xfId="23805" xr:uid="{ADECB552-EADD-4D52-AA9C-F1C14A95D162}"/>
    <cellStyle name="Note 30 2 17 2 3" xfId="33547" xr:uid="{B48224B6-E601-4D84-9D1A-F2FE79FB48BB}"/>
    <cellStyle name="Note 30 2 17 3" xfId="17955" xr:uid="{513DFF8D-E8E7-4C80-91EE-6A3F69A20BEB}"/>
    <cellStyle name="Note 30 2 17 4" xfId="28035" xr:uid="{E16FFFC5-F184-4CDF-8FF9-23F889CA89F2}"/>
    <cellStyle name="Note 30 2 18" xfId="11099" xr:uid="{B79C554A-5EE4-4A91-A55B-D333D786F3A8}"/>
    <cellStyle name="Note 30 2 18 2" xfId="19482" xr:uid="{D12B2C60-C0D5-411B-9E70-67EE83F0CAF3}"/>
    <cellStyle name="Note 30 2 18 3" xfId="28421" xr:uid="{C2EF5229-E37B-4F24-8721-E03524D1F1C9}"/>
    <cellStyle name="Note 30 2 19" xfId="11514" xr:uid="{48319068-0A01-4A13-9C18-A1D7840ADC83}"/>
    <cellStyle name="Note 30 2 19 2" xfId="22739" xr:uid="{818449CB-D49D-431F-A621-0C31050B6601}"/>
    <cellStyle name="Note 30 2 19 3" xfId="28800" xr:uid="{FCA4CE77-9EF9-4EAF-B207-031019AB8D4D}"/>
    <cellStyle name="Note 30 2 2" xfId="2206" xr:uid="{00000000-0005-0000-0000-00009F080000}"/>
    <cellStyle name="Note 30 2 2 2" xfId="4246" xr:uid="{E21A5823-1186-4C7F-BC92-59B3DAB33F3E}"/>
    <cellStyle name="Note 30 2 2 2 2" xfId="13433" xr:uid="{B8A18663-4313-4B45-AEA3-30A6536F72F3}"/>
    <cellStyle name="Note 30 2 2 2 2 2" xfId="5916" xr:uid="{4E830DD1-AD22-479F-B9F9-A4C049D414AA}"/>
    <cellStyle name="Note 30 2 2 2 2 3" xfId="30574" xr:uid="{2693B328-A320-4796-B1F4-FF638D5E160D}"/>
    <cellStyle name="Note 30 2 2 2 3" xfId="20264" xr:uid="{DB30D737-3EA5-49D5-8628-6B86BD2A94BF}"/>
    <cellStyle name="Note 30 2 2 2 4" xfId="25043" xr:uid="{A21EB4BC-9FC8-445E-87B6-2A2B7AD836F8}"/>
    <cellStyle name="Note 30 2 2 3" xfId="11515" xr:uid="{1E4134C4-9D55-49B2-859A-B20BC0C996A5}"/>
    <cellStyle name="Note 30 2 2 3 2" xfId="20183" xr:uid="{D7905519-80C3-4259-88B0-DEA0555EAB46}"/>
    <cellStyle name="Note 30 2 2 3 3" xfId="28801" xr:uid="{B682852E-71BB-40AC-9C41-2F5F79F6F202}"/>
    <cellStyle name="Note 30 2 2 4" xfId="12438" xr:uid="{56CCD42C-C885-4B47-8E2E-35E71AE11E3D}"/>
    <cellStyle name="Note 30 2 2 4 2" xfId="18817" xr:uid="{6B27803E-51D2-44C9-ACB3-0ACCF041EF06}"/>
    <cellStyle name="Note 30 2 2 4 3" xfId="29664" xr:uid="{C3DE6824-BCC6-4A36-B32D-AB4F46727F24}"/>
    <cellStyle name="Note 30 2 2 5" xfId="20379" xr:uid="{1C6E10A6-FBD4-486A-98B4-D68462EAFED3}"/>
    <cellStyle name="Note 30 2 20" xfId="10759" xr:uid="{514C9757-F23E-4342-8F45-5E4A9C2540E5}"/>
    <cellStyle name="Note 30 2 20 2" xfId="17783" xr:uid="{D0522215-688B-4B31-8635-A0F36C3AA95B}"/>
    <cellStyle name="Note 30 2 20 3" xfId="28289" xr:uid="{7CBDECDC-1604-4E38-9022-A983658F1E2D}"/>
    <cellStyle name="Note 30 2 21" xfId="11862" xr:uid="{D9BF6F92-1983-412F-B42C-CF5F732FC129}"/>
    <cellStyle name="Note 30 2 21 2" xfId="4577" xr:uid="{9EC85176-3D44-441E-9B88-DE8AF9A97C6D}"/>
    <cellStyle name="Note 30 2 21 3" xfId="29141" xr:uid="{D91E1BFF-9361-4BFB-B0AD-73ED245D83CE}"/>
    <cellStyle name="Note 30 2 22" xfId="12045" xr:uid="{2F8D91FF-007F-44D7-9527-096B41872120}"/>
    <cellStyle name="Note 30 2 22 2" xfId="22923" xr:uid="{6F6EEB14-D91C-41F5-89B4-805C6F82E894}"/>
    <cellStyle name="Note 30 2 22 3" xfId="29320" xr:uid="{653B6803-B5F9-4A0D-98BA-9A5BC0432EA1}"/>
    <cellStyle name="Note 30 2 23" xfId="11413" xr:uid="{1BA0F4FC-54C8-434A-BB67-8F784CF4407C}"/>
    <cellStyle name="Note 30 2 23 2" xfId="5104" xr:uid="{01FA75FF-75ED-4B4C-BAF1-9FBBB7DFDD46}"/>
    <cellStyle name="Note 30 2 23 3" xfId="28699" xr:uid="{E83693E8-9FC5-46E7-AFFC-ABF8F8E985D7}"/>
    <cellStyle name="Note 30 2 24" xfId="17188" xr:uid="{CAD34939-88C1-450D-8896-4C1AC8FA6F95}"/>
    <cellStyle name="Note 30 2 24 2" xfId="22214" xr:uid="{546A212E-F219-44B5-A604-718C1F287BEF}"/>
    <cellStyle name="Note 30 2 24 3" xfId="33752" xr:uid="{DD6F9ED4-9EA5-4D57-89D1-A0DD4CF3D631}"/>
    <cellStyle name="Note 30 2 25" xfId="18321" xr:uid="{04477A84-8395-4BC1-8478-AEE8371DB525}"/>
    <cellStyle name="Note 30 2 26" xfId="24122" xr:uid="{6256BFF0-A52B-43CC-984A-A77D18BB9570}"/>
    <cellStyle name="Note 30 2 27" xfId="34245" xr:uid="{EF77DEC7-47F8-471D-9E41-ABA7FA69ACBE}"/>
    <cellStyle name="Note 30 2 28" xfId="31914" xr:uid="{77036691-0362-4B46-83A6-87604938FC2F}"/>
    <cellStyle name="Note 30 2 3" xfId="3526" xr:uid="{718712D2-91DD-49F6-9EE3-C39EB3367EB3}"/>
    <cellStyle name="Note 30 2 3 2" xfId="13432" xr:uid="{FC8B633A-EAEB-49EC-B90A-501EF4DBA873}"/>
    <cellStyle name="Note 30 2 3 2 2" xfId="21517" xr:uid="{E4058E9C-4DFC-471F-B484-0E97BAB37B7F}"/>
    <cellStyle name="Note 30 2 3 2 3" xfId="30573" xr:uid="{22CFA2E0-CEFB-4D87-8BA1-7409A54E07D4}"/>
    <cellStyle name="Note 30 2 3 3" xfId="7099" xr:uid="{DD4C1AA1-7DFC-4BD9-9BF5-7ED8FD57BF08}"/>
    <cellStyle name="Note 30 2 3 4" xfId="17779" xr:uid="{0C9C7025-DDB3-4A2D-B76D-CC4DE40833B3}"/>
    <cellStyle name="Note 30 2 3 5" xfId="25042" xr:uid="{AC965CC7-C513-45D6-B121-EA8C297ABB88}"/>
    <cellStyle name="Note 30 2 4" xfId="3754" xr:uid="{98D3EBE0-74B2-491A-AE5B-9FDE3DCE7711}"/>
    <cellStyle name="Note 30 2 4 2" xfId="14068" xr:uid="{A948A7F1-88A5-4748-8BE3-B88E5FD848F7}"/>
    <cellStyle name="Note 30 2 4 2 2" xfId="4459" xr:uid="{57D7DAFA-B941-433B-B670-27649C93EFFD}"/>
    <cellStyle name="Note 30 2 4 2 3" xfId="31096" xr:uid="{976B8416-8624-4313-814F-B95219C73896}"/>
    <cellStyle name="Note 30 2 4 3" xfId="23109" xr:uid="{F236A99A-EF75-411A-A2BA-F380C36096F3}"/>
    <cellStyle name="Note 30 2 4 4" xfId="25575" xr:uid="{6B667479-2814-4F9E-813E-5BDCD9D926EF}"/>
    <cellStyle name="Note 30 2 5" xfId="7501" xr:uid="{43F6B99E-6384-4F92-8644-81E972DC083B}"/>
    <cellStyle name="Note 30 2 5 2" xfId="13905" xr:uid="{12150CBD-CFCE-4A3F-8E64-304F958BBAC5}"/>
    <cellStyle name="Note 30 2 5 2 2" xfId="22074" xr:uid="{58004D64-446A-44CA-BE77-4B0F96DB4D4E}"/>
    <cellStyle name="Note 30 2 5 2 3" xfId="30935" xr:uid="{5B2FBE7B-D8AF-4566-AD90-FE417480CA40}"/>
    <cellStyle name="Note 30 2 5 3" xfId="5054" xr:uid="{5BFF6CF1-4FD0-4C8D-AA7D-D71FB2877C09}"/>
    <cellStyle name="Note 30 2 5 4" xfId="25414" xr:uid="{51D6F956-CFA6-4042-BC72-7B33C8ECF65C}"/>
    <cellStyle name="Note 30 2 6" xfId="7835" xr:uid="{CB7319FF-1589-4A93-8F59-8B3DF81381B6}"/>
    <cellStyle name="Note 30 2 6 2" xfId="14306" xr:uid="{074BB3BA-0305-4546-8174-45E273B9AC8C}"/>
    <cellStyle name="Note 30 2 6 2 2" xfId="17386" xr:uid="{A26E8B86-BE66-4EFF-978F-49117E080767}"/>
    <cellStyle name="Note 30 2 6 2 3" xfId="31322" xr:uid="{51F1AD64-2A1D-4F06-B26E-81A94A6C3AE7}"/>
    <cellStyle name="Note 30 2 6 3" xfId="20945" xr:uid="{8318085A-2C9A-4EF7-BF57-0F2C4CABECB6}"/>
    <cellStyle name="Note 30 2 6 4" xfId="25801" xr:uid="{02DA1E5E-C0C8-442B-9633-265ADA956F11}"/>
    <cellStyle name="Note 30 2 7" xfId="8131" xr:uid="{43DBDA49-CB3F-49E9-9C04-C345EF1539DC}"/>
    <cellStyle name="Note 30 2 7 2" xfId="14602" xr:uid="{0149BED8-3E52-4F85-86FD-7E901A5EABFE}"/>
    <cellStyle name="Note 30 2 7 2 2" xfId="22602" xr:uid="{6EC25BC3-3CA2-46AD-A099-7430FFF29E09}"/>
    <cellStyle name="Note 30 2 7 2 3" xfId="31612" xr:uid="{635D1172-DB14-47AF-8559-D301202DAF18}"/>
    <cellStyle name="Note 30 2 7 3" xfId="5330" xr:uid="{4C6A5F4C-8D63-4DF7-A27D-E1D103AEDD74}"/>
    <cellStyle name="Note 30 2 7 4" xfId="26092" xr:uid="{6DF1A414-9026-43CC-821D-69334C464573}"/>
    <cellStyle name="Note 30 2 8" xfId="8482" xr:uid="{0625DA9E-3886-42B4-BB42-7760998776CA}"/>
    <cellStyle name="Note 30 2 8 2" xfId="14953" xr:uid="{5316255B-177C-4E18-93C6-C16E500868C9}"/>
    <cellStyle name="Note 30 2 8 2 2" xfId="21791" xr:uid="{3EC94BE7-62B7-4AF7-872E-34DDDF3A993B}"/>
    <cellStyle name="Note 30 2 8 2 3" xfId="31864" xr:uid="{D81D9D66-7301-4EAC-B6B2-1B696F0D6C9D}"/>
    <cellStyle name="Note 30 2 8 3" xfId="4708" xr:uid="{6CF030BC-DC2A-4174-B839-896DBF25D57E}"/>
    <cellStyle name="Note 30 2 8 4" xfId="26345" xr:uid="{86AB55BC-6AC2-45A3-A51C-EC1FC5BF93A3}"/>
    <cellStyle name="Note 30 2 9" xfId="8327" xr:uid="{0ED54DD7-4C5A-4A0E-BEAE-C5167EAE4C4A}"/>
    <cellStyle name="Note 30 2 9 2" xfId="14798" xr:uid="{FA546053-B372-41E2-87AA-B7DB0D4950C9}"/>
    <cellStyle name="Note 30 2 9 2 2" xfId="7327" xr:uid="{CFE7FDD7-0B27-4D7C-9D78-C262A8A88E40}"/>
    <cellStyle name="Note 30 2 9 2 3" xfId="31709" xr:uid="{18E0EDD5-28B9-4F79-8394-704637305288}"/>
    <cellStyle name="Note 30 2 9 3" xfId="23784" xr:uid="{D833191D-7F61-4B80-A412-28D981D73E1D}"/>
    <cellStyle name="Note 30 2 9 4" xfId="26190" xr:uid="{D495859E-DA86-43EC-9630-0131F18AB724}"/>
    <cellStyle name="Note 30 20" xfId="11098" xr:uid="{7393A410-8465-4ECB-8200-AB37C143D66D}"/>
    <cellStyle name="Note 30 20 2" xfId="17977" xr:uid="{6E14971B-937B-4EF7-A833-59AC43E418E9}"/>
    <cellStyle name="Note 30 20 3" xfId="28420" xr:uid="{F2F89FF9-6455-4203-B894-51D8086777B9}"/>
    <cellStyle name="Note 30 21" xfId="11513" xr:uid="{BB39323E-C0B0-4122-80AF-A94153A2D3BA}"/>
    <cellStyle name="Note 30 21 2" xfId="23499" xr:uid="{29DB0039-5F0E-4700-9808-4B54B1C1F0E1}"/>
    <cellStyle name="Note 30 21 3" xfId="28799" xr:uid="{75E27E87-73F8-4E7A-8E1B-3AC322726282}"/>
    <cellStyle name="Note 30 22" xfId="10760" xr:uid="{A31D6BE9-F24C-4BDD-97B4-01F09CBDCAC4}"/>
    <cellStyle name="Note 30 22 2" xfId="18659" xr:uid="{7B3BAD29-CEC2-462C-9CC8-3A50B4650420}"/>
    <cellStyle name="Note 30 22 3" xfId="28290" xr:uid="{E9DCF4A5-31A1-4C14-8FC4-3CEB6162342D}"/>
    <cellStyle name="Note 30 23" xfId="11861" xr:uid="{42C1C3A5-E2C2-4A94-A8D8-62C0F2470677}"/>
    <cellStyle name="Note 30 23 2" xfId="21869" xr:uid="{29945BCC-2CDF-4EAD-B8F4-485467514469}"/>
    <cellStyle name="Note 30 23 3" xfId="29140" xr:uid="{35F2511F-CEFF-4BF0-ACC5-DAB17C514480}"/>
    <cellStyle name="Note 30 24" xfId="12044" xr:uid="{F20C349D-CDCD-40F9-A874-DB585435FA44}"/>
    <cellStyle name="Note 30 24 2" xfId="4665" xr:uid="{8A8F8416-B739-47AA-8DB8-EB501CA4A895}"/>
    <cellStyle name="Note 30 24 3" xfId="29319" xr:uid="{5DCB50B5-56DA-4104-97BD-8B3AD2A365FC}"/>
    <cellStyle name="Note 30 25" xfId="12028" xr:uid="{A0B9605A-E902-497F-B80E-64235AEFECEB}"/>
    <cellStyle name="Note 30 25 2" xfId="6111" xr:uid="{4E98A0A5-0723-4DB8-8102-184791C3D02E}"/>
    <cellStyle name="Note 30 25 3" xfId="29304" xr:uid="{F151B4ED-46ED-4096-BD7F-1767E7FBA4CD}"/>
    <cellStyle name="Note 30 26" xfId="17187" xr:uid="{254D14A5-F300-45DE-9AC4-763665EFF266}"/>
    <cellStyle name="Note 30 26 2" xfId="21147" xr:uid="{4790E748-85D5-46BD-8354-720795A369F4}"/>
    <cellStyle name="Note 30 26 3" xfId="33751" xr:uid="{F2B6759A-77B0-41E2-8B0F-80460890F623}"/>
    <cellStyle name="Note 30 27" xfId="22415" xr:uid="{FCA1DAF2-1F5F-4ADB-9757-168AA93D1633}"/>
    <cellStyle name="Note 30 28" xfId="34310" xr:uid="{8D9BA541-278F-4F55-9C06-2CFB2A080862}"/>
    <cellStyle name="Note 30 29" xfId="24044" xr:uid="{0A6633FF-DCE0-42A3-ACAB-6DA44A3DC96B}"/>
    <cellStyle name="Note 30 3" xfId="2207" xr:uid="{00000000-0005-0000-0000-0000A0080000}"/>
    <cellStyle name="Note 30 3 2" xfId="4247" xr:uid="{19B937F8-065E-4D59-B487-26DA9E4F1004}"/>
    <cellStyle name="Note 30 3 2 2" xfId="13434" xr:uid="{4DBF7914-3816-4811-8144-6B7CFE70B8D5}"/>
    <cellStyle name="Note 30 3 2 2 2" xfId="5447" xr:uid="{8214EA31-8BC4-4406-8DB6-9AD1FF9723B5}"/>
    <cellStyle name="Note 30 3 2 2 3" xfId="30575" xr:uid="{909CC645-412C-41CD-AEA3-91E84457C449}"/>
    <cellStyle name="Note 30 3 2 3" xfId="18386" xr:uid="{C298C992-A263-40FD-B048-1E5979262D7A}"/>
    <cellStyle name="Note 30 3 2 4" xfId="25044" xr:uid="{B2F16DF4-A881-485C-A9EF-EC1FA0C08080}"/>
    <cellStyle name="Note 30 3 3" xfId="11516" xr:uid="{0F64BA71-7FB9-4A76-959F-19199CA9B16D}"/>
    <cellStyle name="Note 30 3 3 2" xfId="17352" xr:uid="{92A1B8A6-3BFE-4A40-8CE4-80C161249FA8}"/>
    <cellStyle name="Note 30 3 3 3" xfId="28802" xr:uid="{74B1C9E7-DD34-420C-93D0-7046F96C586E}"/>
    <cellStyle name="Note 30 3 4" xfId="12439" xr:uid="{4CC1577A-B373-45CA-8FEB-6053AF36F84E}"/>
    <cellStyle name="Note 30 3 4 2" xfId="18230" xr:uid="{3CC21BDE-A944-4247-A3DF-3A543EDB4CDE}"/>
    <cellStyle name="Note 30 3 4 3" xfId="29665" xr:uid="{A21B8FBC-76A5-4535-B202-070639CBDAD9}"/>
    <cellStyle name="Note 30 3 5" xfId="18030" xr:uid="{33E3B32E-6432-4340-BB06-F52662D1EFD8}"/>
    <cellStyle name="Note 30 3 6" xfId="24178" xr:uid="{B92FE83D-65DD-4696-90A7-56E8958BE3D3}"/>
    <cellStyle name="Note 30 30" xfId="34016" xr:uid="{73A7F2CB-4E20-435A-8659-2D762A106A6B}"/>
    <cellStyle name="Note 30 4" xfId="3305" xr:uid="{8505BD6A-B679-47FB-A836-85B46333D10C}"/>
    <cellStyle name="Note 30 4 2" xfId="12935" xr:uid="{E2DFAC9F-E73C-46A5-8191-F4F86AF11594}"/>
    <cellStyle name="Note 30 4 2 2" xfId="17893" xr:uid="{2381DBE8-9BE7-4F5C-9856-31B5A1CBD4F0}"/>
    <cellStyle name="Note 30 4 2 3" xfId="30160" xr:uid="{4F5E19B6-8E6A-4BB4-8388-5433029578E8}"/>
    <cellStyle name="Note 30 4 3" xfId="6585" xr:uid="{FE042A2E-832A-4A59-876D-E26C37D2969C}"/>
    <cellStyle name="Note 30 4 4" xfId="4900" xr:uid="{F148132C-7660-4630-B276-9C765A421400}"/>
    <cellStyle name="Note 30 5" xfId="3527" xr:uid="{E1B0FA2C-1362-4FD1-922E-80BB53EDA35C}"/>
    <cellStyle name="Note 30 5 2" xfId="13431" xr:uid="{99E1BB31-807A-43A5-A2F8-81D8D0CE6BD7}"/>
    <cellStyle name="Note 30 5 2 2" xfId="18702" xr:uid="{8740B56B-1C72-46ED-9E8E-59F90997B2AB}"/>
    <cellStyle name="Note 30 5 2 3" xfId="30572" xr:uid="{90376D91-8873-433B-A228-08ACFC640922}"/>
    <cellStyle name="Note 30 5 3" xfId="7098" xr:uid="{D67423C9-CB43-49CD-AFE8-358C3B999C57}"/>
    <cellStyle name="Note 30 5 4" xfId="19170" xr:uid="{F311B231-852A-4034-8E55-6AC045A4F78A}"/>
    <cellStyle name="Note 30 5 5" xfId="25041" xr:uid="{E2698A3D-C8BF-464F-873F-1CA082F2570A}"/>
    <cellStyle name="Note 30 6" xfId="3753" xr:uid="{AC83842D-CB40-4DE3-8C31-326B1F1D25CC}"/>
    <cellStyle name="Note 30 6 2" xfId="14067" xr:uid="{32709AB8-95B6-443D-BF75-A47B7BAEF3CC}"/>
    <cellStyle name="Note 30 6 2 2" xfId="5469" xr:uid="{B00AE21A-B738-48B8-BECB-37A0A3EE1404}"/>
    <cellStyle name="Note 30 6 2 3" xfId="31095" xr:uid="{C6674032-C8C3-4995-91BC-868712AAAEAD}"/>
    <cellStyle name="Note 30 6 3" xfId="24004" xr:uid="{4695BB8B-EC87-43AE-A982-ED9F39FD8CD2}"/>
    <cellStyle name="Note 30 6 4" xfId="25574" xr:uid="{87016A7D-41AF-435D-8414-04944E6BF60F}"/>
    <cellStyle name="Note 30 7" xfId="7500" xr:uid="{2F04AFCB-41FD-4D35-B16A-3006098B47C8}"/>
    <cellStyle name="Note 30 7 2" xfId="13904" xr:uid="{F154193F-9DB4-4CB7-9DED-C2CE1A56487F}"/>
    <cellStyle name="Note 30 7 2 2" xfId="22754" xr:uid="{9970ED1F-F77B-4EB2-9BBB-D6EB88FE83FB}"/>
    <cellStyle name="Note 30 7 2 3" xfId="30934" xr:uid="{BC075708-9DE4-4226-81AF-02B8EF598ADF}"/>
    <cellStyle name="Note 30 7 3" xfId="23659" xr:uid="{89796BD3-4742-4109-9E25-4456AC0DDEC4}"/>
    <cellStyle name="Note 30 7 4" xfId="25413" xr:uid="{2A8ABA3B-244A-47BA-A830-BAE2CA945806}"/>
    <cellStyle name="Note 30 8" xfId="7834" xr:uid="{D7C71F3C-9302-4F1C-9249-4DE2CE7988FC}"/>
    <cellStyle name="Note 30 8 2" xfId="14305" xr:uid="{A4D02B8A-5C88-4553-9D02-993102A94747}"/>
    <cellStyle name="Note 30 8 2 2" xfId="17440" xr:uid="{67B294EC-C817-4C0B-8726-435D75D07DFC}"/>
    <cellStyle name="Note 30 8 2 3" xfId="31321" xr:uid="{645CA335-5ED5-482B-8D02-2A8EB68E5565}"/>
    <cellStyle name="Note 30 8 3" xfId="22911" xr:uid="{C097AF0E-54B0-4CF2-828B-09688E15F8CA}"/>
    <cellStyle name="Note 30 8 4" xfId="25800" xr:uid="{D7D99501-EBE0-450B-8246-C17445FA57D6}"/>
    <cellStyle name="Note 30 9" xfId="8132" xr:uid="{B2A95BD9-5E51-484C-8420-7A0C82E619D3}"/>
    <cellStyle name="Note 30 9 2" xfId="14603" xr:uid="{2091873F-F490-4E6E-8637-55CE271FBC56}"/>
    <cellStyle name="Note 30 9 2 2" xfId="23854" xr:uid="{8B30E14D-39A1-48B4-9011-2F3E570397EB}"/>
    <cellStyle name="Note 30 9 2 3" xfId="31613" xr:uid="{27C07FA4-5DEF-4CB8-A63D-89F31BB41156}"/>
    <cellStyle name="Note 30 9 3" xfId="22150" xr:uid="{C65F1C89-294A-41EA-8217-E08B746A1673}"/>
    <cellStyle name="Note 30 9 4" xfId="26093" xr:uid="{99D91309-200F-4EFE-9840-661E2A010D9A}"/>
    <cellStyle name="Note 30_TRAFO" xfId="2208" xr:uid="{00000000-0005-0000-0000-0000A1080000}"/>
    <cellStyle name="Note 31" xfId="2209" xr:uid="{00000000-0005-0000-0000-0000A2080000}"/>
    <cellStyle name="Note 31 10" xfId="8483" xr:uid="{103D6D8C-2A60-458C-A893-EB035C9980F0}"/>
    <cellStyle name="Note 31 10 2" xfId="14954" xr:uid="{4C67A185-4B80-471D-95DC-246560E80D23}"/>
    <cellStyle name="Note 31 10 2 2" xfId="17630" xr:uid="{13C11B3C-55BA-4220-8A8A-00EA48267150}"/>
    <cellStyle name="Note 31 10 2 3" xfId="31865" xr:uid="{C49F0740-7F28-4B67-B206-5A0BF35EB972}"/>
    <cellStyle name="Note 31 10 3" xfId="18954" xr:uid="{6874D34F-47AF-4E86-A17F-DD19ECA7B1F7}"/>
    <cellStyle name="Note 31 10 4" xfId="26346" xr:uid="{6161C9BD-3A07-4A2E-AB00-E184F237653A}"/>
    <cellStyle name="Note 31 11" xfId="8539" xr:uid="{12488254-777B-4CCF-BDAC-4C0BCFC73F41}"/>
    <cellStyle name="Note 31 11 2" xfId="15010" xr:uid="{0E947868-44E0-44EE-B58C-B9895DD16667}"/>
    <cellStyle name="Note 31 11 2 2" xfId="5113" xr:uid="{4ECA6DEE-718C-4B82-BABD-713699EA50DE}"/>
    <cellStyle name="Note 31 11 2 3" xfId="31918" xr:uid="{102582A5-F049-421E-9D85-5A50CBBD9841}"/>
    <cellStyle name="Note 31 11 3" xfId="19178" xr:uid="{FA70B8F4-0213-4A7C-A543-80ABEC7D690B}"/>
    <cellStyle name="Note 31 11 4" xfId="26398" xr:uid="{E6AADDE9-6E2A-4EE9-8C67-5DEC0E512E00}"/>
    <cellStyle name="Note 31 12" xfId="9023" xr:uid="{E3CBE2DF-69A5-4581-BBFD-1278CAC42735}"/>
    <cellStyle name="Note 31 12 2" xfId="15494" xr:uid="{1B84F551-4218-4BE2-801A-080563CF5BBB}"/>
    <cellStyle name="Note 31 12 2 2" xfId="4652" xr:uid="{7F57836B-3E82-4686-897B-60EE1D687DCA}"/>
    <cellStyle name="Note 31 12 2 3" xfId="32313" xr:uid="{80BBD4BE-BA49-4AA4-BEFF-E35180F18966}"/>
    <cellStyle name="Note 31 12 3" xfId="5238" xr:uid="{7F557FBC-C4C0-45D3-9F07-C66D1BE316E1}"/>
    <cellStyle name="Note 31 12 4" xfId="26795" xr:uid="{C2DF4256-ACAB-456E-A1F2-FBF47DAD6AE5}"/>
    <cellStyle name="Note 31 13" xfId="8863" xr:uid="{25E612DB-106B-48F8-B596-E1D97BEF8B9D}"/>
    <cellStyle name="Note 31 13 2" xfId="15334" xr:uid="{B9D8D770-E680-4BFA-97F4-7814F0FFCF46}"/>
    <cellStyle name="Note 31 13 2 2" xfId="5557" xr:uid="{A2195E1A-5F5B-4B67-A866-67E79883F66C}"/>
    <cellStyle name="Note 31 13 2 3" xfId="32154" xr:uid="{126423A6-9668-4850-9C5A-5D58C301CC9B}"/>
    <cellStyle name="Note 31 13 3" xfId="17856" xr:uid="{C8556205-FD2D-4C99-B6F5-ABDE78944D65}"/>
    <cellStyle name="Note 31 13 4" xfId="26636" xr:uid="{5EAAE8BC-F16F-4EBA-A974-FD5541084B88}"/>
    <cellStyle name="Note 31 14" xfId="9258" xr:uid="{36D7E7B3-7BE9-4C36-B64A-7126896524BC}"/>
    <cellStyle name="Note 31 14 2" xfId="15729" xr:uid="{EF41B0E4-4E70-4B0E-B73A-B573ED5C80DD}"/>
    <cellStyle name="Note 31 14 2 2" xfId="19032" xr:uid="{7D417F31-61E5-4A26-B11B-BD301D52D000}"/>
    <cellStyle name="Note 31 14 2 3" xfId="32539" xr:uid="{C6663170-0AB6-4938-8754-119A65B12849}"/>
    <cellStyle name="Note 31 14 3" xfId="22295" xr:uid="{B9ADA0C9-8A6A-42E0-BE1B-070691F402C7}"/>
    <cellStyle name="Note 31 14 4" xfId="27020" xr:uid="{FD3A55AA-0905-4625-BA87-26F798A86F29}"/>
    <cellStyle name="Note 31 15" xfId="9551" xr:uid="{32E96689-D6F6-4ACC-A82E-24D2A8CD41B9}"/>
    <cellStyle name="Note 31 15 2" xfId="16022" xr:uid="{262D19C7-0BDB-471D-88CF-0649FED4BB75}"/>
    <cellStyle name="Note 31 15 2 2" xfId="22695" xr:uid="{9E902CB2-BA99-4A82-86D3-D6B82FF60CE0}"/>
    <cellStyle name="Note 31 15 2 3" xfId="32819" xr:uid="{E37C3F3C-4027-4890-8A8D-3A63EFDE1CE3}"/>
    <cellStyle name="Note 31 15 3" xfId="18502" xr:uid="{F666B9A3-B411-43C1-9E84-E6C78A4C98C3}"/>
    <cellStyle name="Note 31 15 4" xfId="27300" xr:uid="{27A58B78-9C07-4649-AED9-5984D37FD2E8}"/>
    <cellStyle name="Note 31 16" xfId="9948" xr:uid="{8C33AAC6-C22F-4A64-8E5D-0896CFC8FE05}"/>
    <cellStyle name="Note 31 16 2" xfId="16419" xr:uid="{54A6EA73-A5C5-4ED8-9E38-EB43A256ECDA}"/>
    <cellStyle name="Note 31 16 2 2" xfId="22548" xr:uid="{29BA3A9A-48A9-4B7D-9ABA-83D583FC00A5}"/>
    <cellStyle name="Note 31 16 2 3" xfId="33036" xr:uid="{B80DF848-7B27-4037-BED2-AF16AD9E6891}"/>
    <cellStyle name="Note 31 16 3" xfId="20804" xr:uid="{1176AD88-56EF-4024-89A4-B0E255CDAB91}"/>
    <cellStyle name="Note 31 16 4" xfId="27524" xr:uid="{06525100-57DB-4ED3-8015-F86C1A174F6F}"/>
    <cellStyle name="Note 31 17" xfId="10127" xr:uid="{5364A863-FD00-4FC4-B36B-0EEB958CDBCD}"/>
    <cellStyle name="Note 31 17 2" xfId="16598" xr:uid="{4FA5ABE2-5BD6-4E91-B73C-CF023F738521}"/>
    <cellStyle name="Note 31 17 2 2" xfId="7633" xr:uid="{3CB8CF00-FFF4-4810-90CC-B0250C4292D5}"/>
    <cellStyle name="Note 31 17 2 3" xfId="33213" xr:uid="{85A58595-60AB-4D6C-A6FA-0964880B726C}"/>
    <cellStyle name="Note 31 17 3" xfId="5452" xr:uid="{5B470D52-79D8-4C29-8C04-F3D4E1DBDB8E}"/>
    <cellStyle name="Note 31 17 4" xfId="27700" xr:uid="{67439259-9FE2-49CF-B0CB-5BCC7D33C517}"/>
    <cellStyle name="Note 31 18" xfId="10304" xr:uid="{07FAD0BE-8E63-46DC-9762-1B2B348661BB}"/>
    <cellStyle name="Note 31 18 2" xfId="16775" xr:uid="{4FD89694-39E5-466D-9E6A-4AF69D822BEA}"/>
    <cellStyle name="Note 31 18 2 2" xfId="17910" xr:uid="{ED897A97-2546-4F6E-94FB-D9ACAED020A1}"/>
    <cellStyle name="Note 31 18 2 3" xfId="33388" xr:uid="{DA09A61B-1D33-4650-8B61-A9A84B592457}"/>
    <cellStyle name="Note 31 18 3" xfId="4644" xr:uid="{55471752-685E-4194-A4C7-6B5FBEA6DFAE}"/>
    <cellStyle name="Note 31 18 4" xfId="27876" xr:uid="{95A10AB3-3E76-42C2-B7CF-0292E0C87313}"/>
    <cellStyle name="Note 31 19" xfId="10466" xr:uid="{400704E2-B74D-4BCC-A349-6A1B0664286F}"/>
    <cellStyle name="Note 31 19 2" xfId="16937" xr:uid="{414F2C91-182A-4A44-81F9-16F6705EEC62}"/>
    <cellStyle name="Note 31 19 2 2" xfId="19977" xr:uid="{2EAFCB4C-7577-4C76-A511-8830A0E41E2E}"/>
    <cellStyle name="Note 31 19 2 3" xfId="33548" xr:uid="{78491F21-D7A7-433E-A5E7-29A1C8CD71F9}"/>
    <cellStyle name="Note 31 19 3" xfId="17704" xr:uid="{7B606807-4209-4543-8405-5FB847E70487}"/>
    <cellStyle name="Note 31 19 4" xfId="28036" xr:uid="{3A41E7B5-B94A-4537-B088-422DA0F4968C}"/>
    <cellStyle name="Note 31 2" xfId="2210" xr:uid="{00000000-0005-0000-0000-0000A3080000}"/>
    <cellStyle name="Note 31 2 10" xfId="9024" xr:uid="{2936F77B-D883-41BF-BFFF-07BC85F911C8}"/>
    <cellStyle name="Note 31 2 10 2" xfId="15495" xr:uid="{715FC586-F7B6-499F-BC5C-6CC6BD4B2A42}"/>
    <cellStyle name="Note 31 2 10 2 2" xfId="22107" xr:uid="{FD83A481-C658-4B21-A60C-220B16FDEDDF}"/>
    <cellStyle name="Note 31 2 10 2 3" xfId="32314" xr:uid="{C6A97041-3AD5-48D0-B343-EFA7998F9953}"/>
    <cellStyle name="Note 31 2 10 3" xfId="18579" xr:uid="{296494A8-EA9A-40F3-9F90-6755E9E1F7CF}"/>
    <cellStyle name="Note 31 2 10 4" xfId="26796" xr:uid="{13538678-68E5-4FDB-9E2F-674FE630F6F5}"/>
    <cellStyle name="Note 31 2 11" xfId="8864" xr:uid="{EC0DB4C7-D240-4EF0-B996-A8DEC10749A4}"/>
    <cellStyle name="Note 31 2 11 2" xfId="15335" xr:uid="{D90BCC5B-B245-418D-BB52-87A40E7F40F6}"/>
    <cellStyle name="Note 31 2 11 2 2" xfId="5971" xr:uid="{CFC45772-A827-4BF6-B471-CFAEC98FB95F}"/>
    <cellStyle name="Note 31 2 11 2 3" xfId="32155" xr:uid="{CE070535-D754-493B-A1BA-C58F40BAE5C8}"/>
    <cellStyle name="Note 31 2 11 3" xfId="21823" xr:uid="{D5056E08-3310-4068-818D-0838D9F66060}"/>
    <cellStyle name="Note 31 2 11 4" xfId="26637" xr:uid="{274B8278-E9CF-472F-A083-B39BAD7602A9}"/>
    <cellStyle name="Note 31 2 12" xfId="9259" xr:uid="{E01884FF-8579-4EF7-8537-CEE9B86E0783}"/>
    <cellStyle name="Note 31 2 12 2" xfId="15730" xr:uid="{E70B71C4-07BA-4B19-8B83-B77210BC259E}"/>
    <cellStyle name="Note 31 2 12 2 2" xfId="20179" xr:uid="{11E99116-FF2E-4BDA-BDAB-64A95C9FD1A4}"/>
    <cellStyle name="Note 31 2 12 2 3" xfId="32540" xr:uid="{42635BCE-5E18-4FD3-83E8-3E40231F08B4}"/>
    <cellStyle name="Note 31 2 12 3" xfId="21303" xr:uid="{E1EC4FFE-A827-41F4-B430-F2377F7911B3}"/>
    <cellStyle name="Note 31 2 12 4" xfId="27021" xr:uid="{D7817938-82AF-45F4-BF8B-A73280C73C70}"/>
    <cellStyle name="Note 31 2 13" xfId="9550" xr:uid="{0D01049C-F767-4181-AA4A-664193D34F32}"/>
    <cellStyle name="Note 31 2 13 2" xfId="16021" xr:uid="{912F7AB5-232A-4C93-BAEA-17A72A3CA8B2}"/>
    <cellStyle name="Note 31 2 13 2 2" xfId="4476" xr:uid="{40B5E45F-12C3-41D5-8C6F-8D3D664530BB}"/>
    <cellStyle name="Note 31 2 13 2 3" xfId="32818" xr:uid="{CDE989FE-A0ED-48A0-AF35-D6D4A00B9FB8}"/>
    <cellStyle name="Note 31 2 13 3" xfId="18766" xr:uid="{E2B21BEB-A1C6-4127-91BC-591242326212}"/>
    <cellStyle name="Note 31 2 13 4" xfId="27299" xr:uid="{D51E1724-7B74-439D-8905-AE6B144224DD}"/>
    <cellStyle name="Note 31 2 14" xfId="9949" xr:uid="{87032B0C-1EFA-4479-B6D8-AF16F95406EF}"/>
    <cellStyle name="Note 31 2 14 2" xfId="16420" xr:uid="{D7A77CBD-ED3A-421E-8128-C6776A8764E9}"/>
    <cellStyle name="Note 31 2 14 2 2" xfId="19903" xr:uid="{FF78798D-AE18-42BE-B472-6FF22FD6F01B}"/>
    <cellStyle name="Note 31 2 14 2 3" xfId="33037" xr:uid="{397E8D67-4640-4E3D-B188-1A1EC60A0AE5}"/>
    <cellStyle name="Note 31 2 14 3" xfId="23537" xr:uid="{BC91687C-8A06-4D42-991E-0021D63F906B}"/>
    <cellStyle name="Note 31 2 14 4" xfId="27525" xr:uid="{B1ADA1E6-3A5E-4071-8ABA-EC2795C1A569}"/>
    <cellStyle name="Note 31 2 15" xfId="10128" xr:uid="{96CDA4BD-02F9-4E4B-B3C0-DBCAC9480341}"/>
    <cellStyle name="Note 31 2 15 2" xfId="16599" xr:uid="{517584F2-55BD-4989-B8CE-E0C40AF628B6}"/>
    <cellStyle name="Note 31 2 15 2 2" xfId="20171" xr:uid="{ED8B1BDC-96A5-4AB3-9CD5-0889061E599E}"/>
    <cellStyle name="Note 31 2 15 2 3" xfId="33214" xr:uid="{6AD7DD41-4D42-41FA-B40A-2E558FD43966}"/>
    <cellStyle name="Note 31 2 15 3" xfId="23972" xr:uid="{F822220D-4595-40AB-80E1-9A4D9DCDA3AA}"/>
    <cellStyle name="Note 31 2 15 4" xfId="27701" xr:uid="{6A155A97-FCD8-4FD3-A32B-136C53BF0B72}"/>
    <cellStyle name="Note 31 2 16" xfId="10305" xr:uid="{1039178D-6630-459C-9388-4F67A4490808}"/>
    <cellStyle name="Note 31 2 16 2" xfId="16776" xr:uid="{F25E2977-9C7D-408C-97D5-00C54CCE0571}"/>
    <cellStyle name="Note 31 2 16 2 2" xfId="6053" xr:uid="{62F15D80-DB96-4FE3-BBBF-BA0D58089CFE}"/>
    <cellStyle name="Note 31 2 16 2 3" xfId="33389" xr:uid="{CBDF7AB3-FF78-4442-B180-3E50E94BDCD0}"/>
    <cellStyle name="Note 31 2 16 3" xfId="18846" xr:uid="{6D27D33C-A601-4DC6-8F27-D79634269105}"/>
    <cellStyle name="Note 31 2 16 4" xfId="27877" xr:uid="{059C556E-768B-4B06-AB6B-1D1345EBE0ED}"/>
    <cellStyle name="Note 31 2 17" xfId="10467" xr:uid="{F10F1D5A-BFB5-491D-896D-CD428D79CE76}"/>
    <cellStyle name="Note 31 2 17 2" xfId="16938" xr:uid="{30CCF049-5D1A-4FDA-9439-442B73A221F4}"/>
    <cellStyle name="Note 31 2 17 2 2" xfId="19405" xr:uid="{3B75FC79-7365-4541-B3E9-3A0C3376D844}"/>
    <cellStyle name="Note 31 2 17 2 3" xfId="33549" xr:uid="{304609FB-11A4-4677-A6AB-3C256E3B96E9}"/>
    <cellStyle name="Note 31 2 17 3" xfId="20703" xr:uid="{C820FB49-3172-4647-9EC7-E45A5CA64E3F}"/>
    <cellStyle name="Note 31 2 17 4" xfId="28037" xr:uid="{B2EF9AF6-D48F-4126-9BBF-E6FEA2389D03}"/>
    <cellStyle name="Note 31 2 18" xfId="11101" xr:uid="{A23EC2E7-A71F-4152-B9B6-6C77F823D73B}"/>
    <cellStyle name="Note 31 2 18 2" xfId="21424" xr:uid="{399F4E35-4E7D-4CFF-A234-F19EE3893FDA}"/>
    <cellStyle name="Note 31 2 18 3" xfId="28423" xr:uid="{66D1C246-F24D-4767-B10A-9184A7E407FC}"/>
    <cellStyle name="Note 31 2 19" xfId="11518" xr:uid="{ED9C264B-C8A0-4825-A298-2F52AEDDEE15}"/>
    <cellStyle name="Note 31 2 19 2" xfId="18157" xr:uid="{B2E4983B-E2DE-49EF-BDE5-B052044203EF}"/>
    <cellStyle name="Note 31 2 19 3" xfId="28804" xr:uid="{6C1BEAE3-D31D-4085-8149-E402C7277573}"/>
    <cellStyle name="Note 31 2 2" xfId="2211" xr:uid="{00000000-0005-0000-0000-0000A4080000}"/>
    <cellStyle name="Note 31 2 2 2" xfId="4248" xr:uid="{03958EBF-E5FE-4389-A923-F69115782F9C}"/>
    <cellStyle name="Note 31 2 2 2 2" xfId="13437" xr:uid="{A2E3F166-05FB-48A4-A65C-F50F7566B14F}"/>
    <cellStyle name="Note 31 2 2 2 2 2" xfId="19125" xr:uid="{68D43303-1EB0-4F9F-820B-9A7CE211A37C}"/>
    <cellStyle name="Note 31 2 2 2 2 3" xfId="30578" xr:uid="{0FAA5B25-1983-421A-BE16-EDF944516D3B}"/>
    <cellStyle name="Note 31 2 2 2 3" xfId="4569" xr:uid="{D2346FAF-4B51-4402-8464-FB981F9D4D13}"/>
    <cellStyle name="Note 31 2 2 2 4" xfId="25047" xr:uid="{F3C034EC-1A78-4C75-A103-C4673191CF7F}"/>
    <cellStyle name="Note 31 2 2 3" xfId="11519" xr:uid="{46E027B6-4F41-48A6-86D5-C6990B66416B}"/>
    <cellStyle name="Note 31 2 2 3 2" xfId="7723" xr:uid="{93349667-D8B2-4CD8-82FA-F1B751FC2555}"/>
    <cellStyle name="Note 31 2 2 3 3" xfId="28805" xr:uid="{0A31BB55-86A3-4AD4-B08B-D7816E351820}"/>
    <cellStyle name="Note 31 2 2 4" xfId="12440" xr:uid="{212F0950-E3AD-44F1-8EBE-49DB837DB5E2}"/>
    <cellStyle name="Note 31 2 2 4 2" xfId="7703" xr:uid="{F6CDBA06-E586-432D-B04B-355231D97F67}"/>
    <cellStyle name="Note 31 2 2 4 3" xfId="29666" xr:uid="{AA369D4A-57BA-4059-A257-6EA3F307A0C4}"/>
    <cellStyle name="Note 31 2 2 5" xfId="22624" xr:uid="{7929A12F-55A4-4D3C-8CBD-64EB339D4963}"/>
    <cellStyle name="Note 31 2 20" xfId="10757" xr:uid="{C9313C90-50A8-47BA-987A-667A9A251A10}"/>
    <cellStyle name="Note 31 2 20 2" xfId="4734" xr:uid="{8CD68455-EA58-4154-8F9D-381F7313F94F}"/>
    <cellStyle name="Note 31 2 20 3" xfId="28287" xr:uid="{B6A54162-6B74-453E-A1A2-0238BC2C8381}"/>
    <cellStyle name="Note 31 2 21" xfId="11864" xr:uid="{11993000-A577-4150-BBBF-5FBB61E5D7FC}"/>
    <cellStyle name="Note 31 2 21 2" xfId="19522" xr:uid="{03204CAB-7C7D-4CD7-9239-08A99B4B03BE}"/>
    <cellStyle name="Note 31 2 21 3" xfId="29143" xr:uid="{8BE0F353-2B48-4714-BD60-C6295FA76950}"/>
    <cellStyle name="Note 31 2 22" xfId="12047" xr:uid="{9C311CF1-C259-4FEF-980D-9D814BD81299}"/>
    <cellStyle name="Note 31 2 22 2" xfId="17921" xr:uid="{E3AEB4EF-40ED-4C79-AE97-C9BE1A087A16}"/>
    <cellStyle name="Note 31 2 22 3" xfId="29322" xr:uid="{5CA59AC9-3123-4D0C-A059-E41F4D29B5FE}"/>
    <cellStyle name="Note 31 2 23" xfId="11414" xr:uid="{A9B9E21A-8185-4D64-87EC-DF8BA880684F}"/>
    <cellStyle name="Note 31 2 23 2" xfId="20727" xr:uid="{B87B7348-9FE5-405E-8036-215186F1DAC5}"/>
    <cellStyle name="Note 31 2 23 3" xfId="28700" xr:uid="{6544ADD3-E8A4-4DED-B98F-22BEAF87B999}"/>
    <cellStyle name="Note 31 2 24" xfId="17190" xr:uid="{648F33B1-709F-487D-84C4-7F6F6037282F}"/>
    <cellStyle name="Note 31 2 24 2" xfId="6713" xr:uid="{6E5F214D-1F6F-4548-9319-EF3E4AB189F5}"/>
    <cellStyle name="Note 31 2 24 3" xfId="33754" xr:uid="{672C711B-F708-4D46-9CC9-AA3E10C963A1}"/>
    <cellStyle name="Note 31 2 25" xfId="20755" xr:uid="{0EB66283-E247-48E1-BC7C-90A2D13F06C1}"/>
    <cellStyle name="Note 31 2 26" xfId="34225" xr:uid="{8C1D6D80-053D-45EF-ABA2-82CE9AEFFBF1}"/>
    <cellStyle name="Note 31 2 27" xfId="34188" xr:uid="{1C262BB1-B444-4724-8C15-B6A64AE43F51}"/>
    <cellStyle name="Note 31 2 28" xfId="34246" xr:uid="{D782695C-5AFB-472A-8CAF-9E708ED95E27}"/>
    <cellStyle name="Note 31 2 3" xfId="3525" xr:uid="{08AD6890-C3A9-40DC-B5CB-311C816D66EC}"/>
    <cellStyle name="Note 31 2 3 2" xfId="13436" xr:uid="{41F6BDF8-AA7D-4F0C-A11F-80696409012B}"/>
    <cellStyle name="Note 31 2 3 2 2" xfId="4737" xr:uid="{0D96D305-AF58-469F-B965-FCF7B90BFDA2}"/>
    <cellStyle name="Note 31 2 3 2 3" xfId="30577" xr:uid="{B2CDAD67-F0E0-4303-B7B2-3932C75930C6}"/>
    <cellStyle name="Note 31 2 3 3" xfId="7102" xr:uid="{8DB0AB69-864C-4C2C-AFD6-BF556BE36FE4}"/>
    <cellStyle name="Note 31 2 3 4" xfId="22881" xr:uid="{241F211F-7C4C-4162-9956-0F4C4296646C}"/>
    <cellStyle name="Note 31 2 3 5" xfId="25046" xr:uid="{34A50111-2CB8-4E61-88A0-02C590C528D5}"/>
    <cellStyle name="Note 31 2 4" xfId="3756" xr:uid="{D4AD5B84-24D8-4074-88EC-3DFE55A21D76}"/>
    <cellStyle name="Note 31 2 4 2" xfId="14070" xr:uid="{A66BC8CD-3A77-4591-A542-77DFB1DE46C8}"/>
    <cellStyle name="Note 31 2 4 2 2" xfId="22870" xr:uid="{EE581BE9-A849-4EA2-B1D6-E3C54DE5E413}"/>
    <cellStyle name="Note 31 2 4 2 3" xfId="31098" xr:uid="{B11F7D69-8649-4685-B421-E20AD7D1BC12}"/>
    <cellStyle name="Note 31 2 4 3" xfId="18772" xr:uid="{D0334C2E-C5ED-414A-A836-31401CA3E838}"/>
    <cellStyle name="Note 31 2 4 4" xfId="25577" xr:uid="{919C8682-0B96-479E-81E2-18317F73AF92}"/>
    <cellStyle name="Note 31 2 5" xfId="7503" xr:uid="{FEB45D66-2FA8-4680-A300-E25DD5773C81}"/>
    <cellStyle name="Note 31 2 5 2" xfId="13907" xr:uid="{2E229ED7-2A5E-46E3-A9D4-2713AFD89FF8}"/>
    <cellStyle name="Note 31 2 5 2 2" xfId="23419" xr:uid="{C076D3E2-AD0D-4CAB-A3AA-641C75FC2555}"/>
    <cellStyle name="Note 31 2 5 2 3" xfId="30937" xr:uid="{06507E98-FC9E-4BFA-9282-1196A1A6792E}"/>
    <cellStyle name="Note 31 2 5 3" xfId="18073" xr:uid="{53A63A08-5B22-4389-B2A3-1D0B727A1CBC}"/>
    <cellStyle name="Note 31 2 5 4" xfId="25416" xr:uid="{E06A6393-2F9D-4D5C-B693-D85557589899}"/>
    <cellStyle name="Note 31 2 6" xfId="7837" xr:uid="{56757691-D686-4668-8A9F-36F6BDEB4AAE}"/>
    <cellStyle name="Note 31 2 6 2" xfId="14308" xr:uid="{0E3AA2C3-DB41-4603-AB96-2165B93967DB}"/>
    <cellStyle name="Note 31 2 6 2 2" xfId="22518" xr:uid="{F4FB1E7A-3815-45E7-9EAA-5A3B0966B300}"/>
    <cellStyle name="Note 31 2 6 2 3" xfId="31324" xr:uid="{5229096D-E15E-40F7-9D3E-1D2ED4BEBEAA}"/>
    <cellStyle name="Note 31 2 6 3" xfId="21031" xr:uid="{89B9D2E4-85F0-49B6-A55D-C183AE2D9CD6}"/>
    <cellStyle name="Note 31 2 6 4" xfId="25803" xr:uid="{438DFF9C-A8B7-45EF-B233-969DE2982161}"/>
    <cellStyle name="Note 31 2 7" xfId="8129" xr:uid="{459D4EE3-5571-4DE4-9000-3FCEE929B406}"/>
    <cellStyle name="Note 31 2 7 2" xfId="14600" xr:uid="{2F7EA2F5-25C6-41B3-8891-C8E668C2A6BF}"/>
    <cellStyle name="Note 31 2 7 2 2" xfId="4571" xr:uid="{CE4C7978-0B72-4DD4-B728-BEB9A5E27A37}"/>
    <cellStyle name="Note 31 2 7 2 3" xfId="31610" xr:uid="{C0A11A3F-9947-464C-A439-D22ABF0067CB}"/>
    <cellStyle name="Note 31 2 7 3" xfId="20343" xr:uid="{AC8528A6-5F76-468A-BBE0-CD32205F18DB}"/>
    <cellStyle name="Note 31 2 7 4" xfId="26090" xr:uid="{16A5CEF9-2CF9-47CA-8E59-B852F9EF06D4}"/>
    <cellStyle name="Note 31 2 8" xfId="8484" xr:uid="{E91FEB72-85C5-478E-BB90-CD5600899666}"/>
    <cellStyle name="Note 31 2 8 2" xfId="14955" xr:uid="{A4C1DBB8-5A0C-460A-82F3-45380CA77E64}"/>
    <cellStyle name="Note 31 2 8 2 2" xfId="22895" xr:uid="{A4E96A07-06E9-4507-9DB6-66B0F4BEB46B}"/>
    <cellStyle name="Note 31 2 8 2 3" xfId="31866" xr:uid="{64C3AE7B-1A8A-4D17-880B-1107A7531AFA}"/>
    <cellStyle name="Note 31 2 8 3" xfId="23424" xr:uid="{A1ED7064-FEED-4AC2-8AF0-77534489E554}"/>
    <cellStyle name="Note 31 2 8 4" xfId="26347" xr:uid="{71408CE9-D583-4FF7-ACE8-97D79E958914}"/>
    <cellStyle name="Note 31 2 9" xfId="8328" xr:uid="{F0B11EC6-A178-4528-8EE3-3D9AE6A2946E}"/>
    <cellStyle name="Note 31 2 9 2" xfId="14799" xr:uid="{AE82A7AB-B8B6-4C1E-A06E-A6F29E0B8DDB}"/>
    <cellStyle name="Note 31 2 9 2 2" xfId="4842" xr:uid="{48AA0212-4314-4F30-BE35-9651CB44EA46}"/>
    <cellStyle name="Note 31 2 9 2 3" xfId="31710" xr:uid="{B40C28D2-E763-4B1C-92DB-540B50E57627}"/>
    <cellStyle name="Note 31 2 9 3" xfId="20698" xr:uid="{7F1B380D-6805-4F9B-BCF3-877A23898F78}"/>
    <cellStyle name="Note 31 2 9 4" xfId="26191" xr:uid="{2B6D4C24-8F2D-49CE-AA9E-E25166AAA92E}"/>
    <cellStyle name="Note 31 20" xfId="11100" xr:uid="{CBF74C37-B150-45C8-8B10-F86693C39729}"/>
    <cellStyle name="Note 31 20 2" xfId="4923" xr:uid="{3EC00F31-4795-4FE3-80F4-A229FE730E59}"/>
    <cellStyle name="Note 31 20 3" xfId="28422" xr:uid="{B71C1817-A7B1-4410-8C28-516E65BE0C03}"/>
    <cellStyle name="Note 31 21" xfId="11517" xr:uid="{AD1BE13A-E068-41C1-815B-F0B1B87089CE}"/>
    <cellStyle name="Note 31 21 2" xfId="5594" xr:uid="{BBE99DAF-6D1B-473B-8155-9A708ADA61B2}"/>
    <cellStyle name="Note 31 21 3" xfId="28803" xr:uid="{DDABAC97-6009-442F-A44A-AD769EFD23B4}"/>
    <cellStyle name="Note 31 22" xfId="10758" xr:uid="{CBCB30EA-C395-4EAF-96F9-E55BAC76FEDC}"/>
    <cellStyle name="Note 31 22 2" xfId="23920" xr:uid="{C5CBFC3F-056E-40AD-8923-89649AE8ABC9}"/>
    <cellStyle name="Note 31 22 3" xfId="28288" xr:uid="{ED009020-F324-410C-964F-9C2116A2DD1D}"/>
    <cellStyle name="Note 31 23" xfId="11863" xr:uid="{8EDA9BEE-3735-4A1E-96B0-A1E85BF7237E}"/>
    <cellStyle name="Note 31 23 2" xfId="19576" xr:uid="{348CBCB3-7B2D-4AA7-9129-68CAA234E0DE}"/>
    <cellStyle name="Note 31 23 3" xfId="29142" xr:uid="{46FA6DBA-C40F-465C-B07C-5A07DEDF4F81}"/>
    <cellStyle name="Note 31 24" xfId="12046" xr:uid="{EE37572F-6C77-47CD-9888-4DF8AF0875F2}"/>
    <cellStyle name="Note 31 24 2" xfId="19868" xr:uid="{EBB3F701-0736-478B-948B-0B71B0030929}"/>
    <cellStyle name="Note 31 24 3" xfId="29321" xr:uid="{0CBE0692-5A77-483C-857D-0C76D0E1791D}"/>
    <cellStyle name="Note 31 25" xfId="11841" xr:uid="{66D22CC1-AFB6-40DC-9930-9EE576C8C6EC}"/>
    <cellStyle name="Note 31 25 2" xfId="20665" xr:uid="{7A83FE9A-6FAD-4076-9240-1C224469902C}"/>
    <cellStyle name="Note 31 25 3" xfId="29122" xr:uid="{C959924A-582E-4A23-B3BB-A1223B7A2EF3}"/>
    <cellStyle name="Note 31 26" xfId="17189" xr:uid="{697E9B8C-FCF9-4DE5-B385-4B966FAAF4F7}"/>
    <cellStyle name="Note 31 26 2" xfId="17815" xr:uid="{93E39F1A-D5CC-4111-AE93-8B9BC5D93D22}"/>
    <cellStyle name="Note 31 26 3" xfId="33753" xr:uid="{ECB82305-1D40-4019-A90A-B07855E82FB8}"/>
    <cellStyle name="Note 31 27" xfId="17532" xr:uid="{09ACC322-8150-4694-BB08-30B0A810A193}"/>
    <cellStyle name="Note 31 28" xfId="25356" xr:uid="{D6BC3D3D-2134-4871-9639-8DD3C40B9FCD}"/>
    <cellStyle name="Note 31 29" xfId="33930" xr:uid="{666399E7-B6BB-429E-A77E-45F62387BBF5}"/>
    <cellStyle name="Note 31 3" xfId="2212" xr:uid="{00000000-0005-0000-0000-0000A5080000}"/>
    <cellStyle name="Note 31 3 2" xfId="4249" xr:uid="{15F3E935-1C17-45D4-BDEF-831FB181ECB1}"/>
    <cellStyle name="Note 31 3 2 2" xfId="13438" xr:uid="{6683367D-280B-41E7-B279-31B1A2B791C3}"/>
    <cellStyle name="Note 31 3 2 2 2" xfId="23534" xr:uid="{A463F9EE-D973-46FF-897D-80237FB8041F}"/>
    <cellStyle name="Note 31 3 2 2 3" xfId="30579" xr:uid="{7A1C74A8-9FE6-4226-B754-685149B8C6C2}"/>
    <cellStyle name="Note 31 3 2 3" xfId="18289" xr:uid="{BB16519B-71CD-40CC-85ED-BC57132A79B9}"/>
    <cellStyle name="Note 31 3 2 4" xfId="25048" xr:uid="{66908B7A-21D1-4F83-AA0C-7EDB1101C554}"/>
    <cellStyle name="Note 31 3 3" xfId="11520" xr:uid="{7BB011E9-D6AA-456C-A1E2-F088B930B143}"/>
    <cellStyle name="Note 31 3 3 2" xfId="21650" xr:uid="{9CFE82EE-3E54-4AA8-AF6D-D935536B8875}"/>
    <cellStyle name="Note 31 3 3 3" xfId="28806" xr:uid="{450B8C01-5206-49D2-B79C-16C5C0C83426}"/>
    <cellStyle name="Note 31 3 4" xfId="12441" xr:uid="{3B5E69B7-AC4B-4688-B064-D1CA2BF8F951}"/>
    <cellStyle name="Note 31 3 4 2" xfId="22115" xr:uid="{0ED36063-D700-458E-825F-B4ACD0BFBF71}"/>
    <cellStyle name="Note 31 3 4 3" xfId="29667" xr:uid="{38115EB5-17E1-4119-BE62-434929F9521F}"/>
    <cellStyle name="Note 31 3 5" xfId="21760" xr:uid="{451FE6E6-3B69-486A-950F-B56FC2B550D4}"/>
    <cellStyle name="Note 31 3 6" xfId="24180" xr:uid="{85F6AEF0-40E9-4A2E-912B-1715D16AE803}"/>
    <cellStyle name="Note 31 30" xfId="24125" xr:uid="{584B96D1-FA5A-4AF7-98FB-A60E8C4BB9A5}"/>
    <cellStyle name="Note 31 4" xfId="3306" xr:uid="{F2AAE5A1-C9B7-46F7-A1D2-A6FA25CC02E5}"/>
    <cellStyle name="Note 31 4 2" xfId="12936" xr:uid="{421B84A3-8A5A-46A6-8685-2B37BD7CD0D1}"/>
    <cellStyle name="Note 31 4 2 2" xfId="20734" xr:uid="{D4EAD58F-7505-46AA-A717-DC1335901620}"/>
    <cellStyle name="Note 31 4 2 3" xfId="30161" xr:uid="{259423DA-1B60-4D49-B89B-E363170DF9C3}"/>
    <cellStyle name="Note 31 4 3" xfId="6586" xr:uid="{32A6DE15-7267-4A8A-89A3-2D2B9C6B35D8}"/>
    <cellStyle name="Note 31 4 4" xfId="21836" xr:uid="{C39B5BED-1026-4FC0-869F-C07D07849302}"/>
    <cellStyle name="Note 31 5" xfId="3398" xr:uid="{6FA7B44C-F183-4592-9B65-87E53A95AF2A}"/>
    <cellStyle name="Note 31 5 2" xfId="13435" xr:uid="{600FBF7B-26A9-495A-B9AE-B92180B8BE51}"/>
    <cellStyle name="Note 31 5 2 2" xfId="22743" xr:uid="{94EEAD5C-5743-44E8-A925-E3661381AFA4}"/>
    <cellStyle name="Note 31 5 2 3" xfId="30576" xr:uid="{F3A59EB4-FE6E-453C-BFF8-01BE4481BE95}"/>
    <cellStyle name="Note 31 5 3" xfId="7101" xr:uid="{142D484D-710F-4A37-BF6A-D6EAD5862150}"/>
    <cellStyle name="Note 31 5 4" xfId="6553" xr:uid="{39FE75BD-3949-4645-BAB2-EA6A741469F0}"/>
    <cellStyle name="Note 31 5 5" xfId="25045" xr:uid="{1AD28976-2628-435C-8C81-BF44D8041035}"/>
    <cellStyle name="Note 31 6" xfId="3755" xr:uid="{1CF89008-2700-4534-9CAF-D835D212FCA8}"/>
    <cellStyle name="Note 31 6 2" xfId="14069" xr:uid="{68E249FA-E525-4AB1-95A2-DFE6CC4D2F11}"/>
    <cellStyle name="Note 31 6 2 2" xfId="21589" xr:uid="{967873B5-56A1-49F6-A46B-7139EC256A07}"/>
    <cellStyle name="Note 31 6 2 3" xfId="31097" xr:uid="{A434E068-9C3A-4BEB-AF90-79F34F48D609}"/>
    <cellStyle name="Note 31 6 3" xfId="19476" xr:uid="{1971E207-1E73-45B7-A187-E0AC857904AD}"/>
    <cellStyle name="Note 31 6 4" xfId="25576" xr:uid="{435D3B8C-1275-4DE9-88A2-0CAADBEAA422}"/>
    <cellStyle name="Note 31 7" xfId="7502" xr:uid="{3A7BD610-77CC-4EC8-8D11-E4A66E92007C}"/>
    <cellStyle name="Note 31 7 2" xfId="13906" xr:uid="{BAE29A70-0F84-4AB0-B959-74F085F11341}"/>
    <cellStyle name="Note 31 7 2 2" xfId="18811" xr:uid="{D7FAFC92-9D8D-43FF-8F52-D7C9E1AB0B6B}"/>
    <cellStyle name="Note 31 7 2 3" xfId="30936" xr:uid="{D4758051-F0BA-4288-93E2-EEF81A43CB18}"/>
    <cellStyle name="Note 31 7 3" xfId="18170" xr:uid="{453C052C-9558-4A16-95DB-0EB9F87156A3}"/>
    <cellStyle name="Note 31 7 4" xfId="25415" xr:uid="{8B2366BF-8EC1-4C48-B087-90834E87F088}"/>
    <cellStyle name="Note 31 8" xfId="7836" xr:uid="{20AE8C2D-B813-4712-83F4-BAD80B365F1C}"/>
    <cellStyle name="Note 31 8 2" xfId="14307" xr:uid="{943FBD9B-3FAA-44D3-ADE6-F98A984D1BF0}"/>
    <cellStyle name="Note 31 8 2 2" xfId="18537" xr:uid="{52579C98-4C2C-46D8-8A0C-C997D6E6400A}"/>
    <cellStyle name="Note 31 8 2 3" xfId="31323" xr:uid="{A4D93777-5490-414C-A7F7-D80AF8C37921}"/>
    <cellStyle name="Note 31 8 3" xfId="23975" xr:uid="{C97EB63D-18CA-494C-8709-4E8D9CFC22FA}"/>
    <cellStyle name="Note 31 8 4" xfId="25802" xr:uid="{81B0E1C7-5012-4AFC-81C9-F6646FD8B481}"/>
    <cellStyle name="Note 31 9" xfId="8130" xr:uid="{3D4572E6-BB0D-47B6-8F24-31CE62594450}"/>
    <cellStyle name="Note 31 9 2" xfId="14601" xr:uid="{14AD4F22-3944-41BE-BEF3-8AD1DC46A072}"/>
    <cellStyle name="Note 31 9 2 2" xfId="22667" xr:uid="{10F0709B-09DF-42CE-A6DB-0455BECCC7B3}"/>
    <cellStyle name="Note 31 9 2 3" xfId="31611" xr:uid="{3A1EFCA3-B710-4A3D-A4BA-262CAD2A752C}"/>
    <cellStyle name="Note 31 9 3" xfId="5284" xr:uid="{71427E8A-FBB1-408C-AD0A-868D92CA2148}"/>
    <cellStyle name="Note 31 9 4" xfId="26091" xr:uid="{794CED93-D257-4D60-9D5E-2C8D054AF7CE}"/>
    <cellStyle name="Note 31_TRAFO" xfId="2213" xr:uid="{00000000-0005-0000-0000-0000A6080000}"/>
    <cellStyle name="Note 32" xfId="2214" xr:uid="{00000000-0005-0000-0000-0000A7080000}"/>
    <cellStyle name="Note 32 10" xfId="8485" xr:uid="{4BA609B0-974F-4435-9299-3716F69811F8}"/>
    <cellStyle name="Note 32 10 2" xfId="14956" xr:uid="{51347848-0E9B-4063-BFB9-9FAEA9E4F5EB}"/>
    <cellStyle name="Note 32 10 2 2" xfId="20813" xr:uid="{012618EE-2E7C-4F80-904E-F61644E285E9}"/>
    <cellStyle name="Note 32 10 2 3" xfId="31867" xr:uid="{BA479DC1-3A39-4581-B836-1CF4B281CC0B}"/>
    <cellStyle name="Note 32 10 3" xfId="17918" xr:uid="{0E068C59-7576-4F01-BA92-4507C04D6C34}"/>
    <cellStyle name="Note 32 10 4" xfId="26348" xr:uid="{A2F5CD39-F779-440F-88DD-0C89BBB0F7FE}"/>
    <cellStyle name="Note 32 11" xfId="8329" xr:uid="{165B0B86-9542-47C3-AF8B-3C53A6F0DC36}"/>
    <cellStyle name="Note 32 11 2" xfId="14800" xr:uid="{9AB39292-CC61-4CBB-A357-5A3E9509630D}"/>
    <cellStyle name="Note 32 11 2 2" xfId="19885" xr:uid="{0CCB1650-2EE1-41C4-BD95-3D5EDD16D55B}"/>
    <cellStyle name="Note 32 11 2 3" xfId="31711" xr:uid="{36380938-4C24-46EE-9541-B020A6309F5C}"/>
    <cellStyle name="Note 32 11 3" xfId="23672" xr:uid="{C99D9CCD-017C-4BA7-8B8F-39C4CD614ED5}"/>
    <cellStyle name="Note 32 11 4" xfId="26192" xr:uid="{D5E734D7-5097-4889-90F4-38587CCFCA06}"/>
    <cellStyle name="Note 32 12" xfId="9025" xr:uid="{FAE4A4F6-F423-4D85-B9B0-21F2CEA8F56E}"/>
    <cellStyle name="Note 32 12 2" xfId="15496" xr:uid="{54C9D0E9-C8CD-40C7-83C7-96325786CF12}"/>
    <cellStyle name="Note 32 12 2 2" xfId="6960" xr:uid="{7E1ADA8B-068D-4747-84B3-75B403571699}"/>
    <cellStyle name="Note 32 12 2 3" xfId="32315" xr:uid="{3D0A38A8-5CF1-4535-8139-79A3D5069547}"/>
    <cellStyle name="Note 32 12 3" xfId="21571" xr:uid="{2C81053C-988B-426A-A41D-DC23A37328C0}"/>
    <cellStyle name="Note 32 12 4" xfId="26797" xr:uid="{D6CF0D77-59FF-47FE-9E06-04AA3DE72E17}"/>
    <cellStyle name="Note 32 13" xfId="8865" xr:uid="{0D3A4031-06E4-45DF-BF16-529585F89AA0}"/>
    <cellStyle name="Note 32 13 2" xfId="15336" xr:uid="{63590197-E780-4C5F-8E94-F9FA6C926A3B}"/>
    <cellStyle name="Note 32 13 2 2" xfId="5634" xr:uid="{C63F2D18-7972-4E0A-ABA2-2CD5DAD883E9}"/>
    <cellStyle name="Note 32 13 2 3" xfId="32156" xr:uid="{A75A915D-2186-420A-BA7A-EE7050463DBC}"/>
    <cellStyle name="Note 32 13 3" xfId="18322" xr:uid="{32B62F9D-359B-4BD0-8675-69234C73CBEE}"/>
    <cellStyle name="Note 32 13 4" xfId="26638" xr:uid="{B7748F1A-A073-43D5-8BDB-AD283E620338}"/>
    <cellStyle name="Note 32 14" xfId="9260" xr:uid="{1E280E49-1F5A-4033-B919-D08769249B65}"/>
    <cellStyle name="Note 32 14 2" xfId="15731" xr:uid="{37FC9358-FC28-4902-BA47-51328DB8F276}"/>
    <cellStyle name="Note 32 14 2 2" xfId="4407" xr:uid="{BB467742-CFBF-44C4-958D-F6DD13718B76}"/>
    <cellStyle name="Note 32 14 2 3" xfId="32541" xr:uid="{7145705F-79D4-4531-9519-42691B5CA877}"/>
    <cellStyle name="Note 32 14 3" xfId="23317" xr:uid="{838DA1A9-6256-4C5F-9937-FAC90F1C9FAC}"/>
    <cellStyle name="Note 32 14 4" xfId="27022" xr:uid="{8A54B3D4-27AC-491B-A12E-CDAB2ED32171}"/>
    <cellStyle name="Note 32 15" xfId="9549" xr:uid="{D5CAA1E2-F5D5-42B6-9439-45338E9F5C0C}"/>
    <cellStyle name="Note 32 15 2" xfId="16020" xr:uid="{F5E3B950-8849-4A07-B82D-AD6C45DAD097}"/>
    <cellStyle name="Note 32 15 2 2" xfId="22065" xr:uid="{A4DB8487-D923-4DC0-BD49-CA2CF70C6E37}"/>
    <cellStyle name="Note 32 15 2 3" xfId="32817" xr:uid="{A0A17CB8-F7BD-4411-A5A7-1B59D4AE2552}"/>
    <cellStyle name="Note 32 15 3" xfId="5728" xr:uid="{7DD1C7B4-F4BE-4068-A59E-D3BA14B11C04}"/>
    <cellStyle name="Note 32 15 4" xfId="27298" xr:uid="{43CBD89A-EF44-4E91-9A93-0B67BE0577CB}"/>
    <cellStyle name="Note 32 16" xfId="9950" xr:uid="{F671C560-1A34-4540-93E8-07E1E5142F13}"/>
    <cellStyle name="Note 32 16 2" xfId="16421" xr:uid="{C8100ADD-74E4-4DCB-900F-DC7F05F1FF6F}"/>
    <cellStyle name="Note 32 16 2 2" xfId="23709" xr:uid="{4ACE1A83-AA94-4F0F-9AA3-DDF99E7F97CB}"/>
    <cellStyle name="Note 32 16 2 3" xfId="33038" xr:uid="{16E50A58-229D-4387-9A3E-E9CB1C48EE8D}"/>
    <cellStyle name="Note 32 16 3" xfId="5197" xr:uid="{87049155-5ECC-4E39-A55A-2E976F7F564F}"/>
    <cellStyle name="Note 32 16 4" xfId="27526" xr:uid="{C6354BDF-10BC-428E-89B1-22D417F17F98}"/>
    <cellStyle name="Note 32 17" xfId="10129" xr:uid="{1EC7AEA6-2256-4FC1-8AEC-016F0BA31671}"/>
    <cellStyle name="Note 32 17 2" xfId="16600" xr:uid="{28A0E59B-5539-4DD7-8AD2-C5AC872E8AB8}"/>
    <cellStyle name="Note 32 17 2 2" xfId="23205" xr:uid="{41FB87E7-9399-4BDE-9E3F-A2B497623721}"/>
    <cellStyle name="Note 32 17 2 3" xfId="33215" xr:uid="{94BA0A5E-3C8D-48C3-B4C7-9DBA8C27BD50}"/>
    <cellStyle name="Note 32 17 3" xfId="17725" xr:uid="{EFFDD917-F7F9-4334-A34B-F3A8BFF9628E}"/>
    <cellStyle name="Note 32 17 4" xfId="27702" xr:uid="{9FD4AA69-B8E1-4107-95F1-F82D9367928F}"/>
    <cellStyle name="Note 32 18" xfId="10306" xr:uid="{250EFE59-2185-485B-B0E2-7E992F15B248}"/>
    <cellStyle name="Note 32 18 2" xfId="16777" xr:uid="{A40D2217-90D8-442C-80AA-F70AA06BB50B}"/>
    <cellStyle name="Note 32 18 2 2" xfId="5677" xr:uid="{429017A3-E16D-4418-889E-1D815D7E62C7}"/>
    <cellStyle name="Note 32 18 2 3" xfId="33390" xr:uid="{5FCDAE89-484E-4070-B04C-FDA4879A52DD}"/>
    <cellStyle name="Note 32 18 3" xfId="4892" xr:uid="{A3429EC9-8CF1-4A6A-9059-01F31A75F0E6}"/>
    <cellStyle name="Note 32 18 4" xfId="27878" xr:uid="{89DE59B1-2168-48CA-ADD7-7B13B59DFB13}"/>
    <cellStyle name="Note 32 19" xfId="10468" xr:uid="{DA1C5C2E-2353-4861-81A2-FFF31FB465E9}"/>
    <cellStyle name="Note 32 19 2" xfId="16939" xr:uid="{83ACF119-1629-4173-9557-1ADD367448C0}"/>
    <cellStyle name="Note 32 19 2 2" xfId="5657" xr:uid="{CA72BDC2-F5AB-43AB-A459-880E83A00494}"/>
    <cellStyle name="Note 32 19 2 3" xfId="33550" xr:uid="{BFF768C4-057E-4937-A053-C7A8CF80F060}"/>
    <cellStyle name="Note 32 19 3" xfId="22108" xr:uid="{82C82BDE-FBE0-456F-AFA3-D5B45AC9C2DB}"/>
    <cellStyle name="Note 32 19 4" xfId="28038" xr:uid="{3F49B065-A555-4FFF-8F0E-5B1441345535}"/>
    <cellStyle name="Note 32 2" xfId="2215" xr:uid="{00000000-0005-0000-0000-0000A8080000}"/>
    <cellStyle name="Note 32 2 10" xfId="9026" xr:uid="{83AEFF07-5EF9-4D9D-864F-68D98948FC3D}"/>
    <cellStyle name="Note 32 2 10 2" xfId="15497" xr:uid="{8EC6787E-5241-430D-9415-5BF23A893EED}"/>
    <cellStyle name="Note 32 2 10 2 2" xfId="17807" xr:uid="{669B397F-6D64-49C0-8C6E-BCCE89D2F164}"/>
    <cellStyle name="Note 32 2 10 2 3" xfId="32316" xr:uid="{5F793266-78FC-47C9-908C-EE01039F61A4}"/>
    <cellStyle name="Note 32 2 10 3" xfId="21832" xr:uid="{7AAFA965-1708-45F3-AB0C-F00DB905AF21}"/>
    <cellStyle name="Note 32 2 10 4" xfId="26798" xr:uid="{08CBABFE-1906-4AA8-9FFF-D7E9E324B008}"/>
    <cellStyle name="Note 32 2 11" xfId="8866" xr:uid="{04EF38CC-C3A1-430E-9888-DA42552F929B}"/>
    <cellStyle name="Note 32 2 11 2" xfId="15337" xr:uid="{D0206104-449D-45A2-8D72-E2B030CA7DA2}"/>
    <cellStyle name="Note 32 2 11 2 2" xfId="5204" xr:uid="{FCD3DB3E-7219-4207-B057-D15B0A5C49C1}"/>
    <cellStyle name="Note 32 2 11 2 3" xfId="32157" xr:uid="{49CB10FF-BC8E-431B-B8EC-8516E42E7056}"/>
    <cellStyle name="Note 32 2 11 3" xfId="17590" xr:uid="{586C0D15-3116-41AF-976F-F77A0A9E591F}"/>
    <cellStyle name="Note 32 2 11 4" xfId="26639" xr:uid="{954637AC-A864-4704-9853-BF0151CEAD20}"/>
    <cellStyle name="Note 32 2 12" xfId="9261" xr:uid="{CBD095E5-41AA-40B7-A94E-A6489947BC99}"/>
    <cellStyle name="Note 32 2 12 2" xfId="15732" xr:uid="{AD8F1C65-7025-43AC-B6B1-9B22C73BDA28}"/>
    <cellStyle name="Note 32 2 12 2 2" xfId="23513" xr:uid="{3F5AD015-F915-4227-81DD-6A8528645B8C}"/>
    <cellStyle name="Note 32 2 12 2 3" xfId="32542" xr:uid="{9D894E77-B101-431E-BDF8-861F5A9E36C4}"/>
    <cellStyle name="Note 32 2 12 3" xfId="19186" xr:uid="{21A833D1-CBB0-447F-AD08-E3664393E63E}"/>
    <cellStyle name="Note 32 2 12 4" xfId="27023" xr:uid="{061A0774-6966-4244-8B02-D4EEB5764DDC}"/>
    <cellStyle name="Note 32 2 13" xfId="9548" xr:uid="{7A0F9639-1C9D-4E21-95AA-3C8E817B2E1B}"/>
    <cellStyle name="Note 32 2 13 2" xfId="16019" xr:uid="{A7B7D0E7-B98E-4333-99B9-7B7490AF4B8A}"/>
    <cellStyle name="Note 32 2 13 2 2" xfId="23951" xr:uid="{B7326D48-144A-4B18-B38B-C98844B27922}"/>
    <cellStyle name="Note 32 2 13 2 3" xfId="32816" xr:uid="{FBCA2145-A8E9-4F2F-AE48-0F3A229CCB69}"/>
    <cellStyle name="Note 32 2 13 3" xfId="18171" xr:uid="{ABBDBC72-ED75-430D-BCD0-50AAFE8BC986}"/>
    <cellStyle name="Note 32 2 13 4" xfId="27297" xr:uid="{A6B5477F-3C87-4C3C-BEDA-5ABACF98A62A}"/>
    <cellStyle name="Note 32 2 14" xfId="9951" xr:uid="{5EC61E87-095A-435E-B764-E43650245551}"/>
    <cellStyle name="Note 32 2 14 2" xfId="16422" xr:uid="{EC02B401-1192-411E-BDCA-B86329969E22}"/>
    <cellStyle name="Note 32 2 14 2 2" xfId="21898" xr:uid="{78E9B36A-2EDB-4EEC-9EA3-BE60462B5E75}"/>
    <cellStyle name="Note 32 2 14 2 3" xfId="33039" xr:uid="{1A64D408-1B39-46AE-AA44-8B4D3516CDAD}"/>
    <cellStyle name="Note 32 2 14 3" xfId="20691" xr:uid="{5DE70564-8987-4EA8-9D2F-E256A092A8CC}"/>
    <cellStyle name="Note 32 2 14 4" xfId="27527" xr:uid="{86131925-AEFA-4299-BC21-011255AA8727}"/>
    <cellStyle name="Note 32 2 15" xfId="10130" xr:uid="{8201A60B-1775-4C66-A738-94A958DFFEC7}"/>
    <cellStyle name="Note 32 2 15 2" xfId="16601" xr:uid="{121A458B-169B-4AF0-A5C8-E1B3963C2172}"/>
    <cellStyle name="Note 32 2 15 2 2" xfId="7659" xr:uid="{B864A324-6018-4B1E-A1D9-E72FEB75B1FF}"/>
    <cellStyle name="Note 32 2 15 2 3" xfId="33216" xr:uid="{776FDA01-C4D8-44CE-9BB2-071A0BA17BC9}"/>
    <cellStyle name="Note 32 2 15 3" xfId="20689" xr:uid="{3FB818D6-7DBF-4FA1-82EE-355A4AB7BF58}"/>
    <cellStyle name="Note 32 2 15 4" xfId="27703" xr:uid="{F91F9780-6E31-4C68-B9E2-D46C8EB6DEA6}"/>
    <cellStyle name="Note 32 2 16" xfId="10307" xr:uid="{52E14871-B250-478E-8731-E2D7E735E4AB}"/>
    <cellStyle name="Note 32 2 16 2" xfId="16778" xr:uid="{F14E8BAD-A9A2-49B9-8AF9-13CDE438B74C}"/>
    <cellStyle name="Note 32 2 16 2 2" xfId="18653" xr:uid="{8291D6EC-E5B5-42CB-9A84-D16C901F79CC}"/>
    <cellStyle name="Note 32 2 16 2 3" xfId="33391" xr:uid="{7E295458-2D7E-40F1-9EC3-BE8D788B0AA1}"/>
    <cellStyle name="Note 32 2 16 3" xfId="17727" xr:uid="{E8970199-3FF9-4092-A1F9-6FA391323937}"/>
    <cellStyle name="Note 32 2 16 4" xfId="27879" xr:uid="{B60E572F-3272-4A66-A160-AE8C548E1F34}"/>
    <cellStyle name="Note 32 2 17" xfId="10469" xr:uid="{CB1253BE-506A-4EE7-B36A-2577CF1C979F}"/>
    <cellStyle name="Note 32 2 17 2" xfId="16940" xr:uid="{11A78D56-6A4A-4AAD-9E4A-030F97F8247F}"/>
    <cellStyle name="Note 32 2 17 2 2" xfId="20794" xr:uid="{366E5A2A-5346-4476-A4E0-5AAFF0BE7078}"/>
    <cellStyle name="Note 32 2 17 2 3" xfId="33551" xr:uid="{3712A886-44B1-47D4-8B4A-55DB47072CB9}"/>
    <cellStyle name="Note 32 2 17 3" xfId="17367" xr:uid="{8CEED6C6-2C67-45A8-B73E-4D608AC0AA05}"/>
    <cellStyle name="Note 32 2 17 4" xfId="28039" xr:uid="{E32B7080-D078-47CD-BDFF-3454FB553552}"/>
    <cellStyle name="Note 32 2 18" xfId="11103" xr:uid="{B2148B69-E9F4-4AF8-93F6-68F3FEE1281C}"/>
    <cellStyle name="Note 32 2 18 2" xfId="21615" xr:uid="{F07862E3-A611-4FF8-9A07-A91479A29421}"/>
    <cellStyle name="Note 32 2 18 3" xfId="28425" xr:uid="{01B69A26-7263-4B64-89AF-188838CBAC6D}"/>
    <cellStyle name="Note 32 2 19" xfId="11522" xr:uid="{DDCFBA13-796B-4696-8474-5F7DC068A642}"/>
    <cellStyle name="Note 32 2 19 2" xfId="23359" xr:uid="{7D5D98F5-9A79-42E7-A184-1187133BCB56}"/>
    <cellStyle name="Note 32 2 19 3" xfId="28808" xr:uid="{B420891B-5F62-4ECF-8B1E-4761D82A118A}"/>
    <cellStyle name="Note 32 2 2" xfId="2216" xr:uid="{00000000-0005-0000-0000-0000A9080000}"/>
    <cellStyle name="Note 32 2 2 2" xfId="4250" xr:uid="{ED2E107C-4179-47E6-88C7-635B22F28172}"/>
    <cellStyle name="Note 32 2 2 2 2" xfId="13441" xr:uid="{DFCE2969-4DD4-49FC-BA1D-D9B7A9B05FA6}"/>
    <cellStyle name="Note 32 2 2 2 2 2" xfId="22570" xr:uid="{6523DC09-DDA0-45F7-A5CA-D496127A1DB1}"/>
    <cellStyle name="Note 32 2 2 2 2 3" xfId="30582" xr:uid="{B25C32BD-6C2E-4832-BEF4-614E1F98E919}"/>
    <cellStyle name="Note 32 2 2 2 3" xfId="18739" xr:uid="{007AE07D-EAC3-40C8-9B91-781DE7A17DA3}"/>
    <cellStyle name="Note 32 2 2 2 4" xfId="25051" xr:uid="{73E31A92-D2CF-457E-A2F4-FCC38CDC24D5}"/>
    <cellStyle name="Note 32 2 2 3" xfId="11523" xr:uid="{B9D8EABD-B122-4DB2-A463-117399954D08}"/>
    <cellStyle name="Note 32 2 2 3 2" xfId="7746" xr:uid="{6992D88B-E38C-45C6-B0E5-8E5EDB1C631D}"/>
    <cellStyle name="Note 32 2 2 3 3" xfId="28809" xr:uid="{E93F815F-C436-4097-A091-4C8C63C44207}"/>
    <cellStyle name="Note 32 2 2 4" xfId="12442" xr:uid="{FBEA36A2-CE43-4075-AAA9-4684979F1337}"/>
    <cellStyle name="Note 32 2 2 4 2" xfId="7299" xr:uid="{FADDDE7D-B80C-4971-AF84-DF9BB899B6C7}"/>
    <cellStyle name="Note 32 2 2 4 3" xfId="29668" xr:uid="{B3E8C6AC-FDC7-4C7E-9D78-34F5BEBF15E1}"/>
    <cellStyle name="Note 32 2 2 5" xfId="21247" xr:uid="{E7E36AFD-1371-4FA4-903C-B0369103B636}"/>
    <cellStyle name="Note 32 2 20" xfId="10755" xr:uid="{1AFE089F-F88F-47A9-9702-518C77DE39B4}"/>
    <cellStyle name="Note 32 2 20 2" xfId="23351" xr:uid="{FDE3CEC9-E889-4484-B346-CE71CC58709D}"/>
    <cellStyle name="Note 32 2 20 3" xfId="28285" xr:uid="{D274CCF0-227D-4243-BAE7-9463F3BDC22C}"/>
    <cellStyle name="Note 32 2 21" xfId="11866" xr:uid="{36440844-9387-4DFF-9590-1D29C7731B6B}"/>
    <cellStyle name="Note 32 2 21 2" xfId="19282" xr:uid="{CFBCF3D2-AB6B-417B-8584-BE9E0445B415}"/>
    <cellStyle name="Note 32 2 21 3" xfId="29145" xr:uid="{599CEC9C-1A89-40AA-B676-2B2A75577276}"/>
    <cellStyle name="Note 32 2 22" xfId="12049" xr:uid="{D1D932BF-0978-4AAA-A588-117DE0F8C43C}"/>
    <cellStyle name="Note 32 2 22 2" xfId="7286" xr:uid="{DB3D4D43-F078-4EC0-86D6-6F72C292D80A}"/>
    <cellStyle name="Note 32 2 22 3" xfId="29324" xr:uid="{BCE6A9D8-A543-4F9E-96E6-B00476646ACB}"/>
    <cellStyle name="Note 32 2 23" xfId="12173" xr:uid="{1E698C9E-809A-4222-9CE0-BCC925003F04}"/>
    <cellStyle name="Note 32 2 23 2" xfId="17733" xr:uid="{A90ACED3-D695-43C5-ADD9-437C5F640AE6}"/>
    <cellStyle name="Note 32 2 23 3" xfId="29446" xr:uid="{A3902865-77F4-4303-AB07-57EC5F248D3A}"/>
    <cellStyle name="Note 32 2 24" xfId="17192" xr:uid="{604F81AB-05FE-4692-8852-57E740B83FFE}"/>
    <cellStyle name="Note 32 2 24 2" xfId="4676" xr:uid="{38A9C084-5DF5-4505-9C35-B09C688B6999}"/>
    <cellStyle name="Note 32 2 24 3" xfId="33756" xr:uid="{440533CE-84EC-435F-9AE6-B231541BE525}"/>
    <cellStyle name="Note 32 2 25" xfId="17822" xr:uid="{97C68D30-55CB-4AE4-8599-184303FF29C7}"/>
    <cellStyle name="Note 32 2 26" xfId="28378" xr:uid="{B2EA3746-2BC1-477F-9ABE-0DE7CCB8E251}"/>
    <cellStyle name="Note 32 2 27" xfId="34018" xr:uid="{7672ED05-FD0C-4D16-A66C-9C7B148FCDFC}"/>
    <cellStyle name="Note 32 2 28" xfId="24102" xr:uid="{9CD545E8-2C8A-4E8D-91A9-F032B3A4E89F}"/>
    <cellStyle name="Note 32 2 3" xfId="3523" xr:uid="{72F5AAFB-3102-4217-9DAF-0E34128A8B23}"/>
    <cellStyle name="Note 32 2 3 2" xfId="13440" xr:uid="{523551B2-DCBA-47BB-953E-8C520A256E41}"/>
    <cellStyle name="Note 32 2 3 2 2" xfId="21940" xr:uid="{169A5552-ADC8-4A96-95FB-B5E9849862E0}"/>
    <cellStyle name="Note 32 2 3 2 3" xfId="30581" xr:uid="{AD975478-33C7-4F97-8D09-57FCFB2611D3}"/>
    <cellStyle name="Note 32 2 3 3" xfId="7104" xr:uid="{4163B23E-1104-4029-A166-CE1C3342A25B}"/>
    <cellStyle name="Note 32 2 3 4" xfId="20299" xr:uid="{267EAA13-D8C8-409E-841E-DAA8CBFD995D}"/>
    <cellStyle name="Note 32 2 3 5" xfId="25050" xr:uid="{4ACFDB1E-C0EE-40D5-9F37-36D0A270785D}"/>
    <cellStyle name="Note 32 2 4" xfId="3758" xr:uid="{9FA7BD7E-6913-4B05-AC48-AA4DBDFACDB3}"/>
    <cellStyle name="Note 32 2 4 2" xfId="14072" xr:uid="{EE64F5A5-289B-497C-9709-7B90F2351754}"/>
    <cellStyle name="Note 32 2 4 2 2" xfId="22524" xr:uid="{41624DC7-7B3D-404E-8C5F-F75CF2AA4529}"/>
    <cellStyle name="Note 32 2 4 2 3" xfId="31100" xr:uid="{B89E3552-4E16-403B-910F-34D8078B4AB2}"/>
    <cellStyle name="Note 32 2 4 3" xfId="20073" xr:uid="{FD903091-4F52-46AB-9694-90F9A828D12F}"/>
    <cellStyle name="Note 32 2 4 4" xfId="25579" xr:uid="{30EB95CF-1486-4028-BC72-1E8C8AC55D56}"/>
    <cellStyle name="Note 32 2 5" xfId="7505" xr:uid="{B44632EE-FD3F-4B9F-A09E-EF19E7B4AFAC}"/>
    <cellStyle name="Note 32 2 5 2" xfId="13909" xr:uid="{4A041EB4-AC46-48BD-82A7-F8906DC6FF2C}"/>
    <cellStyle name="Note 32 2 5 2 2" xfId="17377" xr:uid="{055EBCE6-8F66-42A6-9A2E-A5FC90A5D7B7}"/>
    <cellStyle name="Note 32 2 5 2 3" xfId="30939" xr:uid="{2B7F01E8-258A-45AE-B68A-CAAA26F9A17F}"/>
    <cellStyle name="Note 32 2 5 3" xfId="23356" xr:uid="{852E355E-0758-4BFD-8DFF-2DDDFB1CAEF7}"/>
    <cellStyle name="Note 32 2 5 4" xfId="25418" xr:uid="{C210AD52-B741-455E-A621-57CE1703A925}"/>
    <cellStyle name="Note 32 2 6" xfId="7839" xr:uid="{86E7AA6F-85F4-4D7F-AA5D-613276590752}"/>
    <cellStyle name="Note 32 2 6 2" xfId="14310" xr:uid="{DD5DB34C-FAD0-4351-88F4-309972BC9756}"/>
    <cellStyle name="Note 32 2 6 2 2" xfId="4931" xr:uid="{7C85758A-B850-4FB3-9489-E16FA5C3BB7F}"/>
    <cellStyle name="Note 32 2 6 2 3" xfId="31326" xr:uid="{C6FCF474-75AB-4503-865A-80BE2F7BB391}"/>
    <cellStyle name="Note 32 2 6 3" xfId="20953" xr:uid="{33494F15-5FA2-4AEE-BC3D-A34A0029409B}"/>
    <cellStyle name="Note 32 2 6 4" xfId="25805" xr:uid="{220AB953-CAC3-4E79-8591-540D1C89DBB5}"/>
    <cellStyle name="Note 32 2 7" xfId="8127" xr:uid="{66F3FB0D-7FC1-48A9-A25D-92A013F03F9D}"/>
    <cellStyle name="Note 32 2 7 2" xfId="14598" xr:uid="{8DBB4872-FDED-47E3-B445-16CD93739C80}"/>
    <cellStyle name="Note 32 2 7 2 2" xfId="17765" xr:uid="{79385834-811A-4E7A-9378-E2CB3166918C}"/>
    <cellStyle name="Note 32 2 7 2 3" xfId="31608" xr:uid="{65426AEF-146E-4565-A0C1-859BDEA0C386}"/>
    <cellStyle name="Note 32 2 7 3" xfId="21425" xr:uid="{FE383EBA-49AA-44FB-BDB4-7236BF4FDD8D}"/>
    <cellStyle name="Note 32 2 7 4" xfId="26088" xr:uid="{73A0C3E2-149A-4BB6-A8A3-D8FEE2F2B979}"/>
    <cellStyle name="Note 32 2 8" xfId="8486" xr:uid="{851A9EBE-0E3F-455E-A300-101684652CED}"/>
    <cellStyle name="Note 32 2 8 2" xfId="14957" xr:uid="{575C23B7-6582-423C-964D-733A6EC52AF6}"/>
    <cellStyle name="Note 32 2 8 2 2" xfId="17644" xr:uid="{FC1DDFFC-3F26-49DC-B74E-522CD9AAD877}"/>
    <cellStyle name="Note 32 2 8 2 3" xfId="31868" xr:uid="{6708296C-32AD-4E83-B79E-6A55D7E42B8E}"/>
    <cellStyle name="Note 32 2 8 3" xfId="5506" xr:uid="{03FEDB3F-E307-45E4-9EA8-6C2849107FBD}"/>
    <cellStyle name="Note 32 2 8 4" xfId="26349" xr:uid="{ACD69D6D-FEE0-498D-9E54-9C7CB2926A6B}"/>
    <cellStyle name="Note 32 2 9" xfId="8330" xr:uid="{BDB443EB-A294-423B-BE3B-653E0A6514D9}"/>
    <cellStyle name="Note 32 2 9 2" xfId="14801" xr:uid="{34D16253-C557-4E2A-B238-07161BF36240}"/>
    <cellStyle name="Note 32 2 9 2 2" xfId="20849" xr:uid="{CC6CC41E-CE6D-493B-9602-69CDF184650C}"/>
    <cellStyle name="Note 32 2 9 2 3" xfId="31712" xr:uid="{F98AEACD-05D3-4361-A12F-654CBBE907B8}"/>
    <cellStyle name="Note 32 2 9 3" xfId="19270" xr:uid="{1A71FE2F-CC35-43BC-9744-C109647511E5}"/>
    <cellStyle name="Note 32 2 9 4" xfId="26193" xr:uid="{DB7437D3-3031-4744-8C75-0F8DFAA4B083}"/>
    <cellStyle name="Note 32 20" xfId="11102" xr:uid="{A3FB817E-E4E5-4DB0-A3BF-7060245DE935}"/>
    <cellStyle name="Note 32 20 2" xfId="4603" xr:uid="{4DF56835-6957-4683-885D-DA26AA5A35F7}"/>
    <cellStyle name="Note 32 20 3" xfId="28424" xr:uid="{8836A982-AA1E-42EC-A433-3F31ED2D1CF1}"/>
    <cellStyle name="Note 32 21" xfId="11521" xr:uid="{20D69CCD-AB5B-41F5-A51D-4E82B8E525BE}"/>
    <cellStyle name="Note 32 21 2" xfId="4863" xr:uid="{2CC26877-A7CD-4E50-8402-B4F96230DAAD}"/>
    <cellStyle name="Note 32 21 3" xfId="28807" xr:uid="{37F847F4-1428-46DF-93D1-70BF6D48F5AB}"/>
    <cellStyle name="Note 32 22" xfId="10756" xr:uid="{161EC036-041A-46CB-8141-FE05F6F7D4BC}"/>
    <cellStyle name="Note 32 22 2" xfId="21260" xr:uid="{A19AD2F6-A00A-4001-838B-292D3F5623B5}"/>
    <cellStyle name="Note 32 22 3" xfId="28286" xr:uid="{15548F06-A1C5-4C63-82DE-C25591A9F834}"/>
    <cellStyle name="Note 32 23" xfId="11865" xr:uid="{58FD8F35-AA34-449D-BD4F-339DF0D8BC8E}"/>
    <cellStyle name="Note 32 23 2" xfId="17442" xr:uid="{AF2CA4E2-39C1-41F1-898B-8BE649D780BA}"/>
    <cellStyle name="Note 32 23 3" xfId="29144" xr:uid="{B06AEB57-5B8E-4CE8-82AB-1E694A4AF906}"/>
    <cellStyle name="Note 32 24" xfId="12048" xr:uid="{A57700CA-8888-42E6-837E-A6BF6A0B0E30}"/>
    <cellStyle name="Note 32 24 2" xfId="18949" xr:uid="{4B48D9B7-C7A8-4FEF-87FB-B061ECF97821}"/>
    <cellStyle name="Note 32 24 3" xfId="29323" xr:uid="{1FCE7364-EE93-4BEB-A4A8-DD6F4AD9E81C}"/>
    <cellStyle name="Note 32 25" xfId="11415" xr:uid="{5821AA67-E30B-4F74-8F81-E95A480B0994}"/>
    <cellStyle name="Note 32 25 2" xfId="19962" xr:uid="{9FF9CD23-9327-45E4-9C33-6FEE6DEEEB11}"/>
    <cellStyle name="Note 32 25 3" xfId="28701" xr:uid="{406DC47A-ECC1-426F-B1DB-30D647B5F167}"/>
    <cellStyle name="Note 32 26" xfId="17191" xr:uid="{CEAF618F-7CAF-4203-BA9F-91900D0F68F4}"/>
    <cellStyle name="Note 32 26 2" xfId="4813" xr:uid="{46EC3FE2-3C65-4A7E-8B96-ACC21E44332C}"/>
    <cellStyle name="Note 32 26 3" xfId="33755" xr:uid="{1D65A66A-9250-4C03-8D7A-EA7A5F3C0BFC}"/>
    <cellStyle name="Note 32 27" xfId="21775" xr:uid="{9AD14156-4940-4EFF-8173-2322C87E124D}"/>
    <cellStyle name="Note 32 28" xfId="33944" xr:uid="{E54B6F09-E012-42A5-A2CD-402C9B47F45A}"/>
    <cellStyle name="Note 32 29" xfId="24039" xr:uid="{3E35BAF6-3E6F-4D9E-8B11-0E1B39DA92CE}"/>
    <cellStyle name="Note 32 3" xfId="2217" xr:uid="{00000000-0005-0000-0000-0000AA080000}"/>
    <cellStyle name="Note 32 3 2" xfId="4251" xr:uid="{DC33180E-E310-489C-8DE9-3A11C211E9D9}"/>
    <cellStyle name="Note 32 3 2 2" xfId="13442" xr:uid="{0BC429F7-C05E-4FCC-A76A-BA5E53A18411}"/>
    <cellStyle name="Note 32 3 2 2 2" xfId="19904" xr:uid="{C0C12755-E52A-407E-AD35-E5375FA10063}"/>
    <cellStyle name="Note 32 3 2 2 3" xfId="30583" xr:uid="{EBCC9E9D-D554-4727-A67E-585F04CB86F9}"/>
    <cellStyle name="Note 32 3 2 3" xfId="19269" xr:uid="{374783BC-F2F7-47A6-93D7-4B895160F315}"/>
    <cellStyle name="Note 32 3 2 4" xfId="25052" xr:uid="{0CEC11FA-8204-4E67-925B-C81129881B68}"/>
    <cellStyle name="Note 32 3 3" xfId="11524" xr:uid="{66704359-8D30-497C-8179-AB7359E2EEC8}"/>
    <cellStyle name="Note 32 3 3 2" xfId="5718" xr:uid="{21F2D0E7-8949-4F8B-B493-8F55953E92D8}"/>
    <cellStyle name="Note 32 3 3 3" xfId="28810" xr:uid="{25DC1F19-A16B-42F5-BC40-395BB8BCDDE2}"/>
    <cellStyle name="Note 32 3 4" xfId="12443" xr:uid="{34AF55DB-BFD6-4EBB-AF94-4FF333770EFD}"/>
    <cellStyle name="Note 32 3 4 2" xfId="21580" xr:uid="{6803C41B-5B9B-4F4E-ABE6-4DF476B318B5}"/>
    <cellStyle name="Note 32 3 4 3" xfId="29669" xr:uid="{D8596E03-B80E-4EDA-BC2D-1B4D88FDBE15}"/>
    <cellStyle name="Note 32 3 5" xfId="5909" xr:uid="{092D5691-0B33-44B1-B682-0FC25B572793}"/>
    <cellStyle name="Note 32 3 6" xfId="24181" xr:uid="{47E28FAE-159A-4613-901A-A495EB20DC61}"/>
    <cellStyle name="Note 32 30" xfId="34091" xr:uid="{7F9BB508-7D1B-466B-95D5-E4DE7004C77F}"/>
    <cellStyle name="Note 32 4" xfId="3307" xr:uid="{9B262350-0361-47E3-B23D-C3EFDD4AFE3F}"/>
    <cellStyle name="Note 32 4 2" xfId="12937" xr:uid="{BE7F6C45-4996-43AF-A5DE-B3EF70E87217}"/>
    <cellStyle name="Note 32 4 2 2" xfId="18090" xr:uid="{72CD32C3-9BA8-4B2A-BA01-6029795454C8}"/>
    <cellStyle name="Note 32 4 2 3" xfId="30162" xr:uid="{9FB80759-D608-45AC-AA79-377741C91C73}"/>
    <cellStyle name="Note 32 4 3" xfId="6587" xr:uid="{ACD6514B-54A1-4E1B-BB92-B864130C80CB}"/>
    <cellStyle name="Note 32 4 4" xfId="5358" xr:uid="{E88C97C6-017B-46D9-B0ED-F74AEAF5EE9C}"/>
    <cellStyle name="Note 32 5" xfId="3524" xr:uid="{BEA39A75-6B7F-41D5-8BBF-29D1A72ED910}"/>
    <cellStyle name="Note 32 5 2" xfId="13439" xr:uid="{BDD7FEF1-CFD5-48FA-A46F-018BDC365653}"/>
    <cellStyle name="Note 32 5 2 2" xfId="17547" xr:uid="{9C601BC4-A191-404D-8354-79E05317E8E7}"/>
    <cellStyle name="Note 32 5 2 3" xfId="30580" xr:uid="{21C504A6-0809-4CF0-9121-09D75A608944}"/>
    <cellStyle name="Note 32 5 3" xfId="7103" xr:uid="{B81AFD86-A32F-4A95-A295-7156D0E01F63}"/>
    <cellStyle name="Note 32 5 4" xfId="19225" xr:uid="{E49044EE-0685-4BA2-88EC-BD71A0E4EEA6}"/>
    <cellStyle name="Note 32 5 5" xfId="25049" xr:uid="{467AF97D-2EE6-4DBD-AFFF-0115273FC848}"/>
    <cellStyle name="Note 32 6" xfId="3757" xr:uid="{0149828D-06B8-495F-88F3-EF7C4B2CC1AB}"/>
    <cellStyle name="Note 32 6 2" xfId="14071" xr:uid="{7CD3F36B-DB99-4A81-843A-E8496B57DF0C}"/>
    <cellStyle name="Note 32 6 2 2" xfId="20471" xr:uid="{AF974BF6-6205-4387-A8FF-F1F26A86DE3A}"/>
    <cellStyle name="Note 32 6 2 3" xfId="31099" xr:uid="{D2AEED8F-B177-441A-A2EA-5B038CB4E155}"/>
    <cellStyle name="Note 32 6 3" xfId="19487" xr:uid="{92DEA92C-8EAF-4C7B-87DF-8264A74C4CE3}"/>
    <cellStyle name="Note 32 6 4" xfId="25578" xr:uid="{1754E95B-363F-4419-B114-BC01114EC077}"/>
    <cellStyle name="Note 32 7" xfId="7504" xr:uid="{51133D57-DF71-45E1-B5A1-9A5F89D42BC4}"/>
    <cellStyle name="Note 32 7 2" xfId="13908" xr:uid="{3D6592EF-1073-4F1B-BA4A-30487002BE33}"/>
    <cellStyle name="Note 32 7 2 2" xfId="4887" xr:uid="{5D57B6F8-007B-4F96-9DD8-BB4073202B24}"/>
    <cellStyle name="Note 32 7 2 3" xfId="30938" xr:uid="{61C35C2F-6D6A-448D-986A-7B157A09B9B5}"/>
    <cellStyle name="Note 32 7 3" xfId="23561" xr:uid="{CED61237-CA41-4600-BB44-9DEDD795248B}"/>
    <cellStyle name="Note 32 7 4" xfId="25417" xr:uid="{09EFFB77-CCCD-4034-80B0-2CE205F012DF}"/>
    <cellStyle name="Note 32 8" xfId="7838" xr:uid="{9A9F40D8-6E04-47EB-BE8F-599F25FA8BC8}"/>
    <cellStyle name="Note 32 8 2" xfId="14309" xr:uid="{9D0914DF-4033-4731-9190-90E8446F1274}"/>
    <cellStyle name="Note 32 8 2 2" xfId="5560" xr:uid="{D276B94A-0089-41F9-9DCA-E60237CF978B}"/>
    <cellStyle name="Note 32 8 2 3" xfId="31325" xr:uid="{0ED140BC-A996-4251-983F-E4455F74298E}"/>
    <cellStyle name="Note 32 8 3" xfId="18851" xr:uid="{C7D6B1CB-F408-4B6B-A307-43ED8E74E927}"/>
    <cellStyle name="Note 32 8 4" xfId="25804" xr:uid="{7EB151EE-1519-4052-A0EF-39722DB08C7C}"/>
    <cellStyle name="Note 32 9" xfId="8128" xr:uid="{456A54B4-C7E4-4069-9FA2-CD771E11EBC2}"/>
    <cellStyle name="Note 32 9 2" xfId="14599" xr:uid="{513B3498-D16A-413E-BBA6-2710B325EE8E}"/>
    <cellStyle name="Note 32 9 2 2" xfId="23038" xr:uid="{884C66FD-D296-4E19-A219-A90617A1DF4D}"/>
    <cellStyle name="Note 32 9 2 3" xfId="31609" xr:uid="{84B81D6D-577E-4FAF-A725-2B45205A6FF3}"/>
    <cellStyle name="Note 32 9 3" xfId="23847" xr:uid="{F09F37D2-878E-4D6B-A79A-78971CE957B4}"/>
    <cellStyle name="Note 32 9 4" xfId="26089" xr:uid="{FC8B9A7A-3556-4D4E-A2D5-325040D78500}"/>
    <cellStyle name="Note 32_TRAFO" xfId="2218" xr:uid="{00000000-0005-0000-0000-0000AB080000}"/>
    <cellStyle name="Note 33" xfId="2219" xr:uid="{00000000-0005-0000-0000-0000AC080000}"/>
    <cellStyle name="Note 33 10" xfId="8546" xr:uid="{532FDB58-AA2A-4574-9093-2D445A55A177}"/>
    <cellStyle name="Note 33 10 2" xfId="15017" xr:uid="{75B4BBF3-BB6F-47A7-A1A7-16DBF52B9504}"/>
    <cellStyle name="Note 33 10 2 2" xfId="22257" xr:uid="{891725A6-6D42-4BA4-870D-1B851928D10B}"/>
    <cellStyle name="Note 33 10 2 3" xfId="31925" xr:uid="{668A02C6-5A60-427C-B2A0-AEAC5E5AA537}"/>
    <cellStyle name="Note 33 10 3" xfId="19084" xr:uid="{C9F4F109-98BF-4F80-B033-A3F86DA3DE03}"/>
    <cellStyle name="Note 33 10 4" xfId="26405" xr:uid="{E8F5788C-02E2-4CF5-987B-1F996B9E99B1}"/>
    <cellStyle name="Note 33 11" xfId="8331" xr:uid="{E6668142-25E3-444D-BCCD-24ADFB36D9C9}"/>
    <cellStyle name="Note 33 11 2" xfId="14802" xr:uid="{3684A3CE-7621-421D-B931-EBA62622C612}"/>
    <cellStyle name="Note 33 11 2 2" xfId="23527" xr:uid="{5D4FB1A2-EAB5-4D58-A5F2-751F8E170F84}"/>
    <cellStyle name="Note 33 11 2 3" xfId="31713" xr:uid="{D22A0BD5-11B9-4D5A-98C2-71A930A9EF66}"/>
    <cellStyle name="Note 33 11 3" xfId="19881" xr:uid="{D89E46BE-ED03-45F9-97A8-8C55A52F017B}"/>
    <cellStyle name="Note 33 11 4" xfId="26194" xr:uid="{C6AEA311-84D5-4516-8B49-2FC3E6F4C16D}"/>
    <cellStyle name="Note 33 12" xfId="9027" xr:uid="{C5468204-7858-4BA7-AEFC-36F1B2ED1EC9}"/>
    <cellStyle name="Note 33 12 2" xfId="15498" xr:uid="{B27DD8C0-B78F-4145-B81B-2B77B113AE30}"/>
    <cellStyle name="Note 33 12 2 2" xfId="20303" xr:uid="{602C6C7C-029F-4334-9A53-D2A086A689EF}"/>
    <cellStyle name="Note 33 12 2 3" xfId="32317" xr:uid="{3526355D-3855-48A3-BCB1-580118C6F5EB}"/>
    <cellStyle name="Note 33 12 3" xfId="21204" xr:uid="{6DE6AECF-57BC-4ED9-8C41-058FABBC2DED}"/>
    <cellStyle name="Note 33 12 4" xfId="26799" xr:uid="{374C37EE-1378-4D50-AAF0-50531E80ABDF}"/>
    <cellStyle name="Note 33 13" xfId="8867" xr:uid="{A1A7A881-3EB4-4BC4-8818-3284D17DE1F6}"/>
    <cellStyle name="Note 33 13 2" xfId="15338" xr:uid="{4AACA99E-B3D9-4408-BF53-8298FFA5C5E0}"/>
    <cellStyle name="Note 33 13 2 2" xfId="17739" xr:uid="{4E21E910-1AA1-40CF-BCFF-618047C744B8}"/>
    <cellStyle name="Note 33 13 2 3" xfId="32158" xr:uid="{53599100-182A-4EC1-BA3D-D40C24A3EDA7}"/>
    <cellStyle name="Note 33 13 3" xfId="23970" xr:uid="{101140FC-BF27-48CD-BCDB-C6FA4EB09B42}"/>
    <cellStyle name="Note 33 13 4" xfId="26640" xr:uid="{438B1751-B5F0-496A-8F57-E1FE01A45852}"/>
    <cellStyle name="Note 33 14" xfId="9262" xr:uid="{B2E36B22-5D33-4145-8AE9-F5737730B47A}"/>
    <cellStyle name="Note 33 14 2" xfId="15733" xr:uid="{38EE8894-9DA2-44EA-BE6C-C23AD2E6D0D7}"/>
    <cellStyle name="Note 33 14 2 2" xfId="7216" xr:uid="{A1452C85-60BE-4637-9B27-AAA8D12ABAB3}"/>
    <cellStyle name="Note 33 14 2 3" xfId="32543" xr:uid="{709D88DA-3E81-494F-9C3D-F55DA06F8EE2}"/>
    <cellStyle name="Note 33 14 3" xfId="21658" xr:uid="{1D990A8D-BD46-49DA-8176-685818533D91}"/>
    <cellStyle name="Note 33 14 4" xfId="27024" xr:uid="{4B110B8E-9385-43FB-9183-2F14B80F7120}"/>
    <cellStyle name="Note 33 15" xfId="9547" xr:uid="{D32416A2-43C4-4FBC-BCC8-693A6A5293F2}"/>
    <cellStyle name="Note 33 15 2" xfId="16018" xr:uid="{14AE9E8B-4DCA-4680-9323-EB5DBFC4EEAB}"/>
    <cellStyle name="Note 33 15 2 2" xfId="5017" xr:uid="{583DE7F2-074A-4DDA-BC2C-CB14CBCFAF69}"/>
    <cellStyle name="Note 33 15 2 3" xfId="32815" xr:uid="{DDA5478A-7029-4261-8C80-22D38BF7F793}"/>
    <cellStyle name="Note 33 15 3" xfId="19062" xr:uid="{89DD90B2-7FC8-4224-8708-C1470013823A}"/>
    <cellStyle name="Note 33 15 4" xfId="27296" xr:uid="{8EC4E9C3-B793-4317-B428-6821DED95EED}"/>
    <cellStyle name="Note 33 16" xfId="9952" xr:uid="{C5CFF8CA-DEFB-430A-A571-792AD01675BB}"/>
    <cellStyle name="Note 33 16 2" xfId="16423" xr:uid="{2EC12AED-6CE3-4C86-843B-09E5A7FAAA67}"/>
    <cellStyle name="Note 33 16 2 2" xfId="4653" xr:uid="{AC0D8A6B-F719-486D-841A-19712197DDD0}"/>
    <cellStyle name="Note 33 16 2 3" xfId="33040" xr:uid="{684056B7-C43A-4445-8A01-C2DBA9865E0C}"/>
    <cellStyle name="Note 33 16 3" xfId="20857" xr:uid="{7A49241A-409C-4512-80EB-425F43E7D637}"/>
    <cellStyle name="Note 33 16 4" xfId="27528" xr:uid="{0AFCCF90-4DCF-4B43-9DA3-8A3F9B859697}"/>
    <cellStyle name="Note 33 17" xfId="10131" xr:uid="{3BCBE03D-640F-42B6-9ABE-7D68686B86B4}"/>
    <cellStyle name="Note 33 17 2" xfId="16602" xr:uid="{676FF41C-FF97-4C94-9789-0A5498178803}"/>
    <cellStyle name="Note 33 17 2 2" xfId="19004" xr:uid="{F055A651-1C0A-4E0A-9BB2-08BE80893A85}"/>
    <cellStyle name="Note 33 17 2 3" xfId="33217" xr:uid="{3773BFA9-F4F8-4702-A431-F91F25B3B2B6}"/>
    <cellStyle name="Note 33 17 3" xfId="19222" xr:uid="{7B8B3C18-DFDE-4B56-AEE2-796E29BE90A6}"/>
    <cellStyle name="Note 33 17 4" xfId="27704" xr:uid="{DFEB814A-8271-4CA7-8DDA-23A5651A06A7}"/>
    <cellStyle name="Note 33 18" xfId="10308" xr:uid="{48673794-C2FF-44F4-910C-A7876FDE9C15}"/>
    <cellStyle name="Note 33 18 2" xfId="16779" xr:uid="{C183C30F-DC6B-4329-92A2-D471313A6BC4}"/>
    <cellStyle name="Note 33 18 2 2" xfId="7641" xr:uid="{AE192622-F206-4B54-8842-56923D66B090}"/>
    <cellStyle name="Note 33 18 2 3" xfId="33392" xr:uid="{5DD669A0-7A28-45E0-B9B0-DC58E5B2799F}"/>
    <cellStyle name="Note 33 18 3" xfId="21288" xr:uid="{76F87695-72F6-4089-9BD6-CBF854C711A5}"/>
    <cellStyle name="Note 33 18 4" xfId="27880" xr:uid="{535BD09D-DFE6-4585-A4A4-CC41DC473354}"/>
    <cellStyle name="Note 33 19" xfId="10470" xr:uid="{CCB1BECE-1210-4D30-B1E7-7FBF524469DC}"/>
    <cellStyle name="Note 33 19 2" xfId="16941" xr:uid="{F134D466-4FD2-4E37-87E3-F00B0BCDD260}"/>
    <cellStyle name="Note 33 19 2 2" xfId="4449" xr:uid="{2B240EAE-265C-4952-8219-22725098EADF}"/>
    <cellStyle name="Note 33 19 2 3" xfId="33552" xr:uid="{42C86364-FCA2-4CD7-821A-A1DEEAEDD54A}"/>
    <cellStyle name="Note 33 19 3" xfId="4513" xr:uid="{07B668C2-00DD-4B9B-B551-333CA112E7EA}"/>
    <cellStyle name="Note 33 19 4" xfId="28040" xr:uid="{87ACECA2-5EED-4A02-8917-8E202CF4ED1F}"/>
    <cellStyle name="Note 33 2" xfId="2220" xr:uid="{00000000-0005-0000-0000-0000AD080000}"/>
    <cellStyle name="Note 33 2 10" xfId="9028" xr:uid="{2A8141A6-017A-43BC-9EA4-BB7EFE4719AA}"/>
    <cellStyle name="Note 33 2 10 2" xfId="15499" xr:uid="{A159445F-34D1-45B8-B805-79E936C849C3}"/>
    <cellStyle name="Note 33 2 10 2 2" xfId="18928" xr:uid="{B0EA1A14-D689-4228-AE0D-A7C74E051AC5}"/>
    <cellStyle name="Note 33 2 10 2 3" xfId="32318" xr:uid="{98FB8DC3-2A4C-4D76-9C6C-F2731C47F308}"/>
    <cellStyle name="Note 33 2 10 3" xfId="21532" xr:uid="{84EA5AEC-501F-488A-A50C-6952DA5A98BF}"/>
    <cellStyle name="Note 33 2 10 4" xfId="26800" xr:uid="{8BF744C3-D751-43D8-8E26-0A68DD7715FC}"/>
    <cellStyle name="Note 33 2 11" xfId="8868" xr:uid="{1D91C631-38C6-4314-8B1F-DF20029C4F37}"/>
    <cellStyle name="Note 33 2 11 2" xfId="15339" xr:uid="{6D01EE49-E2AE-497C-97D8-0D56C69BAC64}"/>
    <cellStyle name="Note 33 2 11 2 2" xfId="17566" xr:uid="{E1465A78-AC62-401E-8AC8-CC8506B2AD6A}"/>
    <cellStyle name="Note 33 2 11 2 3" xfId="32159" xr:uid="{1A7A0693-54D4-4D90-9668-975CB3048B6D}"/>
    <cellStyle name="Note 33 2 11 3" xfId="19975" xr:uid="{D27873C8-B656-46AC-9120-02AAC45D0BC5}"/>
    <cellStyle name="Note 33 2 11 4" xfId="26641" xr:uid="{321135AB-08C6-4AD9-80C1-2939E80FF716}"/>
    <cellStyle name="Note 33 2 12" xfId="9263" xr:uid="{B16B6AA9-3D95-413C-9A4E-491F574987E7}"/>
    <cellStyle name="Note 33 2 12 2" xfId="15734" xr:uid="{20B91C4C-404E-4B85-82AF-F7C155EF8639}"/>
    <cellStyle name="Note 33 2 12 2 2" xfId="18912" xr:uid="{4B78F59B-1070-4D7E-A858-C7F71D7EC218}"/>
    <cellStyle name="Note 33 2 12 2 3" xfId="32544" xr:uid="{B018DCAD-E2D5-4230-AFDC-0EB0A6DF62D1}"/>
    <cellStyle name="Note 33 2 12 3" xfId="4904" xr:uid="{5A6E5D02-F892-4116-B0CC-CC0CDFF6E641}"/>
    <cellStyle name="Note 33 2 12 4" xfId="27025" xr:uid="{433D0E44-BA9C-45F2-8BFB-918D05208B44}"/>
    <cellStyle name="Note 33 2 13" xfId="9546" xr:uid="{5742D1A0-4DFD-4C64-A938-BC6163CAE77A}"/>
    <cellStyle name="Note 33 2 13 2" xfId="16017" xr:uid="{D828AEA4-421E-4EC1-BE17-8F28F4FA11B2}"/>
    <cellStyle name="Note 33 2 13 2 2" xfId="22682" xr:uid="{AD534C09-4F71-4179-8E40-B277EAC963FC}"/>
    <cellStyle name="Note 33 2 13 2 3" xfId="32814" xr:uid="{A8F2B475-B755-40A2-AD59-00DD77891016}"/>
    <cellStyle name="Note 33 2 13 3" xfId="23299" xr:uid="{8548DAD4-8710-4DC5-8521-4DC52B332D43}"/>
    <cellStyle name="Note 33 2 13 4" xfId="27295" xr:uid="{BBF5C3B1-AFF4-4D94-8F24-D686180B2230}"/>
    <cellStyle name="Note 33 2 14" xfId="9953" xr:uid="{85015C9D-AFAA-4097-BB85-FA2A3208AFE8}"/>
    <cellStyle name="Note 33 2 14 2" xfId="16424" xr:uid="{B85B0025-1B82-4126-8EC1-ACD8A52E2856}"/>
    <cellStyle name="Note 33 2 14 2 2" xfId="18138" xr:uid="{9205834E-E53C-4C0B-A6FC-6B2306EE998B}"/>
    <cellStyle name="Note 33 2 14 2 3" xfId="33041" xr:uid="{AC022B92-DEEA-4415-80FA-C8BBA8256F91}"/>
    <cellStyle name="Note 33 2 14 3" xfId="24017" xr:uid="{E66D42B0-9D10-4ECE-BD7C-51A4228B3081}"/>
    <cellStyle name="Note 33 2 14 4" xfId="27529" xr:uid="{6D1F08F3-D9BF-486D-870B-182EABA8AF46}"/>
    <cellStyle name="Note 33 2 15" xfId="10132" xr:uid="{E4D6B865-1FB8-4646-9E16-635BA24FA72D}"/>
    <cellStyle name="Note 33 2 15 2" xfId="16603" xr:uid="{004173A7-A30A-4339-8A02-C67DCD0B7C77}"/>
    <cellStyle name="Note 33 2 15 2 2" xfId="5081" xr:uid="{B6A50B18-B6E4-46D5-8E8A-4DA1E96C63CD}"/>
    <cellStyle name="Note 33 2 15 2 3" xfId="33218" xr:uid="{226461BC-86D0-4F88-858B-74878CB5CFFA}"/>
    <cellStyle name="Note 33 2 15 3" xfId="21668" xr:uid="{7BB28C6C-EB33-4C90-9B39-197E78F2C3DF}"/>
    <cellStyle name="Note 33 2 15 4" xfId="27705" xr:uid="{85A6980F-69F1-42EE-A28F-FF79A53AFB7C}"/>
    <cellStyle name="Note 33 2 16" xfId="10309" xr:uid="{4100C98D-97A0-4206-B71B-46198EABA97D}"/>
    <cellStyle name="Note 33 2 16 2" xfId="16780" xr:uid="{5B19478C-656D-468B-BB0E-25164D2AB5F1}"/>
    <cellStyle name="Note 33 2 16 2 2" xfId="23101" xr:uid="{505EC1AC-AF99-4532-A477-C7A1227DD6EF}"/>
    <cellStyle name="Note 33 2 16 2 3" xfId="33393" xr:uid="{9FBB4A1F-A427-42D7-853C-2B9580B2C8EF}"/>
    <cellStyle name="Note 33 2 16 3" xfId="22823" xr:uid="{02EEF09B-074B-4757-A7EC-3B5B44F2E6DD}"/>
    <cellStyle name="Note 33 2 16 4" xfId="27881" xr:uid="{DF21939F-0BE3-4C52-A93A-5849F63F1759}"/>
    <cellStyle name="Note 33 2 17" xfId="10471" xr:uid="{AF8C5A82-5D27-4088-8875-56C8ECADA672}"/>
    <cellStyle name="Note 33 2 17 2" xfId="16942" xr:uid="{CBF3CFF4-C6CD-4E07-8E27-B6320F1A323F}"/>
    <cellStyle name="Note 33 2 17 2 2" xfId="23032" xr:uid="{6A0D2FF9-BF71-4157-92A4-626146B1ECC9}"/>
    <cellStyle name="Note 33 2 17 2 3" xfId="33553" xr:uid="{9E51A1A1-567C-42EA-AE28-A4F57C238B7A}"/>
    <cellStyle name="Note 33 2 17 3" xfId="21689" xr:uid="{DEBEDD18-CCF6-471B-9C69-AB38FE7FD155}"/>
    <cellStyle name="Note 33 2 17 4" xfId="28041" xr:uid="{631B3788-6E35-4E02-9364-DCC02CF12CD2}"/>
    <cellStyle name="Note 33 2 18" xfId="11105" xr:uid="{7C99D258-E0D9-4362-8C91-3A2C8EB4C504}"/>
    <cellStyle name="Note 33 2 18 2" xfId="21851" xr:uid="{36871E2A-DACB-4B74-8C17-4237361FD952}"/>
    <cellStyle name="Note 33 2 18 3" xfId="28427" xr:uid="{F4F7BC03-DB4B-4238-A2E8-A9976EDF2557}"/>
    <cellStyle name="Note 33 2 19" xfId="11526" xr:uid="{6D2FB010-34AD-4EE3-8E1C-B8D26876FAA2}"/>
    <cellStyle name="Note 33 2 19 2" xfId="23095" xr:uid="{A0CC175D-1B9F-4500-97CB-9AA38A59A82C}"/>
    <cellStyle name="Note 33 2 19 3" xfId="28812" xr:uid="{2AF3C6CF-7D27-4EA0-845C-02D3C67D22C6}"/>
    <cellStyle name="Note 33 2 2" xfId="2221" xr:uid="{00000000-0005-0000-0000-0000AE080000}"/>
    <cellStyle name="Note 33 2 2 2" xfId="4252" xr:uid="{227EC679-5701-404E-BC6C-8B44AEAEDCF9}"/>
    <cellStyle name="Note 33 2 2 2 2" xfId="13445" xr:uid="{E7CA7C1F-153B-429C-8A64-AE8771360276}"/>
    <cellStyle name="Note 33 2 2 2 2 2" xfId="4538" xr:uid="{02A6DDAE-09E8-4E40-9FCD-31D64D5B99E0}"/>
    <cellStyle name="Note 33 2 2 2 2 3" xfId="30586" xr:uid="{25BF5C0A-DABF-4944-B35A-5341477672EF}"/>
    <cellStyle name="Note 33 2 2 2 3" xfId="5721" xr:uid="{CE4A04B8-CAD6-410F-942F-41EF89AEB7EA}"/>
    <cellStyle name="Note 33 2 2 2 4" xfId="25055" xr:uid="{72B6C5E5-FAF2-4FF7-B7ED-6D58857DC3AB}"/>
    <cellStyle name="Note 33 2 2 3" xfId="11527" xr:uid="{E05FD065-C054-46F1-AAED-5868C15D9ABE}"/>
    <cellStyle name="Note 33 2 2 3 2" xfId="20233" xr:uid="{F8FA7168-F5CA-49B6-AE7D-E735EBA41353}"/>
    <cellStyle name="Note 33 2 2 3 3" xfId="28813" xr:uid="{30644C18-BA49-40E2-A8ED-5280DAD4AA56}"/>
    <cellStyle name="Note 33 2 2 4" xfId="12444" xr:uid="{FB78F515-0F86-4EF9-ABF0-0CB4A226AB6C}"/>
    <cellStyle name="Note 33 2 2 4 2" xfId="5978" xr:uid="{AFAC5631-EBCE-4B17-AFC4-7725E571A820}"/>
    <cellStyle name="Note 33 2 2 4 3" xfId="29670" xr:uid="{DC7D03AF-C62D-4535-9206-CA3D61B76A10}"/>
    <cellStyle name="Note 33 2 2 5" xfId="7206" xr:uid="{86FF2A3D-77B6-492E-8ED7-6DE3B5B77952}"/>
    <cellStyle name="Note 33 2 20" xfId="10753" xr:uid="{A091FFE0-2A63-44DD-BD3C-AC1566A33EE4}"/>
    <cellStyle name="Note 33 2 20 2" xfId="21566" xr:uid="{9185C1AC-310C-405B-BF6A-2813F57B13A2}"/>
    <cellStyle name="Note 33 2 20 3" xfId="28283" xr:uid="{444C57E0-CEE5-4D5E-AA23-5BECC520EEE7}"/>
    <cellStyle name="Note 33 2 21" xfId="11868" xr:uid="{074B273A-D09F-4C1B-8379-B6454D0250FD}"/>
    <cellStyle name="Note 33 2 21 2" xfId="19053" xr:uid="{339AA7F7-1DBB-4C52-9448-6B0852C4D383}"/>
    <cellStyle name="Note 33 2 21 3" xfId="29147" xr:uid="{C790473B-C04C-4F00-8E73-050312633E51}"/>
    <cellStyle name="Note 33 2 22" xfId="12051" xr:uid="{5A63261E-E341-448A-8617-7EBC9A2BE87C}"/>
    <cellStyle name="Note 33 2 22 2" xfId="4994" xr:uid="{F66D0B45-107E-4F4C-AE94-F6280B991CFB}"/>
    <cellStyle name="Note 33 2 22 3" xfId="29326" xr:uid="{0EC0F6F2-D22D-437B-89CB-DB3E19C8955F}"/>
    <cellStyle name="Note 33 2 23" xfId="11417" xr:uid="{8D773D53-37B0-401F-A6C9-6A1D33CAF846}"/>
    <cellStyle name="Note 33 2 23 2" xfId="23233" xr:uid="{84463B53-B579-431A-954F-BBCB3C0EEDE8}"/>
    <cellStyle name="Note 33 2 23 3" xfId="28703" xr:uid="{15C2556A-AE07-431A-B206-71E19A978442}"/>
    <cellStyle name="Note 33 2 24" xfId="17194" xr:uid="{713ECB06-9685-4F58-B4EB-D0F1CCE4A4E7}"/>
    <cellStyle name="Note 33 2 24 2" xfId="20778" xr:uid="{650A8528-366E-4B96-AC0C-F41FF99B8BD0}"/>
    <cellStyle name="Note 33 2 24 3" xfId="33758" xr:uid="{F0A5551B-3E7F-43A6-8413-17DC860A5AD6}"/>
    <cellStyle name="Note 33 2 25" xfId="23721" xr:uid="{436CD00E-2664-4B35-8B56-B460A15CFE69}"/>
    <cellStyle name="Note 33 2 26" xfId="24142" xr:uid="{E450B0E9-3B2C-4018-A6F1-185C44AA8DEF}"/>
    <cellStyle name="Note 33 2 27" xfId="24105" xr:uid="{8B6E3F56-A22B-4886-B048-14EF01D328B6}"/>
    <cellStyle name="Note 33 2 28" xfId="34070" xr:uid="{C7C355D5-EF1F-4DAA-B864-909D23925DEC}"/>
    <cellStyle name="Note 33 2 3" xfId="3521" xr:uid="{CFB16BBE-FA6B-40C1-A198-48497A19FD0F}"/>
    <cellStyle name="Note 33 2 3 2" xfId="13444" xr:uid="{36383B18-D9DD-4231-AE1E-967686C5BD3F}"/>
    <cellStyle name="Note 33 2 3 2 2" xfId="22285" xr:uid="{19E4204B-EF26-4843-B440-494161D922ED}"/>
    <cellStyle name="Note 33 2 3 2 3" xfId="30585" xr:uid="{08DB6910-D34A-4F44-8DF2-AD5D6D1ADACB}"/>
    <cellStyle name="Note 33 2 3 3" xfId="7106" xr:uid="{20CE5120-09DB-4327-BED8-A2B0EB02EDF2}"/>
    <cellStyle name="Note 33 2 3 4" xfId="7658" xr:uid="{A44478AF-348C-4CFE-BFE1-8CBCBB623B05}"/>
    <cellStyle name="Note 33 2 3 5" xfId="25054" xr:uid="{6996A3B2-236A-45AC-A9F0-66FA7B443469}"/>
    <cellStyle name="Note 33 2 4" xfId="3760" xr:uid="{D73BDA2A-D5BF-480A-8C9B-ACB24E23CDA4}"/>
    <cellStyle name="Note 33 2 4 2" xfId="14074" xr:uid="{1A3F004F-8E48-43F4-8DED-855BE2ECC92A}"/>
    <cellStyle name="Note 33 2 4 2 2" xfId="5787" xr:uid="{A79BF996-A361-4FAE-9D77-9AADA2765481}"/>
    <cellStyle name="Note 33 2 4 2 3" xfId="31102" xr:uid="{5BE9785C-07DF-47DF-82AB-878D8F045C91}"/>
    <cellStyle name="Note 33 2 4 3" xfId="19034" xr:uid="{85014712-E495-46A3-809D-D34CD6AC5D8A}"/>
    <cellStyle name="Note 33 2 4 4" xfId="25581" xr:uid="{BFD92D36-61E1-4973-8867-B1DFCFCF8D1D}"/>
    <cellStyle name="Note 33 2 5" xfId="7507" xr:uid="{DAECC6A4-857E-47DF-9AEB-4FC120D07E13}"/>
    <cellStyle name="Note 33 2 5 2" xfId="13911" xr:uid="{15AEF514-FB24-48BE-96FA-DD789FB109A2}"/>
    <cellStyle name="Note 33 2 5 2 2" xfId="22545" xr:uid="{620E1ABC-8F83-4FD1-B2F4-1A077E1E8BC7}"/>
    <cellStyle name="Note 33 2 5 2 3" xfId="30941" xr:uid="{9FD7705F-21BB-4606-85C6-1CD3582818B9}"/>
    <cellStyle name="Note 33 2 5 3" xfId="22302" xr:uid="{F9822E46-E8F2-49D0-BF52-CF1EC995E38E}"/>
    <cellStyle name="Note 33 2 5 4" xfId="25420" xr:uid="{05552AC5-B24C-4E31-AF7E-7A157E8DDE73}"/>
    <cellStyle name="Note 33 2 6" xfId="7841" xr:uid="{D5B367F4-E4FB-4459-A12D-E8CC256C37B7}"/>
    <cellStyle name="Note 33 2 6 2" xfId="14312" xr:uid="{CAA69A0E-A5E5-49F8-88A4-419D0F64C4A0}"/>
    <cellStyle name="Note 33 2 6 2 2" xfId="22759" xr:uid="{A1483801-0161-4C35-A295-938373810A3E}"/>
    <cellStyle name="Note 33 2 6 2 3" xfId="31328" xr:uid="{D3726623-E8D0-4A4F-BB5D-BB2B6001645C}"/>
    <cellStyle name="Note 33 2 6 3" xfId="18211" xr:uid="{9A445D93-F8F5-491E-9D2A-C63AAE7D681F}"/>
    <cellStyle name="Note 33 2 6 4" xfId="25807" xr:uid="{FABC5B16-08A5-40E6-A993-D3301F621E31}"/>
    <cellStyle name="Note 33 2 7" xfId="8125" xr:uid="{B8CBB527-91C7-440A-8D2B-575E78EB9FB1}"/>
    <cellStyle name="Note 33 2 7 2" xfId="14596" xr:uid="{0AD84D40-7BBE-40AE-8777-064F8BAA3F06}"/>
    <cellStyle name="Note 33 2 7 2 2" xfId="20802" xr:uid="{3BF97A59-883E-4170-B70C-4EFC10242218}"/>
    <cellStyle name="Note 33 2 7 2 3" xfId="31606" xr:uid="{C0E7D1D9-DB82-4D15-850F-3D19E3B94667}"/>
    <cellStyle name="Note 33 2 7 3" xfId="23128" xr:uid="{30EA7171-8A57-48B5-BEFF-C06D15457365}"/>
    <cellStyle name="Note 33 2 7 4" xfId="26086" xr:uid="{28950340-7391-436E-BE77-E208406AC95B}"/>
    <cellStyle name="Note 33 2 8" xfId="8487" xr:uid="{6FCA9C25-A65E-4A7F-A31A-A60C8F2FF366}"/>
    <cellStyle name="Note 33 2 8 2" xfId="14958" xr:uid="{0F7654AB-2A07-44C8-B855-AFC26A208537}"/>
    <cellStyle name="Note 33 2 8 2 2" xfId="21861" xr:uid="{3A383B51-3563-4B45-8D24-FA2DC89B8210}"/>
    <cellStyle name="Note 33 2 8 2 3" xfId="31869" xr:uid="{1C042853-A395-4556-8F43-F67BB640D9DA}"/>
    <cellStyle name="Note 33 2 8 3" xfId="21002" xr:uid="{D29E7F2B-E7C1-4D8A-B510-827B0CF3219D}"/>
    <cellStyle name="Note 33 2 8 4" xfId="26350" xr:uid="{85A9633A-CBBA-4874-83BA-70B45417CACC}"/>
    <cellStyle name="Note 33 2 9" xfId="8332" xr:uid="{AB16E763-6012-44C6-A48C-89E89ED20013}"/>
    <cellStyle name="Note 33 2 9 2" xfId="14803" xr:uid="{4FE6D067-089B-4C61-8E5E-F0703861987D}"/>
    <cellStyle name="Note 33 2 9 2 2" xfId="18641" xr:uid="{9DBDA38C-091A-4F7F-8040-6784C1BA39BA}"/>
    <cellStyle name="Note 33 2 9 2 3" xfId="31714" xr:uid="{AC024290-05F0-4C57-98D1-6D125DD7382E}"/>
    <cellStyle name="Note 33 2 9 3" xfId="4970" xr:uid="{ED211255-ABDC-4C58-ABF6-80424FFB1FA0}"/>
    <cellStyle name="Note 33 2 9 4" xfId="26195" xr:uid="{67299460-4443-47F9-8E82-D3E963F0BE3D}"/>
    <cellStyle name="Note 33 20" xfId="11104" xr:uid="{F522AED3-DBC0-47FA-8CFC-3BFDDBD65ED5}"/>
    <cellStyle name="Note 33 20 2" xfId="22023" xr:uid="{F93199C0-C594-46F7-B0EE-9CAAB57228AB}"/>
    <cellStyle name="Note 33 20 3" xfId="28426" xr:uid="{ABDF5809-B54A-4669-9B27-5747BC6A0329}"/>
    <cellStyle name="Note 33 21" xfId="11525" xr:uid="{E28D0F89-FCB8-4899-8969-8649009DE222}"/>
    <cellStyle name="Note 33 21 2" xfId="6022" xr:uid="{624E387F-F8E7-4B6E-BEF8-145825C08492}"/>
    <cellStyle name="Note 33 21 3" xfId="28811" xr:uid="{B505A24A-846B-46C5-9A55-62877E4A8F9C}"/>
    <cellStyle name="Note 33 22" xfId="10754" xr:uid="{055AA72B-A7EF-4D54-A4FC-87E006F195D9}"/>
    <cellStyle name="Note 33 22 2" xfId="7647" xr:uid="{38BB6652-DC03-49EF-AD65-2EE1011B1B05}"/>
    <cellStyle name="Note 33 22 3" xfId="28284" xr:uid="{AAF1C8D1-81A2-49F3-8407-41C5ED62B88F}"/>
    <cellStyle name="Note 33 23" xfId="11867" xr:uid="{07AB20F6-C246-45F0-B29D-1E6374D63A91}"/>
    <cellStyle name="Note 33 23 2" xfId="21375" xr:uid="{F486C947-CCF6-4DF2-B356-58988F1A14AB}"/>
    <cellStyle name="Note 33 23 3" xfId="29146" xr:uid="{5A6BE103-1ED9-42B3-8251-8C084A37DE48}"/>
    <cellStyle name="Note 33 24" xfId="12050" xr:uid="{A841BBAD-BA47-4109-A5D7-FE99F05DEF07}"/>
    <cellStyle name="Note 33 24 2" xfId="5382" xr:uid="{FA3EACA9-C752-4CBD-B6C1-D6616B0FC3BD}"/>
    <cellStyle name="Note 33 24 3" xfId="29325" xr:uid="{D95286BB-10AD-403D-A3BD-2C045CBD68A4}"/>
    <cellStyle name="Note 33 25" xfId="11416" xr:uid="{09399B97-5F2F-4D3A-A3E3-D6988954BE4C}"/>
    <cellStyle name="Note 33 25 2" xfId="5498" xr:uid="{94515602-68B6-4ACE-A128-4225FF12BCCF}"/>
    <cellStyle name="Note 33 25 3" xfId="28702" xr:uid="{E521D36F-F515-44DA-B0CB-9B3BC58A083B}"/>
    <cellStyle name="Note 33 26" xfId="17193" xr:uid="{7061C446-D27D-467F-B8B6-3B83B218B4A8}"/>
    <cellStyle name="Note 33 26 2" xfId="23476" xr:uid="{C9D0ED60-10E3-4270-AF0E-2C0AD5B906D9}"/>
    <cellStyle name="Note 33 26 3" xfId="33757" xr:uid="{B8B25B16-5B40-4E37-9C9C-29EEB1E84E15}"/>
    <cellStyle name="Note 33 27" xfId="20107" xr:uid="{43033EDB-3020-44BB-8035-20FA1E3478E2}"/>
    <cellStyle name="Note 33 28" xfId="33929" xr:uid="{2FF40CAD-B69F-4657-A184-D3C758034CFC}"/>
    <cellStyle name="Note 33 29" xfId="34206" xr:uid="{C12FFAB3-9238-4A09-A730-9CFF2B6620BF}"/>
    <cellStyle name="Note 33 3" xfId="2222" xr:uid="{00000000-0005-0000-0000-0000AF080000}"/>
    <cellStyle name="Note 33 3 2" xfId="4253" xr:uid="{DDC2A0C4-388F-4284-93A1-2320EBE5817C}"/>
    <cellStyle name="Note 33 3 2 2" xfId="13446" xr:uid="{0625D2D7-F0B1-4242-A57C-FA7B1D57C7C2}"/>
    <cellStyle name="Note 33 3 2 2 2" xfId="18760" xr:uid="{356B88FE-7A64-4601-8A7D-248C2AA38567}"/>
    <cellStyle name="Note 33 3 2 2 3" xfId="30587" xr:uid="{ED8F0E5B-0EEE-404E-8BB2-63A00C7C6A49}"/>
    <cellStyle name="Note 33 3 2 3" xfId="20221" xr:uid="{287F2526-33B4-48B7-BC0A-F59C3F0BA64E}"/>
    <cellStyle name="Note 33 3 2 4" xfId="25056" xr:uid="{79232443-995F-4605-90E8-74828A03E0D1}"/>
    <cellStyle name="Note 33 3 3" xfId="11528" xr:uid="{3DC9485C-073A-4D22-B5A9-124AA3EB389A}"/>
    <cellStyle name="Note 33 3 3 2" xfId="18964" xr:uid="{CF0A3A44-FA0C-4091-9D88-A011E0E5B17F}"/>
    <cellStyle name="Note 33 3 3 3" xfId="28814" xr:uid="{467B560B-7645-4538-B7FC-121970632FEC}"/>
    <cellStyle name="Note 33 3 4" xfId="12445" xr:uid="{EDB331DD-1C03-40F1-ACB2-765F8CE0D739}"/>
    <cellStyle name="Note 33 3 4 2" xfId="23211" xr:uid="{A7997DFC-9C91-494A-B46C-28A5F69A62F1}"/>
    <cellStyle name="Note 33 3 4 3" xfId="29671" xr:uid="{88822A74-C0B2-4C02-8523-4ABE27C4E975}"/>
    <cellStyle name="Note 33 3 5" xfId="21947" xr:uid="{85403D75-EC1F-44E0-B3CF-C0BCA5C7E62B}"/>
    <cellStyle name="Note 33 3 6" xfId="24182" xr:uid="{766EFFC5-6E7F-4791-B14C-10493E3DEB01}"/>
    <cellStyle name="Note 33 30" xfId="24116" xr:uid="{15BD0EA0-52D3-43EC-A22B-67E07042A967}"/>
    <cellStyle name="Note 33 4" xfId="3308" xr:uid="{F8AA5604-C2D9-4BE0-B93D-9A34B1900D2B}"/>
    <cellStyle name="Note 33 4 2" xfId="12938" xr:uid="{3FC68F90-CDEA-427B-BE78-7EA4924155B9}"/>
    <cellStyle name="Note 33 4 2 2" xfId="22825" xr:uid="{141A6E7E-2B6A-4F0C-BA22-3D570BEDB070}"/>
    <cellStyle name="Note 33 4 2 3" xfId="30163" xr:uid="{8CA1462B-36E7-4502-87AE-77E6A2F9B5A2}"/>
    <cellStyle name="Note 33 4 3" xfId="6588" xr:uid="{DEBE394C-44D9-41A2-81A3-E23B1E9DA249}"/>
    <cellStyle name="Note 33 4 4" xfId="23634" xr:uid="{0ACD1D3D-6BC0-481A-8FA7-8D91A33A20AC}"/>
    <cellStyle name="Note 33 5" xfId="3522" xr:uid="{EB5A71AC-C820-4E54-8438-A5968E78A3FD}"/>
    <cellStyle name="Note 33 5 2" xfId="13443" xr:uid="{476BEB56-7F3D-4FFC-AC1B-483D6F86B3B2}"/>
    <cellStyle name="Note 33 5 2 2" xfId="6021" xr:uid="{8D6328C3-A1F4-48F1-B40F-94D65AEBFCC3}"/>
    <cellStyle name="Note 33 5 2 3" xfId="30584" xr:uid="{C470ECB2-06DC-4B30-940C-AD9344074E03}"/>
    <cellStyle name="Note 33 5 3" xfId="7105" xr:uid="{0B4B818A-BAF9-4CAA-8804-44ED0A17D2F7}"/>
    <cellStyle name="Note 33 5 4" xfId="21681" xr:uid="{7C01FA15-2384-495F-8E7F-98800B523A85}"/>
    <cellStyle name="Note 33 5 5" xfId="25053" xr:uid="{A3A682CC-762A-48FC-822A-EAB233709E8F}"/>
    <cellStyle name="Note 33 6" xfId="3759" xr:uid="{28D18545-504F-40DC-908B-D02B6B0834E3}"/>
    <cellStyle name="Note 33 6 2" xfId="14073" xr:uid="{57A5C2E2-3201-4FAA-A75F-C20AC70A7824}"/>
    <cellStyle name="Note 33 6 2 2" xfId="20316" xr:uid="{4A7EF6B7-0F6B-43FA-91D3-D284AC8897F9}"/>
    <cellStyle name="Note 33 6 2 3" xfId="31101" xr:uid="{2C1B1D4F-C7F9-4A49-9820-012BEB8FB9F8}"/>
    <cellStyle name="Note 33 6 3" xfId="19054" xr:uid="{AE1E1934-94EA-48E6-9EE0-B6EA5DC131F3}"/>
    <cellStyle name="Note 33 6 4" xfId="25580" xr:uid="{441C03D5-8191-42E2-BD43-4E00EAC918DE}"/>
    <cellStyle name="Note 33 7" xfId="7506" xr:uid="{368131EE-42AA-4142-8FBC-7ACA2C4B3D8A}"/>
    <cellStyle name="Note 33 7 2" xfId="13910" xr:uid="{07533918-836D-425F-8550-304BA7B5733D}"/>
    <cellStyle name="Note 33 7 2 2" xfId="19557" xr:uid="{62A492A0-6738-45BF-BBB3-29A3305C715B}"/>
    <cellStyle name="Note 33 7 2 3" xfId="30940" xr:uid="{C3D8957A-CB28-453F-88A6-6A93E88B2E36}"/>
    <cellStyle name="Note 33 7 3" xfId="5285" xr:uid="{77EAC114-F4E3-466A-8E72-B7B4DBD640EE}"/>
    <cellStyle name="Note 33 7 4" xfId="25419" xr:uid="{97969F0C-51E4-4F3B-9BA8-1417FDC7AA30}"/>
    <cellStyle name="Note 33 8" xfId="7840" xr:uid="{FFB8E674-F54F-42EE-AAB8-D993DD6978FF}"/>
    <cellStyle name="Note 33 8 2" xfId="14311" xr:uid="{510766F0-BD40-4199-9658-204E5EFA1891}"/>
    <cellStyle name="Note 33 8 2 2" xfId="7657" xr:uid="{A142151E-13B4-4120-860E-BA2EE4D06E19}"/>
    <cellStyle name="Note 33 8 2 3" xfId="31327" xr:uid="{386AF4FE-2EE4-4E63-8E8A-F214772F6976}"/>
    <cellStyle name="Note 33 8 3" xfId="19493" xr:uid="{38B096B7-0A9C-4927-8C90-176DAB122B71}"/>
    <cellStyle name="Note 33 8 4" xfId="25806" xr:uid="{2C7E69D4-DB9C-47AF-BA74-3DDC1ECAE587}"/>
    <cellStyle name="Note 33 9" xfId="8126" xr:uid="{EBE8B1D9-D802-4F9D-BCD8-DB27FB958912}"/>
    <cellStyle name="Note 33 9 2" xfId="14597" xr:uid="{4CEBAAD8-0942-47F9-9D5B-C4D3B2D193A4}"/>
    <cellStyle name="Note 33 9 2 2" xfId="18075" xr:uid="{C689C90B-80E2-46F5-AAAE-C2A8FA857B00}"/>
    <cellStyle name="Note 33 9 2 3" xfId="31607" xr:uid="{94D9A300-93B6-46C6-B186-229857C9D14A}"/>
    <cellStyle name="Note 33 9 3" xfId="22836" xr:uid="{A9E6A176-E680-4292-B2B3-349D1E3CCF52}"/>
    <cellStyle name="Note 33 9 4" xfId="26087" xr:uid="{2DC577AD-B1CB-469E-B655-3A106D680B15}"/>
    <cellStyle name="Note 33_TRAFO" xfId="2223" xr:uid="{00000000-0005-0000-0000-0000B0080000}"/>
    <cellStyle name="Note 34" xfId="2224" xr:uid="{00000000-0005-0000-0000-0000B1080000}"/>
    <cellStyle name="Note 34 10" xfId="8488" xr:uid="{5B4E3A78-6A80-4400-9A33-BE7BA030CC8B}"/>
    <cellStyle name="Note 34 10 2" xfId="14959" xr:uid="{388A0DC4-7CA7-4422-87E6-739E51104F6E}"/>
    <cellStyle name="Note 34 10 2 2" xfId="22559" xr:uid="{885C9241-B9B0-432B-9CE3-74CD95345536}"/>
    <cellStyle name="Note 34 10 2 3" xfId="31870" xr:uid="{261CD1A7-FC53-4238-B0C8-031E23F6D3E1}"/>
    <cellStyle name="Note 34 10 3" xfId="5771" xr:uid="{21952073-D7EB-4FF8-8477-B9274809D7B0}"/>
    <cellStyle name="Note 34 10 4" xfId="26351" xr:uid="{0F45B507-8F32-4F05-95CF-6AEB80D4BE62}"/>
    <cellStyle name="Note 34 11" xfId="8333" xr:uid="{71105E50-165E-4BF8-8ABC-4C4C77429256}"/>
    <cellStyle name="Note 34 11 2" xfId="14804" xr:uid="{F7F0BDD4-A0FC-44B2-9597-F1451E8B83FD}"/>
    <cellStyle name="Note 34 11 2 2" xfId="22792" xr:uid="{C361EE06-C46B-4C29-A5D8-30FC6B309149}"/>
    <cellStyle name="Note 34 11 2 3" xfId="31715" xr:uid="{D054A7ED-C09F-4D39-B769-121DF38FC2D4}"/>
    <cellStyle name="Note 34 11 3" xfId="21795" xr:uid="{2CC1E94A-770F-40B6-9E86-6B4000C63B1D}"/>
    <cellStyle name="Note 34 11 4" xfId="26196" xr:uid="{69B15226-BB92-4399-BAD9-29BA5E74F315}"/>
    <cellStyle name="Note 34 12" xfId="9029" xr:uid="{B1E5B2FA-029A-43AE-B6C6-54281A263642}"/>
    <cellStyle name="Note 34 12 2" xfId="15500" xr:uid="{0633A726-9655-4D3E-BEFB-503C6F041868}"/>
    <cellStyle name="Note 34 12 2 2" xfId="20895" xr:uid="{64BF15E1-E4E2-41B9-A615-E6FB291F8C6F}"/>
    <cellStyle name="Note 34 12 2 3" xfId="32319" xr:uid="{1C6BF816-0238-4444-8D9B-971285A5E307}"/>
    <cellStyle name="Note 34 12 3" xfId="18471" xr:uid="{B16015AA-301F-4C8B-BA2F-AD9373946460}"/>
    <cellStyle name="Note 34 12 4" xfId="26801" xr:uid="{08861B82-E591-4B42-B80F-4E2A0DED474C}"/>
    <cellStyle name="Note 34 13" xfId="8869" xr:uid="{B6BBCECB-05B8-41C1-82FE-C06C7312B3AC}"/>
    <cellStyle name="Note 34 13 2" xfId="15340" xr:uid="{09D9891A-D3E2-4FDA-9850-F1BED18825A5}"/>
    <cellStyle name="Note 34 13 2 2" xfId="19139" xr:uid="{C9A4E2FA-01FA-4691-A0F7-1EDE23F1EAC8}"/>
    <cellStyle name="Note 34 13 2 3" xfId="32160" xr:uid="{B7FD8F32-72CB-4875-8934-D0DBDB6C8CC6}"/>
    <cellStyle name="Note 34 13 3" xfId="18134" xr:uid="{2B5E8DAA-37B3-4B96-AA3F-3D0841780322}"/>
    <cellStyle name="Note 34 13 4" xfId="26642" xr:uid="{B351A4CC-36AB-4EFB-AE02-5ABCB563DA65}"/>
    <cellStyle name="Note 34 14" xfId="9264" xr:uid="{E75AD736-B5BB-4230-B1AC-E3BD9CA963D2}"/>
    <cellStyle name="Note 34 14 2" xfId="15735" xr:uid="{98AB01E7-FCE4-492D-A7E4-A929E6625AF5}"/>
    <cellStyle name="Note 34 14 2 2" xfId="18250" xr:uid="{619CC7FC-5F1B-4E03-A761-EF70EF6D621B}"/>
    <cellStyle name="Note 34 14 2 3" xfId="32545" xr:uid="{21413A19-6EB1-4A61-BD7C-0FF26127FEC8}"/>
    <cellStyle name="Note 34 14 3" xfId="23012" xr:uid="{3C96B2DE-8B53-4128-A54C-86C4BF4F4644}"/>
    <cellStyle name="Note 34 14 4" xfId="27026" xr:uid="{1B40DF39-8F7D-4E57-A7FC-120AAC762911}"/>
    <cellStyle name="Note 34 15" xfId="9545" xr:uid="{39ADD1F0-F8F9-46FB-924B-319BD58F853E}"/>
    <cellStyle name="Note 34 15 2" xfId="16016" xr:uid="{8EA1066B-F821-4B2D-B808-CF1E013BA5D3}"/>
    <cellStyle name="Note 34 15 2 2" xfId="21042" xr:uid="{62C58515-BFE5-4EEF-84A6-CF90506124EB}"/>
    <cellStyle name="Note 34 15 2 3" xfId="32813" xr:uid="{E17F7E1F-3DAD-4C72-8475-1BF40CC3F044}"/>
    <cellStyle name="Note 34 15 3" xfId="22093" xr:uid="{AAB5C693-F2F9-4ED1-9478-EC05D1246B53}"/>
    <cellStyle name="Note 34 15 4" xfId="27294" xr:uid="{629763C0-A4D3-45FA-9D0D-C352CB95CF30}"/>
    <cellStyle name="Note 34 16" xfId="9954" xr:uid="{8E028736-09D6-42F0-BD33-F2A83A37CB0F}"/>
    <cellStyle name="Note 34 16 2" xfId="16425" xr:uid="{FBB23354-D843-45A9-BE93-848AA47E0F4C}"/>
    <cellStyle name="Note 34 16 2 2" xfId="23349" xr:uid="{BAF242F6-C46C-449C-8A02-32FF9A02A0CB}"/>
    <cellStyle name="Note 34 16 2 3" xfId="33042" xr:uid="{4084D549-DCE0-47CC-BC7A-1CE9E5121EB1}"/>
    <cellStyle name="Note 34 16 3" xfId="20808" xr:uid="{B7325828-31F7-49FB-BD0B-EECE041D098F}"/>
    <cellStyle name="Note 34 16 4" xfId="27530" xr:uid="{109B5FA0-0964-4073-8C65-A5E2B06EFC32}"/>
    <cellStyle name="Note 34 17" xfId="10133" xr:uid="{4CEDE535-0E80-4CD5-92E5-AAB4B0F0ED16}"/>
    <cellStyle name="Note 34 17 2" xfId="16604" xr:uid="{E17A3AAD-4977-46C2-B5BF-BF580FC3BA37}"/>
    <cellStyle name="Note 34 17 2 2" xfId="18713" xr:uid="{A4B778C7-66A8-4FD7-82C7-9C857EC17A79}"/>
    <cellStyle name="Note 34 17 2 3" xfId="33219" xr:uid="{41C95142-F25E-4F7D-9641-8CE1FB667A37}"/>
    <cellStyle name="Note 34 17 3" xfId="23201" xr:uid="{F48A9595-0BD7-46A0-978A-9FE3706D5EF2}"/>
    <cellStyle name="Note 34 17 4" xfId="27706" xr:uid="{6B151037-DD5E-4EE9-9806-380FDB5B7E81}"/>
    <cellStyle name="Note 34 18" xfId="10310" xr:uid="{8A0BB402-259E-49FC-9B28-DBF2C18FB6EB}"/>
    <cellStyle name="Note 34 18 2" xfId="16781" xr:uid="{6A5BDB05-C195-4CDC-A0E6-22F92D83CAE7}"/>
    <cellStyle name="Note 34 18 2 2" xfId="5761" xr:uid="{DECBF6F2-6767-4F43-9254-8B9FFC7399B6}"/>
    <cellStyle name="Note 34 18 2 3" xfId="33394" xr:uid="{097BD425-0EA3-499C-9814-E3A93A078E66}"/>
    <cellStyle name="Note 34 18 3" xfId="23626" xr:uid="{17CDFE8F-F652-401E-A8B9-D549253D0100}"/>
    <cellStyle name="Note 34 18 4" xfId="27882" xr:uid="{78D57BDD-3EF1-4A7A-BDE3-AD6DA83C68C5}"/>
    <cellStyle name="Note 34 19" xfId="10472" xr:uid="{C0685481-F470-4474-94B8-240D74EAA621}"/>
    <cellStyle name="Note 34 19 2" xfId="16943" xr:uid="{84BF52A6-211D-4CE3-87E7-481EBA09FC2B}"/>
    <cellStyle name="Note 34 19 2 2" xfId="17747" xr:uid="{FD7D53AA-0321-47C8-9562-46AAFA8F53A5}"/>
    <cellStyle name="Note 34 19 2 3" xfId="33554" xr:uid="{51A5A9A7-A5CF-4EE6-8B77-76B652969BEF}"/>
    <cellStyle name="Note 34 19 3" xfId="22441" xr:uid="{3E94E83E-2524-425A-A0C9-752C99C83B4D}"/>
    <cellStyle name="Note 34 19 4" xfId="28042" xr:uid="{FC4C9A6A-79B4-4D0F-82AF-9D87D41AA00E}"/>
    <cellStyle name="Note 34 2" xfId="2225" xr:uid="{00000000-0005-0000-0000-0000B2080000}"/>
    <cellStyle name="Note 34 2 10" xfId="9030" xr:uid="{9BC26B5D-A475-42D2-9624-70E2AAFC4669}"/>
    <cellStyle name="Note 34 2 10 2" xfId="15501" xr:uid="{EA1E5CBC-3C73-4ECA-9D23-C514150EDC74}"/>
    <cellStyle name="Note 34 2 10 2 2" xfId="4657" xr:uid="{79526B6C-A8DF-4DCC-999D-D9A62039F5DC}"/>
    <cellStyle name="Note 34 2 10 2 3" xfId="32320" xr:uid="{9B0FA8DB-55CF-4DF6-886F-EAC12B1FAADD}"/>
    <cellStyle name="Note 34 2 10 3" xfId="23707" xr:uid="{F8D1977E-8935-4DF1-9CF0-71B081C35111}"/>
    <cellStyle name="Note 34 2 10 4" xfId="26802" xr:uid="{31165D71-C05C-4BC6-AEBF-A3462F7DED86}"/>
    <cellStyle name="Note 34 2 11" xfId="8870" xr:uid="{12AC2852-5988-406F-986B-D3E531C98593}"/>
    <cellStyle name="Note 34 2 11 2" xfId="15341" xr:uid="{6D5A43E1-376C-49A1-AEAF-DBEDE6E56EE5}"/>
    <cellStyle name="Note 34 2 11 2 2" xfId="22182" xr:uid="{81C25959-DE15-4E72-B48E-35FB001793F3}"/>
    <cellStyle name="Note 34 2 11 2 3" xfId="32161" xr:uid="{69272C29-52BF-4EE6-ACE6-A112D3FA4E4B}"/>
    <cellStyle name="Note 34 2 11 3" xfId="5788" xr:uid="{FE7291D5-BF7F-4AF8-B3FB-29A193E652DB}"/>
    <cellStyle name="Note 34 2 11 4" xfId="26643" xr:uid="{1D7C784B-60C3-484D-ADFA-BEB0407D03A9}"/>
    <cellStyle name="Note 34 2 12" xfId="9265" xr:uid="{688E559B-0F7C-41B2-BEFE-D8A5AC623F94}"/>
    <cellStyle name="Note 34 2 12 2" xfId="15736" xr:uid="{383FEAAD-A646-4D67-8934-EC54D1C3A2AC}"/>
    <cellStyle name="Note 34 2 12 2 2" xfId="5625" xr:uid="{D29230C0-3546-4856-AD74-685B5FEC6710}"/>
    <cellStyle name="Note 34 2 12 2 3" xfId="32546" xr:uid="{77F6BD7E-97A3-4EB9-BD56-346C0AD504FC}"/>
    <cellStyle name="Note 34 2 12 3" xfId="20067" xr:uid="{DE065E1D-C431-4EAE-AC46-C624D3EE16C8}"/>
    <cellStyle name="Note 34 2 12 4" xfId="27027" xr:uid="{83EDCEA4-D8B3-4A2E-BFDA-DCB53B01E77F}"/>
    <cellStyle name="Note 34 2 13" xfId="9544" xr:uid="{BA465CA5-9D6B-4499-BC6C-BF359A46D0A0}"/>
    <cellStyle name="Note 34 2 13 2" xfId="16015" xr:uid="{C9BD70B7-F634-4F23-9343-D6CED2C1DB4B}"/>
    <cellStyle name="Note 34 2 13 2 2" xfId="20206" xr:uid="{776AD6D7-4000-416E-B7AB-60D659B24626}"/>
    <cellStyle name="Note 34 2 13 2 3" xfId="32812" xr:uid="{9953776B-4708-4E5A-84B7-91E0C3059BB4}"/>
    <cellStyle name="Note 34 2 13 3" xfId="5103" xr:uid="{D2133F23-F896-4904-9D7A-59D6FE5C079C}"/>
    <cellStyle name="Note 34 2 13 4" xfId="27293" xr:uid="{CC3E9E2D-D48D-4830-A241-4F031EC40FA4}"/>
    <cellStyle name="Note 34 2 14" xfId="9955" xr:uid="{A7A19F48-2515-4390-9702-5116D8C9C89C}"/>
    <cellStyle name="Note 34 2 14 2" xfId="16426" xr:uid="{6779FFB4-3AD7-4CA1-83B7-CCDCC29054A0}"/>
    <cellStyle name="Note 34 2 14 2 2" xfId="6119" xr:uid="{1A63B8D2-3FB2-49C1-AAE5-D7F367081BC7}"/>
    <cellStyle name="Note 34 2 14 2 3" xfId="33043" xr:uid="{7606A544-C0A9-4C46-BF83-CEF4295277CD}"/>
    <cellStyle name="Note 34 2 14 3" xfId="18236" xr:uid="{AFA773D1-554A-4114-AC59-9316A1B5186F}"/>
    <cellStyle name="Note 34 2 14 4" xfId="27531" xr:uid="{E4AE102E-B29D-4A96-8577-CA8E17E1AC9D}"/>
    <cellStyle name="Note 34 2 15" xfId="10134" xr:uid="{910BC79A-BB49-4A7E-B3C2-91C73B0687EA}"/>
    <cellStyle name="Note 34 2 15 2" xfId="16605" xr:uid="{7727E0FB-97CE-4396-89E8-A58461F3A996}"/>
    <cellStyle name="Note 34 2 15 2 2" xfId="20046" xr:uid="{5201F5F2-2ABD-4B26-861F-666A8040059F}"/>
    <cellStyle name="Note 34 2 15 2 3" xfId="33220" xr:uid="{1F18D8A8-D210-4A0E-8456-C49CAA6567C4}"/>
    <cellStyle name="Note 34 2 15 3" xfId="18494" xr:uid="{BB092D0E-0E71-44FF-9ABA-F3CB5CD9B939}"/>
    <cellStyle name="Note 34 2 15 4" xfId="27707" xr:uid="{096AA653-855E-4EB1-B5BD-D568F7D6878C}"/>
    <cellStyle name="Note 34 2 16" xfId="10311" xr:uid="{25715D9C-36BC-4FE0-912B-874E7E286210}"/>
    <cellStyle name="Note 34 2 16 2" xfId="16782" xr:uid="{BC8B5B65-368E-4E02-A9B0-CC06E1F267F0}"/>
    <cellStyle name="Note 34 2 16 2 2" xfId="17705" xr:uid="{F6A8668C-82A2-4B4F-B26E-80EAA5316958}"/>
    <cellStyle name="Note 34 2 16 2 3" xfId="33395" xr:uid="{A2BCF89A-C142-4A76-9D2C-451365E259F1}"/>
    <cellStyle name="Note 34 2 16 3" xfId="18207" xr:uid="{8EE2437F-B7B4-4CFE-8096-1CB6D292A9F1}"/>
    <cellStyle name="Note 34 2 16 4" xfId="27883" xr:uid="{DAD705C5-26A4-455E-A112-052FF047D23C}"/>
    <cellStyle name="Note 34 2 17" xfId="10473" xr:uid="{82B2E242-866A-4E49-99FB-3286386134F7}"/>
    <cellStyle name="Note 34 2 17 2" xfId="16944" xr:uid="{195BACBD-E324-4797-B655-0D74D8815411}"/>
    <cellStyle name="Note 34 2 17 2 2" xfId="5688" xr:uid="{E373F362-AA0B-4B14-9CF8-9B212CBB8102}"/>
    <cellStyle name="Note 34 2 17 2 3" xfId="33555" xr:uid="{618D4F6F-865E-4374-A8DE-6AD86AC643E1}"/>
    <cellStyle name="Note 34 2 17 3" xfId="19088" xr:uid="{3DFBA7E8-A4CC-4DD2-94D1-ECC49D605F93}"/>
    <cellStyle name="Note 34 2 17 4" xfId="28043" xr:uid="{E4EF0A3D-5732-4EB3-82B6-5046D62FC299}"/>
    <cellStyle name="Note 34 2 18" xfId="11107" xr:uid="{08A76233-D546-456F-A15E-C303C77D9725}"/>
    <cellStyle name="Note 34 2 18 2" xfId="20272" xr:uid="{486221AE-490E-4AD2-97D0-4F15B57764C1}"/>
    <cellStyle name="Note 34 2 18 3" xfId="28429" xr:uid="{9DB9B01E-3C52-4515-9EE0-4725946DED3E}"/>
    <cellStyle name="Note 34 2 19" xfId="11530" xr:uid="{E4E30155-D98F-4EBD-A669-D236D10240DA}"/>
    <cellStyle name="Note 34 2 19 2" xfId="21124" xr:uid="{8C2E6063-DFE0-4846-8331-89194F413696}"/>
    <cellStyle name="Note 34 2 19 3" xfId="28816" xr:uid="{88D0AB7A-135A-4756-A8D5-2B5D82F2D76B}"/>
    <cellStyle name="Note 34 2 2" xfId="2226" xr:uid="{00000000-0005-0000-0000-0000B3080000}"/>
    <cellStyle name="Note 34 2 2 2" xfId="4254" xr:uid="{CE009714-FA96-4812-B934-151700667C2D}"/>
    <cellStyle name="Note 34 2 2 2 2" xfId="13449" xr:uid="{B9E19177-69D4-4D0E-BF0C-4FC0D41BBDA7}"/>
    <cellStyle name="Note 34 2 2 2 2 2" xfId="21149" xr:uid="{152ADD22-B58C-4C6D-B359-437634DE91E6}"/>
    <cellStyle name="Note 34 2 2 2 2 3" xfId="30590" xr:uid="{683AF548-9F29-4884-A29A-9E24EE18A107}"/>
    <cellStyle name="Note 34 2 2 2 3" xfId="5727" xr:uid="{260BDEF9-0EEF-4943-99BB-150B5A8E7410}"/>
    <cellStyle name="Note 34 2 2 2 4" xfId="25059" xr:uid="{AF8A0BB1-05F6-4095-9D34-F07641DC4B67}"/>
    <cellStyle name="Note 34 2 2 3" xfId="11531" xr:uid="{58165E28-2940-44BC-A1B5-8B9E1626406E}"/>
    <cellStyle name="Note 34 2 2 3 2" xfId="21037" xr:uid="{462E5E8F-1E35-4F9A-AD95-2FBCC0CF5C91}"/>
    <cellStyle name="Note 34 2 2 3 3" xfId="28817" xr:uid="{808F0651-2EFF-400B-8C23-1B9AB8E6E945}"/>
    <cellStyle name="Note 34 2 2 4" xfId="12446" xr:uid="{ED157F6B-D399-40EF-BB90-B5A938C1DF6E}"/>
    <cellStyle name="Note 34 2 2 4 2" xfId="19080" xr:uid="{A3E25978-FCFC-481B-A0CC-2D39A68EF4B4}"/>
    <cellStyle name="Note 34 2 2 4 3" xfId="29672" xr:uid="{D4BAFD43-CC32-42BF-A8BB-0299AE0F2A9F}"/>
    <cellStyle name="Note 34 2 2 5" xfId="5446" xr:uid="{1C9AC071-6F1A-49E4-89E0-639EC745B5C5}"/>
    <cellStyle name="Note 34 2 20" xfId="10752" xr:uid="{454E2C94-C0CF-4CB0-8EBF-10619EEB75EF}"/>
    <cellStyle name="Note 34 2 20 2" xfId="18743" xr:uid="{625360D3-EB34-4290-A0ED-5CA94208B3F4}"/>
    <cellStyle name="Note 34 2 20 3" xfId="28282" xr:uid="{4AA0FBFB-EDF7-41A1-8CF3-26CA2E078CE3}"/>
    <cellStyle name="Note 34 2 21" xfId="11870" xr:uid="{6D464853-4B8E-402B-B3C2-9927DA75CB14}"/>
    <cellStyle name="Note 34 2 21 2" xfId="4721" xr:uid="{0A8DBF8E-287F-4127-86F4-260F8F7AC785}"/>
    <cellStyle name="Note 34 2 21 3" xfId="29149" xr:uid="{EEC9E9C9-EE41-483E-B2D2-EB198FC593D4}"/>
    <cellStyle name="Note 34 2 22" xfId="12053" xr:uid="{7F1CD675-96CF-48CC-B8AA-A044105CC571}"/>
    <cellStyle name="Note 34 2 22 2" xfId="21806" xr:uid="{BFBAA79A-E6BE-44C4-BC4F-206CAC069AC4}"/>
    <cellStyle name="Note 34 2 22 3" xfId="29328" xr:uid="{125D7978-D233-4534-AA03-62836A1CA71E}"/>
    <cellStyle name="Note 34 2 23" xfId="11419" xr:uid="{FBB1770F-5D76-45B2-A305-50C47181E778}"/>
    <cellStyle name="Note 34 2 23 2" xfId="20879" xr:uid="{AD082D18-A8C2-4828-94B1-511DEC21A15D}"/>
    <cellStyle name="Note 34 2 23 3" xfId="28705" xr:uid="{0FD1A36D-15D0-4725-9D2A-3FC6157FE5AB}"/>
    <cellStyle name="Note 34 2 24" xfId="17196" xr:uid="{E2DCCE6E-DC35-4F63-8E9B-4C08FD5716ED}"/>
    <cellStyle name="Note 34 2 24 2" xfId="21405" xr:uid="{A619F32B-2D36-4286-A0E9-DBA2C6637041}"/>
    <cellStyle name="Note 34 2 24 3" xfId="33760" xr:uid="{4214A518-D08B-40CF-9A8F-F07B76EB9484}"/>
    <cellStyle name="Note 34 2 25" xfId="18418" xr:uid="{59963715-5F2F-461F-839D-3AF6DAFD209A}"/>
    <cellStyle name="Note 34 2 26" xfId="28617" xr:uid="{6BEDE7EB-43EC-4270-B239-1A86C34694D2}"/>
    <cellStyle name="Note 34 2 27" xfId="33958" xr:uid="{DDD3E886-13C2-421F-A019-ED142B99DBEE}"/>
    <cellStyle name="Note 34 2 28" xfId="24076" xr:uid="{7268F1BE-B2E7-43DB-BFE1-3CAB455EF24D}"/>
    <cellStyle name="Note 34 2 3" xfId="3519" xr:uid="{FB6E9F83-C002-4018-A05E-601C25724F0A}"/>
    <cellStyle name="Note 34 2 3 2" xfId="13448" xr:uid="{D6C1B4E5-7C78-43F9-8101-E8B13BAAC895}"/>
    <cellStyle name="Note 34 2 3 2 2" xfId="21167" xr:uid="{8A409FDC-EFF0-45C2-9646-505EFCFF7551}"/>
    <cellStyle name="Note 34 2 3 2 3" xfId="30589" xr:uid="{03BFC890-914C-4095-A358-E28FC84AE4A8}"/>
    <cellStyle name="Note 34 2 3 3" xfId="7108" xr:uid="{610BEF7C-18C9-496B-A8BF-CF18D5F714AD}"/>
    <cellStyle name="Note 34 2 3 4" xfId="20007" xr:uid="{94C96E39-5DC7-4B6E-B6EB-279CCABED9DE}"/>
    <cellStyle name="Note 34 2 3 5" xfId="25058" xr:uid="{DDEA0FC1-A921-4AF6-BF68-041F531E13D5}"/>
    <cellStyle name="Note 34 2 4" xfId="3762" xr:uid="{BA99EB05-11E5-496B-A8CF-28B89785D76A}"/>
    <cellStyle name="Note 34 2 4 2" xfId="14076" xr:uid="{DB6FBA3C-95E6-4C23-A23B-133DE83C1060}"/>
    <cellStyle name="Note 34 2 4 2 2" xfId="18239" xr:uid="{D261074A-FB3A-4C73-8925-797ED88DD3F5}"/>
    <cellStyle name="Note 34 2 4 2 3" xfId="31104" xr:uid="{BC18848A-2B96-4660-A1CB-EF35E8A0070B}"/>
    <cellStyle name="Note 34 2 4 3" xfId="17685" xr:uid="{ADB36312-7D62-4D64-B1C9-C0F0025579DD}"/>
    <cellStyle name="Note 34 2 4 4" xfId="25583" xr:uid="{3EBF879F-0A4E-494F-BC54-B75D76F555E3}"/>
    <cellStyle name="Note 34 2 5" xfId="7509" xr:uid="{3711683A-5492-4154-92AC-9E77B2901B9D}"/>
    <cellStyle name="Note 34 2 5 2" xfId="13913" xr:uid="{EF6F965B-4F96-4BCC-8A3A-52AC44DB790F}"/>
    <cellStyle name="Note 34 2 5 2 2" xfId="23355" xr:uid="{214BE397-E624-4B3E-B75F-4A0930F0C83D}"/>
    <cellStyle name="Note 34 2 5 2 3" xfId="30943" xr:uid="{D9A754A0-CD8C-44A1-9BFC-68283F43FFBF}"/>
    <cellStyle name="Note 34 2 5 3" xfId="23470" xr:uid="{0C573C15-C96F-4143-B913-2D65B64FD9E1}"/>
    <cellStyle name="Note 34 2 5 4" xfId="25422" xr:uid="{95581191-BAB8-4C96-B7B5-C9B3E98BD61E}"/>
    <cellStyle name="Note 34 2 6" xfId="7843" xr:uid="{B7CD9D94-7FC7-46F3-867D-B2DE1A7E0904}"/>
    <cellStyle name="Note 34 2 6 2" xfId="14314" xr:uid="{208B4E35-08BF-4F1B-B0F2-C3FD0D77C7A6}"/>
    <cellStyle name="Note 34 2 6 2 2" xfId="22583" xr:uid="{A747E6FF-9340-4CBE-818D-269FDD9DCA0C}"/>
    <cellStyle name="Note 34 2 6 2 3" xfId="31330" xr:uid="{8BD96E06-D375-4171-ACBE-6AE22B235C69}"/>
    <cellStyle name="Note 34 2 6 3" xfId="21581" xr:uid="{F0CBC6FF-51AA-474F-A041-4C2F06E53375}"/>
    <cellStyle name="Note 34 2 6 4" xfId="25809" xr:uid="{54A4A5AC-B5B0-4347-B639-FCC30EC5BDE2}"/>
    <cellStyle name="Note 34 2 7" xfId="8123" xr:uid="{5AF77227-2960-4176-90A1-02B2A5E70D53}"/>
    <cellStyle name="Note 34 2 7 2" xfId="14594" xr:uid="{658DCF13-583B-415F-85EB-5EB428D747F4}"/>
    <cellStyle name="Note 34 2 7 2 2" xfId="19466" xr:uid="{D246E88A-2B0E-473E-B9B8-23E5279F66F8}"/>
    <cellStyle name="Note 34 2 7 2 3" xfId="31604" xr:uid="{D33DBB6B-8FE8-409B-A27B-F298F48152A8}"/>
    <cellStyle name="Note 34 2 7 3" xfId="20362" xr:uid="{9464D554-6EAC-4598-B9C0-60BB1B124BCE}"/>
    <cellStyle name="Note 34 2 7 4" xfId="26084" xr:uid="{F3BB35B0-78D4-41B5-B97D-58B854A3226E}"/>
    <cellStyle name="Note 34 2 8" xfId="8489" xr:uid="{6BE52797-A882-4A72-8429-C0A0BFAFE137}"/>
    <cellStyle name="Note 34 2 8 2" xfId="14960" xr:uid="{9F217CB1-FF22-43A9-AFDE-DF829EA0643F}"/>
    <cellStyle name="Note 34 2 8 2 2" xfId="20172" xr:uid="{97EF1E97-453F-427D-96FB-A2D992973BD7}"/>
    <cellStyle name="Note 34 2 8 2 3" xfId="31871" xr:uid="{D1D66360-3F16-40DD-97F8-6C6701817675}"/>
    <cellStyle name="Note 34 2 8 3" xfId="20169" xr:uid="{5CBDE119-508D-4491-8D58-098897CACED5}"/>
    <cellStyle name="Note 34 2 8 4" xfId="26352" xr:uid="{FEED12C4-0E29-481D-908C-EB8590D112F6}"/>
    <cellStyle name="Note 34 2 9" xfId="8334" xr:uid="{928E7C8C-B9E4-4073-A7C2-92B2AB76333D}"/>
    <cellStyle name="Note 34 2 9 2" xfId="14805" xr:uid="{0BEF9B5C-12B1-41BE-AC23-5274305E1B92}"/>
    <cellStyle name="Note 34 2 9 2 2" xfId="4843" xr:uid="{7431258B-6BED-499F-A55E-5936E9BCEF50}"/>
    <cellStyle name="Note 34 2 9 2 3" xfId="31716" xr:uid="{B80082DF-8983-4399-8051-74690E369DA5}"/>
    <cellStyle name="Note 34 2 9 3" xfId="22730" xr:uid="{E79C6127-AAC7-40CE-B95A-B8A81B65FB1E}"/>
    <cellStyle name="Note 34 2 9 4" xfId="26197" xr:uid="{08C3D438-9B28-4E85-8520-DA3257F32E34}"/>
    <cellStyle name="Note 34 20" xfId="11106" xr:uid="{92535520-A3A5-4395-9D4A-24B19523ACAD}"/>
    <cellStyle name="Note 34 20 2" xfId="17389" xr:uid="{0EB420B7-525E-408C-AD6C-CD03E0C932F4}"/>
    <cellStyle name="Note 34 20 3" xfId="28428" xr:uid="{BEA58851-D23B-4A28-B6C2-51A20DD5F5B4}"/>
    <cellStyle name="Note 34 21" xfId="11529" xr:uid="{EAC5B5E3-A1FD-4D89-ADED-5AFF151C58E3}"/>
    <cellStyle name="Note 34 21 2" xfId="17507" xr:uid="{C55962CA-C071-485E-9C88-9DE108F2F7BE}"/>
    <cellStyle name="Note 34 21 3" xfId="28815" xr:uid="{D3C5C93B-2DFB-4E43-9C83-FA1C23982ECD}"/>
    <cellStyle name="Note 34 22" xfId="10617" xr:uid="{67C89621-B0F1-4FF2-9AE5-BA71DE994851}"/>
    <cellStyle name="Note 34 22 2" xfId="5954" xr:uid="{CC9AE317-9CB5-4677-BCA4-8CECA8A0CF7E}"/>
    <cellStyle name="Note 34 22 3" xfId="28183" xr:uid="{8837F76F-E689-40BD-80D2-EBAA4BB3CAD1}"/>
    <cellStyle name="Note 34 23" xfId="11869" xr:uid="{89CAE970-4E13-43D8-9F50-27AC538CB5AE}"/>
    <cellStyle name="Note 34 23 2" xfId="6640" xr:uid="{AA5F1239-8AAC-4FD2-BC30-D9ABCCC88B9D}"/>
    <cellStyle name="Note 34 23 3" xfId="29148" xr:uid="{627B07C1-C84A-488F-8DA5-8A37EC4FD9D4}"/>
    <cellStyle name="Note 34 24" xfId="12052" xr:uid="{A7082778-E8EE-470B-A726-732C0D7FE181}"/>
    <cellStyle name="Note 34 24 2" xfId="19006" xr:uid="{3CC952DB-1F95-424B-AB1B-F12FB9160B15}"/>
    <cellStyle name="Note 34 24 3" xfId="29327" xr:uid="{14FB1D95-B53B-4170-AFE8-CBAC5B141F44}"/>
    <cellStyle name="Note 34 25" xfId="11418" xr:uid="{3B0D732C-0F93-4021-9259-9DBD8DB79C69}"/>
    <cellStyle name="Note 34 25 2" xfId="18467" xr:uid="{084276F6-D823-412D-9117-F198D2BA1459}"/>
    <cellStyle name="Note 34 25 3" xfId="28704" xr:uid="{CE77619E-5191-4A67-AFD5-9FDED6EE0C18}"/>
    <cellStyle name="Note 34 26" xfId="17195" xr:uid="{76BBFE1D-0978-40FE-9C01-EA5AA4A93860}"/>
    <cellStyle name="Note 34 26 2" xfId="18838" xr:uid="{B8F8EF48-9442-4E4C-962E-EB8D93A65618}"/>
    <cellStyle name="Note 34 26 3" xfId="33759" xr:uid="{571C22FE-9A53-46A4-8425-67BF479D0BE9}"/>
    <cellStyle name="Note 34 27" xfId="18607" xr:uid="{BE425084-7916-4072-9E9D-49B15B395038}"/>
    <cellStyle name="Note 34 28" xfId="24140" xr:uid="{A19E76CE-48A4-4173-AB7E-71494647359D}"/>
    <cellStyle name="Note 34 29" xfId="34145" xr:uid="{4AB6FBA8-F131-40FF-9C6B-523CB8BA6342}"/>
    <cellStyle name="Note 34 3" xfId="2227" xr:uid="{00000000-0005-0000-0000-0000B4080000}"/>
    <cellStyle name="Note 34 3 2" xfId="4255" xr:uid="{7ECCCEDE-9404-4387-BB42-63924A351DA9}"/>
    <cellStyle name="Note 34 3 2 2" xfId="13450" xr:uid="{4E5AE0AB-1376-482E-8093-D651C7D1873A}"/>
    <cellStyle name="Note 34 3 2 2 2" xfId="18305" xr:uid="{C7B8B065-538E-48A4-A4B1-677E38A641B0}"/>
    <cellStyle name="Note 34 3 2 2 3" xfId="30591" xr:uid="{FD76F0EC-B7D1-40AA-ACBE-1039679CCD22}"/>
    <cellStyle name="Note 34 3 2 3" xfId="21305" xr:uid="{CFD95F0D-1017-4357-B9EB-00238E654509}"/>
    <cellStyle name="Note 34 3 2 4" xfId="25060" xr:uid="{C1E7D45D-C51E-48BB-9F86-439EA4607C88}"/>
    <cellStyle name="Note 34 3 3" xfId="11532" xr:uid="{01D8F5FD-B9DD-443D-91D3-6A4B2484E587}"/>
    <cellStyle name="Note 34 3 3 2" xfId="17908" xr:uid="{B39B4A36-0F79-418F-B128-9BB0B3EA0D46}"/>
    <cellStyle name="Note 34 3 3 3" xfId="28818" xr:uid="{EE573FCE-DE32-472E-925F-13E8B5B74F49}"/>
    <cellStyle name="Note 34 3 4" xfId="12447" xr:uid="{A659D844-8BF5-4848-9E9A-8F3A68A44367}"/>
    <cellStyle name="Note 34 3 4 2" xfId="22922" xr:uid="{60C706CC-0198-45AC-8EBE-B45B1A3B34E4}"/>
    <cellStyle name="Note 34 3 4 3" xfId="29673" xr:uid="{4A782220-EA8A-4ECC-A0A2-B474E2216181}"/>
    <cellStyle name="Note 34 3 5" xfId="20259" xr:uid="{770668A6-5CE5-4E03-8C2E-B867FFD5D283}"/>
    <cellStyle name="Note 34 3 6" xfId="24183" xr:uid="{ED849B29-B36D-430C-B969-786DB46238A6}"/>
    <cellStyle name="Note 34 30" xfId="34096" xr:uid="{628C34E7-83F5-4CCB-8AEC-6676B5A2D0AA}"/>
    <cellStyle name="Note 34 4" xfId="3309" xr:uid="{B5ACD420-A955-4AF6-9320-2EF6F5AD10C9}"/>
    <cellStyle name="Note 34 4 2" xfId="12939" xr:uid="{2083BE7B-1092-469A-A48C-33E683833123}"/>
    <cellStyle name="Note 34 4 2 2" xfId="5732" xr:uid="{0E86E2B6-7349-4A84-B03B-4A7F5B2834E7}"/>
    <cellStyle name="Note 34 4 2 3" xfId="30164" xr:uid="{B8532C8F-28D7-4ED0-B71D-B2ACCD86BF00}"/>
    <cellStyle name="Note 34 4 3" xfId="6589" xr:uid="{1A142434-F9EA-422F-906B-F092BBC17C09}"/>
    <cellStyle name="Note 34 4 4" xfId="21429" xr:uid="{29E78207-07AA-4CA1-9887-D8B3EB7CF6BC}"/>
    <cellStyle name="Note 34 5" xfId="3520" xr:uid="{98BFBBFD-C8A6-4290-AD91-3E0A70888634}"/>
    <cellStyle name="Note 34 5 2" xfId="13447" xr:uid="{E5BD76B5-8833-426E-A9B5-4C6CFAAEA16C}"/>
    <cellStyle name="Note 34 5 2 2" xfId="4620" xr:uid="{209F9E47-9F37-4053-9A7B-350A2E34E377}"/>
    <cellStyle name="Note 34 5 2 3" xfId="30588" xr:uid="{EFCBCE13-6041-4FFC-BB3B-4D8E282C86F0}"/>
    <cellStyle name="Note 34 5 3" xfId="7107" xr:uid="{E3B34C38-DEA8-48E0-AC1A-9C965B038183}"/>
    <cellStyle name="Note 34 5 4" xfId="22505" xr:uid="{1AB1FB9E-742E-4F31-9A7E-F37DD0DBAE3C}"/>
    <cellStyle name="Note 34 5 5" xfId="25057" xr:uid="{42A36B47-3CDF-43A9-902B-A811AF9B6DF7}"/>
    <cellStyle name="Note 34 6" xfId="3761" xr:uid="{04E3675D-0180-40CF-8CC2-5965960BACA2}"/>
    <cellStyle name="Note 34 6 2" xfId="14075" xr:uid="{CFD765DA-A04E-4C99-A728-FCDA09F5BB23}"/>
    <cellStyle name="Note 34 6 2 2" xfId="19627" xr:uid="{0CDCD752-8DB4-41E2-B062-C21530956EEE}"/>
    <cellStyle name="Note 34 6 2 3" xfId="31103" xr:uid="{7F025B64-8D48-4B00-AA3F-7B676B484AEA}"/>
    <cellStyle name="Note 34 6 3" xfId="19159" xr:uid="{B7D368D5-98E9-4D92-A419-DEFCD42F3493}"/>
    <cellStyle name="Note 34 6 4" xfId="25582" xr:uid="{BC0120C6-5006-42D8-B55C-EAD9FC2283F8}"/>
    <cellStyle name="Note 34 7" xfId="7508" xr:uid="{4D76D15F-36C0-405D-ACD9-C11978E29B91}"/>
    <cellStyle name="Note 34 7 2" xfId="13912" xr:uid="{46C5F976-017B-487D-B481-ADFAFD0CB2EF}"/>
    <cellStyle name="Note 34 7 2 2" xfId="4749" xr:uid="{E36E5A5B-3F33-43B6-A639-CB63FE667099}"/>
    <cellStyle name="Note 34 7 2 3" xfId="30942" xr:uid="{B81EFA5B-0B20-45DD-A420-CD85E62DF4B6}"/>
    <cellStyle name="Note 34 7 3" xfId="19662" xr:uid="{54195509-3469-4D69-A2C3-F3F2A9845AD4}"/>
    <cellStyle name="Note 34 7 4" xfId="25421" xr:uid="{7DAEC778-6DF2-4DB0-BA95-3F54FBC1140C}"/>
    <cellStyle name="Note 34 8" xfId="7842" xr:uid="{57C14D7A-05BF-4DA9-83A4-C0387BB16E15}"/>
    <cellStyle name="Note 34 8 2" xfId="14313" xr:uid="{A0AB67F9-1892-4965-BCB1-B25BF4D82EA1}"/>
    <cellStyle name="Note 34 8 2 2" xfId="5871" xr:uid="{BD3E0699-6E36-4C03-8CBE-0CD6C608C933}"/>
    <cellStyle name="Note 34 8 2 3" xfId="31329" xr:uid="{7C8695FA-AA76-4152-8FA0-FFF0E076115E}"/>
    <cellStyle name="Note 34 8 3" xfId="20732" xr:uid="{582938C8-12AA-4132-9C8A-E9B9555F13E9}"/>
    <cellStyle name="Note 34 8 4" xfId="25808" xr:uid="{B2E1558C-5806-4088-8507-A5E743101DF2}"/>
    <cellStyle name="Note 34 9" xfId="8124" xr:uid="{68BDC3BA-A96A-4292-B58E-4BE93D8FA4EA}"/>
    <cellStyle name="Note 34 9 2" xfId="14595" xr:uid="{FF360031-2DBC-42DF-B7B7-C98B96582E79}"/>
    <cellStyle name="Note 34 9 2 2" xfId="22618" xr:uid="{A136BE1E-C382-4C82-A429-CAADED9B6D54}"/>
    <cellStyle name="Note 34 9 2 3" xfId="31605" xr:uid="{CECD7BF4-119D-4B6B-B464-5EA48B5022DD}"/>
    <cellStyle name="Note 34 9 3" xfId="22715" xr:uid="{D4E4E204-BAD5-4536-A838-76E767CCE26E}"/>
    <cellStyle name="Note 34 9 4" xfId="26085" xr:uid="{C1989900-6763-4B4E-B79E-49E77ECBDEF2}"/>
    <cellStyle name="Note 34_TRAFO" xfId="2228" xr:uid="{00000000-0005-0000-0000-0000B5080000}"/>
    <cellStyle name="Note 35" xfId="2229" xr:uid="{00000000-0005-0000-0000-0000B6080000}"/>
    <cellStyle name="Note 35 10" xfId="8490" xr:uid="{C077FF14-6CA7-4612-B872-650F112DAEED}"/>
    <cellStyle name="Note 35 10 2" xfId="14961" xr:uid="{FE6A8F28-3198-4220-8EC2-B65DCF5E6055}"/>
    <cellStyle name="Note 35 10 2 2" xfId="6107" xr:uid="{FFCA09E1-48D1-4FC0-889F-FCF1434DC014}"/>
    <cellStyle name="Note 35 10 2 3" xfId="31872" xr:uid="{678FF627-9C2A-4C60-897B-B787A0E11B12}"/>
    <cellStyle name="Note 35 10 3" xfId="18821" xr:uid="{632F6277-D03B-43AB-AC82-75332A21999A}"/>
    <cellStyle name="Note 35 10 4" xfId="26353" xr:uid="{13B0D306-A023-4B65-87C2-6760B9285941}"/>
    <cellStyle name="Note 35 11" xfId="8335" xr:uid="{442109A2-DE1B-4C3B-9B05-51440C0FCB79}"/>
    <cellStyle name="Note 35 11 2" xfId="14806" xr:uid="{49FE7244-5F24-45D0-831A-A5CF648906D2}"/>
    <cellStyle name="Note 35 11 2 2" xfId="18914" xr:uid="{21E004FE-DEBE-4ADE-91AD-080DB5027C14}"/>
    <cellStyle name="Note 35 11 2 3" xfId="31717" xr:uid="{A608BCD9-D583-4909-94AC-4042532F0DBA}"/>
    <cellStyle name="Note 35 11 3" xfId="19714" xr:uid="{E6BCE497-7C30-42C3-9894-84D6D437FACC}"/>
    <cellStyle name="Note 35 11 4" xfId="26198" xr:uid="{438F7DEA-A650-4864-932F-C8E42E31E811}"/>
    <cellStyle name="Note 35 12" xfId="9032" xr:uid="{B0672BE8-D15C-437E-BEFB-91AA9117E5A8}"/>
    <cellStyle name="Note 35 12 2" xfId="15503" xr:uid="{6EE120AC-9FD5-4DB3-AE92-A71A2031C179}"/>
    <cellStyle name="Note 35 12 2 2" xfId="21087" xr:uid="{52AA8BA7-A5FC-4E2B-9A4A-E584EB923161}"/>
    <cellStyle name="Note 35 12 2 3" xfId="32322" xr:uid="{84D17DF0-AC79-49A1-8565-2F8D6A9F96CA}"/>
    <cellStyle name="Note 35 12 3" xfId="19765" xr:uid="{B7B420FC-5322-4E9E-9C6D-DF9FEA1513C4}"/>
    <cellStyle name="Note 35 12 4" xfId="26804" xr:uid="{FAE5CF49-54C8-4D1E-A5F7-124DDB77C7E7}"/>
    <cellStyle name="Note 35 13" xfId="8871" xr:uid="{C9E3F1AA-4BA1-4BEE-8C75-314ACA7DDFE0}"/>
    <cellStyle name="Note 35 13 2" xfId="15342" xr:uid="{6BFAB667-B2F3-46AD-B4C3-0D5BB2DDAAA2}"/>
    <cellStyle name="Note 35 13 2 2" xfId="22007" xr:uid="{FABF10E3-8A23-4B2C-B20C-DD436C7D280E}"/>
    <cellStyle name="Note 35 13 2 3" xfId="32162" xr:uid="{19BFBE59-B4EE-41DB-BF14-AAD652927DAB}"/>
    <cellStyle name="Note 35 13 3" xfId="4730" xr:uid="{E132D52E-2CA1-4975-A85F-9514C0661A3D}"/>
    <cellStyle name="Note 35 13 4" xfId="26644" xr:uid="{A84E507D-D9ED-4FA8-AF80-EAD955A6A981}"/>
    <cellStyle name="Note 35 14" xfId="9266" xr:uid="{B7EDD07F-C9AC-453D-909E-D834C19E06B3}"/>
    <cellStyle name="Note 35 14 2" xfId="15737" xr:uid="{DE6210C9-BC5B-4172-845E-8340DBD768F2}"/>
    <cellStyle name="Note 35 14 2 2" xfId="18400" xr:uid="{DD669717-5529-404A-812F-9E1B04521234}"/>
    <cellStyle name="Note 35 14 2 3" xfId="32547" xr:uid="{20705483-DA6B-4EA6-9DCD-39617EF3BB30}"/>
    <cellStyle name="Note 35 14 3" xfId="4525" xr:uid="{CED71CDB-675D-4CB2-B28D-A76D6E9BA917}"/>
    <cellStyle name="Note 35 14 4" xfId="27028" xr:uid="{39B20EAF-FE7C-4557-9B67-B9724969C003}"/>
    <cellStyle name="Note 35 15" xfId="9543" xr:uid="{BA9DBA21-8685-49F4-85DC-CD92462BC6EF}"/>
    <cellStyle name="Note 35 15 2" xfId="16014" xr:uid="{AFEEF1FE-EA56-4FF8-957E-FDB6EA3E9020}"/>
    <cellStyle name="Note 35 15 2 2" xfId="18672" xr:uid="{E0C34FE9-34AE-4F75-9A5A-4C3C06555904}"/>
    <cellStyle name="Note 35 15 2 3" xfId="32811" xr:uid="{6ABB26D3-C991-4843-8731-E4B84053E842}"/>
    <cellStyle name="Note 35 15 3" xfId="19002" xr:uid="{AA4C516A-8EC0-47DF-AACD-C9ECC7D8C6DC}"/>
    <cellStyle name="Note 35 15 4" xfId="27292" xr:uid="{9376BD0E-5939-4FDF-B4D2-099D64B8AB7F}"/>
    <cellStyle name="Note 35 16" xfId="9956" xr:uid="{5E941CA2-CD88-4B94-A01A-EA59EFECD3ED}"/>
    <cellStyle name="Note 35 16 2" xfId="16427" xr:uid="{BF40E21C-346D-4DAB-9056-41C57E98DFDE}"/>
    <cellStyle name="Note 35 16 2 2" xfId="22688" xr:uid="{C161979A-AB37-4412-A26D-AF3ACF1C4205}"/>
    <cellStyle name="Note 35 16 2 3" xfId="33044" xr:uid="{E53F34F3-54A4-4630-837A-9FF65C5BDE5A}"/>
    <cellStyle name="Note 35 16 3" xfId="22742" xr:uid="{15B7782B-43DD-4E98-9AF1-0193343A3750}"/>
    <cellStyle name="Note 35 16 4" xfId="27532" xr:uid="{93C84A52-CE4D-48E9-ADA9-BE6CA17DB3B4}"/>
    <cellStyle name="Note 35 17" xfId="10135" xr:uid="{881D581B-A338-4535-8350-623F415C84BA}"/>
    <cellStyle name="Note 35 17 2" xfId="16606" xr:uid="{D9DE9C7B-4D09-4621-8B5E-72F75D62E885}"/>
    <cellStyle name="Note 35 17 2 2" xfId="20037" xr:uid="{EFA601E1-45DA-4EE3-8779-EFB9F84BA726}"/>
    <cellStyle name="Note 35 17 2 3" xfId="33221" xr:uid="{F3E070AD-3509-438A-A3EE-64045AB01144}"/>
    <cellStyle name="Note 35 17 3" xfId="5126" xr:uid="{A13ED3E8-9A07-4119-A481-F5E5EC96DBC3}"/>
    <cellStyle name="Note 35 17 4" xfId="27708" xr:uid="{554E8D29-8A46-46F7-87C8-2DB69BCE25A7}"/>
    <cellStyle name="Note 35 18" xfId="10312" xr:uid="{643585B9-9896-4E6F-99E0-C03C0EF2C4EE}"/>
    <cellStyle name="Note 35 18 2" xfId="16783" xr:uid="{92B1ED8C-3472-4B97-9620-A813598538C1}"/>
    <cellStyle name="Note 35 18 2 2" xfId="6197" xr:uid="{A2B8C70C-8DD4-4685-B634-DCD6C726A55E}"/>
    <cellStyle name="Note 35 18 2 3" xfId="33396" xr:uid="{E545F906-62FE-4FD2-B934-E7B405364717}"/>
    <cellStyle name="Note 35 18 3" xfId="21491" xr:uid="{9131BAF4-A077-4346-B6A3-C46562093FED}"/>
    <cellStyle name="Note 35 18 4" xfId="27884" xr:uid="{0EAA5BE3-9A14-417A-AD6C-D17379687990}"/>
    <cellStyle name="Note 35 19" xfId="10474" xr:uid="{98B08704-D641-42F0-949E-B5F6AF98C98C}"/>
    <cellStyle name="Note 35 19 2" xfId="16945" xr:uid="{90500240-98B3-4EED-9084-0007947498A5}"/>
    <cellStyle name="Note 35 19 2 2" xfId="17575" xr:uid="{CAD2B869-9CC4-4EEC-9B7D-516FFC444FA2}"/>
    <cellStyle name="Note 35 19 2 3" xfId="33556" xr:uid="{7034D9E6-514B-472E-820F-217A039747C4}"/>
    <cellStyle name="Note 35 19 3" xfId="23234" xr:uid="{05807C88-54B9-46E3-869D-6C4A8EC22648}"/>
    <cellStyle name="Note 35 19 4" xfId="28044" xr:uid="{42DFE186-06D4-48A7-98CD-F4CC4970D6BA}"/>
    <cellStyle name="Note 35 2" xfId="2230" xr:uid="{00000000-0005-0000-0000-0000B7080000}"/>
    <cellStyle name="Note 35 2 10" xfId="9033" xr:uid="{FD3ECFC1-0F88-436E-90FF-512CE39B470F}"/>
    <cellStyle name="Note 35 2 10 2" xfId="15504" xr:uid="{A52CC014-9050-4BB7-A924-6974CDF52708}"/>
    <cellStyle name="Note 35 2 10 2 2" xfId="21987" xr:uid="{2A9CB781-F31F-4E22-931A-F1756A361CAE}"/>
    <cellStyle name="Note 35 2 10 2 3" xfId="32323" xr:uid="{151E9FAE-A879-4CA7-9B1E-98057FA572C4}"/>
    <cellStyle name="Note 35 2 10 3" xfId="23112" xr:uid="{723D8FB1-690D-4684-A5C8-97898F9B0902}"/>
    <cellStyle name="Note 35 2 10 4" xfId="26805" xr:uid="{7B2D9E93-3CE3-4696-B392-B07E1275067D}"/>
    <cellStyle name="Note 35 2 11" xfId="8872" xr:uid="{AEAEBFF2-0545-4CF7-8209-73F1C2BD2175}"/>
    <cellStyle name="Note 35 2 11 2" xfId="15343" xr:uid="{768F6EA8-CFA1-4F48-BEBF-CD89AA32B671}"/>
    <cellStyle name="Note 35 2 11 2 2" xfId="5262" xr:uid="{62276A96-9697-48DF-A0DE-C7034C2244A5}"/>
    <cellStyle name="Note 35 2 11 2 3" xfId="32163" xr:uid="{E70797A9-7700-46B7-8C06-FC840FE78711}"/>
    <cellStyle name="Note 35 2 11 3" xfId="23024" xr:uid="{4AD05916-F657-47AB-8CE1-208882E6F900}"/>
    <cellStyle name="Note 35 2 11 4" xfId="26645" xr:uid="{C57F71FE-2B97-44C7-8A65-9C1AB3D174A7}"/>
    <cellStyle name="Note 35 2 12" xfId="9267" xr:uid="{CC572BEF-658A-4E6E-974E-246DDAF8F619}"/>
    <cellStyle name="Note 35 2 12 2" xfId="15738" xr:uid="{23C6B68E-C730-423E-AD40-0B8EBA5222A9}"/>
    <cellStyle name="Note 35 2 12 2 2" xfId="19182" xr:uid="{2FE31B55-8AE8-40C6-9430-52F3CCA9BE49}"/>
    <cellStyle name="Note 35 2 12 2 3" xfId="32548" xr:uid="{C5C7C4AE-1AF5-4B38-AFE2-0C9BAE54638B}"/>
    <cellStyle name="Note 35 2 12 3" xfId="22734" xr:uid="{1F0E084F-35CA-4689-917D-86B796235673}"/>
    <cellStyle name="Note 35 2 12 4" xfId="27029" xr:uid="{B8F29D9B-FCA2-48BB-A1EB-1F1FAE329C10}"/>
    <cellStyle name="Note 35 2 13" xfId="9542" xr:uid="{CC14C9C5-8E0B-423D-9824-E8BC468C35F5}"/>
    <cellStyle name="Note 35 2 13 2" xfId="16013" xr:uid="{8B3BA5F6-3DBF-4212-A679-497D5938E2D7}"/>
    <cellStyle name="Note 35 2 13 2 2" xfId="20240" xr:uid="{14A67374-A490-4CCD-87A4-B53FE7ED68F0}"/>
    <cellStyle name="Note 35 2 13 2 3" xfId="32810" xr:uid="{F73FF7BD-9DA6-4FAD-A824-8C307CA85AF6}"/>
    <cellStyle name="Note 35 2 13 3" xfId="23952" xr:uid="{A19EE739-7CA9-4636-A2F4-CE818EF55781}"/>
    <cellStyle name="Note 35 2 13 4" xfId="27291" xr:uid="{F0B6F4C6-4698-4DD2-80D2-EBC41761BF0C}"/>
    <cellStyle name="Note 35 2 14" xfId="9957" xr:uid="{D0697580-EDFF-4258-A84B-594DA3399B9D}"/>
    <cellStyle name="Note 35 2 14 2" xfId="16428" xr:uid="{4F7C3A26-A94B-46CC-8737-34ACC87E108F}"/>
    <cellStyle name="Note 35 2 14 2 2" xfId="23631" xr:uid="{FE0FB211-15A1-4906-8C3C-8417F372BB79}"/>
    <cellStyle name="Note 35 2 14 2 3" xfId="33045" xr:uid="{E642B898-2A17-47D5-8A28-7BDE0D5115CE}"/>
    <cellStyle name="Note 35 2 14 3" xfId="18433" xr:uid="{BDAD1C05-25E3-4004-A37D-81064D0D1BDB}"/>
    <cellStyle name="Note 35 2 14 4" xfId="27533" xr:uid="{A87344BF-E81E-491B-983F-BE8FC0853AF2}"/>
    <cellStyle name="Note 35 2 15" xfId="10136" xr:uid="{99B451ED-80DB-4A88-A452-1D6FF0DEEFB0}"/>
    <cellStyle name="Note 35 2 15 2" xfId="16607" xr:uid="{44909F4D-913A-462D-9128-AAA3EA8A52F6}"/>
    <cellStyle name="Note 35 2 15 2 2" xfId="17679" xr:uid="{997A5B38-821B-48E3-B87F-1C2C22D8B817}"/>
    <cellStyle name="Note 35 2 15 2 3" xfId="33222" xr:uid="{86435C3E-5829-4387-877C-7E5932C265F5}"/>
    <cellStyle name="Note 35 2 15 3" xfId="18025" xr:uid="{C8A51061-5D18-4739-B1EE-A6D654FF3516}"/>
    <cellStyle name="Note 35 2 15 4" xfId="27709" xr:uid="{951DFFF8-07F8-4128-9C6A-EADDE6DDB85B}"/>
    <cellStyle name="Note 35 2 16" xfId="10313" xr:uid="{8FB1A7C4-828D-4C26-AF60-DB616DB7BBA6}"/>
    <cellStyle name="Note 35 2 16 2" xfId="16784" xr:uid="{759449A6-0372-4504-B234-0DFFF889F2F1}"/>
    <cellStyle name="Note 35 2 16 2 2" xfId="21614" xr:uid="{B6A6B5ED-3BB0-4716-B140-0349EF5ED7C3}"/>
    <cellStyle name="Note 35 2 16 2 3" xfId="33397" xr:uid="{0A46F706-43FE-4181-92A6-CE7A445C077F}"/>
    <cellStyle name="Note 35 2 16 3" xfId="17736" xr:uid="{4067ED07-2F58-4C0C-A68F-ED4FF86762A4}"/>
    <cellStyle name="Note 35 2 16 4" xfId="27885" xr:uid="{35E3C521-42A4-4E6E-B801-14E6ECB0F35D}"/>
    <cellStyle name="Note 35 2 17" xfId="10475" xr:uid="{6F5A3E9C-0F0E-494D-A6F4-FB7B180418FC}"/>
    <cellStyle name="Note 35 2 17 2" xfId="16946" xr:uid="{D97F927B-83B8-4E83-87FD-609AE10378F0}"/>
    <cellStyle name="Note 35 2 17 2 2" xfId="4920" xr:uid="{7A88E9FF-B734-4E25-B809-7B54EF5410ED}"/>
    <cellStyle name="Note 35 2 17 2 3" xfId="33557" xr:uid="{62DDAFF6-F76F-4E96-AE17-2BEC4AFD741F}"/>
    <cellStyle name="Note 35 2 17 3" xfId="18021" xr:uid="{D3D5998A-F068-42EB-959F-86F5AF27A23C}"/>
    <cellStyle name="Note 35 2 17 4" xfId="28045" xr:uid="{81B1FE3C-CB34-490F-ABDB-DAA38868B251}"/>
    <cellStyle name="Note 35 2 18" xfId="11110" xr:uid="{132B9564-0A6D-4078-9F38-18220511AD8B}"/>
    <cellStyle name="Note 35 2 18 2" xfId="21757" xr:uid="{1F10035D-CEF1-4A7B-84D4-309EDE69FECD}"/>
    <cellStyle name="Note 35 2 18 3" xfId="28432" xr:uid="{BB21541A-1CE6-4372-BE68-E7C425F70C37}"/>
    <cellStyle name="Note 35 2 19" xfId="11534" xr:uid="{B245D675-FBA1-46BC-8658-3EB8BF8465A2}"/>
    <cellStyle name="Note 35 2 19 2" xfId="6986" xr:uid="{6B0666B1-CD81-4686-81D3-3EAD06D4F6C8}"/>
    <cellStyle name="Note 35 2 19 3" xfId="28820" xr:uid="{43CA9FCD-181E-477C-A3AC-F28675A0C001}"/>
    <cellStyle name="Note 35 2 2" xfId="2231" xr:uid="{00000000-0005-0000-0000-0000B8080000}"/>
    <cellStyle name="Note 35 2 2 2" xfId="4256" xr:uid="{C58E7477-F2D0-4FAD-B442-C67A5222E490}"/>
    <cellStyle name="Note 35 2 2 2 2" xfId="13453" xr:uid="{6C9801C5-B8AD-44FD-AFE2-DD174E50A6A9}"/>
    <cellStyle name="Note 35 2 2 2 2 2" xfId="18241" xr:uid="{D9B45560-C69B-413F-B245-A3D4CC2A8D5C}"/>
    <cellStyle name="Note 35 2 2 2 2 3" xfId="30594" xr:uid="{3379F1B0-2F9C-4E80-9E20-7F952C74AF23}"/>
    <cellStyle name="Note 35 2 2 2 3" xfId="23432" xr:uid="{DE485D92-0591-4504-B2F0-D62C1792B753}"/>
    <cellStyle name="Note 35 2 2 2 4" xfId="25063" xr:uid="{BFE67263-CAA1-4596-BDAB-78D7C7F5DE7E}"/>
    <cellStyle name="Note 35 2 2 3" xfId="11535" xr:uid="{5D127FB6-6EF1-4CFC-A3F0-DA0F3D1F5132}"/>
    <cellStyle name="Note 35 2 2 3 2" xfId="7731" xr:uid="{16196A47-EBAC-4734-BCB4-F6D6BB0E1D9A}"/>
    <cellStyle name="Note 35 2 2 3 3" xfId="28821" xr:uid="{347D1AA8-2F1E-4F00-A731-B242CBB04F1D}"/>
    <cellStyle name="Note 35 2 2 4" xfId="12448" xr:uid="{45BC48CA-3C7C-4BD6-9115-5008A24BE4FB}"/>
    <cellStyle name="Note 35 2 2 4 2" xfId="22451" xr:uid="{8EF3C12C-15E9-4136-A3D5-925CDC07CEE2}"/>
    <cellStyle name="Note 35 2 2 4 3" xfId="29674" xr:uid="{FFE44CA3-13B1-421C-9C7E-ECA4C97E00FA}"/>
    <cellStyle name="Note 35 2 2 5" xfId="23623" xr:uid="{FE368848-094B-42A1-AAF1-E4089F42825E}"/>
    <cellStyle name="Note 35 2 20" xfId="10750" xr:uid="{1C2ADF34-650C-45C8-A767-84E2CE6B5C28}"/>
    <cellStyle name="Note 35 2 20 2" xfId="22126" xr:uid="{E897ACC6-878D-46F4-BB89-3B2D12C219B0}"/>
    <cellStyle name="Note 35 2 20 3" xfId="28280" xr:uid="{43DB4FDA-BC0F-446B-B3F0-8854835B9BF3}"/>
    <cellStyle name="Note 35 2 21" xfId="11872" xr:uid="{A2CE8A99-25BD-4B69-82BA-DE0E27A5B1D7}"/>
    <cellStyle name="Note 35 2 21 2" xfId="22829" xr:uid="{F99A1DD4-C923-4B9A-BDA7-E7786FBE2044}"/>
    <cellStyle name="Note 35 2 21 3" xfId="29151" xr:uid="{369BB2FF-2FB4-4396-9FC3-AB484E53DC05}"/>
    <cellStyle name="Note 35 2 22" xfId="12055" xr:uid="{3E0D4D55-CCF5-491C-B080-638748D1823B}"/>
    <cellStyle name="Note 35 2 22 2" xfId="23590" xr:uid="{F3AC8CB2-12BF-4F9D-BECF-19C254C121E8}"/>
    <cellStyle name="Note 35 2 22 3" xfId="29330" xr:uid="{3187887C-BE4E-47C1-AA9A-A6312F426F8A}"/>
    <cellStyle name="Note 35 2 23" xfId="11988" xr:uid="{85E044EE-8061-45B7-AD56-DF3ED9CEEC5B}"/>
    <cellStyle name="Note 35 2 23 2" xfId="23428" xr:uid="{85F37402-5F92-48CE-8025-9FCE90446C25}"/>
    <cellStyle name="Note 35 2 23 3" xfId="29267" xr:uid="{48C75350-1FAB-4E36-9482-1204C7C6B287}"/>
    <cellStyle name="Note 35 2 24" xfId="17198" xr:uid="{2A28528D-E96D-4972-8A49-FCC60982D898}"/>
    <cellStyle name="Note 35 2 24 2" xfId="19646" xr:uid="{04DBD451-000F-4735-A7B9-3B09FCED4D56}"/>
    <cellStyle name="Note 35 2 24 3" xfId="33762" xr:uid="{B4E86EF6-3366-4AFE-B9D6-4D8E05AC3559}"/>
    <cellStyle name="Note 35 2 25" xfId="17954" xr:uid="{6E6CDC3A-5F2F-48B9-A06E-D6A3BC703D09}"/>
    <cellStyle name="Note 35 2 26" xfId="34122" xr:uid="{8623986B-1588-4C8E-B374-4FE9EFF2126A}"/>
    <cellStyle name="Note 35 2 27" xfId="33969" xr:uid="{75A4223C-B91D-47B6-BF40-9D9896577FC8}"/>
    <cellStyle name="Note 35 2 28" xfId="26597" xr:uid="{2C0D551F-01F0-4485-84C0-A29EE81C9BA0}"/>
    <cellStyle name="Note 35 2 3" xfId="3517" xr:uid="{2E613429-9D30-4F72-97F0-E4E74B9F3B7B}"/>
    <cellStyle name="Note 35 2 3 2" xfId="13452" xr:uid="{D2D2F2F2-3571-4698-8BC5-0C4FDD1C0641}"/>
    <cellStyle name="Note 35 2 3 2 2" xfId="21387" xr:uid="{D2FD1473-6CB8-4DC8-AB51-569D147FA0CB}"/>
    <cellStyle name="Note 35 2 3 2 3" xfId="30593" xr:uid="{934C7754-3DFE-426D-AB7E-AE267CBD06E1}"/>
    <cellStyle name="Note 35 2 3 3" xfId="7112" xr:uid="{F4F98C24-8C08-4262-A9A0-576750BFF4C8}"/>
    <cellStyle name="Note 35 2 3 4" xfId="22488" xr:uid="{E5777C93-FEF7-4BDA-8921-1023F5554138}"/>
    <cellStyle name="Note 35 2 3 5" xfId="25062" xr:uid="{4A398F13-3AE5-47D6-A1C3-AFB9122FFE2E}"/>
    <cellStyle name="Note 35 2 4" xfId="3764" xr:uid="{68C3A4C9-0C10-40F9-AA64-615FBE1086B4}"/>
    <cellStyle name="Note 35 2 4 2" xfId="14079" xr:uid="{DA13066B-5669-4422-AA35-40B4DC0690F4}"/>
    <cellStyle name="Note 35 2 4 2 2" xfId="20620" xr:uid="{9DC79D7D-E1C8-45C2-84C8-D8C5BC8D1E87}"/>
    <cellStyle name="Note 35 2 4 2 3" xfId="31107" xr:uid="{C4F3C1D6-B8E0-4A4A-A453-800D34997108}"/>
    <cellStyle name="Note 35 2 4 3" xfId="4830" xr:uid="{510027A6-344C-48ED-9770-9ECB1B6565D4}"/>
    <cellStyle name="Note 35 2 4 4" xfId="25586" xr:uid="{53425A41-A48E-4DA3-A1A7-78BAFFB7A952}"/>
    <cellStyle name="Note 35 2 5" xfId="7511" xr:uid="{74118C75-8C6E-4C25-9759-FEB62B8BF647}"/>
    <cellStyle name="Note 35 2 5 2" xfId="13915" xr:uid="{F99F108F-BD13-43AA-8842-C84ADB3378AE}"/>
    <cellStyle name="Note 35 2 5 2 2" xfId="19234" xr:uid="{A3606084-9850-4AB5-BDD1-85159C955C7A}"/>
    <cellStyle name="Note 35 2 5 2 3" xfId="30945" xr:uid="{4417363F-125E-4D3F-BB2E-C4FF6BF86B32}"/>
    <cellStyle name="Note 35 2 5 3" xfId="5828" xr:uid="{BD41D32B-CA6A-44DA-8472-6B1205502ABC}"/>
    <cellStyle name="Note 35 2 5 4" xfId="25424" xr:uid="{A919FBB0-4AB3-487F-A102-A9262D53BC08}"/>
    <cellStyle name="Note 35 2 6" xfId="7845" xr:uid="{2CF3A3AF-3575-4048-A435-4220D7B91BC8}"/>
    <cellStyle name="Note 35 2 6 2" xfId="14316" xr:uid="{D01B4F6B-EAEF-4959-B2F6-0168854D2ACF}"/>
    <cellStyle name="Note 35 2 6 2 2" xfId="19113" xr:uid="{9F520792-04B4-4A48-8091-ABE67E020379}"/>
    <cellStyle name="Note 35 2 6 2 3" xfId="31332" xr:uid="{C2B65D37-DCA3-4ABE-8307-4B1AAE01E03F}"/>
    <cellStyle name="Note 35 2 6 3" xfId="17923" xr:uid="{840F4B5C-CC41-48E2-B3B3-EF317AD0562D}"/>
    <cellStyle name="Note 35 2 6 4" xfId="25811" xr:uid="{B3CC0E5E-4E7D-4886-8894-DD865174D637}"/>
    <cellStyle name="Note 35 2 7" xfId="8121" xr:uid="{3C57616F-732F-4145-859C-341F6F607EDF}"/>
    <cellStyle name="Note 35 2 7 2" xfId="14592" xr:uid="{DE06C90F-C3EE-411A-9147-3B63B5FD0B6D}"/>
    <cellStyle name="Note 35 2 7 2 2" xfId="23331" xr:uid="{AAFDDC1C-CE7A-4A6A-95E5-7364091812C2}"/>
    <cellStyle name="Note 35 2 7 2 3" xfId="31602" xr:uid="{FEEF972E-5CD9-419A-B893-C21FFE72ABC7}"/>
    <cellStyle name="Note 35 2 7 3" xfId="22975" xr:uid="{EC56A5C5-5C31-4F5C-AE76-89C766E46A1F}"/>
    <cellStyle name="Note 35 2 7 4" xfId="26082" xr:uid="{1F060A40-93C9-4C16-997C-7F7308A9AA15}"/>
    <cellStyle name="Note 35 2 8" xfId="8491" xr:uid="{72905491-6C3C-498C-BD24-DC5D8A835359}"/>
    <cellStyle name="Note 35 2 8 2" xfId="14962" xr:uid="{9B2D4A8A-30B1-4EED-A563-7A19258D20A7}"/>
    <cellStyle name="Note 35 2 8 2 2" xfId="5441" xr:uid="{0E788A68-100D-4221-9D8F-D47955A0AE04}"/>
    <cellStyle name="Note 35 2 8 2 3" xfId="31873" xr:uid="{33DC6FAC-62B8-4F80-9D4A-9F1F0D68087D}"/>
    <cellStyle name="Note 35 2 8 3" xfId="6140" xr:uid="{E770B55E-947F-4570-AD50-C485E94F692A}"/>
    <cellStyle name="Note 35 2 8 4" xfId="26354" xr:uid="{7FD25C7F-AC90-42EB-8366-919353DDC293}"/>
    <cellStyle name="Note 35 2 9" xfId="8336" xr:uid="{816F0FE3-A703-4FB9-9E56-5960F72E5FA7}"/>
    <cellStyle name="Note 35 2 9 2" xfId="14807" xr:uid="{572F522B-0125-4A02-BD3D-36E90B542C4F}"/>
    <cellStyle name="Note 35 2 9 2 2" xfId="7027" xr:uid="{92B0AAD0-4514-4919-96DA-01503ACF3799}"/>
    <cellStyle name="Note 35 2 9 2 3" xfId="31718" xr:uid="{55C8A277-45BA-4FE7-AA01-9BB68101A83D}"/>
    <cellStyle name="Note 35 2 9 3" xfId="6121" xr:uid="{2ECA9CD1-0EDF-41DC-AE0A-C818560F5F29}"/>
    <cellStyle name="Note 35 2 9 4" xfId="26199" xr:uid="{42AD36CF-1EA4-46D9-A5CC-FD538D1A6E71}"/>
    <cellStyle name="Note 35 20" xfId="11109" xr:uid="{67BE1FF7-831E-4813-863A-25F359705549}"/>
    <cellStyle name="Note 35 20 2" xfId="19118" xr:uid="{E34F3E6E-02F3-4AC1-9461-F89F1AF2E2CA}"/>
    <cellStyle name="Note 35 20 3" xfId="28431" xr:uid="{BAE24807-9F5B-4CDC-8865-28E79D97535B}"/>
    <cellStyle name="Note 35 21" xfId="11533" xr:uid="{A27A0146-F15A-4F7F-ADAF-2DD19BD8F7B4}"/>
    <cellStyle name="Note 35 21 2" xfId="23582" xr:uid="{A055AC72-44DE-4CF7-8777-03EE672C2E73}"/>
    <cellStyle name="Note 35 21 3" xfId="28819" xr:uid="{2EF46B17-7CA3-4BEC-8F72-0AB98C992F78}"/>
    <cellStyle name="Note 35 22" xfId="10751" xr:uid="{2D3D0289-5566-411D-8D5B-A1A3ACD4D98B}"/>
    <cellStyle name="Note 35 22 2" xfId="19601" xr:uid="{B097C92F-88BE-4530-B116-A7D83B9C266D}"/>
    <cellStyle name="Note 35 22 3" xfId="28281" xr:uid="{91D65C00-4894-48EA-98AB-E796059DBCE6}"/>
    <cellStyle name="Note 35 23" xfId="11871" xr:uid="{AAC91F56-8D33-4C60-96FF-108CA80045B9}"/>
    <cellStyle name="Note 35 23 2" xfId="5593" xr:uid="{F3E3E4C4-CAE0-4A1C-B15D-FA16A7A4CC18}"/>
    <cellStyle name="Note 35 23 3" xfId="29150" xr:uid="{D07EDFAC-29D6-4546-84FE-478DFD43053D}"/>
    <cellStyle name="Note 35 24" xfId="12054" xr:uid="{6A1BAA2C-52C4-4CD8-8CAB-5E7289F1052C}"/>
    <cellStyle name="Note 35 24 2" xfId="5968" xr:uid="{B921CE94-1F4E-4976-B7A8-FDFB4D7F2BE8}"/>
    <cellStyle name="Note 35 24 3" xfId="29329" xr:uid="{3B00EF6B-EE4D-4067-BD62-0105916D44CB}"/>
    <cellStyle name="Note 35 25" xfId="12031" xr:uid="{6DCB5389-2154-4952-B053-5FA0855D41E6}"/>
    <cellStyle name="Note 35 25 2" xfId="20999" xr:uid="{1BFB367E-0E55-47A1-BBC5-5762E38CCC46}"/>
    <cellStyle name="Note 35 25 3" xfId="29306" xr:uid="{80FAE535-1F31-4873-9ACC-2CB3C90C08A9}"/>
    <cellStyle name="Note 35 26" xfId="17197" xr:uid="{C585A274-6AAC-4399-ADB0-2BB57650B3A4}"/>
    <cellStyle name="Note 35 26 2" xfId="20524" xr:uid="{588B4ACB-B40F-428C-97D5-F2B1F52B9A5B}"/>
    <cellStyle name="Note 35 26 3" xfId="33761" xr:uid="{30640324-B03B-4E4A-9428-4B83C80A6328}"/>
    <cellStyle name="Note 35 27" xfId="20126" xr:uid="{ED278375-10E2-401A-B050-4C6D680EF547}"/>
    <cellStyle name="Note 35 28" xfId="34177" xr:uid="{2959EFDB-536F-4989-A203-3AEED20FF466}"/>
    <cellStyle name="Note 35 29" xfId="34084" xr:uid="{A476ECDF-0B12-419C-8CBC-099CACF3DABA}"/>
    <cellStyle name="Note 35 3" xfId="2232" xr:uid="{00000000-0005-0000-0000-0000B9080000}"/>
    <cellStyle name="Note 35 3 2" xfId="4257" xr:uid="{5D59B7C8-558D-495C-A7FD-05D724A644FE}"/>
    <cellStyle name="Note 35 3 2 2" xfId="13454" xr:uid="{BB28664B-2AB9-437F-947C-8C736675B6F7}"/>
    <cellStyle name="Note 35 3 2 2 2" xfId="21586" xr:uid="{D279D20B-FA05-4225-B865-42F46C380378}"/>
    <cellStyle name="Note 35 3 2 2 3" xfId="30595" xr:uid="{829EA3C0-0D40-48D8-9032-23ACC01374B3}"/>
    <cellStyle name="Note 35 3 2 3" xfId="23542" xr:uid="{FFAB45D0-EADA-4686-85E2-8621C2BB75A8}"/>
    <cellStyle name="Note 35 3 2 4" xfId="25064" xr:uid="{0C0212B1-6714-46CC-B545-3E717FEACB70}"/>
    <cellStyle name="Note 35 3 3" xfId="11536" xr:uid="{A29FC5F0-6BAF-424C-8696-AC13F7628E23}"/>
    <cellStyle name="Note 35 3 3 2" xfId="19756" xr:uid="{92DEDE41-5793-43A7-8CCB-1A987F4312D5}"/>
    <cellStyle name="Note 35 3 3 3" xfId="28822" xr:uid="{41B07F9C-03F1-40FF-BAD5-39D1FD9E260F}"/>
    <cellStyle name="Note 35 3 4" xfId="12449" xr:uid="{2FC18F40-44BD-4008-B551-EBC9121BE427}"/>
    <cellStyle name="Note 35 3 4 2" xfId="20141" xr:uid="{CFA811EA-34E2-471B-9250-7E66C5750B5B}"/>
    <cellStyle name="Note 35 3 4 3" xfId="29675" xr:uid="{9ECD7914-1A74-40DC-BEE6-6CE9EF811548}"/>
    <cellStyle name="Note 35 3 5" xfId="22804" xr:uid="{3DE5B1F2-D943-4438-9783-74BB7455A3CE}"/>
    <cellStyle name="Note 35 3 6" xfId="24184" xr:uid="{A6632E18-3B55-4F16-A694-5D32129381F7}"/>
    <cellStyle name="Note 35 30" xfId="30899" xr:uid="{588EA177-23CE-4A06-B865-279DB55FAFD5}"/>
    <cellStyle name="Note 35 4" xfId="3310" xr:uid="{61BF7309-909A-4ECA-B0AE-E074E4D3769C}"/>
    <cellStyle name="Note 35 4 2" xfId="12940" xr:uid="{5504F412-F4C6-4573-93D6-B0C45F13B7DA}"/>
    <cellStyle name="Note 35 4 2 2" xfId="18591" xr:uid="{333AD94C-2BC7-4E19-9CBA-13900A20E29D}"/>
    <cellStyle name="Note 35 4 2 3" xfId="30165" xr:uid="{C9CE68C0-E8B8-4923-AF70-A1CE3DAE5804}"/>
    <cellStyle name="Note 35 4 3" xfId="6590" xr:uid="{0FF26B97-7C15-47E7-9C09-924B9C65F8AC}"/>
    <cellStyle name="Note 35 4 4" xfId="17690" xr:uid="{5ADDEE53-CB39-42D1-BF4A-3B2EE374C07D}"/>
    <cellStyle name="Note 35 5" xfId="3518" xr:uid="{7B4A5492-0ACF-4791-A243-A123C7B2EA00}"/>
    <cellStyle name="Note 35 5 2" xfId="13451" xr:uid="{A71AC234-FAC6-4F4F-822D-C5395573F268}"/>
    <cellStyle name="Note 35 5 2 2" xfId="23581" xr:uid="{3FA31235-9245-4E36-8FA5-96129F45E6B6}"/>
    <cellStyle name="Note 35 5 2 3" xfId="30592" xr:uid="{AB6C376B-151B-4013-9D2E-7E1F72DC469B}"/>
    <cellStyle name="Note 35 5 3" xfId="7111" xr:uid="{7CFB592D-7BC3-4034-B58E-91E1FD3FE54F}"/>
    <cellStyle name="Note 35 5 4" xfId="21320" xr:uid="{CA650B9B-0B0D-45BB-8EDD-1D2111E0B071}"/>
    <cellStyle name="Note 35 5 5" xfId="25061" xr:uid="{45ECD2B1-0252-4D76-9261-405F5E3380F4}"/>
    <cellStyle name="Note 35 6" xfId="3763" xr:uid="{ADBAA483-770E-46F0-93B0-AF7B1B63BFB2}"/>
    <cellStyle name="Note 35 6 2" xfId="14078" xr:uid="{E395B68E-D6A3-41CF-8146-E20A9AF0FCFD}"/>
    <cellStyle name="Note 35 6 2 2" xfId="21366" xr:uid="{710DF3A5-7F05-447B-84E1-C88081D8B16B}"/>
    <cellStyle name="Note 35 6 2 3" xfId="31106" xr:uid="{9076C258-A800-4296-82CE-43DB3A25A18C}"/>
    <cellStyle name="Note 35 6 3" xfId="21244" xr:uid="{3DF2070C-C141-4A10-BB99-1D3BA2A8EDC5}"/>
    <cellStyle name="Note 35 6 4" xfId="25585" xr:uid="{66A6E786-E60A-47F5-BE83-4093AA699FDC}"/>
    <cellStyle name="Note 35 7" xfId="7510" xr:uid="{936D8BCF-DC45-453A-88C8-F0BE387A5843}"/>
    <cellStyle name="Note 35 7 2" xfId="13914" xr:uid="{93788616-D113-4A2F-A458-B29FCD2186B1}"/>
    <cellStyle name="Note 35 7 2 2" xfId="19022" xr:uid="{E1D60081-6619-46A2-BADE-3C407E511EED}"/>
    <cellStyle name="Note 35 7 2 3" xfId="30944" xr:uid="{B98DEB5C-174A-40CA-82C6-484CF2BA0418}"/>
    <cellStyle name="Note 35 7 3" xfId="23064" xr:uid="{2FA417C2-7627-441A-AB78-E394056B3ED9}"/>
    <cellStyle name="Note 35 7 4" xfId="25423" xr:uid="{2282CA33-492B-434C-ACA5-04BBB367696C}"/>
    <cellStyle name="Note 35 8" xfId="7844" xr:uid="{B1716C8C-5CA4-47F9-847F-59786C1A4882}"/>
    <cellStyle name="Note 35 8 2" xfId="14315" xr:uid="{FF3474D6-582E-4C93-BA67-81C69FDD5FE5}"/>
    <cellStyle name="Note 35 8 2 2" xfId="22152" xr:uid="{3DB1FD39-53C8-411C-B0C0-758B732CA171}"/>
    <cellStyle name="Note 35 8 2 3" xfId="31331" xr:uid="{709E2683-7FDB-4FB7-9DFE-45F1F355EF22}"/>
    <cellStyle name="Note 35 8 3" xfId="4777" xr:uid="{5ECAF881-AB5D-4CF9-892D-8D8CDFF5A6BB}"/>
    <cellStyle name="Note 35 8 4" xfId="25810" xr:uid="{E830825B-FBEB-4D1F-BC46-0C0B6D2C3251}"/>
    <cellStyle name="Note 35 9" xfId="8122" xr:uid="{CDE78D5B-1AD5-49EB-894B-FB8A7D20BC9F}"/>
    <cellStyle name="Note 35 9 2" xfId="14593" xr:uid="{76CEAFE8-9E05-46B4-903F-1F2AA4728E55}"/>
    <cellStyle name="Note 35 9 2 2" xfId="5524" xr:uid="{28465318-B962-4AEA-987D-58B497D40E9D}"/>
    <cellStyle name="Note 35 9 2 3" xfId="31603" xr:uid="{D85450A6-A348-4192-B6B3-918B041A6BC1}"/>
    <cellStyle name="Note 35 9 3" xfId="23988" xr:uid="{436F14F9-75A9-4414-B444-422A37148EFF}"/>
    <cellStyle name="Note 35 9 4" xfId="26083" xr:uid="{4AC2ACA2-C796-4FB9-BED5-4022ED238BF4}"/>
    <cellStyle name="Note 35_TRAFO" xfId="2233" xr:uid="{00000000-0005-0000-0000-0000BA080000}"/>
    <cellStyle name="Note 36" xfId="2234" xr:uid="{00000000-0005-0000-0000-0000BB080000}"/>
    <cellStyle name="Note 36 10" xfId="8492" xr:uid="{F5FF1553-F6C3-443E-AE00-0F757F54EA05}"/>
    <cellStyle name="Note 36 10 2" xfId="14963" xr:uid="{5D5581CA-32BA-431C-9F67-26D25D59F260}"/>
    <cellStyle name="Note 36 10 2 2" xfId="5143" xr:uid="{F9027D88-CCE8-4FF6-AC38-4B3031DA61D6}"/>
    <cellStyle name="Note 36 10 2 3" xfId="31874" xr:uid="{05AD48BA-580B-48D9-BA6E-76D6D20C11F1}"/>
    <cellStyle name="Note 36 10 3" xfId="22206" xr:uid="{7F137D0E-5299-47E0-8A62-2622912D779F}"/>
    <cellStyle name="Note 36 10 4" xfId="26355" xr:uid="{107E15ED-4013-4214-965E-302A06E28C73}"/>
    <cellStyle name="Note 36 11" xfId="8559" xr:uid="{2B6C4F84-ED4B-4FBA-B3B2-F4A28B3FCB84}"/>
    <cellStyle name="Note 36 11 2" xfId="15030" xr:uid="{6E38372F-1FBA-4C6B-A93E-6F21AAB6FEF7}"/>
    <cellStyle name="Note 36 11 2 2" xfId="21272" xr:uid="{CDFFD22D-A013-4093-8A4E-EBB730065A3D}"/>
    <cellStyle name="Note 36 11 2 3" xfId="31937" xr:uid="{2B02A86F-19D3-4CF9-B93B-FA5E64D44D6F}"/>
    <cellStyle name="Note 36 11 3" xfId="21925" xr:uid="{F7952D95-4808-4DDC-89B6-BCF703599267}"/>
    <cellStyle name="Note 36 11 4" xfId="26417" xr:uid="{985AF6A8-84C2-4E21-8157-E158E8ADAE2F}"/>
    <cellStyle name="Note 36 12" xfId="9034" xr:uid="{F638D303-0392-4E5F-98FA-621110D18181}"/>
    <cellStyle name="Note 36 12 2" xfId="15505" xr:uid="{6502EC76-0BE7-4A62-A223-6C739FBDFF90}"/>
    <cellStyle name="Note 36 12 2 2" xfId="7656" xr:uid="{C87DED35-C399-4388-A553-52DFEE0D236C}"/>
    <cellStyle name="Note 36 12 2 3" xfId="32324" xr:uid="{FA8FF802-E7F5-4557-AEC4-7BC6E26C802B}"/>
    <cellStyle name="Note 36 12 3" xfId="20621" xr:uid="{BCC51338-9E6D-415B-8240-342B8EAD0044}"/>
    <cellStyle name="Note 36 12 4" xfId="26806" xr:uid="{C97FAE2E-487E-4971-893D-D94F4BABADE7}"/>
    <cellStyle name="Note 36 13" xfId="9201" xr:uid="{CA95464F-16B3-49DA-AE2B-08C01001D2F3}"/>
    <cellStyle name="Note 36 13 2" xfId="15672" xr:uid="{DE1F9A92-517E-434D-A7C7-6EFF83C69774}"/>
    <cellStyle name="Note 36 13 2 2" xfId="19281" xr:uid="{B9E94D58-B417-492D-A478-7D93EE425901}"/>
    <cellStyle name="Note 36 13 2 3" xfId="32486" xr:uid="{2A63887D-AD77-4C2A-BCC9-E1F7238CE1B6}"/>
    <cellStyle name="Note 36 13 3" xfId="5642" xr:uid="{9919919F-8694-4675-879B-862D6BD7F09A}"/>
    <cellStyle name="Note 36 13 4" xfId="26968" xr:uid="{34A0117F-C73E-443F-B7DA-CA42D135E01C}"/>
    <cellStyle name="Note 36 14" xfId="9268" xr:uid="{88D4F8E3-A64F-445C-80DB-6728BB70CCD2}"/>
    <cellStyle name="Note 36 14 2" xfId="15739" xr:uid="{C357DBAD-FE86-4E02-A21C-ECEF5387E3DA}"/>
    <cellStyle name="Note 36 14 2 2" xfId="18142" xr:uid="{45489634-31D5-4107-8594-99C034D86F63}"/>
    <cellStyle name="Note 36 14 2 3" xfId="32549" xr:uid="{A8973FFA-93A7-4499-80AD-1A1E560876D5}"/>
    <cellStyle name="Note 36 14 3" xfId="5922" xr:uid="{28ABFA14-D50A-4E43-AF62-83BB14EE8892}"/>
    <cellStyle name="Note 36 14 4" xfId="27030" xr:uid="{280F9A10-B601-49B3-BD67-F68D9F346501}"/>
    <cellStyle name="Note 36 15" xfId="9541" xr:uid="{868C6AC8-7789-418D-B078-37485D4AE732}"/>
    <cellStyle name="Note 36 15 2" xfId="16012" xr:uid="{E59EC2AD-66D2-4A4C-A29F-1A6653D3660C}"/>
    <cellStyle name="Note 36 15 2 2" xfId="20743" xr:uid="{768CDE1A-D12B-4D05-832E-07966DCE1959}"/>
    <cellStyle name="Note 36 15 2 3" xfId="32809" xr:uid="{A390E0B3-2274-47F7-BB44-8060BF3DE559}"/>
    <cellStyle name="Note 36 15 3" xfId="23740" xr:uid="{3221EE7B-6F73-434C-A00B-679F2FA6B75F}"/>
    <cellStyle name="Note 36 15 4" xfId="27290" xr:uid="{4A520492-985E-42AF-A16E-91FBCED8509D}"/>
    <cellStyle name="Note 36 16" xfId="9958" xr:uid="{FE04FA6A-2AB6-443F-843A-5AF26099D395}"/>
    <cellStyle name="Note 36 16 2" xfId="16429" xr:uid="{931660D4-848A-4145-BAE5-2D02B8391976}"/>
    <cellStyle name="Note 36 16 2 2" xfId="19515" xr:uid="{38BA9143-F296-4009-A93D-E20161AE8072}"/>
    <cellStyle name="Note 36 16 2 3" xfId="33046" xr:uid="{9896967E-CE9B-48DE-8773-A4E562DA7E77}"/>
    <cellStyle name="Note 36 16 3" xfId="18375" xr:uid="{3F4717CF-C051-42D3-80A1-265F0817026B}"/>
    <cellStyle name="Note 36 16 4" xfId="27534" xr:uid="{EF39DBF8-21B8-48DB-B000-64DE78C8FE3B}"/>
    <cellStyle name="Note 36 17" xfId="10137" xr:uid="{32BE5397-E02B-4EE3-A4B9-A56DE6B49D26}"/>
    <cellStyle name="Note 36 17 2" xfId="16608" xr:uid="{B9DEC9C5-A0ED-4ECE-8568-AA3053671732}"/>
    <cellStyle name="Note 36 17 2 2" xfId="23605" xr:uid="{5681D6AB-F7AF-46C0-A25C-6AE3F3C76698}"/>
    <cellStyle name="Note 36 17 2 3" xfId="33223" xr:uid="{D6355E4E-C8B1-43B5-85A2-7EE3F5813910}"/>
    <cellStyle name="Note 36 17 3" xfId="6562" xr:uid="{17F3F2C4-36B1-4DCE-92A0-1B937EE2F10E}"/>
    <cellStyle name="Note 36 17 4" xfId="27710" xr:uid="{DAE421D0-8F6F-43A9-AFD7-85638C7FC637}"/>
    <cellStyle name="Note 36 18" xfId="10314" xr:uid="{481FFD4B-D0B2-4D7F-878D-FD8ED8B41197}"/>
    <cellStyle name="Note 36 18 2" xfId="16785" xr:uid="{6A33FCED-825D-4B7E-B4EB-F1850352B59F}"/>
    <cellStyle name="Note 36 18 2 2" xfId="21088" xr:uid="{5FCF5146-3304-48BC-BE16-9660203D723E}"/>
    <cellStyle name="Note 36 18 2 3" xfId="33398" xr:uid="{5F6F262F-B49E-4DF3-A1AD-51D2D3FCA349}"/>
    <cellStyle name="Note 36 18 3" xfId="4706" xr:uid="{647ADF68-7A1A-4509-B59C-FDF149429B0A}"/>
    <cellStyle name="Note 36 18 4" xfId="27886" xr:uid="{1A8BAF0D-932D-4350-94A4-004D68B93FD2}"/>
    <cellStyle name="Note 36 19" xfId="10476" xr:uid="{0CDFD276-C510-40C0-BEFC-C57E1B578AEA}"/>
    <cellStyle name="Note 36 19 2" xfId="16947" xr:uid="{B6A78975-7CD1-4CF2-AD1D-0941BD7576AE}"/>
    <cellStyle name="Note 36 19 2 2" xfId="19264" xr:uid="{FFAEF52D-7D1E-4794-BF8D-FB63D7C65F59}"/>
    <cellStyle name="Note 36 19 2 3" xfId="33558" xr:uid="{5E72EF89-0F0B-4A8A-949A-66EA326EDCD4}"/>
    <cellStyle name="Note 36 19 3" xfId="20652" xr:uid="{DCD84743-C13B-4AC1-A35A-AE1B55677BB7}"/>
    <cellStyle name="Note 36 19 4" xfId="28046" xr:uid="{92F5020A-56EE-4B04-9E2F-A3D57729A20B}"/>
    <cellStyle name="Note 36 2" xfId="2235" xr:uid="{00000000-0005-0000-0000-0000BC080000}"/>
    <cellStyle name="Note 36 2 10" xfId="9035" xr:uid="{FF9260E3-B451-4549-9072-69331C9690BE}"/>
    <cellStyle name="Note 36 2 10 2" xfId="15506" xr:uid="{2819ADC8-92FB-48F9-A63C-FDF08E18B937}"/>
    <cellStyle name="Note 36 2 10 2 2" xfId="19837" xr:uid="{FF1B8D3D-AFD1-4DDD-B1DF-62FBADC52E7C}"/>
    <cellStyle name="Note 36 2 10 2 3" xfId="32325" xr:uid="{D7094922-4161-4151-B839-75C60A6C67F5}"/>
    <cellStyle name="Note 36 2 10 3" xfId="7093" xr:uid="{9664B79D-3C9D-4838-B9BA-AAB011C41F32}"/>
    <cellStyle name="Note 36 2 10 4" xfId="26807" xr:uid="{663022CC-EA3E-4BAE-A2FD-F39DA9D54BAB}"/>
    <cellStyle name="Note 36 2 11" xfId="9192" xr:uid="{DA392185-A204-463B-8347-A0BFCAA9E254}"/>
    <cellStyle name="Note 36 2 11 2" xfId="15663" xr:uid="{F5204488-64A5-43A0-AF2B-96820CA0ADD8}"/>
    <cellStyle name="Note 36 2 11 2 2" xfId="19063" xr:uid="{D4A4B556-12B3-4CDC-9E3B-1765EDB4C83C}"/>
    <cellStyle name="Note 36 2 11 2 3" xfId="32477" xr:uid="{241F9414-0C99-4B9A-9906-B19D446A7A89}"/>
    <cellStyle name="Note 36 2 11 3" xfId="22614" xr:uid="{4CDD119E-1FCB-4202-AC20-D7C9A36A75DE}"/>
    <cellStyle name="Note 36 2 11 4" xfId="26959" xr:uid="{642CAA34-BC78-4E52-ADBC-38CAAF915CEF}"/>
    <cellStyle name="Note 36 2 12" xfId="9269" xr:uid="{C26EDA14-48C8-4050-8CB3-E72103257C2B}"/>
    <cellStyle name="Note 36 2 12 2" xfId="15740" xr:uid="{2258AAE7-83D9-499E-A12F-3DD924EAD215}"/>
    <cellStyle name="Note 36 2 12 2 2" xfId="18484" xr:uid="{28B157AB-0E8C-4626-8DCB-B04DF57ECC15}"/>
    <cellStyle name="Note 36 2 12 2 3" xfId="32550" xr:uid="{4F5C7B63-58C2-4DFD-9EB4-3322C246D086}"/>
    <cellStyle name="Note 36 2 12 3" xfId="18592" xr:uid="{5FC7BFB0-9628-4355-85C6-81196AA89825}"/>
    <cellStyle name="Note 36 2 12 4" xfId="27031" xr:uid="{497CDB4A-CF08-4563-8A11-2A12BB7776F3}"/>
    <cellStyle name="Note 36 2 13" xfId="9411" xr:uid="{2B3B811D-EA1A-45BB-B57E-0D613BF081CC}"/>
    <cellStyle name="Note 36 2 13 2" xfId="15882" xr:uid="{972B2646-08C5-4DBA-A26B-5CFD185A36E9}"/>
    <cellStyle name="Note 36 2 13 2 2" xfId="17699" xr:uid="{9960886F-E27F-4CD2-859D-4D20C66391BF}"/>
    <cellStyle name="Note 36 2 13 2 3" xfId="32692" xr:uid="{351DBA64-0FB9-49BD-8141-CB1479D09186}"/>
    <cellStyle name="Note 36 2 13 3" xfId="22828" xr:uid="{E7EB7EE1-DD84-41E4-AF17-6BC55603CF6D}"/>
    <cellStyle name="Note 36 2 13 4" xfId="27172" xr:uid="{3D58CCA3-A132-46EB-AD5A-DB675BB7AB44}"/>
    <cellStyle name="Note 36 2 14" xfId="9959" xr:uid="{DA41FA47-CC78-4D9E-B973-A209EDFED8C3}"/>
    <cellStyle name="Note 36 2 14 2" xfId="16430" xr:uid="{1D8FE354-93FD-47A1-AB47-58EC7D25C36A}"/>
    <cellStyle name="Note 36 2 14 2 2" xfId="6126" xr:uid="{A247C475-FD7D-4C37-9B7E-A1DDC2AF2C0D}"/>
    <cellStyle name="Note 36 2 14 2 3" xfId="33047" xr:uid="{CDDFF85D-D800-4C1D-AC67-25B225CA7880}"/>
    <cellStyle name="Note 36 2 14 3" xfId="5620" xr:uid="{CAE5E473-7DA9-4169-A875-D0AD8FAD7C26}"/>
    <cellStyle name="Note 36 2 14 4" xfId="27535" xr:uid="{63C1F972-7B3E-4951-909A-732A1F074A6C}"/>
    <cellStyle name="Note 36 2 15" xfId="10138" xr:uid="{73912A70-9742-476D-9AE8-39D4FA167656}"/>
    <cellStyle name="Note 36 2 15 2" xfId="16609" xr:uid="{546463ED-51D9-4F31-84D7-E9C2E37EBB46}"/>
    <cellStyle name="Note 36 2 15 2 2" xfId="23883" xr:uid="{47759BF6-C225-4CDD-A82E-21DF9FD5349D}"/>
    <cellStyle name="Note 36 2 15 2 3" xfId="33224" xr:uid="{B168DA5F-B2EF-4EE4-B773-EB73D1D745EF}"/>
    <cellStyle name="Note 36 2 15 3" xfId="22236" xr:uid="{9ACE1FA2-10AF-4BDB-8CC0-1A0AD872E496}"/>
    <cellStyle name="Note 36 2 15 4" xfId="27711" xr:uid="{45F51976-DE56-4B39-B177-9FB8FA07DE93}"/>
    <cellStyle name="Note 36 2 16" xfId="10315" xr:uid="{C7E11D30-B38D-44D5-9820-0144DD503446}"/>
    <cellStyle name="Note 36 2 16 2" xfId="16786" xr:uid="{525E20C2-78EC-460E-A33D-B5B888936A77}"/>
    <cellStyle name="Note 36 2 16 2 2" xfId="18417" xr:uid="{04B6A629-8229-4F89-9664-E92502C6CB88}"/>
    <cellStyle name="Note 36 2 16 2 3" xfId="33399" xr:uid="{2FC49AE9-D460-4366-BE95-910DB04681B7}"/>
    <cellStyle name="Note 36 2 16 3" xfId="18149" xr:uid="{EC0DD943-6554-4129-8776-2B8982607460}"/>
    <cellStyle name="Note 36 2 16 4" xfId="27887" xr:uid="{B22D6317-5172-4733-994D-1108759487EB}"/>
    <cellStyle name="Note 36 2 17" xfId="10477" xr:uid="{C5D3BD25-41C8-4FED-8F27-3E41F9F5DCED}"/>
    <cellStyle name="Note 36 2 17 2" xfId="16948" xr:uid="{C9020E02-8063-4713-B31B-A9F65C2879E6}"/>
    <cellStyle name="Note 36 2 17 2 2" xfId="7637" xr:uid="{FFD300BD-9C92-4EB2-A673-485C33AD059C}"/>
    <cellStyle name="Note 36 2 17 2 3" xfId="33559" xr:uid="{0B9B9D8E-66A8-4F18-AA88-998D5AFDF52D}"/>
    <cellStyle name="Note 36 2 17 3" xfId="21685" xr:uid="{02357364-8740-4A5E-BA12-23C67239E4BE}"/>
    <cellStyle name="Note 36 2 17 4" xfId="28047" xr:uid="{5F4427FD-BC3F-4FAB-9A6F-55FB233F36BE}"/>
    <cellStyle name="Note 36 2 18" xfId="11112" xr:uid="{99B5677C-D9C3-4F17-A7D3-EF46FFA25320}"/>
    <cellStyle name="Note 36 2 18 2" xfId="23654" xr:uid="{09F4BA12-5CC4-4D2E-A5F5-ABACB53BBEDF}"/>
    <cellStyle name="Note 36 2 18 3" xfId="28434" xr:uid="{67462901-D8E1-47B1-8688-98551F5353EE}"/>
    <cellStyle name="Note 36 2 19" xfId="11538" xr:uid="{1E09063F-8DD1-4ACB-B981-F3A2AAC66AF7}"/>
    <cellStyle name="Note 36 2 19 2" xfId="19497" xr:uid="{50B5A1E0-4CC2-4A1A-9C0D-ED1DF8372AFB}"/>
    <cellStyle name="Note 36 2 19 3" xfId="28824" xr:uid="{6C1E5DA5-6B53-4CFD-807E-83383F7415EE}"/>
    <cellStyle name="Note 36 2 2" xfId="2236" xr:uid="{00000000-0005-0000-0000-0000BD080000}"/>
    <cellStyle name="Note 36 2 2 2" xfId="4258" xr:uid="{B258876F-F09A-4B33-9237-74FDB24C594E}"/>
    <cellStyle name="Note 36 2 2 2 2" xfId="13457" xr:uid="{362CE587-4C07-4565-AA85-CEB79C20EC2C}"/>
    <cellStyle name="Note 36 2 2 2 2 2" xfId="23340" xr:uid="{BB3CA438-3145-44D9-8B1D-CAEB71C172FF}"/>
    <cellStyle name="Note 36 2 2 2 2 3" xfId="30598" xr:uid="{98DF6DB9-6D45-4582-BED5-AF9E00965A76}"/>
    <cellStyle name="Note 36 2 2 2 3" xfId="19484" xr:uid="{21B12B90-8B20-46F5-9F46-A7B4E12E2128}"/>
    <cellStyle name="Note 36 2 2 2 4" xfId="25067" xr:uid="{01F34AD0-6C5F-4C42-BC59-E658FB474D36}"/>
    <cellStyle name="Note 36 2 2 3" xfId="11539" xr:uid="{02AFA059-E136-49A5-8D29-0415B131C2A1}"/>
    <cellStyle name="Note 36 2 2 3 2" xfId="23100" xr:uid="{4B40E501-1064-4284-B9F6-641FC65CA01B}"/>
    <cellStyle name="Note 36 2 2 3 3" xfId="28825" xr:uid="{DE874CF5-E177-4E84-858F-E893FF693DFC}"/>
    <cellStyle name="Note 36 2 2 4" xfId="12450" xr:uid="{B4F97A11-0757-446A-B3F7-0F2A68843DE2}"/>
    <cellStyle name="Note 36 2 2 4 2" xfId="22740" xr:uid="{49627EAF-830B-410C-9505-934F2C0AD4EB}"/>
    <cellStyle name="Note 36 2 2 4 3" xfId="29676" xr:uid="{533741A1-FE3D-4006-B186-646A9AF0AD36}"/>
    <cellStyle name="Note 36 2 2 5" xfId="4776" xr:uid="{A2246947-2F18-42CA-910D-21FB27E697A4}"/>
    <cellStyle name="Note 36 2 20" xfId="10748" xr:uid="{F603214E-A47F-4C3D-8B05-FFF078F72AC1}"/>
    <cellStyle name="Note 36 2 20 2" xfId="22047" xr:uid="{9E691841-8F53-442E-8913-918F56D7B9FB}"/>
    <cellStyle name="Note 36 2 20 3" xfId="28278" xr:uid="{C412FE3A-C979-466F-9867-58FF2947B612}"/>
    <cellStyle name="Note 36 2 21" xfId="11874" xr:uid="{77385AB4-0F64-4AD0-94B6-D03212AB14C7}"/>
    <cellStyle name="Note 36 2 21 2" xfId="23250" xr:uid="{0FD176A1-5A60-453D-B44C-85BF417B6766}"/>
    <cellStyle name="Note 36 2 21 3" xfId="29153" xr:uid="{1EBE0705-C5F7-4F6C-AE06-5512504D849E}"/>
    <cellStyle name="Note 36 2 22" xfId="12057" xr:uid="{805CA97E-48B5-4B0D-A91D-082BE1F0A01E}"/>
    <cellStyle name="Note 36 2 22 2" xfId="19757" xr:uid="{6DF96845-EBBA-40B2-9098-9FAF3C1E368E}"/>
    <cellStyle name="Note 36 2 22 3" xfId="29332" xr:uid="{581B5920-DA8A-432E-B86A-F7372A8B2E42}"/>
    <cellStyle name="Note 36 2 23" xfId="12029" xr:uid="{828893A1-4909-4E33-8C82-55AA0FD273F9}"/>
    <cellStyle name="Note 36 2 23 2" xfId="19762" xr:uid="{37E86A5A-6C72-4F51-A606-C7876D2B7D1F}"/>
    <cellStyle name="Note 36 2 23 3" xfId="29305" xr:uid="{669D0168-CB2B-4BDC-B6AD-9EA9CD2C82A8}"/>
    <cellStyle name="Note 36 2 24" xfId="17200" xr:uid="{B8C73E37-609C-4BB0-9C64-FC696E619A1A}"/>
    <cellStyle name="Note 36 2 24 2" xfId="21174" xr:uid="{B343D983-A0CF-4710-98B4-9341F7DA03CC}"/>
    <cellStyle name="Note 36 2 24 3" xfId="33764" xr:uid="{6F7EC7AA-11E3-400E-8793-20CE1E11BE13}"/>
    <cellStyle name="Note 36 2 25" xfId="20005" xr:uid="{FE886202-770E-4DB1-8B25-89F0B4AABEEE}"/>
    <cellStyle name="Note 36 2 26" xfId="31678" xr:uid="{CA58CB6D-C743-4044-B75E-EF97A06945CA}"/>
    <cellStyle name="Note 36 2 27" xfId="34053" xr:uid="{3C86522E-0E4B-465D-AB11-4FA5BFA93C5E}"/>
    <cellStyle name="Note 36 2 28" xfId="27415" xr:uid="{CBABEA66-4D72-4BB8-AE73-1BAF9CF2A9FC}"/>
    <cellStyle name="Note 36 2 3" xfId="3515" xr:uid="{885BC555-C792-429E-A840-B5D521D8B7BE}"/>
    <cellStyle name="Note 36 2 3 2" xfId="13456" xr:uid="{BFB30BB1-1185-44C2-9B5C-4250EFA957CA}"/>
    <cellStyle name="Note 36 2 3 2 2" xfId="21444" xr:uid="{D5A3D8F4-9997-4799-8440-731311D7072B}"/>
    <cellStyle name="Note 36 2 3 2 3" xfId="30597" xr:uid="{D121213D-22D2-48D1-927C-B0A2B60471BB}"/>
    <cellStyle name="Note 36 2 3 3" xfId="7115" xr:uid="{E250E495-7345-4CFD-8CD4-8E0086A36A78}"/>
    <cellStyle name="Note 36 2 3 4" xfId="20472" xr:uid="{2F07980A-DAF1-48AB-886F-486E27C4A7A7}"/>
    <cellStyle name="Note 36 2 3 5" xfId="25066" xr:uid="{107967D3-2976-4DB9-A0E2-45C6337271BB}"/>
    <cellStyle name="Note 36 2 4" xfId="3766" xr:uid="{6EAEBF62-AD97-436C-B9C1-405D98BFED16}"/>
    <cellStyle name="Note 36 2 4 2" xfId="14081" xr:uid="{35C3C3E6-1154-43F8-A427-E65A16B1DA65}"/>
    <cellStyle name="Note 36 2 4 2 2" xfId="22221" xr:uid="{689A93AE-016B-4B96-88C6-8F5CED63A0E6}"/>
    <cellStyle name="Note 36 2 4 2 3" xfId="31109" xr:uid="{6CBDBCA6-9C5E-4B88-9E15-4121A87288AB}"/>
    <cellStyle name="Note 36 2 4 3" xfId="21489" xr:uid="{07F7437B-0457-4749-939C-6DD8C1C80BA2}"/>
    <cellStyle name="Note 36 2 4 4" xfId="25588" xr:uid="{68CC361B-4F76-4460-A8D2-8E0D80CCF1F0}"/>
    <cellStyle name="Note 36 2 5" xfId="7771" xr:uid="{FA7706EA-E37E-4688-9470-B48127D3C58E}"/>
    <cellStyle name="Note 36 2 5 2" xfId="14240" xr:uid="{B2CCA77B-4C5F-404E-A8A4-C128F8F75E78}"/>
    <cellStyle name="Note 36 2 5 2 2" xfId="21354" xr:uid="{A5E87C3A-FD38-413C-B6B7-EA59981A293C}"/>
    <cellStyle name="Note 36 2 5 2 3" xfId="31261" xr:uid="{BA484C95-B2E8-4B80-B993-F7DD28A15B2B}"/>
    <cellStyle name="Note 36 2 5 3" xfId="18412" xr:uid="{F2D188C9-6150-4734-8F2E-AC8D3B0BA452}"/>
    <cellStyle name="Note 36 2 5 4" xfId="25740" xr:uid="{0A6ED431-4A3B-42D3-955E-56AB3374C349}"/>
    <cellStyle name="Note 36 2 6" xfId="7847" xr:uid="{EBD1E937-91DC-498B-A154-BBDB4FBDD6BF}"/>
    <cellStyle name="Note 36 2 6 2" xfId="14318" xr:uid="{609A562F-819F-4BC2-84F2-2DD4AC6CC782}"/>
    <cellStyle name="Note 36 2 6 2 2" xfId="23353" xr:uid="{7B56731A-FDAE-4ACE-97B3-B047CBE1D769}"/>
    <cellStyle name="Note 36 2 6 2 3" xfId="31334" xr:uid="{DFC8484D-B777-4DFD-A3E8-149FC328E6E2}"/>
    <cellStyle name="Note 36 2 6 3" xfId="22872" xr:uid="{99934DBC-97ED-41B3-9810-81F9900A0BAC}"/>
    <cellStyle name="Note 36 2 6 4" xfId="25813" xr:uid="{BFAE9693-A28D-42F4-B926-CE0603B777B0}"/>
    <cellStyle name="Note 36 2 7" xfId="8119" xr:uid="{00415E08-25D2-4005-A761-0E7527C09E8F}"/>
    <cellStyle name="Note 36 2 7 2" xfId="14590" xr:uid="{33A59E62-C997-43E8-AC7D-E2CF08001C13}"/>
    <cellStyle name="Note 36 2 7 2 2" xfId="22470" xr:uid="{192D99EE-9AF1-4FB0-9249-4A207F2F9A6B}"/>
    <cellStyle name="Note 36 2 7 2 3" xfId="31600" xr:uid="{FF63B3D0-B8C5-434E-B9D9-A5070E56CCB4}"/>
    <cellStyle name="Note 36 2 7 3" xfId="18677" xr:uid="{E07DCBD0-9363-44A8-B39E-A1560B061F03}"/>
    <cellStyle name="Note 36 2 7 4" xfId="26080" xr:uid="{56437558-12F2-4C9E-884E-E1B9C0F9A61F}"/>
    <cellStyle name="Note 36 2 8" xfId="8493" xr:uid="{B6FC3DFD-4806-473F-8EB3-06B08118177C}"/>
    <cellStyle name="Note 36 2 8 2" xfId="14964" xr:uid="{6FA46B08-27D6-4AD4-90C1-63A867FDD237}"/>
    <cellStyle name="Note 36 2 8 2 2" xfId="5239" xr:uid="{67EC9B38-F302-4CE5-9348-D29527096CE7}"/>
    <cellStyle name="Note 36 2 8 2 3" xfId="31875" xr:uid="{3336F5E8-1E1B-428A-9841-D3B395ED12F0}"/>
    <cellStyle name="Note 36 2 8 3" xfId="19341" xr:uid="{BAB5AD3B-596C-4C95-AC67-77CB1D12663C}"/>
    <cellStyle name="Note 36 2 8 4" xfId="26356" xr:uid="{710A6083-FB6C-450C-A65E-9B9A770AE281}"/>
    <cellStyle name="Note 36 2 9" xfId="8177" xr:uid="{7CA71FBE-32C6-4358-9F22-2A69D92755FC}"/>
    <cellStyle name="Note 36 2 9 2" xfId="14648" xr:uid="{1B12FDD9-E538-4594-8593-96752110C272}"/>
    <cellStyle name="Note 36 2 9 2 2" xfId="22801" xr:uid="{FE39C920-5710-482E-9927-25DA6E1DBB20}"/>
    <cellStyle name="Note 36 2 9 2 3" xfId="31658" xr:uid="{09C026A3-22A8-459B-B141-8279980B91EE}"/>
    <cellStyle name="Note 36 2 9 3" xfId="5407" xr:uid="{AD4AB726-5711-411B-B384-27E89D3F2084}"/>
    <cellStyle name="Note 36 2 9 4" xfId="26138" xr:uid="{5221E795-D944-4373-A8BC-A908534E13D7}"/>
    <cellStyle name="Note 36 20" xfId="11111" xr:uid="{1F8DB19E-2CDE-47C6-9D56-567805AE1BFA}"/>
    <cellStyle name="Note 36 20 2" xfId="19201" xr:uid="{DC19C3AC-7C5F-4FDB-A8F8-BBAA801E264A}"/>
    <cellStyle name="Note 36 20 3" xfId="28433" xr:uid="{DA767F4F-EA9B-415B-B6AF-423E16B98A45}"/>
    <cellStyle name="Note 36 21" xfId="11537" xr:uid="{BE77837C-380F-4FCD-9327-881C2AFA33B3}"/>
    <cellStyle name="Note 36 21 2" xfId="19452" xr:uid="{789F6A34-37C3-48CF-A693-AE00B91DC687}"/>
    <cellStyle name="Note 36 21 3" xfId="28823" xr:uid="{81A74C3C-B7DF-491E-95FD-17DB44D76F2E}"/>
    <cellStyle name="Note 36 22" xfId="10749" xr:uid="{92619371-8DE7-4A59-818B-5CECDD5A9D13}"/>
    <cellStyle name="Note 36 22 2" xfId="19105" xr:uid="{54507315-E4E9-42CA-8277-DE5F8FDBC3EE}"/>
    <cellStyle name="Note 36 22 3" xfId="28279" xr:uid="{4B41FB11-0AF1-4D52-96E2-09B9F396DF02}"/>
    <cellStyle name="Note 36 23" xfId="11873" xr:uid="{C74A5309-9D5F-4B6A-9ABE-58FFA5389A00}"/>
    <cellStyle name="Note 36 23 2" xfId="7060" xr:uid="{BA9673BF-2B85-4FFD-B26D-90136A62796A}"/>
    <cellStyle name="Note 36 23 3" xfId="29152" xr:uid="{FFFA8C74-B33A-46C6-A3CC-DDB067342354}"/>
    <cellStyle name="Note 36 24" xfId="12056" xr:uid="{996EE42D-67D2-494C-9351-7836DC785E95}"/>
    <cellStyle name="Note 36 24 2" xfId="21259" xr:uid="{A0541D20-2D19-49A7-A8CD-808B0D0C58FE}"/>
    <cellStyle name="Note 36 24 3" xfId="29331" xr:uid="{76B810A0-7589-44BE-8ACB-CD34BA2B4A40}"/>
    <cellStyle name="Note 36 25" xfId="11989" xr:uid="{653A78D2-2EA3-46D1-B6ED-C1C265A14B95}"/>
    <cellStyle name="Note 36 25 2" xfId="22814" xr:uid="{C40C9F7A-FBAC-4FDC-9FBB-16D0200883CF}"/>
    <cellStyle name="Note 36 25 3" xfId="29268" xr:uid="{96DE83B5-FC03-4893-AD1A-CC0FBBB64070}"/>
    <cellStyle name="Note 36 26" xfId="17199" xr:uid="{6A537499-AFF5-4F18-9947-EB2CEF11E610}"/>
    <cellStyle name="Note 36 26 2" xfId="17562" xr:uid="{6D66FED0-A2BD-49F6-AF8D-1B1752E088DA}"/>
    <cellStyle name="Note 36 26 3" xfId="33763" xr:uid="{3D6CF983-0F03-4A61-80D2-404AD075D479}"/>
    <cellStyle name="Note 36 27" xfId="21746" xr:uid="{A0B038C9-D535-4E2F-9D70-192E975DA8CC}"/>
    <cellStyle name="Note 36 28" xfId="34126" xr:uid="{8A18E1C5-9A0E-44D4-BFB8-431E5D9906FA}"/>
    <cellStyle name="Note 36 29" xfId="27467" xr:uid="{B6E236A6-DB00-4D10-A90A-B3DE473DBCC0}"/>
    <cellStyle name="Note 36 3" xfId="2237" xr:uid="{00000000-0005-0000-0000-0000BE080000}"/>
    <cellStyle name="Note 36 3 2" xfId="4259" xr:uid="{AA83D08B-3118-41DD-A581-36020A543A48}"/>
    <cellStyle name="Note 36 3 2 2" xfId="13458" xr:uid="{18D3762C-6115-4E49-9DF1-111BA52826FD}"/>
    <cellStyle name="Note 36 3 2 2 2" xfId="19866" xr:uid="{DBC40B8B-24E6-4362-9929-C3221C589778}"/>
    <cellStyle name="Note 36 3 2 2 3" xfId="30599" xr:uid="{C585C026-6E8C-4079-9750-B61D029F3000}"/>
    <cellStyle name="Note 36 3 2 3" xfId="18657" xr:uid="{6513092F-A818-4C8A-BAB5-F8D05673E5D9}"/>
    <cellStyle name="Note 36 3 2 4" xfId="25068" xr:uid="{46E64D2C-BFD0-4435-A5D4-E65397EA91AA}"/>
    <cellStyle name="Note 36 3 3" xfId="11540" xr:uid="{75377836-18AF-4791-BCA9-3B8AF3563C2D}"/>
    <cellStyle name="Note 36 3 3 2" xfId="5537" xr:uid="{31335D0E-2EC4-402D-BBDD-08AD5D05981D}"/>
    <cellStyle name="Note 36 3 3 3" xfId="28826" xr:uid="{A2FB0EDD-86CD-4F1C-99EB-4393A46AEEFA}"/>
    <cellStyle name="Note 36 3 4" xfId="12451" xr:uid="{859D8053-4B4F-4372-8B2B-6D9FE7DBAA7E}"/>
    <cellStyle name="Note 36 3 4 2" xfId="5386" xr:uid="{A0651A8A-D0CA-4E8D-B890-531B1A007F73}"/>
    <cellStyle name="Note 36 3 4 3" xfId="29677" xr:uid="{BD9FD33D-99F3-4037-A80D-6D64DC8274B9}"/>
    <cellStyle name="Note 36 3 5" xfId="22286" xr:uid="{91E7B8F3-9100-4D45-B6E0-CBA5EE5D3469}"/>
    <cellStyle name="Note 36 3 6" xfId="24186" xr:uid="{0ECB9B84-F947-4016-B84F-31012D7C3C40}"/>
    <cellStyle name="Note 36 30" xfId="25953" xr:uid="{246323E8-4F85-4AEE-95DB-A8320669998B}"/>
    <cellStyle name="Note 36 4" xfId="3311" xr:uid="{7093E9B6-ED01-45E0-BEC8-A2F2498F82EA}"/>
    <cellStyle name="Note 36 4 2" xfId="12941" xr:uid="{DB6F2825-6461-4A5D-81E3-1EBAE45A3F05}"/>
    <cellStyle name="Note 36 4 2 2" xfId="17983" xr:uid="{1C0B58D8-4FE0-4825-986D-C53AEEC3DCA2}"/>
    <cellStyle name="Note 36 4 2 3" xfId="30166" xr:uid="{F5A0CA1B-4627-4A98-8C5E-A6907B43A513}"/>
    <cellStyle name="Note 36 4 3" xfId="6591" xr:uid="{A34510EA-31A4-4167-A26E-95632D7CBD7A}"/>
    <cellStyle name="Note 36 4 4" xfId="17576" xr:uid="{66F79836-EFE4-4EE9-8A20-B7F25223A862}"/>
    <cellStyle name="Note 36 5" xfId="3516" xr:uid="{996DE23E-5365-42BA-BF11-4BB634946E1F}"/>
    <cellStyle name="Note 36 5 2" xfId="13455" xr:uid="{06DD3873-31CD-4C2D-B5B4-3F9E1CE2AD02}"/>
    <cellStyle name="Note 36 5 2 2" xfId="5157" xr:uid="{6CF512D6-E6A8-464A-B1DD-D038225F2E4E}"/>
    <cellStyle name="Note 36 5 2 3" xfId="30596" xr:uid="{FEF74D5C-613B-4457-A5D9-C00ED9204037}"/>
    <cellStyle name="Note 36 5 3" xfId="7114" xr:uid="{7DFC8C6A-3C66-444E-B7F9-A5B9AFEC77D5}"/>
    <cellStyle name="Note 36 5 4" xfId="5901" xr:uid="{2F3BBCD0-36DF-4B5E-B5A9-CAB986FFA626}"/>
    <cellStyle name="Note 36 5 5" xfId="25065" xr:uid="{863446B6-8F2D-43B3-9CD0-758C59FF7B44}"/>
    <cellStyle name="Note 36 6" xfId="3765" xr:uid="{AD4DC5DF-3F9F-4FC2-BE5F-0DA07056F7FE}"/>
    <cellStyle name="Note 36 6 2" xfId="14080" xr:uid="{EB6B408C-75F3-4251-B1B5-C006E8F58137}"/>
    <cellStyle name="Note 36 6 2 2" xfId="21972" xr:uid="{14E858FE-2C81-41B8-AC4A-315DBE340E67}"/>
    <cellStyle name="Note 36 6 2 3" xfId="31108" xr:uid="{88E3C181-A3A7-4777-8C82-DAB8D0395E48}"/>
    <cellStyle name="Note 36 6 3" xfId="5137" xr:uid="{2F8588B3-CA46-48C6-B8AA-7E2334B20C60}"/>
    <cellStyle name="Note 36 6 4" xfId="25587" xr:uid="{AC5EACF6-8DED-4501-9C82-5D145E8E8FAC}"/>
    <cellStyle name="Note 36 7" xfId="7779" xr:uid="{A41A70E9-E978-4BC0-B9E1-1F4AA0E87479}"/>
    <cellStyle name="Note 36 7 2" xfId="14249" xr:uid="{73084CB3-9D8D-4F0C-89C3-6194E44BF41F}"/>
    <cellStyle name="Note 36 7 2 2" xfId="5353" xr:uid="{C1BFFF10-A805-41B6-AD63-BCEE217635F9}"/>
    <cellStyle name="Note 36 7 2 3" xfId="31270" xr:uid="{1AF6930C-E3E3-40A7-9FE4-D00A28968C7E}"/>
    <cellStyle name="Note 36 7 3" xfId="21670" xr:uid="{E329B9A2-0EA9-48B7-A380-2F8D40BB36B6}"/>
    <cellStyle name="Note 36 7 4" xfId="25749" xr:uid="{ADD29C2C-2115-4112-918A-430101B9820D}"/>
    <cellStyle name="Note 36 8" xfId="7846" xr:uid="{5F3E15BB-60C6-4F26-B54D-0BD9E7588F38}"/>
    <cellStyle name="Note 36 8 2" xfId="14317" xr:uid="{A808A66B-693E-467B-B7EA-D19A7CF8448B}"/>
    <cellStyle name="Note 36 8 2 2" xfId="5842" xr:uid="{54A0F897-FADE-418E-8F4C-2A9484F07508}"/>
    <cellStyle name="Note 36 8 2 3" xfId="31333" xr:uid="{837C094C-4782-42B0-BF99-87F4FF9938FF}"/>
    <cellStyle name="Note 36 8 3" xfId="21191" xr:uid="{768A06E6-DE61-4704-83B0-E1BF1EE0E844}"/>
    <cellStyle name="Note 36 8 4" xfId="25812" xr:uid="{0C2FC938-C22E-4B84-A822-FDAEDF02D2A8}"/>
    <cellStyle name="Note 36 9" xfId="8120" xr:uid="{BCF9637C-F8CC-44D2-890D-F9D75A859CC6}"/>
    <cellStyle name="Note 36 9 2" xfId="14591" xr:uid="{88BAF5FA-099E-452D-86F2-C7FE868C2DD9}"/>
    <cellStyle name="Note 36 9 2 2" xfId="5822" xr:uid="{EEDECC61-82A9-40E0-BD4A-EF93DC249885}"/>
    <cellStyle name="Note 36 9 2 3" xfId="31601" xr:uid="{85B2A3BC-B725-4A26-A636-E52401E68BE4}"/>
    <cellStyle name="Note 36 9 3" xfId="18014" xr:uid="{83CD4898-C6E9-46B1-8177-C22809DA46E0}"/>
    <cellStyle name="Note 36 9 4" xfId="26081" xr:uid="{B9258FF9-C2E6-4533-9CCF-C5EA80A7CCE0}"/>
    <cellStyle name="Note 36_TRAFO" xfId="2238" xr:uid="{00000000-0005-0000-0000-0000BF080000}"/>
    <cellStyle name="Note 37" xfId="2239" xr:uid="{00000000-0005-0000-0000-0000C0080000}"/>
    <cellStyle name="Note 37 10" xfId="7997" xr:uid="{732A0B2C-672D-443F-8E90-39963536BEDA}"/>
    <cellStyle name="Note 37 10 2" xfId="14468" xr:uid="{2F479F34-BA4D-4DD2-BDE2-16E9747B2054}"/>
    <cellStyle name="Note 37 10 2 2" xfId="7681" xr:uid="{F792053C-6ADA-4E7F-960F-60230BA98C24}"/>
    <cellStyle name="Note 37 10 2 3" xfId="31478" xr:uid="{C5977C14-5AAE-4129-916F-30A43657FD8D}"/>
    <cellStyle name="Note 37 10 3" xfId="19290" xr:uid="{D2DA8683-A353-4879-BAB6-C897785EE2BC}"/>
    <cellStyle name="Note 37 10 4" xfId="25958" xr:uid="{1DDF3585-F088-4F06-B319-8C0F4C6D4D33}"/>
    <cellStyle name="Note 37 11" xfId="8337" xr:uid="{6C0F44AF-7F80-44EE-B5D9-0464DB63D987}"/>
    <cellStyle name="Note 37 11 2" xfId="14808" xr:uid="{5CDB38D0-A893-4D78-8A25-49EBCB6337E3}"/>
    <cellStyle name="Note 37 11 2 2" xfId="5970" xr:uid="{13EB0EC8-6D47-4C90-A300-1B325E5C82FE}"/>
    <cellStyle name="Note 37 11 2 3" xfId="31719" xr:uid="{9E613424-02A8-4EF3-8D04-F7DA9EA76D7A}"/>
    <cellStyle name="Note 37 11 3" xfId="4727" xr:uid="{B6D6EA01-760D-4937-898B-AC83E1548734}"/>
    <cellStyle name="Note 37 11 4" xfId="26200" xr:uid="{9DE1716D-7420-47AD-8F9A-1B9910E2BB48}"/>
    <cellStyle name="Note 37 12" xfId="9036" xr:uid="{4496D6A2-4ABB-43F0-B35F-24A76C06732D}"/>
    <cellStyle name="Note 37 12 2" xfId="15507" xr:uid="{40990332-809C-4CE3-9662-16FF3D877EB7}"/>
    <cellStyle name="Note 37 12 2 2" xfId="21912" xr:uid="{5AC202E2-6503-40AF-A1D4-7F15B60FEEFE}"/>
    <cellStyle name="Note 37 12 2 3" xfId="32326" xr:uid="{E97EBC69-75B6-4B40-8DEB-5F977C99CD39}"/>
    <cellStyle name="Note 37 12 3" xfId="22097" xr:uid="{BC4728D2-2055-4442-A1EE-8E57DAAEAB12}"/>
    <cellStyle name="Note 37 12 4" xfId="26808" xr:uid="{B57D33F5-AD70-49A8-9F27-5E02718951E2}"/>
    <cellStyle name="Note 37 13" xfId="8873" xr:uid="{EB75BE3C-987D-4732-8E95-416D93739AF6}"/>
    <cellStyle name="Note 37 13 2" xfId="15344" xr:uid="{101A220D-570A-4DBA-A1ED-57AC5DFF4DD2}"/>
    <cellStyle name="Note 37 13 2 2" xfId="4879" xr:uid="{05CC638E-F3F2-46C8-8B98-61BCC378B495}"/>
    <cellStyle name="Note 37 13 2 3" xfId="32164" xr:uid="{9A77EABC-13A0-4FB8-BC44-9978C27866D4}"/>
    <cellStyle name="Note 37 13 3" xfId="6161" xr:uid="{9093FA7C-E573-42CA-BBE6-B31A82178F02}"/>
    <cellStyle name="Note 37 13 4" xfId="26646" xr:uid="{3C16DA8A-F371-4DCE-9C9A-40D883F45D2F}"/>
    <cellStyle name="Note 37 14" xfId="9270" xr:uid="{E125B15D-EE25-4AE6-9098-300622193CB2}"/>
    <cellStyle name="Note 37 14 2" xfId="15741" xr:uid="{20B6E41D-45B1-4C86-A7D3-16DE180CEF45}"/>
    <cellStyle name="Note 37 14 2 2" xfId="7070" xr:uid="{09C9B22A-6559-4152-A429-575F645AB367}"/>
    <cellStyle name="Note 37 14 2 3" xfId="32551" xr:uid="{1501A807-B45B-4CE6-922F-DD8EE79F6F3B}"/>
    <cellStyle name="Note 37 14 3" xfId="20298" xr:uid="{07FBD777-CCD0-4150-B673-7D04133A131D}"/>
    <cellStyle name="Note 37 14 4" xfId="27032" xr:uid="{627CE15F-BF5F-417B-9B8C-8CB68BB4FB4D}"/>
    <cellStyle name="Note 37 15" xfId="9540" xr:uid="{6C6C635B-F3FA-4943-88C4-3E870F24D6B4}"/>
    <cellStyle name="Note 37 15 2" xfId="16011" xr:uid="{7A59A3FD-67D1-4127-AD33-E5DB2CBB4197}"/>
    <cellStyle name="Note 37 15 2 2" xfId="18162" xr:uid="{970365B0-740C-44F3-95D3-83942BBCC527}"/>
    <cellStyle name="Note 37 15 2 3" xfId="32808" xr:uid="{1B03EED3-B92A-42A0-9E8D-17120E02CB58}"/>
    <cellStyle name="Note 37 15 3" xfId="23480" xr:uid="{218EC34C-9FD6-4A81-8844-75D4A28A988A}"/>
    <cellStyle name="Note 37 15 4" xfId="27289" xr:uid="{E3D4886C-D231-4B72-88C9-3B37DDE0CC40}"/>
    <cellStyle name="Note 37 16" xfId="9960" xr:uid="{653C525C-8087-48C0-B146-9A765716EBC1}"/>
    <cellStyle name="Note 37 16 2" xfId="16431" xr:uid="{67A89DAE-534B-4EDF-A1AE-71CF8F8F220A}"/>
    <cellStyle name="Note 37 16 2 2" xfId="5263" xr:uid="{F5D9C05B-41FE-4152-A254-BEF744658725}"/>
    <cellStyle name="Note 37 16 2 3" xfId="33048" xr:uid="{EC25D0A7-6B78-43A1-BF46-3812BDFD1862}"/>
    <cellStyle name="Note 37 16 3" xfId="22476" xr:uid="{9F5678AA-0844-448E-95FC-8E86EF326415}"/>
    <cellStyle name="Note 37 16 4" xfId="27536" xr:uid="{EBBEA18E-2523-4C8D-8978-8E67EDFA62A0}"/>
    <cellStyle name="Note 37 17" xfId="10139" xr:uid="{A43C325C-FFA3-4C96-9043-D1E7AE35EC1F}"/>
    <cellStyle name="Note 37 17 2" xfId="16610" xr:uid="{96C59AA0-C8CD-46F4-A3F2-BD753D4CB87F}"/>
    <cellStyle name="Note 37 17 2 2" xfId="17899" xr:uid="{3762D90A-4481-4086-9D25-C5649BFEF472}"/>
    <cellStyle name="Note 37 17 2 3" xfId="33225" xr:uid="{38BCD9FD-EAFB-4132-9713-E30A38B94F3B}"/>
    <cellStyle name="Note 37 17 3" xfId="19175" xr:uid="{42ACA4CA-2D92-4C53-BC54-FD0BCB72EC52}"/>
    <cellStyle name="Note 37 17 4" xfId="27712" xr:uid="{EC598BAA-5473-4A5C-A049-6D10F5687ED9}"/>
    <cellStyle name="Note 37 18" xfId="10316" xr:uid="{B3690A29-DB8E-45B9-BEF5-E103A589B2A3}"/>
    <cellStyle name="Note 37 18 2" xfId="16787" xr:uid="{0A5D46B3-A786-4485-9AF8-1EB88B8FEB19}"/>
    <cellStyle name="Note 37 18 2 2" xfId="21115" xr:uid="{E379FC1B-58E4-4B27-ABDF-A59B965400DA}"/>
    <cellStyle name="Note 37 18 2 3" xfId="33400" xr:uid="{5AA95CB5-80D3-4F04-A8A7-4C0486739336}"/>
    <cellStyle name="Note 37 18 3" xfId="17694" xr:uid="{7E48EF1E-0A2A-4548-8B97-92BF7EF7C1EC}"/>
    <cellStyle name="Note 37 18 4" xfId="27888" xr:uid="{AEC53C86-DB46-48FF-A43D-C26F7F82E521}"/>
    <cellStyle name="Note 37 19" xfId="10478" xr:uid="{4890C634-052F-4EAF-8719-33E902D77B5A}"/>
    <cellStyle name="Note 37 19 2" xfId="16949" xr:uid="{466B96B3-B2AA-49E9-ADBB-564641EC9CC2}"/>
    <cellStyle name="Note 37 19 2 2" xfId="4461" xr:uid="{CB67A943-3098-4B88-8148-C31BC8F814FD}"/>
    <cellStyle name="Note 37 19 2 3" xfId="33560" xr:uid="{E57D6659-0572-4DF8-82F9-2D16C31783D4}"/>
    <cellStyle name="Note 37 19 3" xfId="4914" xr:uid="{15C06E80-B0C4-4BC5-A8BB-A5A4AD63974D}"/>
    <cellStyle name="Note 37 19 4" xfId="28048" xr:uid="{7D9E9802-C35F-40EE-9E72-84CB3FF3AD1F}"/>
    <cellStyle name="Note 37 2" xfId="2240" xr:uid="{00000000-0005-0000-0000-0000C1080000}"/>
    <cellStyle name="Note 37 2 10" xfId="9037" xr:uid="{54E90FD4-3271-4D64-80C0-9447359D6E63}"/>
    <cellStyle name="Note 37 2 10 2" xfId="15508" xr:uid="{39690376-FA07-48EB-BD33-DF18CF86C332}"/>
    <cellStyle name="Note 37 2 10 2 2" xfId="20864" xr:uid="{D7BB467B-F476-4FAD-82C1-D591C151695F}"/>
    <cellStyle name="Note 37 2 10 2 3" xfId="32327" xr:uid="{24511DB9-BD3E-4FD8-B50B-257C7590871F}"/>
    <cellStyle name="Note 37 2 10 3" xfId="23405" xr:uid="{1D8E7B4E-3CEF-44A1-B3F5-653EC7EF8990}"/>
    <cellStyle name="Note 37 2 10 4" xfId="26809" xr:uid="{467C62B1-C745-4A58-BE39-FC5E4D3C5E38}"/>
    <cellStyle name="Note 37 2 11" xfId="9200" xr:uid="{FFD13C11-47C7-434F-A300-E78CA708D68F}"/>
    <cellStyle name="Note 37 2 11 2" xfId="15671" xr:uid="{030559C8-79EA-48E5-8DC9-E0119372F8BB}"/>
    <cellStyle name="Note 37 2 11 2 2" xfId="22937" xr:uid="{55E0F458-2F7D-455B-9C0E-10908E182B7E}"/>
    <cellStyle name="Note 37 2 11 2 3" xfId="32485" xr:uid="{CC0A0547-7B79-4A93-8032-AC57A737EB69}"/>
    <cellStyle name="Note 37 2 11 3" xfId="19151" xr:uid="{0C6BA76E-43E0-4A45-A331-B068C5A0DA5F}"/>
    <cellStyle name="Note 37 2 11 4" xfId="26967" xr:uid="{653F58BF-1E36-4B24-A653-C4213CFD3872}"/>
    <cellStyle name="Note 37 2 12" xfId="9271" xr:uid="{DED9933E-CC34-4624-8051-594A7EED196D}"/>
    <cellStyle name="Note 37 2 12 2" xfId="15742" xr:uid="{BCF80BE3-2882-468E-8F48-4A2DD8267CC9}"/>
    <cellStyle name="Note 37 2 12 2 2" xfId="23878" xr:uid="{F208CF28-D792-4606-AA4A-E807417ADA5F}"/>
    <cellStyle name="Note 37 2 12 2 3" xfId="32552" xr:uid="{E803C642-A764-4A81-A835-5B5A9297EF73}"/>
    <cellStyle name="Note 37 2 12 3" xfId="18148" xr:uid="{659691D4-044B-43E6-B38F-845BD5333F34}"/>
    <cellStyle name="Note 37 2 12 4" xfId="27033" xr:uid="{7BEDC142-407B-42DD-8D31-AFAACE341561}"/>
    <cellStyle name="Note 37 2 13" xfId="9539" xr:uid="{4694133C-7C9F-45B1-BC83-8EDFAA1AA681}"/>
    <cellStyle name="Note 37 2 13 2" xfId="16010" xr:uid="{E5279F16-7E05-4C90-BA6F-18D8B59A95B2}"/>
    <cellStyle name="Note 37 2 13 2 2" xfId="17351" xr:uid="{D567DF48-0BD8-4036-AC1F-3F271795604E}"/>
    <cellStyle name="Note 37 2 13 2 3" xfId="32807" xr:uid="{55D9842E-4733-46B4-8193-830D789CCFCD}"/>
    <cellStyle name="Note 37 2 13 3" xfId="18933" xr:uid="{0CEFA616-B6EE-463B-8526-571BA843BD46}"/>
    <cellStyle name="Note 37 2 13 4" xfId="27288" xr:uid="{0BE2FEF2-E926-476D-8B5D-B3D58405BC25}"/>
    <cellStyle name="Note 37 2 14" xfId="9961" xr:uid="{96D89E72-A4F7-4700-AAB7-A403995D9C0D}"/>
    <cellStyle name="Note 37 2 14 2" xfId="16432" xr:uid="{900E52E7-4903-4E05-80EA-5F2CB9E0D5C8}"/>
    <cellStyle name="Note 37 2 14 2 2" xfId="5622" xr:uid="{382FE4CF-B55B-4DE9-9065-B399A80CAA27}"/>
    <cellStyle name="Note 37 2 14 2 3" xfId="33049" xr:uid="{71F24075-A6E1-479B-B1AC-507BED5FCABA}"/>
    <cellStyle name="Note 37 2 14 3" xfId="19583" xr:uid="{A4075202-5714-492F-8FCC-18E3C289BC0D}"/>
    <cellStyle name="Note 37 2 14 4" xfId="27537" xr:uid="{46C811E5-7DD4-480B-BF39-8C22FF6F7796}"/>
    <cellStyle name="Note 37 2 15" xfId="10140" xr:uid="{25E26354-D7CB-4A56-ACAC-1A1F1EEC2CB3}"/>
    <cellStyle name="Note 37 2 15 2" xfId="16611" xr:uid="{7E1E3EF4-F44C-4DAB-82C7-E456782E72E9}"/>
    <cellStyle name="Note 37 2 15 2 2" xfId="19450" xr:uid="{FFE98A1F-BA8C-4D58-B17D-A7925AE9FC30}"/>
    <cellStyle name="Note 37 2 15 2 3" xfId="33226" xr:uid="{8318BBC0-80E9-4BC2-BDFB-1FD1B78FDE49}"/>
    <cellStyle name="Note 37 2 15 3" xfId="23602" xr:uid="{53ACF8C4-EC37-4A42-8328-2F503BC3F835}"/>
    <cellStyle name="Note 37 2 15 4" xfId="27713" xr:uid="{AEC7CE43-DBD7-43EC-A133-0B1F514F16E5}"/>
    <cellStyle name="Note 37 2 16" xfId="10317" xr:uid="{8B10BB18-334B-43E7-8927-835818B48C11}"/>
    <cellStyle name="Note 37 2 16 2" xfId="16788" xr:uid="{0F48D3CB-6C1B-4064-B873-7C85B72ACEE1}"/>
    <cellStyle name="Note 37 2 16 2 2" xfId="4948" xr:uid="{2A685427-C5C0-4789-B82D-A6946BD9DBBE}"/>
    <cellStyle name="Note 37 2 16 2 3" xfId="33401" xr:uid="{8CE7D2AB-4C27-455B-AE7B-9C8E31F8D907}"/>
    <cellStyle name="Note 37 2 16 3" xfId="23469" xr:uid="{6BA69DC0-2ED7-4397-A800-3B748B433BD6}"/>
    <cellStyle name="Note 37 2 16 4" xfId="27889" xr:uid="{AF2FFE5D-1622-41AB-BF99-577C5F4D7C89}"/>
    <cellStyle name="Note 37 2 17" xfId="10479" xr:uid="{0FD9FAD5-06F8-45B2-B50C-8C63AA7B9784}"/>
    <cellStyle name="Note 37 2 17 2" xfId="16950" xr:uid="{A8F0FF67-74D0-4F56-B1EF-25E118E51650}"/>
    <cellStyle name="Note 37 2 17 2 2" xfId="19748" xr:uid="{AC3E8240-3666-4696-8726-82586987129C}"/>
    <cellStyle name="Note 37 2 17 2 3" xfId="33561" xr:uid="{5B6D7AEB-FDE0-4154-A9F9-755417349E8A}"/>
    <cellStyle name="Note 37 2 17 3" xfId="20153" xr:uid="{3D140C42-C700-4F79-A124-E04B08B4F014}"/>
    <cellStyle name="Note 37 2 17 4" xfId="28049" xr:uid="{2ED28198-E27A-47C0-9563-9FDC70FD41D5}"/>
    <cellStyle name="Note 37 2 18" xfId="11114" xr:uid="{B31B2C87-F447-4788-80CF-369C187C85A9}"/>
    <cellStyle name="Note 37 2 18 2" xfId="22068" xr:uid="{3806F2A0-65FA-43CF-AF5A-2DEBF9C9C931}"/>
    <cellStyle name="Note 37 2 18 3" xfId="28436" xr:uid="{99BF9B5F-B92D-482B-AF16-3A1C39569DFE}"/>
    <cellStyle name="Note 37 2 19" xfId="11542" xr:uid="{2CFE1149-3B85-4347-BAC9-FF761895A56B}"/>
    <cellStyle name="Note 37 2 19 2" xfId="20329" xr:uid="{171ED330-E480-4147-A383-83165759433F}"/>
    <cellStyle name="Note 37 2 19 3" xfId="28828" xr:uid="{B4D3D09F-4811-4FA7-9ED5-24A183708954}"/>
    <cellStyle name="Note 37 2 2" xfId="2241" xr:uid="{00000000-0005-0000-0000-0000C2080000}"/>
    <cellStyle name="Note 37 2 2 2" xfId="4260" xr:uid="{F5E0ACBA-75B2-49CD-9C7E-6C062A4B1196}"/>
    <cellStyle name="Note 37 2 2 2 2" xfId="13461" xr:uid="{79B75AD3-8DFC-4E98-B297-D91A3C11CC3F}"/>
    <cellStyle name="Note 37 2 2 2 2 2" xfId="17972" xr:uid="{CF3F050E-2D87-4C4F-B08A-614C1BD35EB2}"/>
    <cellStyle name="Note 37 2 2 2 2 3" xfId="30602" xr:uid="{659284AC-335E-4922-9CDA-5E7DAE6418E1}"/>
    <cellStyle name="Note 37 2 2 2 3" xfId="4806" xr:uid="{B8CCE2D0-F808-4FA2-822A-ACC5D3DBE869}"/>
    <cellStyle name="Note 37 2 2 2 4" xfId="25071" xr:uid="{B20E62E4-25CA-4E44-BF2D-52F909EFFB90}"/>
    <cellStyle name="Note 37 2 2 3" xfId="11543" xr:uid="{8F576701-1FF1-4AC9-9CFB-F382E0EE9612}"/>
    <cellStyle name="Note 37 2 2 3 2" xfId="5173" xr:uid="{70511AA1-BFEC-4D70-9371-FCD93E1559EB}"/>
    <cellStyle name="Note 37 2 2 3 3" xfId="28829" xr:uid="{45CD6705-764C-435F-BA07-CB193ECCBAA2}"/>
    <cellStyle name="Note 37 2 2 4" xfId="12452" xr:uid="{F5F7F334-B260-4D97-A188-CB26A4FD4606}"/>
    <cellStyle name="Note 37 2 2 4 2" xfId="22984" xr:uid="{7CA81645-76BA-4CED-BE54-A8501F2966EE}"/>
    <cellStyle name="Note 37 2 2 4 3" xfId="29678" xr:uid="{DFB708E0-50AF-46A5-9A4E-11C5B2A13F9B}"/>
    <cellStyle name="Note 37 2 2 5" xfId="5870" xr:uid="{0674E1C1-4BD2-409F-83D0-19CB70996146}"/>
    <cellStyle name="Note 37 2 20" xfId="10746" xr:uid="{4849574B-4FD1-49B6-8077-5A107C49D03A}"/>
    <cellStyle name="Note 37 2 20 2" xfId="6045" xr:uid="{7F91B6CC-33C8-432D-AEA2-E3FA366F966E}"/>
    <cellStyle name="Note 37 2 20 3" xfId="28276" xr:uid="{63A71126-C670-4A79-AB90-BEF55275A8F2}"/>
    <cellStyle name="Note 37 2 21" xfId="11876" xr:uid="{7D08B521-EC6F-4ABF-B0D9-B035BD514EBC}"/>
    <cellStyle name="Note 37 2 21 2" xfId="20767" xr:uid="{1D18305C-48E1-42D5-A504-85858192A30E}"/>
    <cellStyle name="Note 37 2 21 3" xfId="29155" xr:uid="{7A5DB26E-C5BF-4E81-85C0-1AEE2F0615A3}"/>
    <cellStyle name="Note 37 2 22" xfId="12059" xr:uid="{8707B381-E25C-4ABA-BF93-9B8E4081C295}"/>
    <cellStyle name="Note 37 2 22 2" xfId="23900" xr:uid="{649DB314-2DCF-46FD-8224-E305FAB24438}"/>
    <cellStyle name="Note 37 2 22 3" xfId="29334" xr:uid="{49068545-3324-40D5-AFB3-B23240064514}"/>
    <cellStyle name="Note 37 2 23" xfId="11991" xr:uid="{9E39BF6A-EA53-4005-B78D-7AB73ACA4E67}"/>
    <cellStyle name="Note 37 2 23 2" xfId="20567" xr:uid="{B819B12C-937B-465F-A267-705D20288BF2}"/>
    <cellStyle name="Note 37 2 23 3" xfId="29270" xr:uid="{F3597F5D-EA33-4714-BB35-1C8AC60C9D65}"/>
    <cellStyle name="Note 37 2 24" xfId="17202" xr:uid="{CD52CF92-20A3-41F4-9A7A-C9A252A40DAB}"/>
    <cellStyle name="Note 37 2 24 2" xfId="19523" xr:uid="{F12E3F85-9C36-4E35-B4D3-492A5A8448D8}"/>
    <cellStyle name="Note 37 2 24 3" xfId="33766" xr:uid="{8314B927-299B-4E9D-8AC4-2ADDC71934EA}"/>
    <cellStyle name="Note 37 2 25" xfId="20669" xr:uid="{E0E3CAA8-B080-4294-AACA-D319E86D841A}"/>
    <cellStyle name="Note 37 2 26" xfId="34191" xr:uid="{C2001F05-2CF3-4689-924D-E1DFABE85518}"/>
    <cellStyle name="Note 37 2 27" xfId="34203" xr:uid="{2FD42A67-F20C-4DC0-83DA-D947F3914F27}"/>
    <cellStyle name="Note 37 2 28" xfId="33907" xr:uid="{475D44C1-2ABC-4CF0-B113-844BFFC78FB8}"/>
    <cellStyle name="Note 37 2 3" xfId="3514" xr:uid="{4C906F2A-FA0C-4CAE-9F4A-99F52A1C8590}"/>
    <cellStyle name="Note 37 2 3 2" xfId="13460" xr:uid="{3A397DB7-4693-4300-9DC2-9439BC2BB08F}"/>
    <cellStyle name="Note 37 2 3 2 2" xfId="22756" xr:uid="{928D87BD-0022-4CEC-816C-FBBD46FABD32}"/>
    <cellStyle name="Note 37 2 3 2 3" xfId="30601" xr:uid="{DF563B40-C255-4B98-AD5B-EBA19BC71718}"/>
    <cellStyle name="Note 37 2 3 3" xfId="7119" xr:uid="{E2177592-AF03-4CF1-856B-7A075C5DEB35}"/>
    <cellStyle name="Note 37 2 3 4" xfId="17952" xr:uid="{ADC81EC2-4A68-4D89-9134-836A72CD12AB}"/>
    <cellStyle name="Note 37 2 3 5" xfId="25070" xr:uid="{D1C022C5-5EBB-4175-9880-FF0BB7D973D7}"/>
    <cellStyle name="Note 37 2 4" xfId="3768" xr:uid="{ED70CF91-976A-41DC-AB01-FD1D7ADEA733}"/>
    <cellStyle name="Note 37 2 4 2" xfId="14083" xr:uid="{E5ACEAA6-8DA5-4CD2-A444-5C0E5947550D}"/>
    <cellStyle name="Note 37 2 4 2 2" xfId="22652" xr:uid="{0CBB7298-834A-40E5-86D2-1BD1B85901F1}"/>
    <cellStyle name="Note 37 2 4 2 3" xfId="31111" xr:uid="{3818F20B-21E8-4E5A-9CEC-16E25A253A40}"/>
    <cellStyle name="Note 37 2 4 3" xfId="22455" xr:uid="{7A8A10A1-9032-453C-88E2-A3D75B8EA79E}"/>
    <cellStyle name="Note 37 2 4 4" xfId="25590" xr:uid="{1B520399-1C64-4563-BBA8-5EC47A1C850B}"/>
    <cellStyle name="Note 37 2 5" xfId="7778" xr:uid="{27D9DFCE-A6FA-4BC0-8094-F5B0EA70E95B}"/>
    <cellStyle name="Note 37 2 5 2" xfId="14248" xr:uid="{CC39AD5C-68F0-484E-AB37-40AA951B05EE}"/>
    <cellStyle name="Note 37 2 5 2 2" xfId="6003" xr:uid="{23BF4F83-E1B4-4E96-A7BB-B140AB815A46}"/>
    <cellStyle name="Note 37 2 5 2 3" xfId="31269" xr:uid="{9E52B345-1B39-4D74-8A99-BF2FADCAD65B}"/>
    <cellStyle name="Note 37 2 5 3" xfId="23529" xr:uid="{B235225A-00AE-4634-A3DA-469ADAB66625}"/>
    <cellStyle name="Note 37 2 5 4" xfId="25748" xr:uid="{CAE5B0CC-484A-4F89-83C5-EECFED01E45C}"/>
    <cellStyle name="Note 37 2 6" xfId="7849" xr:uid="{F36503E4-5F9C-414A-AE80-C1878A54DF70}"/>
    <cellStyle name="Note 37 2 6 2" xfId="14320" xr:uid="{91F520D0-170F-4011-8D34-DD0BFE75845C}"/>
    <cellStyle name="Note 37 2 6 2 2" xfId="22125" xr:uid="{2A024C5E-89C3-4595-B59A-F877BCFBCB64}"/>
    <cellStyle name="Note 37 2 6 2 3" xfId="31336" xr:uid="{64C73ABA-00D7-4636-A75C-F8F04F6ACAE5}"/>
    <cellStyle name="Note 37 2 6 3" xfId="5309" xr:uid="{D54E77AA-603D-4B61-BA54-65F832B3962B}"/>
    <cellStyle name="Note 37 2 6 4" xfId="25815" xr:uid="{66962B93-799D-4CC6-B8A1-B8D3F512D14F}"/>
    <cellStyle name="Note 37 2 7" xfId="8117" xr:uid="{9D3A42BB-9E6B-4AA6-9A4A-0595EC1AAC1B}"/>
    <cellStyle name="Note 37 2 7 2" xfId="14588" xr:uid="{034B1239-68A7-41A6-8AD8-EA9E846CFFB8}"/>
    <cellStyle name="Note 37 2 7 2 2" xfId="5925" xr:uid="{193A9389-F1BE-4717-85E6-5DFD95F82301}"/>
    <cellStyle name="Note 37 2 7 2 3" xfId="31598" xr:uid="{6179743F-533E-4876-9EB5-5E0B3D8E7611}"/>
    <cellStyle name="Note 37 2 7 3" xfId="19800" xr:uid="{69612579-F4CD-4426-9870-74E9277C8F9C}"/>
    <cellStyle name="Note 37 2 7 4" xfId="26078" xr:uid="{D29CEC02-6075-477D-B1BF-39B7EC5DC609}"/>
    <cellStyle name="Note 37 2 8" xfId="8494" xr:uid="{259C3F6E-F7B1-4051-A9C1-C143397328F5}"/>
    <cellStyle name="Note 37 2 8 2" xfId="14965" xr:uid="{6CB17CF8-09F6-4C94-8552-39A0A897B9BD}"/>
    <cellStyle name="Note 37 2 8 2 2" xfId="21331" xr:uid="{23F73B2D-7E9D-40E5-AD9E-2676CB4DEC1D}"/>
    <cellStyle name="Note 37 2 8 2 3" xfId="31876" xr:uid="{0937884A-5DF2-474D-805C-DE091C3CE874}"/>
    <cellStyle name="Note 37 2 8 3" xfId="22585" xr:uid="{D73388D9-6545-414E-A586-DDCE7E0DC8A2}"/>
    <cellStyle name="Note 37 2 8 4" xfId="26357" xr:uid="{705AE6C8-7457-4314-B52D-4611498A8260}"/>
    <cellStyle name="Note 37 2 9" xfId="8558" xr:uid="{50A04D97-F18A-4DF6-9623-E8FE27494B1C}"/>
    <cellStyle name="Note 37 2 9 2" xfId="15029" xr:uid="{4B9D41E8-E863-4FE6-936F-585CC68F5859}"/>
    <cellStyle name="Note 37 2 9 2 2" xfId="23045" xr:uid="{6984557C-0464-45AB-8E26-4441D643DFC2}"/>
    <cellStyle name="Note 37 2 9 2 3" xfId="31936" xr:uid="{E2B695CA-5A7D-4FF4-A6E0-7C489371F7D9}"/>
    <cellStyle name="Note 37 2 9 3" xfId="20998" xr:uid="{41758500-35CB-4E5B-98CB-1FBE7891B404}"/>
    <cellStyle name="Note 37 2 9 4" xfId="26416" xr:uid="{78052527-B2D8-40EC-8090-D0E0DCE2CDB4}"/>
    <cellStyle name="Note 37 20" xfId="11113" xr:uid="{1D77D267-AA7F-4A51-BFC7-983E43AE1AD2}"/>
    <cellStyle name="Note 37 20 2" xfId="20129" xr:uid="{B1B76C94-F63C-4D35-AE04-29A3E3DB57DA}"/>
    <cellStyle name="Note 37 20 3" xfId="28435" xr:uid="{46AF150E-5316-462C-9E88-C79A5330F4DA}"/>
    <cellStyle name="Note 37 21" xfId="11541" xr:uid="{DABE7623-5E0F-40D7-9A31-F32E44A666D4}"/>
    <cellStyle name="Note 37 21 2" xfId="21874" xr:uid="{B26EDB75-4915-4473-9B29-FF28D5DFECC4}"/>
    <cellStyle name="Note 37 21 3" xfId="28827" xr:uid="{C852085A-557F-4D6B-9B2F-4464B0870C4D}"/>
    <cellStyle name="Note 37 22" xfId="10747" xr:uid="{8659BAAC-315B-4429-9FCA-52C9BEFE566E}"/>
    <cellStyle name="Note 37 22 2" xfId="20539" xr:uid="{921405C4-279F-4E7C-9A17-FD1820F7FDD1}"/>
    <cellStyle name="Note 37 22 3" xfId="28277" xr:uid="{D820B159-147F-4E67-8779-2E2B8B60FF0E}"/>
    <cellStyle name="Note 37 23" xfId="11875" xr:uid="{D2CDD2AF-721E-417A-B889-419AF4ED1007}"/>
    <cellStyle name="Note 37 23 2" xfId="17454" xr:uid="{8AC28401-CB4C-4C8A-9E14-F532CE995E34}"/>
    <cellStyle name="Note 37 23 3" xfId="29154" xr:uid="{7A3C796B-C914-45AB-A59F-DB793A28ADAC}"/>
    <cellStyle name="Note 37 24" xfId="12058" xr:uid="{58D15DDE-A939-40F8-B36C-32B5A68EE5EA}"/>
    <cellStyle name="Note 37 24 2" xfId="21249" xr:uid="{3F3D8087-1BB6-4207-BA55-377FCB7EC5B3}"/>
    <cellStyle name="Note 37 24 3" xfId="29333" xr:uid="{A5B78A24-BA25-4BB9-9679-8AA1ECA0A4A3}"/>
    <cellStyle name="Note 37 25" xfId="11990" xr:uid="{310F1452-DABD-4854-B059-E8B2B57628EC}"/>
    <cellStyle name="Note 37 25 2" xfId="19284" xr:uid="{AF51D0E8-A00F-4CC3-A867-2F01D3F72DFE}"/>
    <cellStyle name="Note 37 25 3" xfId="29269" xr:uid="{ED65EB62-6803-4F01-AC9F-ECE47022423D}"/>
    <cellStyle name="Note 37 26" xfId="17201" xr:uid="{B79C27A3-6ABC-4286-BD39-4616C13DAB16}"/>
    <cellStyle name="Note 37 26 2" xfId="21003" xr:uid="{4FA69C4D-2015-4BDD-8037-722AF835C1AC}"/>
    <cellStyle name="Note 37 26 3" xfId="33765" xr:uid="{1A935906-C29E-4AF7-8DC2-B55672023221}"/>
    <cellStyle name="Note 37 27" xfId="20616" xr:uid="{F491F591-A765-417A-B024-D90258152A5C}"/>
    <cellStyle name="Note 37 28" xfId="34308" xr:uid="{E77ECF0E-6257-438B-BAF6-A2E4B3A99AC4}"/>
    <cellStyle name="Note 37 29" xfId="34072" xr:uid="{D31D3AF0-464B-4D52-A179-55E5652250B6}"/>
    <cellStyle name="Note 37 3" xfId="2242" xr:uid="{00000000-0005-0000-0000-0000C3080000}"/>
    <cellStyle name="Note 37 3 2" xfId="4261" xr:uid="{1AE502C8-EC5E-400C-917C-618F4497FCA2}"/>
    <cellStyle name="Note 37 3 2 2" xfId="13462" xr:uid="{4D693056-3DBD-4D7D-B506-67A790DF74DE}"/>
    <cellStyle name="Note 37 3 2 2 2" xfId="17527" xr:uid="{88E8D214-2F28-4A44-B0DD-0562F7308532}"/>
    <cellStyle name="Note 37 3 2 2 3" xfId="30603" xr:uid="{1156203E-105A-47D6-9D7F-A2A4DE347F5C}"/>
    <cellStyle name="Note 37 3 2 3" xfId="21784" xr:uid="{B3EC3DAD-FAB4-4F67-B2D1-F9CF9BFAE51C}"/>
    <cellStyle name="Note 37 3 2 4" xfId="25072" xr:uid="{8823CA8E-E98E-44BD-AA95-9EE79DFF9FF5}"/>
    <cellStyle name="Note 37 3 3" xfId="11544" xr:uid="{3B124378-791F-4C4F-9770-C9B5D8715A61}"/>
    <cellStyle name="Note 37 3 3 2" xfId="20278" xr:uid="{EA9985AF-8E53-4B08-91CA-E05A0D145B82}"/>
    <cellStyle name="Note 37 3 3 3" xfId="28830" xr:uid="{06C00C59-39FD-412B-8047-98FEF2C77724}"/>
    <cellStyle name="Note 37 3 4" xfId="12453" xr:uid="{A2C350F2-046A-4ED9-AFBD-F5927B211B78}"/>
    <cellStyle name="Note 37 3 4 2" xfId="22213" xr:uid="{6BD60D63-663D-446C-BE02-F9CA865BA65A}"/>
    <cellStyle name="Note 37 3 4 3" xfId="29679" xr:uid="{A2CFEC15-2E92-41EE-837F-6CA36827A478}"/>
    <cellStyle name="Note 37 3 5" xfId="20893" xr:uid="{912838A7-47B4-428C-BC57-9F8AAD3DE513}"/>
    <cellStyle name="Note 37 3 6" xfId="24187" xr:uid="{B45F096C-1F65-4FC6-9CB2-2CC5F2B8C9E5}"/>
    <cellStyle name="Note 37 30" xfId="34094" xr:uid="{4DE2D1D3-0106-43B5-AC8A-EFDFA490EB2B}"/>
    <cellStyle name="Note 37 4" xfId="3312" xr:uid="{4A7AED1F-3FC2-4C72-B973-8AF1D1B8ACDA}"/>
    <cellStyle name="Note 37 4 2" xfId="12942" xr:uid="{6E6FBF7E-ED92-4518-84C0-862CE592EAEC}"/>
    <cellStyle name="Note 37 4 2 2" xfId="19648" xr:uid="{B51A7801-0856-4F58-9C00-1C884EF57CCE}"/>
    <cellStyle name="Note 37 4 2 3" xfId="30167" xr:uid="{0872AD88-E98B-4D35-87E6-A3A50810FD33}"/>
    <cellStyle name="Note 37 4 3" xfId="6592" xr:uid="{D8DA4C28-478E-42D1-A4FE-812DA4B53011}"/>
    <cellStyle name="Note 37 4 4" xfId="17384" xr:uid="{9129ADEE-75E5-4B76-81B6-E843927DD6A6}"/>
    <cellStyle name="Note 37 5" xfId="3397" xr:uid="{4C97BBA9-E644-429A-8019-75C0C5050068}"/>
    <cellStyle name="Note 37 5 2" xfId="13459" xr:uid="{501FB833-DAD1-420C-9DAD-08538B9E8648}"/>
    <cellStyle name="Note 37 5 2 2" xfId="5333" xr:uid="{24E837DA-2ADD-466C-AD4F-19DD4B419A47}"/>
    <cellStyle name="Note 37 5 2 3" xfId="30600" xr:uid="{BBDFFFA2-0D6D-4201-A581-3F6029C3B981}"/>
    <cellStyle name="Note 37 5 3" xfId="7118" xr:uid="{59F5341F-0F38-4832-999D-E8B1975DCDED}"/>
    <cellStyle name="Note 37 5 4" xfId="18696" xr:uid="{51885B1B-AB91-46B1-95DF-D7B28DBC9CF2}"/>
    <cellStyle name="Note 37 5 5" xfId="25069" xr:uid="{AD448011-1BF3-477F-B922-0E49209E74B0}"/>
    <cellStyle name="Note 37 6" xfId="3767" xr:uid="{674996BE-0583-456B-9F9C-7A0E58A1E82F}"/>
    <cellStyle name="Note 37 6 2" xfId="14082" xr:uid="{16BC1708-AC43-4920-AD4B-FB3309001944}"/>
    <cellStyle name="Note 37 6 2 2" xfId="20483" xr:uid="{0A1F37AF-19E2-4ABD-8520-BB4174BA9685}"/>
    <cellStyle name="Note 37 6 2 3" xfId="31110" xr:uid="{565BD07F-7D60-4BD5-9A71-20D37AD0DAF9}"/>
    <cellStyle name="Note 37 6 3" xfId="23545" xr:uid="{76B4F914-FC5B-4299-89C8-46742D4B5622}"/>
    <cellStyle name="Note 37 6 4" xfId="25589" xr:uid="{AB04AFC3-D4EA-4AE9-B22A-1FF0EB2731AE}"/>
    <cellStyle name="Note 37 7" xfId="7512" xr:uid="{0A95FBCA-C29B-4B9A-ACF2-8FC7C34686F0}"/>
    <cellStyle name="Note 37 7 2" xfId="13916" xr:uid="{A0E9BFC8-4B14-4909-BE31-67CEB3C32864}"/>
    <cellStyle name="Note 37 7 2 2" xfId="4748" xr:uid="{78D9C3DF-87C7-47E6-8C4E-613CEA0D8EEB}"/>
    <cellStyle name="Note 37 7 2 3" xfId="30946" xr:uid="{AC78AA1E-6207-4B10-889E-EACF50B8FB19}"/>
    <cellStyle name="Note 37 7 3" xfId="18504" xr:uid="{A2AFDCA9-FFB8-474B-91A0-0AEC422C6626}"/>
    <cellStyle name="Note 37 7 4" xfId="25425" xr:uid="{5824FA8E-D2ED-4B02-8374-8C78C2E13FDD}"/>
    <cellStyle name="Note 37 8" xfId="7848" xr:uid="{4AF51EA5-5F3F-4088-9B7B-DFFABF77D55B}"/>
    <cellStyle name="Note 37 8 2" xfId="14319" xr:uid="{74DBFA69-9D8B-438D-A3A4-8411C3E71097}"/>
    <cellStyle name="Note 37 8 2 2" xfId="22660" xr:uid="{07DA2611-A7C8-43DA-B941-EE2B31BAD38D}"/>
    <cellStyle name="Note 37 8 2 3" xfId="31335" xr:uid="{D64F3580-D5D6-43B1-A5E0-FAE01DEB9749}"/>
    <cellStyle name="Note 37 8 3" xfId="23724" xr:uid="{441E1D0B-93FC-4BE1-B16F-FBAFC6516BBF}"/>
    <cellStyle name="Note 37 8 4" xfId="25814" xr:uid="{90BBB822-79F8-4915-B75F-C5E8D35CD7E7}"/>
    <cellStyle name="Note 37 9" xfId="8118" xr:uid="{109AB3EF-0388-4D75-BC2D-BD568C79CC5B}"/>
    <cellStyle name="Note 37 9 2" xfId="14589" xr:uid="{DEA6B140-2B5E-4164-840B-E2BC482FC710}"/>
    <cellStyle name="Note 37 9 2 2" xfId="20290" xr:uid="{2EE65044-59A0-41E5-AABE-4C1F949B325F}"/>
    <cellStyle name="Note 37 9 2 3" xfId="31599" xr:uid="{2C847A66-789F-46BE-B6B4-23A8DA4EFFC1}"/>
    <cellStyle name="Note 37 9 3" xfId="21311" xr:uid="{EBB9EB01-B0E5-4CC5-8D98-5BED083F626C}"/>
    <cellStyle name="Note 37 9 4" xfId="26079" xr:uid="{D94B4CFF-7E8A-4E76-ACA5-59D7F7848471}"/>
    <cellStyle name="Note 37_TRAFO" xfId="2243" xr:uid="{00000000-0005-0000-0000-0000C4080000}"/>
    <cellStyle name="Note 38" xfId="2244" xr:uid="{00000000-0005-0000-0000-0000C5080000}"/>
    <cellStyle name="Note 38 10" xfId="8495" xr:uid="{CD1EBF54-A623-4226-A560-B592387C6EDE}"/>
    <cellStyle name="Note 38 10 2" xfId="14966" xr:uid="{8CBDB521-5E25-430B-B911-5372AA01583C}"/>
    <cellStyle name="Note 38 10 2 2" xfId="17661" xr:uid="{CF70FB2C-8800-490A-B9D1-A1E66239A6BA}"/>
    <cellStyle name="Note 38 10 2 3" xfId="31877" xr:uid="{6D110242-234C-4BAF-9ED0-5A4A3E06F5E2}"/>
    <cellStyle name="Note 38 10 3" xfId="20872" xr:uid="{76792778-2D7D-4AEF-8786-8AE00A5BBF93}"/>
    <cellStyle name="Note 38 10 4" xfId="26358" xr:uid="{DB7E2D2A-5329-48A1-A426-52540522D2F0}"/>
    <cellStyle name="Note 38 11" xfId="8338" xr:uid="{58B49E1D-18EA-4720-A9B1-9B13F1C7DA33}"/>
    <cellStyle name="Note 38 11 2" xfId="14809" xr:uid="{03B46150-1BA3-48CA-AEE8-B7A317962B7A}"/>
    <cellStyle name="Note 38 11 2 2" xfId="18703" xr:uid="{106940D1-BD1B-49C2-AD0F-CDDBD9004432}"/>
    <cellStyle name="Note 38 11 2 3" xfId="31720" xr:uid="{50873752-CEC3-4453-BCFB-1A0A0ADDF8D0}"/>
    <cellStyle name="Note 38 11 3" xfId="20114" xr:uid="{F9D26690-2B31-4AC6-861E-A9A0E298A196}"/>
    <cellStyle name="Note 38 11 4" xfId="26201" xr:uid="{7D8CABD2-DE70-41BF-B437-9DAD7A0D8A7D}"/>
    <cellStyle name="Note 38 12" xfId="9038" xr:uid="{DAEBD5BE-6547-4543-8D3F-E3B2D59E81E2}"/>
    <cellStyle name="Note 38 12 2" xfId="15509" xr:uid="{AFF7C2DF-ECF8-4FA4-BABF-0B0BBF93D37C}"/>
    <cellStyle name="Note 38 12 2 2" xfId="21061" xr:uid="{99C0B1C6-8F60-4D68-81E8-CE240D738458}"/>
    <cellStyle name="Note 38 12 2 3" xfId="32328" xr:uid="{DF8D6545-E7E8-4C5E-97FA-68E99458653E}"/>
    <cellStyle name="Note 38 12 3" xfId="17965" xr:uid="{7440B229-7D38-443D-9E8F-9A93EEB5C001}"/>
    <cellStyle name="Note 38 12 4" xfId="26810" xr:uid="{2349C69B-0C0F-4191-9383-9AA220B84B17}"/>
    <cellStyle name="Note 38 13" xfId="8874" xr:uid="{F5408002-FBBB-4673-A1B9-4A6A983C34C8}"/>
    <cellStyle name="Note 38 13 2" xfId="15345" xr:uid="{E8A408DE-461B-47D3-9FAC-1690B6AFE26E}"/>
    <cellStyle name="Note 38 13 2 2" xfId="21494" xr:uid="{4B0E9BBA-BE55-4264-945B-1E59860CEFB0}"/>
    <cellStyle name="Note 38 13 2 3" xfId="32165" xr:uid="{8C37176E-0AC3-4974-90C4-C7EE755C1DB2}"/>
    <cellStyle name="Note 38 13 3" xfId="19307" xr:uid="{3F2D335D-7B45-4FA7-9BFE-E6964CDFA052}"/>
    <cellStyle name="Note 38 13 4" xfId="26647" xr:uid="{53A20F31-23F7-4A30-B2AC-D72EEC4CAA06}"/>
    <cellStyle name="Note 38 14" xfId="9272" xr:uid="{F255F823-8626-4AA5-8ABB-9C240CF697A1}"/>
    <cellStyle name="Note 38 14 2" xfId="15743" xr:uid="{911A9EF0-EABD-490C-B99D-DBB6752D536B}"/>
    <cellStyle name="Note 38 14 2 2" xfId="4417" xr:uid="{ED9F63A3-6FAD-4046-9D4F-0E2F497CD766}"/>
    <cellStyle name="Note 38 14 2 3" xfId="32553" xr:uid="{AE50005C-B8E3-4C1A-A01C-55791FD6C5DB}"/>
    <cellStyle name="Note 38 14 3" xfId="5673" xr:uid="{92EAF3C5-0BF6-4D2C-AB4C-04BDBD57B859}"/>
    <cellStyle name="Note 38 14 4" xfId="27034" xr:uid="{33BB4879-97DE-46BD-8DB2-D71535EB2836}"/>
    <cellStyle name="Note 38 15" xfId="9538" xr:uid="{AB928341-1DCF-407F-8A89-67E8F4EBB331}"/>
    <cellStyle name="Note 38 15 2" xfId="16009" xr:uid="{D036404A-3B22-4C66-9FF4-75E7A25077A4}"/>
    <cellStyle name="Note 38 15 2 2" xfId="20365" xr:uid="{6E90F140-57E5-44A1-90BE-C8CE1F975DBB}"/>
    <cellStyle name="Note 38 15 2 3" xfId="32806" xr:uid="{152A4CF3-C92A-4004-997E-6E8FC16ED69E}"/>
    <cellStyle name="Note 38 15 3" xfId="23717" xr:uid="{D418CA16-A2FD-4D2F-8E7D-C9B487A1B6D8}"/>
    <cellStyle name="Note 38 15 4" xfId="27287" xr:uid="{133FB69F-49CD-41B2-9B95-4BDA1A51803C}"/>
    <cellStyle name="Note 38 16" xfId="9962" xr:uid="{B40593EE-8778-44F5-8382-3D839B7DD10E}"/>
    <cellStyle name="Note 38 16 2" xfId="16433" xr:uid="{ED7076E0-330A-4FAA-A5C4-20D28239CDC5}"/>
    <cellStyle name="Note 38 16 2 2" xfId="22334" xr:uid="{2CBCB2BD-29C7-4442-9C84-C784576DEF1F}"/>
    <cellStyle name="Note 38 16 2 3" xfId="33050" xr:uid="{C498BECB-B4DC-4610-AEAD-E26585F868D9}"/>
    <cellStyle name="Note 38 16 3" xfId="20531" xr:uid="{C6C95874-3944-4A79-A34C-BF92B5600C04}"/>
    <cellStyle name="Note 38 16 4" xfId="27538" xr:uid="{98958541-F6A7-4324-8124-78F4547BD768}"/>
    <cellStyle name="Note 38 17" xfId="10141" xr:uid="{61400C4B-2A39-4B7F-B35C-0585C5A1FC72}"/>
    <cellStyle name="Note 38 17 2" xfId="16612" xr:uid="{E9571167-AF1D-4E53-AC8B-9C0489F93E6F}"/>
    <cellStyle name="Note 38 17 2 2" xfId="18318" xr:uid="{DB9A3B6C-384E-4337-AF85-A0D1A09C12B6}"/>
    <cellStyle name="Note 38 17 2 3" xfId="33227" xr:uid="{1A303353-09BA-4905-8CC2-C52C30D2F60F}"/>
    <cellStyle name="Note 38 17 3" xfId="5636" xr:uid="{06C05A43-C747-4F58-8DB3-EEC7A2ACAD39}"/>
    <cellStyle name="Note 38 17 4" xfId="27714" xr:uid="{0D440006-D029-498F-8EC4-35149D3CDA8C}"/>
    <cellStyle name="Note 38 18" xfId="10318" xr:uid="{53F69641-C066-4A8E-A5D2-DD5745305542}"/>
    <cellStyle name="Note 38 18 2" xfId="16789" xr:uid="{8B968F60-E8C3-417D-A31E-0F47FF7076CF}"/>
    <cellStyle name="Note 38 18 2 2" xfId="5851" xr:uid="{29F4034E-63A5-433B-8084-1A5B523B06D3}"/>
    <cellStyle name="Note 38 18 2 3" xfId="33402" xr:uid="{ECC450A6-2416-4456-8E72-1C22577D1E60}"/>
    <cellStyle name="Note 38 18 3" xfId="5053" xr:uid="{85E707C8-2C75-452F-A16D-0AEEA1590A18}"/>
    <cellStyle name="Note 38 18 4" xfId="27890" xr:uid="{DFE1DC7E-E95C-4F0C-9CA5-53DD02245AD7}"/>
    <cellStyle name="Note 38 19" xfId="10480" xr:uid="{42E18B5F-E2A4-4D12-BBC2-3F6839A3A18B}"/>
    <cellStyle name="Note 38 19 2" xfId="16951" xr:uid="{36EB8BCE-B9C3-490A-90B8-8229B19167A4}"/>
    <cellStyle name="Note 38 19 2 2" xfId="19745" xr:uid="{E636B8F8-6740-4E06-B53A-D8FE1D670DC0}"/>
    <cellStyle name="Note 38 19 2 3" xfId="33562" xr:uid="{B69F646C-027B-4999-B3F6-AE64505BDBBC}"/>
    <cellStyle name="Note 38 19 3" xfId="23197" xr:uid="{C65B173E-8B1F-4A7E-B5B4-E0F9C99B1DE0}"/>
    <cellStyle name="Note 38 19 4" xfId="28050" xr:uid="{494E3966-DFFB-4DE2-96F0-17A853052F55}"/>
    <cellStyle name="Note 38 2" xfId="2245" xr:uid="{00000000-0005-0000-0000-0000C6080000}"/>
    <cellStyle name="Note 38 2 10" xfId="9039" xr:uid="{2001870B-B3B7-41B9-BD81-52AEE63BFF9D}"/>
    <cellStyle name="Note 38 2 10 2" xfId="15510" xr:uid="{2D9EC792-A3F1-424B-A9AB-D16AAE563D89}"/>
    <cellStyle name="Note 38 2 10 2 2" xfId="17949" xr:uid="{5C6F78AB-9FDF-4E31-81D6-1FC0DF4DB80C}"/>
    <cellStyle name="Note 38 2 10 2 3" xfId="32329" xr:uid="{7529B48A-B5FF-40AE-97E3-E64BB29BBE34}"/>
    <cellStyle name="Note 38 2 10 3" xfId="19751" xr:uid="{DED2CC87-4BD5-4D37-B8D7-A25820FC52E2}"/>
    <cellStyle name="Note 38 2 10 4" xfId="26811" xr:uid="{75CD30EA-60AC-4D7F-8F42-85E5AA9251DF}"/>
    <cellStyle name="Note 38 2 11" xfId="8875" xr:uid="{BBC1195D-36B5-4F58-A2E7-24B10B193870}"/>
    <cellStyle name="Note 38 2 11 2" xfId="15346" xr:uid="{7F7EF3F8-2A91-428E-8BEE-9517C6B9982C}"/>
    <cellStyle name="Note 38 2 11 2 2" xfId="5530" xr:uid="{3ABB970F-507F-40E7-8867-9FF885D2CE8A}"/>
    <cellStyle name="Note 38 2 11 2 3" xfId="32166" xr:uid="{7B4EDEA7-8CA3-4102-BA18-CCB928D725FF}"/>
    <cellStyle name="Note 38 2 11 3" xfId="19068" xr:uid="{B8F2859F-58D7-49C6-BBE1-600563D7EBB3}"/>
    <cellStyle name="Note 38 2 11 4" xfId="26648" xr:uid="{17EEB660-0762-4221-8AAA-C39762FE3D97}"/>
    <cellStyle name="Note 38 2 12" xfId="9273" xr:uid="{739FC2AE-C513-447D-9B06-6064175BB181}"/>
    <cellStyle name="Note 38 2 12 2" xfId="15744" xr:uid="{4A75ED0B-60B4-4339-829E-EABC4D42EDF1}"/>
    <cellStyle name="Note 38 2 12 2 2" xfId="20784" xr:uid="{94D406A1-FBAA-4A48-AE64-D6D30C704647}"/>
    <cellStyle name="Note 38 2 12 2 3" xfId="32554" xr:uid="{2CCC66E4-8F81-4301-9584-655F238F0F97}"/>
    <cellStyle name="Note 38 2 12 3" xfId="19374" xr:uid="{1EB6A81F-AC25-4213-8A5B-C5786667D01C}"/>
    <cellStyle name="Note 38 2 12 4" xfId="27035" xr:uid="{E4088F86-890C-4E55-A635-A13E0A6A80FC}"/>
    <cellStyle name="Note 38 2 13" xfId="9537" xr:uid="{48A0C9A7-F75E-4664-B9F1-102DA686BE18}"/>
    <cellStyle name="Note 38 2 13 2" xfId="16008" xr:uid="{E8DFF534-571B-4C99-9671-D42F788C0ACD}"/>
    <cellStyle name="Note 38 2 13 2 2" xfId="4751" xr:uid="{133BDD3E-DA6C-4304-8F6F-25528EBB4E32}"/>
    <cellStyle name="Note 38 2 13 2 3" xfId="32805" xr:uid="{52E5C4E6-6816-46A4-B839-61CF5DC7AE3B}"/>
    <cellStyle name="Note 38 2 13 3" xfId="18362" xr:uid="{58BBE0F6-C5EF-4083-9EA0-296ADC0733A3}"/>
    <cellStyle name="Note 38 2 13 4" xfId="27286" xr:uid="{A6F9A504-7EAB-4ABD-9531-1F486EA462E0}"/>
    <cellStyle name="Note 38 2 14" xfId="9963" xr:uid="{F89C4027-527C-48A0-9A5E-006702F1C20A}"/>
    <cellStyle name="Note 38 2 14 2" xfId="16434" xr:uid="{891CBDDC-5AC0-4717-84AC-A3DF25C87FB1}"/>
    <cellStyle name="Note 38 2 14 2 2" xfId="5889" xr:uid="{014CCB5E-0C63-4E98-9232-77BE04D2D9E6}"/>
    <cellStyle name="Note 38 2 14 2 3" xfId="33051" xr:uid="{B7C16648-73DA-47AE-9D35-7E3043BF2BCB}"/>
    <cellStyle name="Note 38 2 14 3" xfId="4441" xr:uid="{A120D25D-8150-43F0-B7FB-4E32D5226C1C}"/>
    <cellStyle name="Note 38 2 14 4" xfId="27539" xr:uid="{DED8BE5D-61DB-412B-A231-8BEFD05C55E9}"/>
    <cellStyle name="Note 38 2 15" xfId="10142" xr:uid="{6650AAF0-6A57-4483-A78C-70F94D777D77}"/>
    <cellStyle name="Note 38 2 15 2" xfId="16613" xr:uid="{E288A846-6E3C-4789-BB39-768387382041}"/>
    <cellStyle name="Note 38 2 15 2 2" xfId="17984" xr:uid="{0CFA7F48-072B-481C-B40A-699A5F5CAFA9}"/>
    <cellStyle name="Note 38 2 15 2 3" xfId="33228" xr:uid="{0320B291-848F-4C27-9C1E-5F8C8F76306F}"/>
    <cellStyle name="Note 38 2 15 3" xfId="4619" xr:uid="{28500D0F-5ED1-42C0-9248-0247407171FE}"/>
    <cellStyle name="Note 38 2 15 4" xfId="27715" xr:uid="{65D6E8EF-72D4-4F74-9C46-4093169DD514}"/>
    <cellStyle name="Note 38 2 16" xfId="10319" xr:uid="{41C60EE0-9F6D-46DE-9FCF-05DCCCAE11B0}"/>
    <cellStyle name="Note 38 2 16 2" xfId="16790" xr:uid="{F1981551-E97E-45F5-8679-00AEABDFC2F8}"/>
    <cellStyle name="Note 38 2 16 2 2" xfId="23556" xr:uid="{B69D1A9D-DFFB-4024-965B-6421FC9691E3}"/>
    <cellStyle name="Note 38 2 16 2 3" xfId="33403" xr:uid="{34CD1834-9BE0-469F-B813-4F754C534B82}"/>
    <cellStyle name="Note 38 2 16 3" xfId="21445" xr:uid="{102B7FF4-774F-4258-A5C1-55E2E21235E0}"/>
    <cellStyle name="Note 38 2 16 4" xfId="27891" xr:uid="{A3CF1C63-ACCE-4836-9408-51CA27A0365D}"/>
    <cellStyle name="Note 38 2 17" xfId="10481" xr:uid="{9E92FAD6-CA9D-41C1-9B53-82E7A5BC8481}"/>
    <cellStyle name="Note 38 2 17 2" xfId="16952" xr:uid="{2FB14D12-CAF8-43A9-ABE7-335437D6369B}"/>
    <cellStyle name="Note 38 2 17 2 2" xfId="5736" xr:uid="{B23BE7CD-5558-457E-ACCE-4E918F7F4F83}"/>
    <cellStyle name="Note 38 2 17 2 3" xfId="33563" xr:uid="{C9E76CDA-14D8-4E34-B065-F52386A8457D}"/>
    <cellStyle name="Note 38 2 17 3" xfId="4681" xr:uid="{49AA694F-A3D9-4D61-80D1-9D8FD0D72BE0}"/>
    <cellStyle name="Note 38 2 17 4" xfId="28051" xr:uid="{2CC4977F-1891-4FE7-9D3D-660F8F346761}"/>
    <cellStyle name="Note 38 2 18" xfId="11116" xr:uid="{B21AD24A-DA14-490B-894D-5AD12E5AD81B}"/>
    <cellStyle name="Note 38 2 18 2" xfId="23773" xr:uid="{D6064244-35CD-4BE3-B52A-B09083BE01A6}"/>
    <cellStyle name="Note 38 2 18 3" xfId="28438" xr:uid="{1B6EDD83-0ECC-49A7-B60A-3748B80F090D}"/>
    <cellStyle name="Note 38 2 19" xfId="11546" xr:uid="{0ABAC49B-1B98-45A9-8994-6A48A1973D5B}"/>
    <cellStyle name="Note 38 2 19 2" xfId="4605" xr:uid="{A8955181-7049-441C-92FA-1C05365C1470}"/>
    <cellStyle name="Note 38 2 19 3" xfId="28832" xr:uid="{D5E9A64D-F8A8-4A91-A7B6-F2B307D3EC5A}"/>
    <cellStyle name="Note 38 2 2" xfId="2246" xr:uid="{00000000-0005-0000-0000-0000C7080000}"/>
    <cellStyle name="Note 38 2 2 2" xfId="4262" xr:uid="{B14056D3-44E2-4992-9ED2-1FDC17F2ACD0}"/>
    <cellStyle name="Note 38 2 2 2 2" xfId="13465" xr:uid="{6C01DDFD-61EF-4800-B022-E64CD4AFE47B}"/>
    <cellStyle name="Note 38 2 2 2 2 2" xfId="19647" xr:uid="{4C8ACD34-A1EE-413B-A699-EC184C1AE0F3}"/>
    <cellStyle name="Note 38 2 2 2 2 3" xfId="30606" xr:uid="{41DEB773-5202-451A-93FB-0C04F1CAA19B}"/>
    <cellStyle name="Note 38 2 2 2 3" xfId="21479" xr:uid="{DDD8B7DE-3878-4758-B589-7EE356A90DA4}"/>
    <cellStyle name="Note 38 2 2 2 4" xfId="25075" xr:uid="{7AAB4C36-8761-466C-AAED-34C5B7AA60F4}"/>
    <cellStyle name="Note 38 2 2 3" xfId="11547" xr:uid="{1864403D-CFB6-4C84-9A48-9DD2E53D3108}"/>
    <cellStyle name="Note 38 2 2 3 2" xfId="22543" xr:uid="{C940EA7C-E82B-4C8B-9F13-92479AAE6632}"/>
    <cellStyle name="Note 38 2 2 3 3" xfId="28833" xr:uid="{29F89574-FD58-4F59-8424-93F58D793F23}"/>
    <cellStyle name="Note 38 2 2 4" xfId="12454" xr:uid="{FC2D68D1-F7EF-4E35-9363-D8A4B7AE42C0}"/>
    <cellStyle name="Note 38 2 2 4 2" xfId="5228" xr:uid="{52F04031-20F7-4B9B-BE24-997E0C8D3EDC}"/>
    <cellStyle name="Note 38 2 2 4 3" xfId="29680" xr:uid="{581D53A9-FAE5-44B8-B339-5ED84A815667}"/>
    <cellStyle name="Note 38 2 2 5" xfId="20355" xr:uid="{245BFD30-7AFB-4203-BE01-B633E6AD370D}"/>
    <cellStyle name="Note 38 2 20" xfId="10744" xr:uid="{F87971C0-5EDC-43F6-8E30-4ED869B80266}"/>
    <cellStyle name="Note 38 2 20 2" xfId="5988" xr:uid="{12FA43E3-7D9F-4362-93DE-4B42C925CB9C}"/>
    <cellStyle name="Note 38 2 20 3" xfId="28274" xr:uid="{AE841C51-44C6-42C1-9E46-F52207F3946B}"/>
    <cellStyle name="Note 38 2 21" xfId="11878" xr:uid="{FBAEE8D5-8305-4B5B-AB05-83A1E46342FB}"/>
    <cellStyle name="Note 38 2 21 2" xfId="22603" xr:uid="{8E16DA71-FAAA-4C77-87C8-F6AD290ECB3F}"/>
    <cellStyle name="Note 38 2 21 3" xfId="29157" xr:uid="{F6FE85BE-93A5-4844-9D76-FB988B3973CF}"/>
    <cellStyle name="Note 38 2 22" xfId="12061" xr:uid="{3F1C724F-99A5-4222-83A5-123C5BAA34AE}"/>
    <cellStyle name="Note 38 2 22 2" xfId="5660" xr:uid="{D6D01707-E5E0-4C89-9889-2D0740BF7068}"/>
    <cellStyle name="Note 38 2 22 3" xfId="29336" xr:uid="{E6509468-C7EB-4910-8322-EAEBE5051480}"/>
    <cellStyle name="Note 38 2 23" xfId="12310" xr:uid="{E72B6EA5-10AB-4E89-A5E8-0EA41B4904B3}"/>
    <cellStyle name="Note 38 2 23 2" xfId="20004" xr:uid="{26F7601E-ABF6-4199-A8AE-BFC3F3E4FCC5}"/>
    <cellStyle name="Note 38 2 23 3" xfId="29579" xr:uid="{A8DB15CC-C169-43C6-8344-C3A0DDEDACE3}"/>
    <cellStyle name="Note 38 2 24" xfId="17204" xr:uid="{38A094F3-3A34-4210-A29C-7526C3776556}"/>
    <cellStyle name="Note 38 2 24 2" xfId="7667" xr:uid="{F23FB358-20A4-4224-8183-3349A212E62B}"/>
    <cellStyle name="Note 38 2 24 3" xfId="33768" xr:uid="{122605EB-2A4A-4ACB-9D5B-02127DB14217}"/>
    <cellStyle name="Note 38 2 25" xfId="5920" xr:uid="{3E26EBB9-7828-44DF-A49F-8089F1514A9F}"/>
    <cellStyle name="Note 38 2 26" xfId="34027" xr:uid="{6BEEDEAD-DF9D-499A-B679-8774EC05FEA4}"/>
    <cellStyle name="Note 38 2 27" xfId="32109" xr:uid="{55845E9E-9DD3-4DA8-B42C-8BA29F53B18A}"/>
    <cellStyle name="Note 38 2 28" xfId="24065" xr:uid="{B7FA7F45-4E8A-4EBA-80B4-34452EE61BA8}"/>
    <cellStyle name="Note 38 2 3" xfId="3512" xr:uid="{D16D38EA-B665-40B5-BC2E-2C6B6FE66526}"/>
    <cellStyle name="Note 38 2 3 2" xfId="13464" xr:uid="{AA1EFC02-FE8F-4DAF-81A7-F8A7781C90B5}"/>
    <cellStyle name="Note 38 2 3 2 2" xfId="22967" xr:uid="{7A20ACC2-300B-4709-971B-D8FC87B917A7}"/>
    <cellStyle name="Note 38 2 3 2 3" xfId="30605" xr:uid="{108E6875-ECB2-4428-9EC0-05BC5958C25E}"/>
    <cellStyle name="Note 38 2 3 3" xfId="7123" xr:uid="{2311CD33-BDE8-4217-83D6-6C03F290E3C6}"/>
    <cellStyle name="Note 38 2 3 4" xfId="6672" xr:uid="{91E1DE67-1262-4C4B-8B35-9743FDC4E21F}"/>
    <cellStyle name="Note 38 2 3 5" xfId="25074" xr:uid="{24E3EA29-8327-4AAC-B24C-9279246F3242}"/>
    <cellStyle name="Note 38 2 4" xfId="3770" xr:uid="{33D4E884-4EA2-4C83-B185-E013031A2735}"/>
    <cellStyle name="Note 38 2 4 2" xfId="14085" xr:uid="{4E9CBDCC-CDD5-462E-92C6-60D180AD14E3}"/>
    <cellStyle name="Note 38 2 4 2 2" xfId="23090" xr:uid="{E1B54F66-7022-4156-ACE4-0D0CC82EEB08}"/>
    <cellStyle name="Note 38 2 4 2 3" xfId="31113" xr:uid="{E40B552D-7B51-481D-9F89-D5D469047508}"/>
    <cellStyle name="Note 38 2 4 3" xfId="22678" xr:uid="{D2081B55-4AA4-4FA3-A0C3-3DA11EAE9A01}"/>
    <cellStyle name="Note 38 2 4 4" xfId="25592" xr:uid="{5D7BB5C3-A81F-431A-BEA8-CAC6419D88BE}"/>
    <cellStyle name="Note 38 2 5" xfId="7514" xr:uid="{0E3E1B08-AE0D-4E23-A58A-B6053F6C419B}"/>
    <cellStyle name="Note 38 2 5 2" xfId="13918" xr:uid="{F5A928CD-79A2-4C8F-AA44-D4315F9C780C}"/>
    <cellStyle name="Note 38 2 5 2 2" xfId="19218" xr:uid="{6218CC8C-ADF7-4E67-9338-412ABE836CFD}"/>
    <cellStyle name="Note 38 2 5 2 3" xfId="30948" xr:uid="{F184D5A1-AC9D-4546-AB2B-E149FC114A91}"/>
    <cellStyle name="Note 38 2 5 3" xfId="23844" xr:uid="{1210BD1A-ECF0-48BD-B45D-EF7C5214DA20}"/>
    <cellStyle name="Note 38 2 5 4" xfId="25427" xr:uid="{E4D74C6E-9E05-4947-9940-E4646CE96CA7}"/>
    <cellStyle name="Note 38 2 6" xfId="7851" xr:uid="{99774B2D-E5E9-4B4A-B941-D541FE60E421}"/>
    <cellStyle name="Note 38 2 6 2" xfId="14322" xr:uid="{FB93813F-57FE-40BB-A62B-5409A76F8C6D}"/>
    <cellStyle name="Note 38 2 6 2 2" xfId="22293" xr:uid="{479FF78F-A748-4B22-A62A-05EFB10AEF87}"/>
    <cellStyle name="Note 38 2 6 2 3" xfId="31338" xr:uid="{84548443-4125-4861-8303-FE66D0E398CD}"/>
    <cellStyle name="Note 38 2 6 3" xfId="4800" xr:uid="{686BC64B-6E87-4EE0-A7A0-40E40D3CEE5D}"/>
    <cellStyle name="Note 38 2 6 4" xfId="25817" xr:uid="{1889EBFA-60BE-4A49-909D-6C4B0247E37A}"/>
    <cellStyle name="Note 38 2 7" xfId="8115" xr:uid="{DEA94598-F8C3-4A4E-A317-30700DF67620}"/>
    <cellStyle name="Note 38 2 7 2" xfId="14586" xr:uid="{093B6700-7821-43F8-A9B1-E9957426E547}"/>
    <cellStyle name="Note 38 2 7 2 2" xfId="21693" xr:uid="{851C189E-69EB-44B0-89E4-884D91310911}"/>
    <cellStyle name="Note 38 2 7 2 3" xfId="31596" xr:uid="{AB42235D-4C1A-47C9-B7FD-4B2EA5BE624D}"/>
    <cellStyle name="Note 38 2 7 3" xfId="20368" xr:uid="{415FC396-ED3F-4A67-9264-AC4F4566D62B}"/>
    <cellStyle name="Note 38 2 7 4" xfId="26076" xr:uid="{C6061E34-5985-4C9B-AA39-D59EB17F0840}"/>
    <cellStyle name="Note 38 2 8" xfId="8496" xr:uid="{15D4F860-4EB5-4B5E-9E6D-A270D3CB5B7D}"/>
    <cellStyle name="Note 38 2 8 2" xfId="14967" xr:uid="{E735A1C4-C3B9-4FFD-9CA2-8D4D8FA3ED19}"/>
    <cellStyle name="Note 38 2 8 2 2" xfId="21997" xr:uid="{975823F1-A1B5-487F-96F2-98170F7E4466}"/>
    <cellStyle name="Note 38 2 8 2 3" xfId="31878" xr:uid="{4E169AB2-F157-44C3-A07C-806C0277C89E}"/>
    <cellStyle name="Note 38 2 8 3" xfId="23539" xr:uid="{9670AABE-9CBB-4E9A-A31B-E8B06F0073EF}"/>
    <cellStyle name="Note 38 2 8 4" xfId="26359" xr:uid="{FDA376AE-EBF7-41BA-9734-83B27266836C}"/>
    <cellStyle name="Note 38 2 9" xfId="7994" xr:uid="{0A080A0D-C588-4C70-BFD1-4BFC6A120A41}"/>
    <cellStyle name="Note 38 2 9 2" xfId="14465" xr:uid="{B0AC9052-5675-444C-974F-8A730F46F2BA}"/>
    <cellStyle name="Note 38 2 9 2 2" xfId="18977" xr:uid="{44F9AC60-8B29-4C5C-9252-DABE9296236D}"/>
    <cellStyle name="Note 38 2 9 2 3" xfId="31475" xr:uid="{4C6405FF-432A-40D0-B6A9-350241CB56B0}"/>
    <cellStyle name="Note 38 2 9 3" xfId="23697" xr:uid="{0991DC0D-9FFB-4D6E-8335-177D970A37B9}"/>
    <cellStyle name="Note 38 2 9 4" xfId="25955" xr:uid="{A70669DD-BB40-4E2A-BDEB-AB2C236DF0D1}"/>
    <cellStyle name="Note 38 20" xfId="11115" xr:uid="{8964CE34-8186-4389-9175-0532039BD36D}"/>
    <cellStyle name="Note 38 20 2" xfId="20683" xr:uid="{033FA7EF-C236-4D9A-A658-A5A29F32AB8B}"/>
    <cellStyle name="Note 38 20 3" xfId="28437" xr:uid="{B380AE4D-5038-4502-B473-DE7D6EBB11FF}"/>
    <cellStyle name="Note 38 21" xfId="11545" xr:uid="{5B1B71A9-9DC6-45D6-A9FF-506121ABD92C}"/>
    <cellStyle name="Note 38 21 2" xfId="6557" xr:uid="{746C2CB6-81C0-4AE8-B0E6-3FD8217FF35F}"/>
    <cellStyle name="Note 38 21 3" xfId="28831" xr:uid="{61EA243E-1285-4DD0-B1AE-38BA3693F8A6}"/>
    <cellStyle name="Note 38 22" xfId="10745" xr:uid="{BA4A225B-FEAD-4B2C-9A75-3366D7084A97}"/>
    <cellStyle name="Note 38 22 2" xfId="21438" xr:uid="{D482346D-2C0E-4C5E-B26D-D58E7156D1AB}"/>
    <cellStyle name="Note 38 22 3" xfId="28275" xr:uid="{11B19850-9454-4DC0-ABEF-1481CA7F43E7}"/>
    <cellStyle name="Note 38 23" xfId="11877" xr:uid="{500DB3DB-80F8-40B5-912E-7962128D264F}"/>
    <cellStyle name="Note 38 23 2" xfId="5033" xr:uid="{1E2F18A0-FDA6-4789-944E-7AB2C51D30FE}"/>
    <cellStyle name="Note 38 23 3" xfId="29156" xr:uid="{443DAF33-4979-4E56-91D5-03A3B5BC962B}"/>
    <cellStyle name="Note 38 24" xfId="12060" xr:uid="{EC557142-8893-4861-A964-FC61B787080C}"/>
    <cellStyle name="Note 38 24 2" xfId="19976" xr:uid="{46499A32-931B-454C-A40C-E081CF6261C1}"/>
    <cellStyle name="Note 38 24 3" xfId="29335" xr:uid="{D67E7C42-A07A-490B-89FA-761DE0364897}"/>
    <cellStyle name="Note 38 25" xfId="11992" xr:uid="{A37EA0DB-4776-47B6-B1EE-915A1624D207}"/>
    <cellStyle name="Note 38 25 2" xfId="23739" xr:uid="{31FFC567-A8F2-4DEB-990B-1737C9CB030B}"/>
    <cellStyle name="Note 38 25 3" xfId="29271" xr:uid="{D8001862-B0F2-41D4-AF0A-D915A306C5B4}"/>
    <cellStyle name="Note 38 26" xfId="17203" xr:uid="{900145BE-D58E-4BBD-AC34-7386AD3908CA}"/>
    <cellStyle name="Note 38 26 2" xfId="20117" xr:uid="{99D68E62-454D-482D-AE8C-B71DA469C8C1}"/>
    <cellStyle name="Note 38 26 3" xfId="33767" xr:uid="{55A9D332-E4C1-438C-B8A3-1DE12E25298E}"/>
    <cellStyle name="Note 38 27" xfId="20748" xr:uid="{A423E0BE-D58A-4C71-92E1-C06853B1C332}"/>
    <cellStyle name="Note 38 28" xfId="24092" xr:uid="{B3D831AA-C5FB-4298-9B75-9EEF0B018EF5}"/>
    <cellStyle name="Note 38 29" xfId="25751" xr:uid="{3A5AE06F-D2A1-4929-83BD-FE4389755E53}"/>
    <cellStyle name="Note 38 3" xfId="2247" xr:uid="{00000000-0005-0000-0000-0000C8080000}"/>
    <cellStyle name="Note 38 3 2" xfId="4263" xr:uid="{550D9A76-9C4E-4BF0-A859-ED30C1F490C0}"/>
    <cellStyle name="Note 38 3 2 2" xfId="13466" xr:uid="{CE65D1C1-2B91-4335-8D83-109EC0CA8F65}"/>
    <cellStyle name="Note 38 3 2 2 2" xfId="23454" xr:uid="{DDB8C735-22F3-42AF-B9FC-D717EECEBF77}"/>
    <cellStyle name="Note 38 3 2 2 3" xfId="30607" xr:uid="{51A6AF64-2DD6-4BBF-9EE7-37E199D3E263}"/>
    <cellStyle name="Note 38 3 2 3" xfId="5122" xr:uid="{C0348CD9-6FBD-402A-91E6-696EC5B03368}"/>
    <cellStyle name="Note 38 3 2 4" xfId="25076" xr:uid="{2D027966-BA1D-4837-A326-1852FE224945}"/>
    <cellStyle name="Note 38 3 3" xfId="11548" xr:uid="{1E16BF29-58C3-4AAE-9CB5-93E719D83DF7}"/>
    <cellStyle name="Note 38 3 3 2" xfId="5417" xr:uid="{BC8AEDAF-28B9-4055-AEE8-3A8127BB4260}"/>
    <cellStyle name="Note 38 3 3 3" xfId="28834" xr:uid="{2F8F3B7C-F5DF-4615-9794-DC2853D4C3BA}"/>
    <cellStyle name="Note 38 3 4" xfId="12455" xr:uid="{EAB19183-1460-424E-A71F-B3DDB90CA81F}"/>
    <cellStyle name="Note 38 3 4 2" xfId="5283" xr:uid="{F29B7028-1A47-4AA6-8A01-C16C3E3C4F0F}"/>
    <cellStyle name="Note 38 3 4 3" xfId="29681" xr:uid="{B786A88C-F79B-4B51-BA6E-57FE241559D3}"/>
    <cellStyle name="Note 38 3 5" xfId="22066" xr:uid="{0E0B8651-1687-4C46-93BF-C956616BEA36}"/>
    <cellStyle name="Note 38 3 6" xfId="24188" xr:uid="{5BAAFC0E-AB79-4E43-A0C2-3D2A655B9005}"/>
    <cellStyle name="Note 38 30" xfId="34058" xr:uid="{E557307B-AEE3-47BC-B501-1225E2520F11}"/>
    <cellStyle name="Note 38 4" xfId="3313" xr:uid="{24DB31D7-9DB4-467D-B95E-F0141D29C108}"/>
    <cellStyle name="Note 38 4 2" xfId="12943" xr:uid="{5B3FF562-4AC7-4BC6-950A-39324D90AF4A}"/>
    <cellStyle name="Note 38 4 2 2" xfId="21079" xr:uid="{BE51BBC5-6BA7-4EBA-B873-C509C57374D2}"/>
    <cellStyle name="Note 38 4 2 3" xfId="30168" xr:uid="{1F515244-156A-4969-A690-194F7B155FE0}"/>
    <cellStyle name="Note 38 4 3" xfId="6593" xr:uid="{B09BDF2B-AD6C-4045-AA79-495A94E2822E}"/>
    <cellStyle name="Note 38 4 4" xfId="23616" xr:uid="{028DD899-4EFC-423C-8E9D-1CB112462258}"/>
    <cellStyle name="Note 38 5" xfId="3513" xr:uid="{B6F225A3-D649-4258-8224-CBA676B65B9F}"/>
    <cellStyle name="Note 38 5 2" xfId="13463" xr:uid="{FAF8B558-A28B-4D15-A269-9592080BC1D9}"/>
    <cellStyle name="Note 38 5 2 2" xfId="22693" xr:uid="{4344B58C-7C4E-425C-AE27-A0712F8F5398}"/>
    <cellStyle name="Note 38 5 2 3" xfId="30604" xr:uid="{C83F5BDA-0C68-4750-8EBE-933E950DFBD1}"/>
    <cellStyle name="Note 38 5 3" xfId="7122" xr:uid="{1C863F4D-4B1A-48ED-8905-27EA135D0B0B}"/>
    <cellStyle name="Note 38 5 4" xfId="20949" xr:uid="{DE390F2A-B72A-4D1D-8DCC-5ED30C3EE532}"/>
    <cellStyle name="Note 38 5 5" xfId="25073" xr:uid="{D66C0EC6-04B0-428C-B22E-93DC6573C7BF}"/>
    <cellStyle name="Note 38 6" xfId="3769" xr:uid="{3DC91596-EC0E-4D99-B7F0-7A4688B5FF44}"/>
    <cellStyle name="Note 38 6 2" xfId="14084" xr:uid="{3D2AF490-FF78-46C7-807A-2CEEAEA56EA1}"/>
    <cellStyle name="Note 38 6 2 2" xfId="4941" xr:uid="{D0060DF0-94CF-434C-B99D-5C9E577D8C39}"/>
    <cellStyle name="Note 38 6 2 3" xfId="31112" xr:uid="{B3384580-8E37-498B-9EE0-9D2999C980BE}"/>
    <cellStyle name="Note 38 6 3" xfId="20903" xr:uid="{5068E118-A42D-4A8B-AECC-F6CD32B0387B}"/>
    <cellStyle name="Note 38 6 4" xfId="25591" xr:uid="{1F7C9156-3E3F-4BB6-BD21-3CC0A0BC1B6A}"/>
    <cellStyle name="Note 38 7" xfId="7513" xr:uid="{67362E0D-B199-4C50-84CA-FCD69577B032}"/>
    <cellStyle name="Note 38 7 2" xfId="13917" xr:uid="{FA407A9F-9957-4538-BB49-A0470B08F891}"/>
    <cellStyle name="Note 38 7 2 2" xfId="5830" xr:uid="{6CE53305-C1F1-4203-9F11-11DE382839FF}"/>
    <cellStyle name="Note 38 7 2 3" xfId="30947" xr:uid="{79868DF9-AB68-4D4E-812C-7992A8367722}"/>
    <cellStyle name="Note 38 7 3" xfId="21820" xr:uid="{FAA27A1B-CB83-40A9-A3CA-0CF1C0A26A94}"/>
    <cellStyle name="Note 38 7 4" xfId="25426" xr:uid="{4CCB9C18-DEDA-443B-A247-9DD425B40D8D}"/>
    <cellStyle name="Note 38 8" xfId="7850" xr:uid="{3B4A671A-C071-484E-A62A-773F68A6AC45}"/>
    <cellStyle name="Note 38 8 2" xfId="14321" xr:uid="{FDD3D06F-A9AA-4AED-86BC-892D05268311}"/>
    <cellStyle name="Note 38 8 2 2" xfId="5652" xr:uid="{8A264571-A2CB-49E3-AD8E-D8085ECFECB4}"/>
    <cellStyle name="Note 38 8 2 3" xfId="31337" xr:uid="{95A54E16-2C74-4961-84A1-200BAAC3CCC3}"/>
    <cellStyle name="Note 38 8 3" xfId="4796" xr:uid="{0CBE83C0-8911-4B70-92C4-1B68C792C3F9}"/>
    <cellStyle name="Note 38 8 4" xfId="25816" xr:uid="{800A9397-D020-41ED-A6A4-2C542B47E633}"/>
    <cellStyle name="Note 38 9" xfId="8116" xr:uid="{F7DA2955-85EF-4ED6-B5B6-D390F2270329}"/>
    <cellStyle name="Note 38 9 2" xfId="14587" xr:uid="{AD94882B-4A5D-47C6-9DCB-C787AAFB577B}"/>
    <cellStyle name="Note 38 9 2 2" xfId="23594" xr:uid="{B1EE0201-2C87-4877-9E94-FE57F43A32C1}"/>
    <cellStyle name="Note 38 9 2 3" xfId="31597" xr:uid="{A809D5DA-E840-49C6-9066-6E34E7FE479F}"/>
    <cellStyle name="Note 38 9 3" xfId="19097" xr:uid="{836E8464-5AB4-4D9B-82CB-C2A972576F7C}"/>
    <cellStyle name="Note 38 9 4" xfId="26077" xr:uid="{96094928-1FD6-4E87-BA8B-23A75802909A}"/>
    <cellStyle name="Note 38_TRAFO" xfId="2248" xr:uid="{00000000-0005-0000-0000-0000C9080000}"/>
    <cellStyle name="Note 39" xfId="2249" xr:uid="{00000000-0005-0000-0000-0000CA080000}"/>
    <cellStyle name="Note 39 10" xfId="8497" xr:uid="{BF3B212D-017D-4600-81A2-36D43489F7F4}"/>
    <cellStyle name="Note 39 10 2" xfId="14968" xr:uid="{318285C4-9FBF-4737-B275-45F3BB4A7579}"/>
    <cellStyle name="Note 39 10 2 2" xfId="19144" xr:uid="{7CE06CFA-C6BB-404F-AE0E-6DBB985AAD11}"/>
    <cellStyle name="Note 39 10 2 3" xfId="31879" xr:uid="{F189A5CF-A01D-424B-B455-09CFF1B23FB7}"/>
    <cellStyle name="Note 39 10 3" xfId="20585" xr:uid="{045762E1-F0C3-4624-A558-E941DE7E5917}"/>
    <cellStyle name="Note 39 10 4" xfId="26360" xr:uid="{35B4735E-D1DA-4258-9BD4-11680C465DA4}"/>
    <cellStyle name="Note 39 11" xfId="8339" xr:uid="{02DDF467-962B-4D78-AE6A-6A165934307E}"/>
    <cellStyle name="Note 39 11 2" xfId="14810" xr:uid="{0FBC1BF9-82A4-44A2-B235-7B3A2246F95E}"/>
    <cellStyle name="Note 39 11 2 2" xfId="17587" xr:uid="{C7040FE4-158B-437A-A5C5-9679F78B10B2}"/>
    <cellStyle name="Note 39 11 2 3" xfId="31721" xr:uid="{BA3D57AF-5BD8-4497-A555-F664BCF83249}"/>
    <cellStyle name="Note 39 11 3" xfId="18123" xr:uid="{D71B628F-5B5C-4FFB-A811-78D885246723}"/>
    <cellStyle name="Note 39 11 4" xfId="26202" xr:uid="{08E7363C-4730-4EB7-BAEE-1058E07D6A35}"/>
    <cellStyle name="Note 39 12" xfId="9040" xr:uid="{2D402A10-58D8-4719-BEEC-83B087AB870A}"/>
    <cellStyle name="Note 39 12 2" xfId="15511" xr:uid="{27005442-AA31-4648-AFA6-ECC58097DD5D}"/>
    <cellStyle name="Note 39 12 2 2" xfId="22361" xr:uid="{0C38C497-7999-4A70-898F-26E716082F3F}"/>
    <cellStyle name="Note 39 12 2 3" xfId="32330" xr:uid="{A0BF94B2-4F8F-4945-9221-1C9A9CFEFBBF}"/>
    <cellStyle name="Note 39 12 3" xfId="4427" xr:uid="{596FC50D-13BA-488A-A2A6-A2DE37E49AE3}"/>
    <cellStyle name="Note 39 12 4" xfId="26812" xr:uid="{623A6655-46CF-467E-823A-26ACB90DB9D0}"/>
    <cellStyle name="Note 39 13" xfId="8876" xr:uid="{E546A125-15BB-4413-8BB6-152813607543}"/>
    <cellStyle name="Note 39 13 2" xfId="15347" xr:uid="{892B5CBD-0581-4A4B-8748-42E01CC0949D}"/>
    <cellStyle name="Note 39 13 2 2" xfId="23680" xr:uid="{F107059C-DD1D-496F-9A08-69E9CE264C1B}"/>
    <cellStyle name="Note 39 13 2 3" xfId="32167" xr:uid="{E8A3EA02-4BAE-40A5-9D7E-39751D554F74}"/>
    <cellStyle name="Note 39 13 3" xfId="7744" xr:uid="{A213CBE6-4C8B-4E1B-ADFC-3272ED8E3A2B}"/>
    <cellStyle name="Note 39 13 4" xfId="26649" xr:uid="{26B1F38F-C7EF-4A04-A696-ACAC54A2C434}"/>
    <cellStyle name="Note 39 14" xfId="9274" xr:uid="{1871D694-CF6B-4F3A-90C0-25CE5ACA1B07}"/>
    <cellStyle name="Note 39 14 2" xfId="15745" xr:uid="{614A7FFE-3604-424E-9006-F2FC0353D743}"/>
    <cellStyle name="Note 39 14 2 2" xfId="19590" xr:uid="{DA3BD7C0-48B7-465D-954B-84B117C6628E}"/>
    <cellStyle name="Note 39 14 2 3" xfId="32555" xr:uid="{41CA598E-B001-48F4-A27C-14D22A609B86}"/>
    <cellStyle name="Note 39 14 3" xfId="17834" xr:uid="{0952D992-2F09-447C-BE62-B13506FC0FDA}"/>
    <cellStyle name="Note 39 14 4" xfId="27036" xr:uid="{5304DAF9-AD02-468C-B598-F0FE25227E4B}"/>
    <cellStyle name="Note 39 15" xfId="9536" xr:uid="{B44B36B1-6335-400A-B128-9C6E50296651}"/>
    <cellStyle name="Note 39 15 2" xfId="16007" xr:uid="{29E103F9-DB5F-49A9-B5A4-5AC8A730E777}"/>
    <cellStyle name="Note 39 15 2 2" xfId="21162" xr:uid="{DE8CA070-1ADF-4FF0-8DC0-45E6A548F1BA}"/>
    <cellStyle name="Note 39 15 2 3" xfId="32804" xr:uid="{60FC71F8-E082-4066-9E65-2A0B9108FC39}"/>
    <cellStyle name="Note 39 15 3" xfId="24008" xr:uid="{F6A28BDE-3ACD-485A-AE28-7804E69D5EA4}"/>
    <cellStyle name="Note 39 15 4" xfId="27285" xr:uid="{71033266-BD74-4011-88FE-4440B7D6C80F}"/>
    <cellStyle name="Note 39 16" xfId="9964" xr:uid="{335F56F6-47D5-496F-84C7-120F404742B3}"/>
    <cellStyle name="Note 39 16 2" xfId="16435" xr:uid="{3A9ED1E4-801C-4227-85AB-3774673E08BA}"/>
    <cellStyle name="Note 39 16 2 2" xfId="23320" xr:uid="{A4473699-9A7A-4DF3-BC6C-D5B9C99DC6F1}"/>
    <cellStyle name="Note 39 16 2 3" xfId="33052" xr:uid="{5BF49414-1382-44B1-B333-DA839F2E4528}"/>
    <cellStyle name="Note 39 16 3" xfId="19480" xr:uid="{CCC7CC48-B6C8-4A4B-AFC8-E0C5822C2566}"/>
    <cellStyle name="Note 39 16 4" xfId="27540" xr:uid="{2C7E1B66-F355-4C90-AF90-598A7422D951}"/>
    <cellStyle name="Note 39 17" xfId="10143" xr:uid="{8EB4D013-3661-49A3-B38B-EF2970A1C376}"/>
    <cellStyle name="Note 39 17 2" xfId="16614" xr:uid="{9CD2C183-04EF-46E2-B5BA-E9AB6FADD4B8}"/>
    <cellStyle name="Note 39 17 2 2" xfId="5800" xr:uid="{F93D3E31-0368-4703-A25D-8F6279AAF61F}"/>
    <cellStyle name="Note 39 17 2 3" xfId="33229" xr:uid="{96ADCF63-9931-40CD-B476-CEFC51CA2D9C}"/>
    <cellStyle name="Note 39 17 3" xfId="20869" xr:uid="{9525526A-BE0F-41D8-AD9A-353DE3E2A1E3}"/>
    <cellStyle name="Note 39 17 4" xfId="27716" xr:uid="{58ED7D2D-AE8B-4507-8323-85A682658F5D}"/>
    <cellStyle name="Note 39 18" xfId="10320" xr:uid="{62E8FCAF-67D6-489F-A1CF-1C86F162849D}"/>
    <cellStyle name="Note 39 18 2" xfId="16791" xr:uid="{A3A000C1-23F6-42F8-A64E-E78E09522125}"/>
    <cellStyle name="Note 39 18 2 2" xfId="21790" xr:uid="{7F58A276-D6D4-4A1D-B3B7-DB7C428A5C41}"/>
    <cellStyle name="Note 39 18 2 3" xfId="33404" xr:uid="{A89EE853-2143-4450-BF9A-17E6FE953247}"/>
    <cellStyle name="Note 39 18 3" xfId="22708" xr:uid="{EEBFE55B-39E3-43A2-B933-A71D85B011E5}"/>
    <cellStyle name="Note 39 18 4" xfId="27892" xr:uid="{599F6D27-E7F9-4D56-8D6A-3A092BAA560B}"/>
    <cellStyle name="Note 39 19" xfId="10482" xr:uid="{73A75BC1-33FB-4B04-83C6-AE4664F3ACDF}"/>
    <cellStyle name="Note 39 19 2" xfId="16953" xr:uid="{B12A87E4-5268-473D-9466-B9D71469EDE1}"/>
    <cellStyle name="Note 39 19 2 2" xfId="21409" xr:uid="{0CFBB843-B026-43AB-ADA2-881E36A017C7}"/>
    <cellStyle name="Note 39 19 2 3" xfId="33564" xr:uid="{912B3246-2E60-4094-AEBE-62785D11E9A7}"/>
    <cellStyle name="Note 39 19 3" xfId="5601" xr:uid="{CC20B837-2464-4411-9EA0-FC51E09AFE8E}"/>
    <cellStyle name="Note 39 19 4" xfId="28052" xr:uid="{161EBF9E-C0F2-459D-A451-D1C340EBA8AA}"/>
    <cellStyle name="Note 39 2" xfId="2250" xr:uid="{00000000-0005-0000-0000-0000CB080000}"/>
    <cellStyle name="Note 39 2 10" xfId="9041" xr:uid="{60824C1D-F1CB-4C08-AAD3-89FC7E2801BE}"/>
    <cellStyle name="Note 39 2 10 2" xfId="15512" xr:uid="{92D42C7D-3E68-4B17-8997-2C1FCA4213CC}"/>
    <cellStyle name="Note 39 2 10 2 2" xfId="18970" xr:uid="{1EE8C0A8-2C64-4C7F-8A98-E33622DD796B}"/>
    <cellStyle name="Note 39 2 10 2 3" xfId="32331" xr:uid="{840609F0-9E46-4D1C-8C6F-0BD561299795}"/>
    <cellStyle name="Note 39 2 10 3" xfId="20158" xr:uid="{34BAAA69-3191-4072-B6B7-1593B5452F5F}"/>
    <cellStyle name="Note 39 2 10 4" xfId="26813" xr:uid="{7B95181A-9292-45EB-987A-0DD7A4D1EF3A}"/>
    <cellStyle name="Note 39 2 11" xfId="8877" xr:uid="{6465B390-FCAD-4D53-9582-9DB982BEE1F2}"/>
    <cellStyle name="Note 39 2 11 2" xfId="15348" xr:uid="{DC426212-7AD4-4220-A95E-4891413287AD}"/>
    <cellStyle name="Note 39 2 11 2 2" xfId="21256" xr:uid="{286271E0-A037-4A3F-BF0B-34DB940A3253}"/>
    <cellStyle name="Note 39 2 11 2 3" xfId="32168" xr:uid="{A922884F-35B1-4167-B29E-C286037060CB}"/>
    <cellStyle name="Note 39 2 11 3" xfId="23116" xr:uid="{DA4CBCD8-C5F8-40F9-9B39-473E30602DEC}"/>
    <cellStyle name="Note 39 2 11 4" xfId="26650" xr:uid="{A2E7385A-A1B7-4740-8297-3243A3E2D4F4}"/>
    <cellStyle name="Note 39 2 12" xfId="9275" xr:uid="{367567B6-0FC3-45E4-A0FC-C3EF4CF5126B}"/>
    <cellStyle name="Note 39 2 12 2" xfId="15746" xr:uid="{2B4D0CDE-28C0-43DF-8271-2BDE9B98CEA9}"/>
    <cellStyle name="Note 39 2 12 2 2" xfId="22311" xr:uid="{EC53E24E-30B7-4970-AF09-D9542217597E}"/>
    <cellStyle name="Note 39 2 12 2 3" xfId="32556" xr:uid="{DE013730-2B36-4B1B-A988-A8F116D7153D}"/>
    <cellStyle name="Note 39 2 12 3" xfId="23734" xr:uid="{F6171847-C377-4644-A0D7-E21B1993356E}"/>
    <cellStyle name="Note 39 2 12 4" xfId="27037" xr:uid="{C0472EEA-C9F9-4D0F-AA88-9CE2A084136E}"/>
    <cellStyle name="Note 39 2 13" xfId="9535" xr:uid="{7A56B352-C53C-4595-9548-C18278012F0D}"/>
    <cellStyle name="Note 39 2 13 2" xfId="16006" xr:uid="{B3BBABBB-4B71-401B-BACA-193F1E821765}"/>
    <cellStyle name="Note 39 2 13 2 2" xfId="4836" xr:uid="{54B57C97-D639-49A6-B615-394D73D02D51}"/>
    <cellStyle name="Note 39 2 13 2 3" xfId="32803" xr:uid="{CDF9B896-605B-4EC6-890F-78E7855DDC4E}"/>
    <cellStyle name="Note 39 2 13 3" xfId="5198" xr:uid="{B7B3006F-CD6C-4554-A363-07B87CA532C3}"/>
    <cellStyle name="Note 39 2 13 4" xfId="27284" xr:uid="{781EAEAE-5444-4C5A-A7AE-A938FDCB0980}"/>
    <cellStyle name="Note 39 2 14" xfId="9965" xr:uid="{D9D04EEA-D59F-4581-9284-D28A8E2310CB}"/>
    <cellStyle name="Note 39 2 14 2" xfId="16436" xr:uid="{E57EA70D-83D3-43D4-9CEA-7C9CA61B7A95}"/>
    <cellStyle name="Note 39 2 14 2 2" xfId="22487" xr:uid="{25A88577-1BBC-4E5D-B839-DF80B240B8E5}"/>
    <cellStyle name="Note 39 2 14 2 3" xfId="33053" xr:uid="{785905ED-0F1E-435C-9B50-33D889650F4F}"/>
    <cellStyle name="Note 39 2 14 3" xfId="4732" xr:uid="{DFDE677D-1D03-41FA-8C71-5DA1E3E2EBE8}"/>
    <cellStyle name="Note 39 2 14 4" xfId="27541" xr:uid="{D8E12635-95E7-4021-8951-1F5A448B6482}"/>
    <cellStyle name="Note 39 2 15" xfId="10144" xr:uid="{ECD71199-A455-46B9-8A74-67408C960619}"/>
    <cellStyle name="Note 39 2 15 2" xfId="16615" xr:uid="{EECBC59B-C1B0-43AE-B803-37B520F3D186}"/>
    <cellStyle name="Note 39 2 15 2 2" xfId="18381" xr:uid="{550186F8-423E-4979-8274-DBB52445D7F2}"/>
    <cellStyle name="Note 39 2 15 2 3" xfId="33230" xr:uid="{D212730D-53EA-47DF-B7AE-6C27335C97A3}"/>
    <cellStyle name="Note 39 2 15 3" xfId="4563" xr:uid="{6637EDED-6CCD-4F6F-A256-4058F226B920}"/>
    <cellStyle name="Note 39 2 15 4" xfId="27717" xr:uid="{ECE7EF8D-0EC3-4093-9266-93665F96CDD9}"/>
    <cellStyle name="Note 39 2 16" xfId="10321" xr:uid="{821228C0-597E-46FC-8E33-8C3D9968193B}"/>
    <cellStyle name="Note 39 2 16 2" xfId="16792" xr:uid="{EFF88191-8EDC-498F-9947-DE7CFAC9F866}"/>
    <cellStyle name="Note 39 2 16 2 2" xfId="19508" xr:uid="{3AE9B7FB-F42A-4212-856A-6FDBD63526DB}"/>
    <cellStyle name="Note 39 2 16 2 3" xfId="33405" xr:uid="{6F057DF7-B132-4C42-9F40-8143DD88CB73}"/>
    <cellStyle name="Note 39 2 16 3" xfId="17895" xr:uid="{B1CD9D49-78B5-4A1E-906F-6C3F1F9C7B5D}"/>
    <cellStyle name="Note 39 2 16 4" xfId="27893" xr:uid="{038B425B-EC64-431F-AA73-798A8E3E2A14}"/>
    <cellStyle name="Note 39 2 17" xfId="10483" xr:uid="{0A533996-8A0A-481A-AC92-F8DED2AA42EC}"/>
    <cellStyle name="Note 39 2 17 2" xfId="16954" xr:uid="{EEA54D2D-BECA-4A93-9FF6-DD7747FD538B}"/>
    <cellStyle name="Note 39 2 17 2 2" xfId="21563" xr:uid="{0B8BFB1D-EF99-4EEF-99D4-19F9B1394D59}"/>
    <cellStyle name="Note 39 2 17 2 3" xfId="33565" xr:uid="{E0C05071-A08A-4702-8EF8-0272A5900421}"/>
    <cellStyle name="Note 39 2 17 3" xfId="21188" xr:uid="{2739F3BE-5BAA-49EF-9EC5-C4EBF52479BF}"/>
    <cellStyle name="Note 39 2 17 4" xfId="28053" xr:uid="{C89198A5-52E7-4DD0-93EC-54E82F31CD8D}"/>
    <cellStyle name="Note 39 2 18" xfId="11118" xr:uid="{985786AA-CF86-4C57-9F61-F415AD432C8C}"/>
    <cellStyle name="Note 39 2 18 2" xfId="23690" xr:uid="{D0BA0DBB-D9AC-4B01-AB28-6A4076BBD4EC}"/>
    <cellStyle name="Note 39 2 18 3" xfId="28440" xr:uid="{488B3EB5-C642-4635-8976-5B407C322157}"/>
    <cellStyle name="Note 39 2 19" xfId="11550" xr:uid="{CA958A9E-D3BD-490C-9A5F-A5A5A85D978C}"/>
    <cellStyle name="Note 39 2 19 2" xfId="19675" xr:uid="{36C13046-CB03-4EE8-B5B0-F4837C158E2A}"/>
    <cellStyle name="Note 39 2 19 3" xfId="28836" xr:uid="{BE5E24B1-22EE-4E82-9D79-EEB4F05E2C7F}"/>
    <cellStyle name="Note 39 2 2" xfId="2251" xr:uid="{00000000-0005-0000-0000-0000CC080000}"/>
    <cellStyle name="Note 39 2 2 2" xfId="4264" xr:uid="{D8F733C9-C210-43C6-BEEF-CB3E05EDA867}"/>
    <cellStyle name="Note 39 2 2 2 2" xfId="13469" xr:uid="{C6DD884E-1479-4E4F-9B83-036A149B4A3A}"/>
    <cellStyle name="Note 39 2 2 2 2 2" xfId="19848" xr:uid="{BD3441AE-581F-4031-A162-9F518288314A}"/>
    <cellStyle name="Note 39 2 2 2 2 3" xfId="30610" xr:uid="{6754030C-04EF-4B9A-BC52-E4715E7C97A5}"/>
    <cellStyle name="Note 39 2 2 2 3" xfId="18612" xr:uid="{E2D9D413-177B-423E-A256-FA4F9AF02333}"/>
    <cellStyle name="Note 39 2 2 2 4" xfId="25079" xr:uid="{5EF3081A-983F-434F-9131-A9B39EDBE1D5}"/>
    <cellStyle name="Note 39 2 2 3" xfId="11551" xr:uid="{17AD4ED9-01CB-4A3B-BECC-36C5C0F40C51}"/>
    <cellStyle name="Note 39 2 2 3 2" xfId="20207" xr:uid="{07261C62-6F88-41D8-BC28-8058C4E8D242}"/>
    <cellStyle name="Note 39 2 2 3 3" xfId="28837" xr:uid="{E51F1899-E555-42D4-B779-03EA9A3CE474}"/>
    <cellStyle name="Note 39 2 2 4" xfId="12456" xr:uid="{E39390AA-9B0F-4E01-B347-AA78096067CE}"/>
    <cellStyle name="Note 39 2 2 4 2" xfId="6031" xr:uid="{42A18934-3724-472E-95C1-21DD89C99D14}"/>
    <cellStyle name="Note 39 2 2 4 3" xfId="29682" xr:uid="{BAA3AF52-4421-44D9-B383-C2458883C18D}"/>
    <cellStyle name="Note 39 2 2 5" xfId="19746" xr:uid="{9DB34F89-E3D1-4905-B277-A8E8CFF5C92D}"/>
    <cellStyle name="Note 39 2 20" xfId="10741" xr:uid="{22FD3D53-8F49-4C31-B36D-B6993D2CE062}"/>
    <cellStyle name="Note 39 2 20 2" xfId="18996" xr:uid="{971B97D9-D524-4EDE-AF2E-79A4A1B2ED0B}"/>
    <cellStyle name="Note 39 2 20 3" xfId="28271" xr:uid="{121B109C-43EB-4628-A014-9D0226E4FA16}"/>
    <cellStyle name="Note 39 2 21" xfId="11880" xr:uid="{A42D8C8B-B02A-40C8-8886-837BCC4A2530}"/>
    <cellStyle name="Note 39 2 21 2" xfId="20301" xr:uid="{92F578C0-AD4A-4536-B3ED-4E8D4BC9EDDD}"/>
    <cellStyle name="Note 39 2 21 3" xfId="29159" xr:uid="{2B8C9D47-98F6-43FE-99CF-25374060CEBA}"/>
    <cellStyle name="Note 39 2 22" xfId="12063" xr:uid="{52BCBF33-9BF3-4AD1-BB50-C9C5262045A6}"/>
    <cellStyle name="Note 39 2 22 2" xfId="21223" xr:uid="{FA21C7B1-7DB6-49C4-AAA4-C5E2857CB0A9}"/>
    <cellStyle name="Note 39 2 22 3" xfId="29338" xr:uid="{619194ED-3A8D-4129-A640-89AC0EA7AD2D}"/>
    <cellStyle name="Note 39 2 23" xfId="11994" xr:uid="{FEDF3A24-5CE5-45D4-9C2B-5F0387832E5B}"/>
    <cellStyle name="Note 39 2 23 2" xfId="23655" xr:uid="{46AD478F-2BE4-405D-82A7-72A4E3325B3C}"/>
    <cellStyle name="Note 39 2 23 3" xfId="29273" xr:uid="{098E9613-0422-4196-BAAF-A23F5EF1EFE4}"/>
    <cellStyle name="Note 39 2 24" xfId="17206" xr:uid="{EDF9FEAE-D434-484A-A055-AA01612FE02D}"/>
    <cellStyle name="Note 39 2 24 2" xfId="22769" xr:uid="{1B10C51B-3F2C-489E-B077-984200C76F3D}"/>
    <cellStyle name="Note 39 2 24 3" xfId="33770" xr:uid="{720180E3-9534-4319-A176-2C877DCB2202}"/>
    <cellStyle name="Note 39 2 25" xfId="22931" xr:uid="{9CCFF438-287E-41A0-91C8-2FABC63FC493}"/>
    <cellStyle name="Note 39 2 26" xfId="24060" xr:uid="{8007D3A6-F5BA-4F92-9A01-B8510532B256}"/>
    <cellStyle name="Note 39 2 27" xfId="34331" xr:uid="{2A7154F8-C73D-4924-A181-71BABE56C545}"/>
    <cellStyle name="Note 39 2 28" xfId="32922" xr:uid="{746BB200-CE3E-477D-BAD2-AF93B9888D01}"/>
    <cellStyle name="Note 39 2 3" xfId="3510" xr:uid="{B794D999-C943-4C52-8CCA-5BE2BE143E4B}"/>
    <cellStyle name="Note 39 2 3 2" xfId="13468" xr:uid="{5BDD8ECF-507A-4ED7-A9FB-7642C3CB1211}"/>
    <cellStyle name="Note 39 2 3 2 2" xfId="22634" xr:uid="{6724277F-D2AB-447C-BC11-434F0A5326DA}"/>
    <cellStyle name="Note 39 2 3 2 3" xfId="30609" xr:uid="{0634E156-A3F3-43FD-B7EC-5949189F3D07}"/>
    <cellStyle name="Note 39 2 3 3" xfId="7126" xr:uid="{126F7EDE-794F-4F19-86C8-AE838A50CFB9}"/>
    <cellStyle name="Note 39 2 3 4" xfId="19722" xr:uid="{DB1C7B13-52BB-40D9-8618-EB578B7355F8}"/>
    <cellStyle name="Note 39 2 3 5" xfId="25078" xr:uid="{76993D9F-798F-4F0B-A674-D26C20CE7ABB}"/>
    <cellStyle name="Note 39 2 4" xfId="3772" xr:uid="{8A9B16EE-F3BC-4E1C-AC90-E53BDB02490E}"/>
    <cellStyle name="Note 39 2 4 2" xfId="14087" xr:uid="{D2D4D14F-F650-4FF4-8C2F-05755FCA3253}"/>
    <cellStyle name="Note 39 2 4 2 2" xfId="20255" xr:uid="{C51D9B06-3802-4FC4-BF3E-9E9138389879}"/>
    <cellStyle name="Note 39 2 4 2 3" xfId="31115" xr:uid="{984464B6-47FA-4B55-9854-496BF4009595}"/>
    <cellStyle name="Note 39 2 4 3" xfId="17380" xr:uid="{DAAE23DA-4BC4-404B-9BFC-022462ABFE87}"/>
    <cellStyle name="Note 39 2 4 4" xfId="25594" xr:uid="{3107850F-586A-4734-AE3C-78B79A2227A8}"/>
    <cellStyle name="Note 39 2 5" xfId="7516" xr:uid="{BD43FF61-CEDA-49D2-A64C-8C81BDD8DDDF}"/>
    <cellStyle name="Note 39 2 5 2" xfId="13920" xr:uid="{98C54C45-AE23-4205-B27D-9807C575F310}"/>
    <cellStyle name="Note 39 2 5 2 2" xfId="23999" xr:uid="{F3AB3D74-D166-476F-BF78-4D9EEE098EFA}"/>
    <cellStyle name="Note 39 2 5 2 3" xfId="30950" xr:uid="{B18C89A2-B63D-469A-B5F9-4CBA336CB618}"/>
    <cellStyle name="Note 39 2 5 3" xfId="21914" xr:uid="{AF493654-14D5-44D8-9819-BF939204BC9C}"/>
    <cellStyle name="Note 39 2 5 4" xfId="25429" xr:uid="{0CAD9FB4-436F-4588-AD61-601ED2AD3514}"/>
    <cellStyle name="Note 39 2 6" xfId="7853" xr:uid="{539F9206-9447-453F-8E7A-2B7951D03452}"/>
    <cellStyle name="Note 39 2 6 2" xfId="14324" xr:uid="{9575BD6F-2456-4171-9398-0701FB9D2172}"/>
    <cellStyle name="Note 39 2 6 2 2" xfId="22197" xr:uid="{895DAF9F-4298-4EAA-808A-DD7FC1CEAFD0}"/>
    <cellStyle name="Note 39 2 6 2 3" xfId="31340" xr:uid="{049B4B99-256D-4C17-9A5A-12B618677012}"/>
    <cellStyle name="Note 39 2 6 3" xfId="4823" xr:uid="{1DF4D899-B930-420D-B98D-978670D366B8}"/>
    <cellStyle name="Note 39 2 6 4" xfId="25819" xr:uid="{646658B9-DE91-418D-AA67-7147393FC4BD}"/>
    <cellStyle name="Note 39 2 7" xfId="8113" xr:uid="{B7A3E85C-9A2A-4D97-9C26-AD665108D7C8}"/>
    <cellStyle name="Note 39 2 7 2" xfId="14584" xr:uid="{B7637B91-7093-44EA-B4B2-C9D1A41099F0}"/>
    <cellStyle name="Note 39 2 7 2 2" xfId="20573" xr:uid="{22E5FCBB-D44D-4023-96D9-38D9F0F50073}"/>
    <cellStyle name="Note 39 2 7 2 3" xfId="31594" xr:uid="{649D24D4-7483-442E-AE83-C63E8B0622A9}"/>
    <cellStyle name="Note 39 2 7 3" xfId="19008" xr:uid="{B4289C25-17E2-4548-A34C-573EDF1A142D}"/>
    <cellStyle name="Note 39 2 7 4" xfId="26074" xr:uid="{5AB012EA-1C6A-4556-9320-4BEE896D3A84}"/>
    <cellStyle name="Note 39 2 8" xfId="8547" xr:uid="{9CD8785D-5929-4357-B0D0-BA05ADFA342E}"/>
    <cellStyle name="Note 39 2 8 2" xfId="15018" xr:uid="{25221397-3AE3-45EF-A07E-933C13138EA8}"/>
    <cellStyle name="Note 39 2 8 2 2" xfId="22271" xr:uid="{77A09414-6D02-4681-9C7C-2ADE457602E7}"/>
    <cellStyle name="Note 39 2 8 2 3" xfId="31926" xr:uid="{915C5CD0-B3B1-4782-9677-0FA899DDD2C0}"/>
    <cellStyle name="Note 39 2 8 3" xfId="17374" xr:uid="{D070BF16-D524-4BCF-963A-9078E1242350}"/>
    <cellStyle name="Note 39 2 8 4" xfId="26406" xr:uid="{860ED103-4ABC-4DB5-ADEA-99C10BBFD8E6}"/>
    <cellStyle name="Note 39 2 9" xfId="8540" xr:uid="{805521D2-8522-4D44-927C-76419A027493}"/>
    <cellStyle name="Note 39 2 9 2" xfId="15011" xr:uid="{95C946E9-F51A-4FDB-9B9B-2CAB92786244}"/>
    <cellStyle name="Note 39 2 9 2 2" xfId="18154" xr:uid="{F6B80364-9519-4114-8B46-8556E35BE86D}"/>
    <cellStyle name="Note 39 2 9 2 3" xfId="31919" xr:uid="{74ADFF48-B3AE-4C69-A6C0-2C9593D526C1}"/>
    <cellStyle name="Note 39 2 9 3" xfId="22118" xr:uid="{64FEAA70-0D67-4DAA-BCD3-4B06BA034945}"/>
    <cellStyle name="Note 39 2 9 4" xfId="26399" xr:uid="{3017F3A6-0E47-4762-9FBB-F925F25B62AF}"/>
    <cellStyle name="Note 39 20" xfId="11117" xr:uid="{2F4A51E8-A579-47F7-B89B-1BC22CE0DB87}"/>
    <cellStyle name="Note 39 20 2" xfId="5766" xr:uid="{CAD4F718-FCD7-4ED0-B92D-407287A6E9A7}"/>
    <cellStyle name="Note 39 20 3" xfId="28439" xr:uid="{5B71DD7A-7C8D-4974-A53B-AFEC19F867F7}"/>
    <cellStyle name="Note 39 21" xfId="11549" xr:uid="{8E09905E-8C73-47E1-8FB9-B295EB67065E}"/>
    <cellStyle name="Note 39 21 2" xfId="23110" xr:uid="{FDC99497-88D6-4D3E-BC94-69422B8C9436}"/>
    <cellStyle name="Note 39 21 3" xfId="28835" xr:uid="{FBE96342-9925-4D33-93D2-C01230DF1633}"/>
    <cellStyle name="Note 39 22" xfId="10742" xr:uid="{10FDDB34-FC4A-44B0-BB45-4B8E73258735}"/>
    <cellStyle name="Note 39 22 2" xfId="22383" xr:uid="{68CB3137-CBC5-4435-9B67-1EED4AD68094}"/>
    <cellStyle name="Note 39 22 3" xfId="28272" xr:uid="{0B4EE71C-833D-4AA2-B813-60EE4B704B97}"/>
    <cellStyle name="Note 39 23" xfId="11879" xr:uid="{E1248AC1-456E-43BE-8586-ACCAFFA8A18A}"/>
    <cellStyle name="Note 39 23 2" xfId="18966" xr:uid="{56CE2C38-0166-4902-B433-6CEC380E6B4A}"/>
    <cellStyle name="Note 39 23 3" xfId="29158" xr:uid="{F88D5D4E-F4A4-4780-B6E5-AA4CACB01D91}"/>
    <cellStyle name="Note 39 24" xfId="12062" xr:uid="{02CE5AEC-EB0C-4090-B76A-54B228E4284A}"/>
    <cellStyle name="Note 39 24 2" xfId="20852" xr:uid="{17D6602F-62F5-4961-9013-9F7E2BAADFB2}"/>
    <cellStyle name="Note 39 24 3" xfId="29337" xr:uid="{A15D314A-32E2-4211-95C9-A7538D3608CC}"/>
    <cellStyle name="Note 39 25" xfId="11993" xr:uid="{7606FA40-18E1-437E-ABBA-217B75C5ABF7}"/>
    <cellStyle name="Note 39 25 2" xfId="7706" xr:uid="{20291325-CE1E-40AF-9E4B-D72E587DF45F}"/>
    <cellStyle name="Note 39 25 3" xfId="29272" xr:uid="{44846787-6CD6-400B-91BC-E087E8615F88}"/>
    <cellStyle name="Note 39 26" xfId="17205" xr:uid="{B9FBB4A0-CEB8-45AF-8D77-EEF31F6F3D4A}"/>
    <cellStyle name="Note 39 26 2" xfId="22779" xr:uid="{1438DCC7-AA30-44E1-A17E-76056F3BDD4C}"/>
    <cellStyle name="Note 39 26 3" xfId="33769" xr:uid="{D073D666-FB31-4B84-BFA2-745CD6EC377C}"/>
    <cellStyle name="Note 39 27" xfId="18191" xr:uid="{94A8B80C-AA96-4A28-AF7D-B6C6D224840C}"/>
    <cellStyle name="Note 39 28" xfId="34025" xr:uid="{8DF83C41-8930-4B60-90B2-8BCD94B3216D}"/>
    <cellStyle name="Note 39 29" xfId="29599" xr:uid="{E254FB2D-9431-458F-A28C-F54BB35A7953}"/>
    <cellStyle name="Note 39 3" xfId="2252" xr:uid="{00000000-0005-0000-0000-0000CD080000}"/>
    <cellStyle name="Note 39 3 2" xfId="4265" xr:uid="{EDF1E44B-1C90-47AD-AB1D-9F0A7B93E4BA}"/>
    <cellStyle name="Note 39 3 2 2" xfId="13470" xr:uid="{51473119-617B-4DE9-B5DA-868C8A24836E}"/>
    <cellStyle name="Note 39 3 2 2 2" xfId="19609" xr:uid="{FE72ACAF-38E4-4803-9629-8501B5BB6F7A}"/>
    <cellStyle name="Note 39 3 2 2 3" xfId="30611" xr:uid="{4EF3A329-8445-4993-8A50-ACE07EC5CD6B}"/>
    <cellStyle name="Note 39 3 2 3" xfId="5891" xr:uid="{53A9B0DC-D98A-443B-8202-1BAC4AC79C73}"/>
    <cellStyle name="Note 39 3 2 4" xfId="25080" xr:uid="{FEE22109-F953-48C4-B2D6-309B9E71CC2B}"/>
    <cellStyle name="Note 39 3 3" xfId="11552" xr:uid="{F43533DA-CC85-4B3C-8040-A51E778993E6}"/>
    <cellStyle name="Note 39 3 3 2" xfId="23336" xr:uid="{342B3D3E-4392-44AD-A53C-7D1A6EB456D2}"/>
    <cellStyle name="Note 39 3 3 3" xfId="28838" xr:uid="{FB15AB4C-EA04-4313-9A14-23EB181851B0}"/>
    <cellStyle name="Note 39 3 4" xfId="12457" xr:uid="{27E4C969-3075-49F3-B2B7-AF29EB7B3418}"/>
    <cellStyle name="Note 39 3 4 2" xfId="19005" xr:uid="{DC95B2C7-1F79-4127-8DBA-6E7E779F8D8F}"/>
    <cellStyle name="Note 39 3 4 3" xfId="29683" xr:uid="{1D134D98-05B0-4CD9-9A49-009BD972D6F1}"/>
    <cellStyle name="Note 39 3 5" xfId="18275" xr:uid="{E5994BC4-1E14-46C5-9ECE-DB84BCC8EC28}"/>
    <cellStyle name="Note 39 3 6" xfId="24189" xr:uid="{9F45B58D-25B1-43A8-B117-F9EE43DE534F}"/>
    <cellStyle name="Note 39 30" xfId="24675" xr:uid="{B1394439-5E60-4896-841D-07155778FE12}"/>
    <cellStyle name="Note 39 4" xfId="3314" xr:uid="{D59BE19E-0575-4AF6-842F-E0BFB23AB60A}"/>
    <cellStyle name="Note 39 4 2" xfId="12944" xr:uid="{D64D2190-0AF8-4D9E-9FD9-2330CC07C70E}"/>
    <cellStyle name="Note 39 4 2 2" xfId="18382" xr:uid="{7B9CD8AA-216F-41F7-BED4-3BB5F3B8EEDB}"/>
    <cellStyle name="Note 39 4 2 3" xfId="30169" xr:uid="{7C3062D1-87E2-45E1-9111-EAE1B2E9DE58}"/>
    <cellStyle name="Note 39 4 3" xfId="6594" xr:uid="{38D3E3EB-DD6B-4C27-8B74-FE26D49B6346}"/>
    <cellStyle name="Note 39 4 4" xfId="20300" xr:uid="{1B2147BD-F05A-4E2F-A6D1-12CCF275A511}"/>
    <cellStyle name="Note 39 5" xfId="3511" xr:uid="{21FF78AD-2D7A-4FEB-AA1B-2997C236803A}"/>
    <cellStyle name="Note 39 5 2" xfId="13467" xr:uid="{B6262B20-F833-47EE-A8C3-1A1463B49A9C}"/>
    <cellStyle name="Note 39 5 2 2" xfId="18629" xr:uid="{8C77885A-502A-449B-B1BE-0CAA2BCB6ADD}"/>
    <cellStyle name="Note 39 5 2 3" xfId="30608" xr:uid="{C7D9521E-5D43-4711-BEB4-9590C43BE9AB}"/>
    <cellStyle name="Note 39 5 3" xfId="7125" xr:uid="{80735825-3271-4812-B5A8-BADF91F363EB}"/>
    <cellStyle name="Note 39 5 4" xfId="20325" xr:uid="{0BE4C4DC-E94E-4556-B27B-36C131E773BC}"/>
    <cellStyle name="Note 39 5 5" xfId="25077" xr:uid="{98332A8C-A4A0-4080-8917-B4EB741B7E52}"/>
    <cellStyle name="Note 39 6" xfId="3771" xr:uid="{47AB6FF1-CC99-4F14-AC8E-E5B2E81ECC0B}"/>
    <cellStyle name="Note 39 6 2" xfId="14086" xr:uid="{0A863429-4A97-4F41-967E-0AE5BF5F3029}"/>
    <cellStyle name="Note 39 6 2 2" xfId="5343" xr:uid="{6D0B1BE2-C59F-489B-B7D4-5090547F5C87}"/>
    <cellStyle name="Note 39 6 2 3" xfId="31114" xr:uid="{B00CED44-C0EF-4573-A01E-3B0B275151EF}"/>
    <cellStyle name="Note 39 6 3" xfId="20769" xr:uid="{143BF0B8-FF89-448C-80C7-F1E7B072C86E}"/>
    <cellStyle name="Note 39 6 4" xfId="25593" xr:uid="{4B85C683-E6B1-4090-8017-31542AD321BB}"/>
    <cellStyle name="Note 39 7" xfId="7515" xr:uid="{4515A24D-F140-44EC-BC33-0F1E896C89A1}"/>
    <cellStyle name="Note 39 7 2" xfId="13919" xr:uid="{F9076B35-6001-4126-9C80-92AEF2DAFD4F}"/>
    <cellStyle name="Note 39 7 2 2" xfId="4646" xr:uid="{60407540-A39D-4E1D-8A3D-CAB31EA0A6F5}"/>
    <cellStyle name="Note 39 7 2 3" xfId="30949" xr:uid="{31D87BB2-6711-48CA-B752-FD9D70270A96}"/>
    <cellStyle name="Note 39 7 3" xfId="17964" xr:uid="{FD8B35AC-38C4-47A5-97CC-EFED3D646DFF}"/>
    <cellStyle name="Note 39 7 4" xfId="25428" xr:uid="{7F35BC0B-1BDE-4E91-8555-85E519FFB075}"/>
    <cellStyle name="Note 39 8" xfId="7852" xr:uid="{E1AEF3F8-9495-42D2-956C-86D81F8FEC33}"/>
    <cellStyle name="Note 39 8 2" xfId="14323" xr:uid="{E4934C3B-ACAD-49FB-9064-A432D89FABE8}"/>
    <cellStyle name="Note 39 8 2 2" xfId="17399" xr:uid="{D82D82C0-0F59-4DCC-92C5-E6E4853D501B}"/>
    <cellStyle name="Note 39 8 2 3" xfId="31339" xr:uid="{36A5F007-1D3A-4EC7-8BCA-6D9CAD4F3DA9}"/>
    <cellStyle name="Note 39 8 3" xfId="5003" xr:uid="{A14272C0-242F-4AB2-80D9-E17C7D92EDD5}"/>
    <cellStyle name="Note 39 8 4" xfId="25818" xr:uid="{2C77262F-3399-40FC-B751-16F137B0D860}"/>
    <cellStyle name="Note 39 9" xfId="8114" xr:uid="{0F27F3C9-CD20-4A1F-9008-5C1A9439E953}"/>
    <cellStyle name="Note 39 9 2" xfId="14585" xr:uid="{FF51CB4C-7532-4C2C-B874-D011AF57A404}"/>
    <cellStyle name="Note 39 9 2 2" xfId="4938" xr:uid="{2C1567B7-DAC0-45C1-A847-1DF86E2A1273}"/>
    <cellStyle name="Note 39 9 2 3" xfId="31595" xr:uid="{BEC53D36-65B8-46AC-B427-D1AD841017C0}"/>
    <cellStyle name="Note 39 9 3" xfId="19058" xr:uid="{70817F99-7942-4182-90D5-2C92C46A78E4}"/>
    <cellStyle name="Note 39 9 4" xfId="26075" xr:uid="{AC465811-8265-483F-AF2A-94406EB7FAE9}"/>
    <cellStyle name="Note 39_TRAFO" xfId="2253" xr:uid="{00000000-0005-0000-0000-0000CE080000}"/>
    <cellStyle name="Note 4" xfId="2254" xr:uid="{00000000-0005-0000-0000-0000CF080000}"/>
    <cellStyle name="Note 4 10" xfId="8340" xr:uid="{F6FFDBB5-A863-4734-9F1F-FB71D280DAFA}"/>
    <cellStyle name="Note 4 10 2" xfId="14811" xr:uid="{00460F8F-77B3-4CF4-AC7D-5CB9D8564F03}"/>
    <cellStyle name="Note 4 10 2 2" xfId="23726" xr:uid="{81E95443-EAD5-49C9-86E7-422CBFBC1536}"/>
    <cellStyle name="Note 4 10 2 3" xfId="31722" xr:uid="{FFD3BF91-9F27-41E0-941E-55EAFD47C014}"/>
    <cellStyle name="Note 4 10 3" xfId="17426" xr:uid="{2679155E-13A0-474F-B518-20F49EC1A49A}"/>
    <cellStyle name="Note 4 10 4" xfId="26203" xr:uid="{DDA4B4AD-2880-4229-89DC-AA89F294AE01}"/>
    <cellStyle name="Note 4 11" xfId="9043" xr:uid="{6C208D37-2F6B-4FC3-AAEA-909A5BE7D09B}"/>
    <cellStyle name="Note 4 11 2" xfId="15514" xr:uid="{457987A2-D5FD-46C5-A3DB-31559186428C}"/>
    <cellStyle name="Note 4 11 2 2" xfId="20527" xr:uid="{2221907A-33F5-47C0-9F82-5F833B6992D1}"/>
    <cellStyle name="Note 4 11 2 3" xfId="32333" xr:uid="{F4957E89-41CD-4A76-A43C-F06CC4845DE7}"/>
    <cellStyle name="Note 4 11 3" xfId="21946" xr:uid="{621B9C39-B048-4D90-B902-901712AAFFE5}"/>
    <cellStyle name="Note 4 11 4" xfId="26815" xr:uid="{0CFDEE6A-49B4-414D-9A3C-A8445C673A8B}"/>
    <cellStyle name="Note 4 12" xfId="8878" xr:uid="{FA1B503C-0386-4040-9F3B-C16DA6067F1C}"/>
    <cellStyle name="Note 4 12 2" xfId="15349" xr:uid="{1444982F-C036-4B3E-8952-9E630B420027}"/>
    <cellStyle name="Note 4 12 2 2" xfId="7747" xr:uid="{2732B6CD-74EF-4F61-A857-4320700095AE}"/>
    <cellStyle name="Note 4 12 2 3" xfId="32169" xr:uid="{1060CA24-64CA-477B-8135-28895A0DC0A7}"/>
    <cellStyle name="Note 4 12 3" xfId="20035" xr:uid="{896A1345-D3A2-4910-AAF9-B74FE7998DE3}"/>
    <cellStyle name="Note 4 12 4" xfId="26651" xr:uid="{EAC33580-32DD-47FA-9A3E-C69143CA66E3}"/>
    <cellStyle name="Note 4 13" xfId="9276" xr:uid="{B22441AF-7BB6-4153-A4F5-E2CB1ECEE9F3}"/>
    <cellStyle name="Note 4 13 2" xfId="15747" xr:uid="{EAD0B424-B7F8-4559-B46A-5B5B6FBA7895}"/>
    <cellStyle name="Note 4 13 2 2" xfId="19857" xr:uid="{6E439446-32F9-4952-B064-96B8531A095E}"/>
    <cellStyle name="Note 4 13 2 3" xfId="32557" xr:uid="{FD2C2CD6-7067-4760-A269-83C1355D52B0}"/>
    <cellStyle name="Note 4 13 3" xfId="19147" xr:uid="{B9866FF1-50BD-46E6-8D7D-6C55A28534D8}"/>
    <cellStyle name="Note 4 13 4" xfId="27038" xr:uid="{5B4B60F4-2C46-4471-8748-F87754089956}"/>
    <cellStyle name="Note 4 14" xfId="9534" xr:uid="{538D4635-F801-44CE-BF40-D08A8541D484}"/>
    <cellStyle name="Note 4 14 2" xfId="16005" xr:uid="{3DA06CB0-D927-47D9-879D-E6D7B34DCF70}"/>
    <cellStyle name="Note 4 14 2 2" xfId="23960" xr:uid="{309B527B-3DEC-47CD-B61A-8CCEEFB81B51}"/>
    <cellStyle name="Note 4 14 2 3" xfId="32802" xr:uid="{F5DE884E-2B5F-457E-990B-D8E3137C8000}"/>
    <cellStyle name="Note 4 14 3" xfId="5520" xr:uid="{71BF28A6-5C5E-4CE7-A823-A866D0B08FBC}"/>
    <cellStyle name="Note 4 14 4" xfId="27283" xr:uid="{0AF17390-9B06-48CD-8BF5-EFAB310D436A}"/>
    <cellStyle name="Note 4 15" xfId="9966" xr:uid="{FE23EE4E-141F-4CE4-8BA7-05E71851092B}"/>
    <cellStyle name="Note 4 15 2" xfId="16437" xr:uid="{A1D59C76-2874-4A53-AD4D-5E530C11AF89}"/>
    <cellStyle name="Note 4 15 2 2" xfId="21076" xr:uid="{926A8937-2AFE-4C5A-88CA-D7470B0A8B49}"/>
    <cellStyle name="Note 4 15 2 3" xfId="33054" xr:uid="{CE4DD03C-34D4-4254-B6F7-34E5FC57CE20}"/>
    <cellStyle name="Note 4 15 3" xfId="7268" xr:uid="{5B8D9CE2-E61A-4C8C-96E7-351A08C42325}"/>
    <cellStyle name="Note 4 15 4" xfId="27542" xr:uid="{BBC52AEA-F942-4E88-B304-14D19C8D0636}"/>
    <cellStyle name="Note 4 16" xfId="10145" xr:uid="{C4F0CF38-6ABF-4483-95D3-5357FCDF356F}"/>
    <cellStyle name="Note 4 16 2" xfId="16616" xr:uid="{C24C4953-255E-4144-AFCF-3E06691F526D}"/>
    <cellStyle name="Note 4 16 2 2" xfId="19400" xr:uid="{E1000AB4-F5D4-4FCC-B0FA-68C97C830882}"/>
    <cellStyle name="Note 4 16 2 3" xfId="33231" xr:uid="{C4980832-595F-489D-B650-44D017841DDC}"/>
    <cellStyle name="Note 4 16 3" xfId="20626" xr:uid="{B24BEDAA-E894-4C57-A3B7-93A59D0A58F7}"/>
    <cellStyle name="Note 4 16 4" xfId="27718" xr:uid="{9A01E0AC-7D51-46F4-A3CA-78007595C5F0}"/>
    <cellStyle name="Note 4 17" xfId="10322" xr:uid="{AF877BED-C000-43E8-A735-9AC1346F5F9F}"/>
    <cellStyle name="Note 4 17 2" xfId="16793" xr:uid="{45AD34D1-0CC9-456C-817A-48CDF302B113}"/>
    <cellStyle name="Note 4 17 2 2" xfId="20060" xr:uid="{FDE7205E-06C9-45F4-AB36-136AF4CEA4B7}"/>
    <cellStyle name="Note 4 17 2 3" xfId="33406" xr:uid="{A94EF28B-3C9E-4E51-8CDC-DA4B92EA89DC}"/>
    <cellStyle name="Note 4 17 3" xfId="21104" xr:uid="{661C182D-55DA-4927-8F53-75478A13A871}"/>
    <cellStyle name="Note 4 17 4" xfId="27894" xr:uid="{713F88A7-B9E7-4110-B0D4-99A37705C44B}"/>
    <cellStyle name="Note 4 18" xfId="10484" xr:uid="{8B8B775A-001C-4CA4-9867-827B2F5A28BB}"/>
    <cellStyle name="Note 4 18 2" xfId="16955" xr:uid="{76DB65C8-F615-4DEC-99C4-F394B9A5012A}"/>
    <cellStyle name="Note 4 18 2 2" xfId="23456" xr:uid="{B1285D9F-F0E9-4D12-ACF7-3DEB070BCFA0}"/>
    <cellStyle name="Note 4 18 2 3" xfId="33566" xr:uid="{57ADA9D3-2E5A-4594-AF1D-B4AC2ED9F473}"/>
    <cellStyle name="Note 4 18 3" xfId="18196" xr:uid="{9FD5AC9C-5F35-4835-86FF-06F0F8A912D9}"/>
    <cellStyle name="Note 4 18 4" xfId="28054" xr:uid="{C099FAB8-3DC9-4022-B042-CFDCF4CFB985}"/>
    <cellStyle name="Note 4 19" xfId="11120" xr:uid="{78F41E6B-D763-4160-9974-47BBB8F3E150}"/>
    <cellStyle name="Note 4 19 2" xfId="21083" xr:uid="{46C77F7B-3804-4608-965C-8F16F6C62FB8}"/>
    <cellStyle name="Note 4 19 3" xfId="28442" xr:uid="{C3E2FECD-3466-43C9-B46E-EEEE0D89A086}"/>
    <cellStyle name="Note 4 2" xfId="2255" xr:uid="{00000000-0005-0000-0000-0000D0080000}"/>
    <cellStyle name="Note 4 2 10" xfId="9044" xr:uid="{3D2CB3C7-5795-44E7-BA2D-406EFF5B78FC}"/>
    <cellStyle name="Note 4 2 10 2" xfId="15515" xr:uid="{88C82641-7EF7-47A1-A98A-72E974264A2F}"/>
    <cellStyle name="Note 4 2 10 2 2" xfId="17987" xr:uid="{6C959760-7E1D-42BA-BBE2-8FBF586BCBC9}"/>
    <cellStyle name="Note 4 2 10 2 3" xfId="32334" xr:uid="{0F65028E-5667-4D66-AFE8-82A29C39F8DB}"/>
    <cellStyle name="Note 4 2 10 3" xfId="20292" xr:uid="{FFC553BD-F35E-4555-AA4F-7EDFF0CD814A}"/>
    <cellStyle name="Note 4 2 10 4" xfId="26816" xr:uid="{AA10EF3B-70E0-41E1-A1C9-A7E0BE6F6BCB}"/>
    <cellStyle name="Note 4 2 11" xfId="8879" xr:uid="{69D369C6-1F59-4A8A-BB31-5E076E90F270}"/>
    <cellStyle name="Note 4 2 11 2" xfId="15350" xr:uid="{7E7AD537-2C8C-4F67-B092-7EDD8F594FC4}"/>
    <cellStyle name="Note 4 2 11 2 2" xfId="18994" xr:uid="{96E161A7-EF7D-45C5-9A6E-DF0EAE0973FB}"/>
    <cellStyle name="Note 4 2 11 2 3" xfId="32170" xr:uid="{1772884F-8E55-4A3D-B715-A28F461856D4}"/>
    <cellStyle name="Note 4 2 11 3" xfId="23958" xr:uid="{7FE1A79E-6E02-4DA5-8053-0B5C5DF53F86}"/>
    <cellStyle name="Note 4 2 11 4" xfId="26652" xr:uid="{6CD2CCFB-4395-4000-B74E-D8C239462DF6}"/>
    <cellStyle name="Note 4 2 12" xfId="9277" xr:uid="{D26FEB89-9973-41F3-A5D0-935492401349}"/>
    <cellStyle name="Note 4 2 12 2" xfId="15748" xr:uid="{8BBD279F-0A62-4A7B-A2A8-55F4BFF999C6}"/>
    <cellStyle name="Note 4 2 12 2 2" xfId="6084" xr:uid="{835426E8-B8C8-48C6-9D9A-2EE0EB62F9A7}"/>
    <cellStyle name="Note 4 2 12 2 3" xfId="32558" xr:uid="{C07D21F6-648C-45C6-A47D-12756CEADF3A}"/>
    <cellStyle name="Note 4 2 12 3" xfId="19709" xr:uid="{6671A79E-B54A-4E5F-94D5-164CA6DA60A2}"/>
    <cellStyle name="Note 4 2 12 4" xfId="27039" xr:uid="{39C8AB70-5ABB-4673-A637-7602579E9335}"/>
    <cellStyle name="Note 4 2 13" xfId="9533" xr:uid="{2F4E5FFB-9061-4769-86C9-5A51CE438BDC}"/>
    <cellStyle name="Note 4 2 13 2" xfId="16004" xr:uid="{E04CC730-0C4A-48D2-B537-1002DF2B94ED}"/>
    <cellStyle name="Note 4 2 13 2 2" xfId="21978" xr:uid="{E03B88DE-B309-4FDC-9256-5471B3674304}"/>
    <cellStyle name="Note 4 2 13 2 3" xfId="32801" xr:uid="{374C7EAD-3D03-468E-8C52-BB90DAFF097B}"/>
    <cellStyle name="Note 4 2 13 3" xfId="23554" xr:uid="{18E727BD-F20B-417A-A454-91C10C01FC7E}"/>
    <cellStyle name="Note 4 2 13 4" xfId="27282" xr:uid="{6AA99B7B-8DC4-433D-BE47-804FC98A8E7F}"/>
    <cellStyle name="Note 4 2 14" xfId="9967" xr:uid="{DB57E669-85DA-4975-9A15-6278AFD9944B}"/>
    <cellStyle name="Note 4 2 14 2" xfId="16438" xr:uid="{EFB3CD53-85C5-4363-8B7A-5F34D797AE99}"/>
    <cellStyle name="Note 4 2 14 2 2" xfId="19303" xr:uid="{B51E477C-3718-4B60-8F30-00589F209678}"/>
    <cellStyle name="Note 4 2 14 2 3" xfId="33055" xr:uid="{1E3E7CE9-2D15-4D74-BA80-D38C504E35C9}"/>
    <cellStyle name="Note 4 2 14 3" xfId="19416" xr:uid="{58B1219F-68E3-4940-9874-72C9B7C57839}"/>
    <cellStyle name="Note 4 2 14 4" xfId="27543" xr:uid="{18FB28FE-8956-444A-8E24-D063BE471214}"/>
    <cellStyle name="Note 4 2 15" xfId="10146" xr:uid="{A493F2A0-74E0-44E5-A805-6BAC1677B590}"/>
    <cellStyle name="Note 4 2 15 2" xfId="16617" xr:uid="{7B8CCD8B-D5E5-4317-B337-322EBB56AFB6}"/>
    <cellStyle name="Note 4 2 15 2 2" xfId="23484" xr:uid="{04092EC5-522F-48F8-A6B9-ECF433DE4492}"/>
    <cellStyle name="Note 4 2 15 2 3" xfId="33232" xr:uid="{B272B5DF-5B7C-4515-B637-1079B3193E2B}"/>
    <cellStyle name="Note 4 2 15 3" xfId="20956" xr:uid="{818ADB03-0B9A-4475-8E87-6B0438544A17}"/>
    <cellStyle name="Note 4 2 15 4" xfId="27719" xr:uid="{1A47D778-0E8F-472D-B2D1-A4997706E5F0}"/>
    <cellStyle name="Note 4 2 16" xfId="10323" xr:uid="{9189F91C-AC69-4DA6-A540-8BF1067E928D}"/>
    <cellStyle name="Note 4 2 16 2" xfId="16794" xr:uid="{CF80A9F9-7B70-4934-A2F2-806B4C6D17A1}"/>
    <cellStyle name="Note 4 2 16 2 2" xfId="19884" xr:uid="{86978146-76C5-4209-9E15-F9C0071FFE18}"/>
    <cellStyle name="Note 4 2 16 2 3" xfId="33407" xr:uid="{F9AFC726-7C7E-4F70-8F3C-5A2A2593F426}"/>
    <cellStyle name="Note 4 2 16 3" xfId="23271" xr:uid="{C9984BD2-6F21-47F6-BA6F-E5AF39E45259}"/>
    <cellStyle name="Note 4 2 16 4" xfId="27895" xr:uid="{6D0B1B93-3D7F-4922-8AD3-060230958C39}"/>
    <cellStyle name="Note 4 2 17" xfId="10485" xr:uid="{46AD4050-9626-4FFF-8E1D-A2E1D8EF2862}"/>
    <cellStyle name="Note 4 2 17 2" xfId="16956" xr:uid="{DA3FC83C-42DD-449E-9701-B922D999DDCC}"/>
    <cellStyle name="Note 4 2 17 2 2" xfId="5117" xr:uid="{6B74B09B-B28E-4260-AB12-22F96ABF71D6}"/>
    <cellStyle name="Note 4 2 17 2 3" xfId="33567" xr:uid="{13F62D69-3884-4D45-908B-587E6EC7430D}"/>
    <cellStyle name="Note 4 2 17 3" xfId="18896" xr:uid="{E94D830A-BE4A-466C-8ADD-5C21486F55B3}"/>
    <cellStyle name="Note 4 2 17 4" xfId="28055" xr:uid="{EC8EF7D3-2D2C-4F50-9FB7-5A9A8DC5D90A}"/>
    <cellStyle name="Note 4 2 18" xfId="11121" xr:uid="{761ED328-8ABF-406F-B011-2194D6EF08EF}"/>
    <cellStyle name="Note 4 2 18 2" xfId="19199" xr:uid="{D5E67DEB-A290-42AE-9CF3-BBF936951864}"/>
    <cellStyle name="Note 4 2 18 3" xfId="28443" xr:uid="{ED19C6F9-3D0E-4827-A82F-5E09FAC82835}"/>
    <cellStyle name="Note 4 2 19" xfId="11554" xr:uid="{4C2411AE-5D04-4B69-94DC-76C7168E92B7}"/>
    <cellStyle name="Note 4 2 19 2" xfId="18219" xr:uid="{C47B9CEF-D562-47DD-B46C-5E56BBCC76F8}"/>
    <cellStyle name="Note 4 2 19 3" xfId="28840" xr:uid="{3721968D-426C-4802-8B50-168E6F11E1C4}"/>
    <cellStyle name="Note 4 2 2" xfId="2256" xr:uid="{00000000-0005-0000-0000-0000D1080000}"/>
    <cellStyle name="Note 4 2 2 2" xfId="4266" xr:uid="{6F9FF0B2-7FAF-4591-86C5-43CAA663C608}"/>
    <cellStyle name="Note 4 2 2 2 2" xfId="13473" xr:uid="{C51F44F8-C11D-4FFF-A626-B52B316C916A}"/>
    <cellStyle name="Note 4 2 2 2 2 2" xfId="18587" xr:uid="{525FE5CF-0B19-4024-A818-F08FE7950185}"/>
    <cellStyle name="Note 4 2 2 2 2 3" xfId="30614" xr:uid="{3D73B81F-17BF-4179-81ED-0639C417CDD5}"/>
    <cellStyle name="Note 4 2 2 2 3" xfId="23858" xr:uid="{8FAD71A6-3133-4450-B93B-9DA22172449B}"/>
    <cellStyle name="Note 4 2 2 2 4" xfId="25083" xr:uid="{F43B93C0-08A7-432C-A954-D047FEC08048}"/>
    <cellStyle name="Note 4 2 2 3" xfId="11555" xr:uid="{CA9565BB-433C-4895-8D3C-8287C7D846E4}"/>
    <cellStyle name="Note 4 2 2 3 2" xfId="5321" xr:uid="{930117E4-4F38-44FB-84B6-587DEB92843A}"/>
    <cellStyle name="Note 4 2 2 3 3" xfId="28841" xr:uid="{3CA7D568-9229-4A4E-AFBA-3E05A827BAC1}"/>
    <cellStyle name="Note 4 2 2 4" xfId="12458" xr:uid="{3CECE55A-0623-41EC-8B9A-8B5E28A3123E}"/>
    <cellStyle name="Note 4 2 2 4 2" xfId="20103" xr:uid="{BBC82558-ADDE-442A-881E-099B89F7A21C}"/>
    <cellStyle name="Note 4 2 2 4 3" xfId="29684" xr:uid="{8E25AFEF-D48B-4053-9E5F-6D25F092F419}"/>
    <cellStyle name="Note 4 2 2 5" xfId="4833" xr:uid="{16CD135C-C323-4ECF-B00A-D8B6265BDCBD}"/>
    <cellStyle name="Note 4 2 20" xfId="10740" xr:uid="{0B081E0E-B15E-4C15-AB27-295F4C009756}"/>
    <cellStyle name="Note 4 2 20 2" xfId="19369" xr:uid="{5B20B0C0-E7BB-4F43-8E77-26FFAF9A257B}"/>
    <cellStyle name="Note 4 2 20 3" xfId="28270" xr:uid="{04530C9C-52C7-4E77-8560-66EBCE501561}"/>
    <cellStyle name="Note 4 2 21" xfId="11882" xr:uid="{21407523-AE51-4109-AEB2-271FE9F742BD}"/>
    <cellStyle name="Note 4 2 21 2" xfId="23417" xr:uid="{94830A10-46EF-4892-9F0D-958E262483A6}"/>
    <cellStyle name="Note 4 2 21 3" xfId="29161" xr:uid="{81645EE4-E297-428C-AC50-8BEEF4832D35}"/>
    <cellStyle name="Note 4 2 22" xfId="12065" xr:uid="{C6658810-31C2-4DDF-82A1-5A8B5CCD4328}"/>
    <cellStyle name="Note 4 2 22 2" xfId="21404" xr:uid="{7D383E08-4604-4AE1-BE96-D30A1382D64C}"/>
    <cellStyle name="Note 4 2 22 3" xfId="29340" xr:uid="{B0C8C188-E975-4DAD-A02A-32D55BCA1338}"/>
    <cellStyle name="Note 4 2 23" xfId="11996" xr:uid="{9B2B1226-3F75-476F-A559-E601FDD171B3}"/>
    <cellStyle name="Note 4 2 23 2" xfId="23328" xr:uid="{D4E0C909-3268-47D6-86D9-82451A499215}"/>
    <cellStyle name="Note 4 2 23 3" xfId="29275" xr:uid="{03E04DD5-DE55-4C5D-ABE1-2E449193F02D}"/>
    <cellStyle name="Note 4 2 24" xfId="17208" xr:uid="{779C0C22-B6F4-42B1-8A21-5BDD3C41D5A5}"/>
    <cellStyle name="Note 4 2 24 2" xfId="4539" xr:uid="{D0792E64-C3D0-46F7-A80B-019CC3BE8D25}"/>
    <cellStyle name="Note 4 2 24 3" xfId="33772" xr:uid="{EEFD1677-CA63-4B5B-8D11-47CDC4913943}"/>
    <cellStyle name="Note 4 2 25" xfId="20838" xr:uid="{27C872A9-C7C1-4E7A-B4CC-32277D8BC67A}"/>
    <cellStyle name="Note 4 2 26" xfId="34277" xr:uid="{A9FF5EE5-82D6-4618-B0EC-4E733AD57F81}"/>
    <cellStyle name="Note 4 2 27" xfId="33953" xr:uid="{F554E54A-287B-43C0-8A8F-106C2DF05FC9}"/>
    <cellStyle name="Note 4 2 28" xfId="34190" xr:uid="{33D021B4-96AF-4642-B210-44EAE2BD8339}"/>
    <cellStyle name="Note 4 2 3" xfId="3508" xr:uid="{3D876ED0-A5C3-4C14-9E3B-2BCFB76F5D4A}"/>
    <cellStyle name="Note 4 2 3 2" xfId="13472" xr:uid="{ED0F1025-DB24-4476-8D90-B808574A43A2}"/>
    <cellStyle name="Note 4 2 3 2 2" xfId="5885" xr:uid="{21ED6E42-6BA2-4DEF-AEBD-1D38237DCD7C}"/>
    <cellStyle name="Note 4 2 3 2 3" xfId="30613" xr:uid="{C51331B5-4F8A-479A-B0B1-5D7F466AF968}"/>
    <cellStyle name="Note 4 2 3 3" xfId="7129" xr:uid="{AF2F0311-76FF-473C-B2CD-52A1F0F930F0}"/>
    <cellStyle name="Note 4 2 3 4" xfId="19707" xr:uid="{93A62867-C22C-4556-9802-04212ABC4834}"/>
    <cellStyle name="Note 4 2 3 5" xfId="25082" xr:uid="{77141569-57E4-4341-AE85-9E467CFDE5DD}"/>
    <cellStyle name="Note 4 2 4" xfId="3774" xr:uid="{7FE38EE5-769B-413C-85C5-CD7DD8474CDF}"/>
    <cellStyle name="Note 4 2 4 2" xfId="14090" xr:uid="{94E51F2E-A89A-4E93-A380-143AE93F38AE}"/>
    <cellStyle name="Note 4 2 4 2 2" xfId="7080" xr:uid="{6B1CB809-85E1-4059-8DD9-D97956C5563F}"/>
    <cellStyle name="Note 4 2 4 2 3" xfId="31118" xr:uid="{463D6BBA-5A1A-431A-B66C-FE34CDAD20CF}"/>
    <cellStyle name="Note 4 2 4 3" xfId="4606" xr:uid="{D3F4639B-04A9-4787-9FD6-EE71AC942AEA}"/>
    <cellStyle name="Note 4 2 4 4" xfId="25597" xr:uid="{EAA7E485-D901-4844-91CE-F595F2EDCDEE}"/>
    <cellStyle name="Note 4 2 5" xfId="7518" xr:uid="{28C1DCC6-413C-490C-8F4F-738A0C8FC572}"/>
    <cellStyle name="Note 4 2 5 2" xfId="13922" xr:uid="{5FCF1B47-42BE-4E7D-9AB0-C9D947C4D108}"/>
    <cellStyle name="Note 4 2 5 2 2" xfId="20545" xr:uid="{97CE513E-2948-4F97-95B7-2EC2E5224CF0}"/>
    <cellStyle name="Note 4 2 5 2 3" xfId="30952" xr:uid="{491182A9-F0F4-433D-842A-CC591BF85D8C}"/>
    <cellStyle name="Note 4 2 5 3" xfId="22370" xr:uid="{D90B3D51-9064-487C-905E-5FA5B5500087}"/>
    <cellStyle name="Note 4 2 5 4" xfId="25431" xr:uid="{933395C3-85CD-4CDE-9978-8CB7605F4E12}"/>
    <cellStyle name="Note 4 2 6" xfId="7855" xr:uid="{D66E51C8-EF9C-4429-8127-BF65B488769C}"/>
    <cellStyle name="Note 4 2 6 2" xfId="14326" xr:uid="{03D36061-B6E8-41A5-8521-A9859856BA66}"/>
    <cellStyle name="Note 4 2 6 2 2" xfId="21332" xr:uid="{80B0F644-AD07-4ECE-9D76-A3F1286E69C9}"/>
    <cellStyle name="Note 4 2 6 2 3" xfId="31342" xr:uid="{4DD16FC8-8CDB-40D4-9F52-75FF0CD00C46}"/>
    <cellStyle name="Note 4 2 6 3" xfId="18255" xr:uid="{0E031721-5B8F-4F3E-B594-914F8699C063}"/>
    <cellStyle name="Note 4 2 6 4" xfId="25821" xr:uid="{3B3A8E3D-FFC5-4E1F-A612-9A8A30B88A3D}"/>
    <cellStyle name="Note 4 2 7" xfId="8111" xr:uid="{98B28351-B610-4AF1-A335-DADE68B42EAA}"/>
    <cellStyle name="Note 4 2 7 2" xfId="14582" xr:uid="{F19C5449-E74B-4F43-9E0A-7DA0D5C01B7A}"/>
    <cellStyle name="Note 4 2 7 2 2" xfId="20717" xr:uid="{BE5AB9D0-D139-4205-A246-8EC9B0B899A3}"/>
    <cellStyle name="Note 4 2 7 2 3" xfId="31592" xr:uid="{213D17F0-62FA-4F04-8391-918481008DBB}"/>
    <cellStyle name="Note 4 2 7 3" xfId="21241" xr:uid="{ABFCBAE1-9B90-40DD-A217-2E85FB8C0DF7}"/>
    <cellStyle name="Note 4 2 7 4" xfId="26072" xr:uid="{770E8EDF-9186-4440-9BA6-3684EF99474A}"/>
    <cellStyle name="Note 4 2 8" xfId="8499" xr:uid="{202C7226-73D5-4940-882B-7CDBD2483DA5}"/>
    <cellStyle name="Note 4 2 8 2" xfId="14970" xr:uid="{267377A3-1108-4538-8718-59FD65F928E1}"/>
    <cellStyle name="Note 4 2 8 2 2" xfId="6043" xr:uid="{9F7EE7D6-5DB7-4AAB-93FB-09B4AE7F2F6A}"/>
    <cellStyle name="Note 4 2 8 2 3" xfId="31881" xr:uid="{F2A9884D-36AC-4FA5-BAC7-DBE26EBB3C5A}"/>
    <cellStyle name="Note 4 2 8 3" xfId="20818" xr:uid="{A43E0E6A-747C-4007-A59F-34C7443BD8A5}"/>
    <cellStyle name="Note 4 2 8 4" xfId="26362" xr:uid="{2C77DA69-7623-467A-9296-F3EF9D14959B}"/>
    <cellStyle name="Note 4 2 9" xfId="8341" xr:uid="{05BBAFC8-2543-4469-A12E-D8D8CCD5AAFF}"/>
    <cellStyle name="Note 4 2 9 2" xfId="14812" xr:uid="{0CF0E7E2-E46F-47F5-872C-73DC2931CED2}"/>
    <cellStyle name="Note 4 2 9 2 2" xfId="19790" xr:uid="{1F4CFB4C-674D-4609-A270-7A7D30BEC5A3}"/>
    <cellStyle name="Note 4 2 9 2 3" xfId="31723" xr:uid="{FB5EE6C0-AA23-4F7B-B66C-12CE3313B4E6}"/>
    <cellStyle name="Note 4 2 9 3" xfId="5877" xr:uid="{76488C7E-CBC7-4A9B-938D-7C37DA15F65F}"/>
    <cellStyle name="Note 4 2 9 4" xfId="26204" xr:uid="{7FC8BFC7-3372-413E-9060-CFE2E490E1EF}"/>
    <cellStyle name="Note 4 20" xfId="11553" xr:uid="{077E3BF4-B48B-461F-BBCD-4E693837CC75}"/>
    <cellStyle name="Note 4 20 2" xfId="19459" xr:uid="{10E3CDF0-0D48-4787-8724-0C7BAEAD9E8B}"/>
    <cellStyle name="Note 4 20 3" xfId="28839" xr:uid="{8F673BD6-44C7-417E-B7C8-7761E1AF579F}"/>
    <cellStyle name="Note 4 21" xfId="10616" xr:uid="{543AC2F9-B9AD-4239-AD0B-9BE4429307AB}"/>
    <cellStyle name="Note 4 21 2" xfId="7342" xr:uid="{FFFDD4DD-D506-4194-892F-6549F13D2017}"/>
    <cellStyle name="Note 4 21 3" xfId="28182" xr:uid="{5FC2D0C1-F8E3-4019-A72B-D50309E13E99}"/>
    <cellStyle name="Note 4 22" xfId="11881" xr:uid="{F37074E3-0D42-4A35-B4B8-3C3CA51491F9}"/>
    <cellStyle name="Note 4 22 2" xfId="4926" xr:uid="{0974DFEE-06DB-4A9A-8510-21DFD2826427}"/>
    <cellStyle name="Note 4 22 3" xfId="29160" xr:uid="{D61A9C86-F92E-4615-82B3-119B76D9AB63}"/>
    <cellStyle name="Note 4 23" xfId="12064" xr:uid="{79130F2E-7972-41CF-9962-6A352C6E4451}"/>
    <cellStyle name="Note 4 23 2" xfId="17719" xr:uid="{DC15BC4E-DDCF-42D3-8305-0A78B55217B1}"/>
    <cellStyle name="Note 4 23 3" xfId="29339" xr:uid="{6B47FFE6-0B78-4149-A773-D85413258F03}"/>
    <cellStyle name="Note 4 24" xfId="11995" xr:uid="{106D099A-EF30-4DB4-8F74-6C60DCD82805}"/>
    <cellStyle name="Note 4 24 2" xfId="6017" xr:uid="{B76A67FF-142F-46A2-A3E5-1B43CECCF17C}"/>
    <cellStyle name="Note 4 24 3" xfId="29274" xr:uid="{918C580D-F1C7-446B-8AAE-18535342B67C}"/>
    <cellStyle name="Note 4 25" xfId="17207" xr:uid="{05955A5A-F61A-450B-AFA6-78FEFAB8D322}"/>
    <cellStyle name="Note 4 25 2" xfId="6132" xr:uid="{F42E42B0-B4D8-47FC-994F-933E3D45692A}"/>
    <cellStyle name="Note 4 25 3" xfId="33771" xr:uid="{9DCFF064-794E-47D2-9432-959CD1E6821A}"/>
    <cellStyle name="Note 4 26" xfId="22069" xr:uid="{C8F7A3E8-36A7-481A-A04A-7EAF9DC0B691}"/>
    <cellStyle name="Note 4 27" xfId="34158" xr:uid="{132FB3B8-67A4-4D81-B87C-A154D88ABADD}"/>
    <cellStyle name="Note 4 28" xfId="34134" xr:uid="{58515996-C346-43E9-B6A0-D099016A0F24}"/>
    <cellStyle name="Note 4 29" xfId="34221" xr:uid="{BFD1B5E6-434A-4D0B-8208-406A25BCD80C}"/>
    <cellStyle name="Note 4 3" xfId="2257" xr:uid="{00000000-0005-0000-0000-0000D2080000}"/>
    <cellStyle name="Note 4 3 2" xfId="4267" xr:uid="{1F830F20-8B1B-49E9-93AA-9545BCB1F08F}"/>
    <cellStyle name="Note 4 3 2 2" xfId="13474" xr:uid="{DB0284C4-7A89-4992-927D-41FC7F76C8D7}"/>
    <cellStyle name="Note 4 3 2 2 2" xfId="20220" xr:uid="{AFDD2B0C-AECE-40AA-8B77-96E54D83FDF5}"/>
    <cellStyle name="Note 4 3 2 2 3" xfId="30615" xr:uid="{0A808E05-D24A-44B6-9FD1-A20E2593D10F}"/>
    <cellStyle name="Note 4 3 2 3" xfId="4552" xr:uid="{672B9D45-E967-43F3-B15D-E9142B5A71E1}"/>
    <cellStyle name="Note 4 3 2 4" xfId="25084" xr:uid="{A512DDE9-2093-4DD4-8B04-B53DE290490C}"/>
    <cellStyle name="Note 4 3 3" xfId="11556" xr:uid="{145F89CD-B742-4A80-B7EF-58D2B94B83AA}"/>
    <cellStyle name="Note 4 3 3 2" xfId="19980" xr:uid="{C32FFA4B-459F-42E5-8658-F7AD14C0E156}"/>
    <cellStyle name="Note 4 3 3 3" xfId="28842" xr:uid="{CEEF57D7-AD32-418D-B6CD-1211AEFC7DDF}"/>
    <cellStyle name="Note 4 3 4" xfId="12459" xr:uid="{0B13DB2D-768B-4EAB-97BA-9B414F19A996}"/>
    <cellStyle name="Note 4 3 4 2" xfId="22783" xr:uid="{CF59DD6F-D6E3-4678-91BC-0CA2E89D084B}"/>
    <cellStyle name="Note 4 3 4 3" xfId="29685" xr:uid="{B2D1EEE3-AB69-45F0-9059-0A92042C0847}"/>
    <cellStyle name="Note 4 3 5" xfId="21243" xr:uid="{621FA024-FF79-49B5-93A8-36FDD68A128D}"/>
    <cellStyle name="Note 4 4" xfId="3509" xr:uid="{089A340B-7B90-4355-96E5-8BC71AF0B48E}"/>
    <cellStyle name="Note 4 4 2" xfId="13471" xr:uid="{4F73219D-16DB-4091-86FA-C022FBED30C3}"/>
    <cellStyle name="Note 4 4 2 2" xfId="7033" xr:uid="{E8522D73-E2CD-4ED3-AA88-E598520CF96B}"/>
    <cellStyle name="Note 4 4 2 3" xfId="30612" xr:uid="{8E642895-EC90-4B88-BD72-CC53C3B8985A}"/>
    <cellStyle name="Note 4 4 3" xfId="7128" xr:uid="{4969B5B5-C509-4094-8747-7C68AD48AF3D}"/>
    <cellStyle name="Note 4 4 4" xfId="19613" xr:uid="{071CBE3F-F53F-4279-B122-47F4912C3DF3}"/>
    <cellStyle name="Note 4 4 5" xfId="25081" xr:uid="{DC94F7B3-D8C5-400D-BEAD-9DEFD6C9821E}"/>
    <cellStyle name="Note 4 5" xfId="3773" xr:uid="{AD92EDDE-3208-4F5A-A0E5-07C972F54460}"/>
    <cellStyle name="Note 4 5 2" xfId="14089" xr:uid="{EABD19EB-6BDF-4149-B1B7-20F7B9F3A3B6}"/>
    <cellStyle name="Note 4 5 2 2" xfId="23687" xr:uid="{43C58F64-B9AC-489C-99A7-4EEF119008FF}"/>
    <cellStyle name="Note 4 5 2 3" xfId="31117" xr:uid="{2044A691-573F-41CF-AB71-8E2463468AF4}"/>
    <cellStyle name="Note 4 5 3" xfId="22309" xr:uid="{53C38A37-28A3-4DAC-BE76-F7C981309B3F}"/>
    <cellStyle name="Note 4 5 4" xfId="25596" xr:uid="{83253406-008B-4994-9CE1-C26E53229821}"/>
    <cellStyle name="Note 4 6" xfId="7517" xr:uid="{535ACF37-FA94-476A-BB2A-7579A40E935A}"/>
    <cellStyle name="Note 4 6 2" xfId="13921" xr:uid="{951EC0F7-EBF4-4652-A294-B9295E8CD45B}"/>
    <cellStyle name="Note 4 6 2 2" xfId="21881" xr:uid="{80B8749D-BF89-4F90-B780-F53AE99B5344}"/>
    <cellStyle name="Note 4 6 2 3" xfId="30951" xr:uid="{4D296C77-F611-43DB-BCAA-63A12F354079}"/>
    <cellStyle name="Note 4 6 3" xfId="19446" xr:uid="{B64DE1D4-03A6-4845-B574-DBB98AD0215B}"/>
    <cellStyle name="Note 4 6 4" xfId="25430" xr:uid="{5F7677C5-C01D-4D2B-ABE2-010ABBF387FA}"/>
    <cellStyle name="Note 4 7" xfId="7854" xr:uid="{C2BD21AB-3808-4C97-862A-C746FBB905BA}"/>
    <cellStyle name="Note 4 7 2" xfId="14325" xr:uid="{BD243FC8-D85C-4E52-84BA-EAC970413766}"/>
    <cellStyle name="Note 4 7 2 2" xfId="7764" xr:uid="{01550658-8D9C-43FC-9BF5-BE24738B30BE}"/>
    <cellStyle name="Note 4 7 2 3" xfId="31341" xr:uid="{97DCBC12-7B88-4250-981A-4529477D81D8}"/>
    <cellStyle name="Note 4 7 3" xfId="5726" xr:uid="{5BB5C999-E2B7-4A0F-B8A8-C3210B400967}"/>
    <cellStyle name="Note 4 7 4" xfId="25820" xr:uid="{E033F232-F69A-4E49-A8CB-1EF08FF8F08C}"/>
    <cellStyle name="Note 4 8" xfId="8112" xr:uid="{F983C35F-7DF0-441E-9A81-2EC68CD5D7C7}"/>
    <cellStyle name="Note 4 8 2" xfId="14583" xr:uid="{9F5560A8-7F19-47E1-ABB1-44D8A1777017}"/>
    <cellStyle name="Note 4 8 2 2" xfId="19948" xr:uid="{E9E2CD5B-771E-451B-B1F3-E69767FBDD15}"/>
    <cellStyle name="Note 4 8 2 3" xfId="31593" xr:uid="{210BE70E-68DC-48C0-82F1-28FB2BFDE1AF}"/>
    <cellStyle name="Note 4 8 3" xfId="17975" xr:uid="{16A6F476-AE20-410A-950B-F5007BB58BB7}"/>
    <cellStyle name="Note 4 8 4" xfId="26073" xr:uid="{73124151-C30D-41BA-BBD6-F3786C6608B1}"/>
    <cellStyle name="Note 4 9" xfId="8498" xr:uid="{BC24B0C7-7103-4E97-9C9C-F18F242E91DF}"/>
    <cellStyle name="Note 4 9 2" xfId="14969" xr:uid="{D387FD41-9059-4E84-8F2D-EB6C6C048E93}"/>
    <cellStyle name="Note 4 9 2 2" xfId="7459" xr:uid="{98BAA83D-1DC3-4658-BBD6-F83FF5F80216}"/>
    <cellStyle name="Note 4 9 2 3" xfId="31880" xr:uid="{2D97E422-3942-4D5C-B832-9D488DB213EE}"/>
    <cellStyle name="Note 4 9 3" xfId="19215" xr:uid="{56DFA504-E1ED-4389-A376-94353011ECD9}"/>
    <cellStyle name="Note 4 9 4" xfId="26361" xr:uid="{06EB8D5D-5514-42EF-92A0-5A76AF0AC95C}"/>
    <cellStyle name="Note 4_TRAFO" xfId="2258" xr:uid="{00000000-0005-0000-0000-0000D3080000}"/>
    <cellStyle name="Note 40" xfId="2259" xr:uid="{00000000-0005-0000-0000-0000D4080000}"/>
    <cellStyle name="Note 40 10" xfId="8500" xr:uid="{3ADC645B-8FFC-4644-91FF-6E9CB2DBE42B}"/>
    <cellStyle name="Note 40 10 2" xfId="14971" xr:uid="{B9DDB493-7D69-41F9-8CB3-F655BE6CABB7}"/>
    <cellStyle name="Note 40 10 2 2" xfId="4964" xr:uid="{DD76AC45-30A3-4CAA-A101-2731A98CD33F}"/>
    <cellStyle name="Note 40 10 2 3" xfId="31882" xr:uid="{56D5B4F8-EC7F-4F3F-8D7F-E2694879DE37}"/>
    <cellStyle name="Note 40 10 3" xfId="4624" xr:uid="{5F4F3B88-FE51-4E01-BF70-E9CA83508F06}"/>
    <cellStyle name="Note 40 10 4" xfId="26363" xr:uid="{73940DA9-4B1C-41D2-8947-DD70A13D6DFA}"/>
    <cellStyle name="Note 40 11" xfId="7987" xr:uid="{43158602-C3C5-4C44-BAE5-1D57D2289CCE}"/>
    <cellStyle name="Note 40 11 2" xfId="14458" xr:uid="{CF49DF60-F2FC-47D4-A27D-6374E4687CA7}"/>
    <cellStyle name="Note 40 11 2 2" xfId="4857" xr:uid="{9A5C2E6C-8375-403F-A045-1B42F1907224}"/>
    <cellStyle name="Note 40 11 2 3" xfId="31473" xr:uid="{D0E75B01-3798-4636-B37D-E40FBEBBEE71}"/>
    <cellStyle name="Note 40 11 3" xfId="20353" xr:uid="{C7584720-1700-4221-A0EA-A8C81E56CBE1}"/>
    <cellStyle name="Note 40 11 4" xfId="25952" xr:uid="{6FCBBB90-5E7F-4711-9A09-B1C6D00BE095}"/>
    <cellStyle name="Note 40 12" xfId="9045" xr:uid="{F79D3D9E-E278-4A9F-AB1D-D14B0905C2D1}"/>
    <cellStyle name="Note 40 12 2" xfId="15516" xr:uid="{AC8F368C-C777-4D9B-A59A-8C02A30A03AA}"/>
    <cellStyle name="Note 40 12 2 2" xfId="22597" xr:uid="{BC81B567-4A71-4BC1-986F-DD3053EF9066}"/>
    <cellStyle name="Note 40 12 2 3" xfId="32335" xr:uid="{3BC83ACA-0B89-4D11-A11E-908B299389F0}"/>
    <cellStyle name="Note 40 12 3" xfId="23092" xr:uid="{82234C5E-8270-4015-89D2-1AEC0AFAC4D0}"/>
    <cellStyle name="Note 40 12 4" xfId="26817" xr:uid="{0B2AE3D4-90B6-411D-BA45-AF95EF9E23AA}"/>
    <cellStyle name="Note 40 13" xfId="9191" xr:uid="{BDC74011-6537-4A85-8ACC-6DBDE581620E}"/>
    <cellStyle name="Note 40 13 2" xfId="15662" xr:uid="{A9BC2BA7-E2A3-43B0-B6B7-1FEB433F51A2}"/>
    <cellStyle name="Note 40 13 2 2" xfId="5797" xr:uid="{F3E3525D-2290-4FF2-A3F8-EA036ED7A090}"/>
    <cellStyle name="Note 40 13 2 3" xfId="32476" xr:uid="{D56EA75F-8F2A-43DB-9DE9-52CC116E5737}"/>
    <cellStyle name="Note 40 13 3" xfId="5820" xr:uid="{B625DC20-B4E9-4317-82F8-9CD1AC0CE0D3}"/>
    <cellStyle name="Note 40 13 4" xfId="26958" xr:uid="{15A8DB57-0F4A-4853-80F8-7CCF03940ADE}"/>
    <cellStyle name="Note 40 14" xfId="9278" xr:uid="{45F94B0B-8468-453D-BE9C-0B9091E86019}"/>
    <cellStyle name="Note 40 14 2" xfId="15749" xr:uid="{B8880AB0-E124-42C2-86D2-B932B8BD70B9}"/>
    <cellStyle name="Note 40 14 2 2" xfId="21098" xr:uid="{4C931901-8FFF-4C40-82D8-61AC55EEC7DE}"/>
    <cellStyle name="Note 40 14 2 3" xfId="32559" xr:uid="{83D07E8C-1B7D-4E7B-9B91-6E3BF75697C5}"/>
    <cellStyle name="Note 40 14 3" xfId="4898" xr:uid="{E2E314AB-3501-4BA6-9CE7-42DC057A1D8F}"/>
    <cellStyle name="Note 40 14 4" xfId="27040" xr:uid="{759A5E5F-6360-4218-ACC3-EBD3610419EF}"/>
    <cellStyle name="Note 40 15" xfId="9532" xr:uid="{D41126B5-E317-403C-BE02-41ABCD34F5DA}"/>
    <cellStyle name="Note 40 15 2" xfId="16003" xr:uid="{DEC63F99-59AD-4771-98ED-9FA5BAC67727}"/>
    <cellStyle name="Note 40 15 2 2" xfId="22573" xr:uid="{918A227C-C211-403A-9D06-78E512C3629D}"/>
    <cellStyle name="Note 40 15 2 3" xfId="32800" xr:uid="{F6CF4907-CA2A-497D-9E2A-DBB4F9C360EA}"/>
    <cellStyle name="Note 40 15 3" xfId="19109" xr:uid="{A08BFCBA-86CD-41A8-8E70-E906961810C4}"/>
    <cellStyle name="Note 40 15 4" xfId="27281" xr:uid="{E444C2AD-EF1A-4643-A9FE-158B867F710C}"/>
    <cellStyle name="Note 40 16" xfId="9968" xr:uid="{4E1BF8A8-4C6A-4281-86AC-55AAC77687BB}"/>
    <cellStyle name="Note 40 16 2" xfId="16439" xr:uid="{2FB8BEA7-899D-4324-9BC0-D05A51B1AFB2}"/>
    <cellStyle name="Note 40 16 2 2" xfId="18510" xr:uid="{79240626-78EC-470B-8A18-BF7063215991}"/>
    <cellStyle name="Note 40 16 2 3" xfId="33056" xr:uid="{587CE453-8E8B-4203-9C37-550077183267}"/>
    <cellStyle name="Note 40 16 3" xfId="18789" xr:uid="{029B05CA-4800-4E87-B334-B63E11F42C7F}"/>
    <cellStyle name="Note 40 16 4" xfId="27544" xr:uid="{2077148D-238A-4D44-A051-D1F17308C037}"/>
    <cellStyle name="Note 40 17" xfId="10147" xr:uid="{EAADFE21-693A-4944-821C-88B6DECAFBA6}"/>
    <cellStyle name="Note 40 17 2" xfId="16618" xr:uid="{9260A39A-2F46-478C-A14D-91D180838F64}"/>
    <cellStyle name="Note 40 17 2 2" xfId="21207" xr:uid="{CB1FED8B-F2D6-40A9-8F78-F330F71360AE}"/>
    <cellStyle name="Note 40 17 2 3" xfId="33233" xr:uid="{BF22B99B-CD02-4757-A779-508829CEB0AE}"/>
    <cellStyle name="Note 40 17 3" xfId="21057" xr:uid="{064FA58D-8FB6-4F3C-9881-BBE423080580}"/>
    <cellStyle name="Note 40 17 4" xfId="27720" xr:uid="{71D67346-98BD-4CAA-8E6E-24FB0ABDB315}"/>
    <cellStyle name="Note 40 18" xfId="10324" xr:uid="{94D8E91D-BC4B-4D67-ABBD-42926C9F1517}"/>
    <cellStyle name="Note 40 18 2" xfId="16795" xr:uid="{864C16C5-24D7-4D4B-99FB-2F33ACB73C65}"/>
    <cellStyle name="Note 40 18 2 2" xfId="20013" xr:uid="{37955D37-2526-4C5E-A31C-3CEA80CC86B5}"/>
    <cellStyle name="Note 40 18 2 3" xfId="33408" xr:uid="{CB97E724-FA89-40A2-8C21-EB1C40375BAD}"/>
    <cellStyle name="Note 40 18 3" xfId="7743" xr:uid="{35119274-73D2-44C0-8B16-FF412C664099}"/>
    <cellStyle name="Note 40 18 4" xfId="27896" xr:uid="{DD3FC340-4CCB-40D8-A55B-5BC3F8463473}"/>
    <cellStyle name="Note 40 19" xfId="10486" xr:uid="{9B5D5F28-57B7-4503-89A0-9D63B90246E4}"/>
    <cellStyle name="Note 40 19 2" xfId="16957" xr:uid="{073399D5-BBFD-4367-A0D5-FBF0DB8B569D}"/>
    <cellStyle name="Note 40 19 2 2" xfId="24012" xr:uid="{0A1A3762-8272-4E39-A61B-ACDDB03F1C4F}"/>
    <cellStyle name="Note 40 19 2 3" xfId="33568" xr:uid="{C442A735-16A7-4F2D-A2D0-C68907702C85}"/>
    <cellStyle name="Note 40 19 3" xfId="23585" xr:uid="{D024BCB6-5646-4A16-9E28-A2FB073AB454}"/>
    <cellStyle name="Note 40 19 4" xfId="28056" xr:uid="{4FFB455B-C0D5-4463-B6F0-EE127679447D}"/>
    <cellStyle name="Note 40 2" xfId="2260" xr:uid="{00000000-0005-0000-0000-0000D5080000}"/>
    <cellStyle name="Note 40 2 10" xfId="9046" xr:uid="{45F8652E-1B96-42C2-A809-C135931B9A6E}"/>
    <cellStyle name="Note 40 2 10 2" xfId="15517" xr:uid="{B85F94A0-6EAC-4966-9A63-3CF772F7A338}"/>
    <cellStyle name="Note 40 2 10 2 2" xfId="19988" xr:uid="{61E40CDC-C255-4E61-85D0-4FF64A4941DE}"/>
    <cellStyle name="Note 40 2 10 2 3" xfId="32336" xr:uid="{D8960D46-05FF-46DE-93EA-8C512156B16E}"/>
    <cellStyle name="Note 40 2 10 3" xfId="20024" xr:uid="{26F2A379-0972-4B04-A111-0BCDCA7BAF14}"/>
    <cellStyle name="Note 40 2 10 4" xfId="26818" xr:uid="{0030B442-3016-460D-A866-0EF0B43B3A7B}"/>
    <cellStyle name="Note 40 2 11" xfId="8880" xr:uid="{0D365CC9-10A6-4FDA-89C9-B59FEE0FA117}"/>
    <cellStyle name="Note 40 2 11 2" xfId="15351" xr:uid="{C6E645A8-F985-4F51-86AB-E7D33B9839E4}"/>
    <cellStyle name="Note 40 2 11 2 2" xfId="17538" xr:uid="{5DF327A5-44E3-467F-93B2-A9E5D3F13683}"/>
    <cellStyle name="Note 40 2 11 2 3" xfId="32171" xr:uid="{E276CED4-F596-42F7-AC94-3AD19C487309}"/>
    <cellStyle name="Note 40 2 11 3" xfId="20011" xr:uid="{578949F9-6E1B-4889-8275-D71F7ED30A44}"/>
    <cellStyle name="Note 40 2 11 4" xfId="26653" xr:uid="{93F92F25-D36D-4536-BB79-CDDE5260034E}"/>
    <cellStyle name="Note 40 2 12" xfId="9279" xr:uid="{D92EA817-78E8-47DF-868D-B6823F94D02F}"/>
    <cellStyle name="Note 40 2 12 2" xfId="15750" xr:uid="{22E9A1E5-7FAC-43BF-80DF-F5914D5A0471}"/>
    <cellStyle name="Note 40 2 12 2 2" xfId="23082" xr:uid="{7D0DE4CB-2395-493F-9119-CE77755E62CB}"/>
    <cellStyle name="Note 40 2 12 2 3" xfId="32560" xr:uid="{55929871-A366-41FC-99BB-73B760B1FC1F}"/>
    <cellStyle name="Note 40 2 12 3" xfId="20911" xr:uid="{4EE749A7-5E31-472B-9EE2-38BA28141CA5}"/>
    <cellStyle name="Note 40 2 12 4" xfId="27041" xr:uid="{173DE869-C9E5-451C-BBD4-50C4B91B26A9}"/>
    <cellStyle name="Note 40 2 13" xfId="9531" xr:uid="{B21A2CCD-A635-493A-A70A-159C0266F610}"/>
    <cellStyle name="Note 40 2 13 2" xfId="16002" xr:uid="{4C9F258E-9487-41D3-B1AD-3C061026C44F}"/>
    <cellStyle name="Note 40 2 13 2 2" xfId="22301" xr:uid="{162CD0C8-C572-4BDC-A964-52BD3BD5F20F}"/>
    <cellStyle name="Note 40 2 13 2 3" xfId="32799" xr:uid="{22E1932F-5B15-439B-9141-E2D35B66B758}"/>
    <cellStyle name="Note 40 2 13 3" xfId="23194" xr:uid="{553D76CA-786B-4FF1-B8C2-34333E2FF5E4}"/>
    <cellStyle name="Note 40 2 13 4" xfId="27280" xr:uid="{A47D7FF0-0C8D-4314-A849-EB81CEF7A22A}"/>
    <cellStyle name="Note 40 2 14" xfId="9969" xr:uid="{01B54FC8-FAA2-44D5-8487-3BFADE5DEF3D}"/>
    <cellStyle name="Note 40 2 14 2" xfId="16440" xr:uid="{68F7D758-0421-47D3-BE22-FB55C7EFABBB}"/>
    <cellStyle name="Note 40 2 14 2 2" xfId="22850" xr:uid="{70BEA61B-0050-4EA7-8D15-48C07FF2E316}"/>
    <cellStyle name="Note 40 2 14 2 3" xfId="33057" xr:uid="{A1E71BE7-5E05-427B-8BB8-6F4B1B35B632}"/>
    <cellStyle name="Note 40 2 14 3" xfId="19415" xr:uid="{36AAB85B-2EC8-4768-8637-8CD19298CCD4}"/>
    <cellStyle name="Note 40 2 14 4" xfId="27545" xr:uid="{F1627F15-D0BF-4A6C-837F-87F0C7E60ABC}"/>
    <cellStyle name="Note 40 2 15" xfId="10148" xr:uid="{2EEAA6D3-59C4-428B-907D-73581BA6A8AB}"/>
    <cellStyle name="Note 40 2 15 2" xfId="16619" xr:uid="{581AD6DB-4779-416C-810A-F654EDFEE4B1}"/>
    <cellStyle name="Note 40 2 15 2 2" xfId="4758" xr:uid="{ACA30EBA-139D-48F8-B0FF-BDE94D5A152E}"/>
    <cellStyle name="Note 40 2 15 2 3" xfId="33234" xr:uid="{B0AA0417-BD90-405E-88FC-FA013A034770}"/>
    <cellStyle name="Note 40 2 15 3" xfId="18083" xr:uid="{849D68E0-02B1-474F-BB58-9ACD7E766B6E}"/>
    <cellStyle name="Note 40 2 15 4" xfId="27721" xr:uid="{363CC259-05B9-4F32-83AD-131A182362C7}"/>
    <cellStyle name="Note 40 2 16" xfId="10325" xr:uid="{F31F36C5-9C83-4ADB-8E87-FC50CFAB5CF7}"/>
    <cellStyle name="Note 40 2 16 2" xfId="16796" xr:uid="{ACE7E8A0-A138-42BE-82B5-EB6B0F438C0E}"/>
    <cellStyle name="Note 40 2 16 2 2" xfId="6199" xr:uid="{BC389EC0-154E-475E-9E98-9469CC5910F7}"/>
    <cellStyle name="Note 40 2 16 2 3" xfId="33409" xr:uid="{CA83C9EE-DB7D-4586-A1CE-FC086A7DB517}"/>
    <cellStyle name="Note 40 2 16 3" xfId="22398" xr:uid="{446F2E24-020F-4C6A-AF73-2A6F3317C57F}"/>
    <cellStyle name="Note 40 2 16 4" xfId="27897" xr:uid="{FCD3294B-134C-4C82-B7E8-88436F08AC8E}"/>
    <cellStyle name="Note 40 2 17" xfId="10487" xr:uid="{F1F45A86-35BC-43F1-8618-6F0FAA1C59D9}"/>
    <cellStyle name="Note 40 2 17 2" xfId="16958" xr:uid="{E0245FB4-EA13-4598-9616-4DAA74F8D888}"/>
    <cellStyle name="Note 40 2 17 2 2" xfId="6059" xr:uid="{EC88D167-3471-4A8A-BE54-C2563FB3731C}"/>
    <cellStyle name="Note 40 2 17 2 3" xfId="33569" xr:uid="{3732ADE8-6637-4459-B0CA-0F0CE81EE494}"/>
    <cellStyle name="Note 40 2 17 3" xfId="22935" xr:uid="{AB3D1FC9-CE1D-4B57-8AFA-01FFCE1C4A16}"/>
    <cellStyle name="Note 40 2 17 4" xfId="28057" xr:uid="{85117E6B-7591-4243-86F6-AABB97B9B9E5}"/>
    <cellStyle name="Note 40 2 18" xfId="11123" xr:uid="{8B77DAAB-837A-48FB-995D-A16128A9A5DD}"/>
    <cellStyle name="Note 40 2 18 2" xfId="4956" xr:uid="{9785DA9F-3D2B-4BAB-9FA6-1A07A1FD93AE}"/>
    <cellStyle name="Note 40 2 18 3" xfId="28445" xr:uid="{8033AA56-6D37-40E3-A218-95DF4BEA675E}"/>
    <cellStyle name="Note 40 2 19" xfId="11558" xr:uid="{7095983E-83AE-454B-8615-20E7CE3A3011}"/>
    <cellStyle name="Note 40 2 19 2" xfId="23942" xr:uid="{E72B8CC0-A348-445C-B278-EC9566B2509C}"/>
    <cellStyle name="Note 40 2 19 3" xfId="28844" xr:uid="{52636997-05C3-4BBB-BBAA-282747F120DD}"/>
    <cellStyle name="Note 40 2 2" xfId="2261" xr:uid="{00000000-0005-0000-0000-0000D6080000}"/>
    <cellStyle name="Note 40 2 2 2" xfId="4268" xr:uid="{58321381-9019-46CE-9F47-285494D70D3F}"/>
    <cellStyle name="Note 40 2 2 2 2" xfId="13477" xr:uid="{DF3B0E70-EA36-4C9C-AFC6-C290C9EA3FCD}"/>
    <cellStyle name="Note 40 2 2 2 2 2" xfId="4738" xr:uid="{F67A5B6E-8540-497C-A8A1-4EEAE97FDAE8}"/>
    <cellStyle name="Note 40 2 2 2 2 3" xfId="30618" xr:uid="{CC39E6DD-8CA6-4481-8F2B-68F3C34F0620}"/>
    <cellStyle name="Note 40 2 2 2 3" xfId="23099" xr:uid="{C9A1B768-9C6B-40F4-B64E-D5E98939B06C}"/>
    <cellStyle name="Note 40 2 2 2 4" xfId="25087" xr:uid="{9189C88C-B3F2-4BEB-ADFE-7EA5370C409E}"/>
    <cellStyle name="Note 40 2 2 3" xfId="11559" xr:uid="{68D076DD-D387-4B7E-9C52-167D717DDFA0}"/>
    <cellStyle name="Note 40 2 2 3 2" xfId="21318" xr:uid="{5DF52027-4B23-4153-884C-38FED7F26983}"/>
    <cellStyle name="Note 40 2 2 3 3" xfId="28845" xr:uid="{CA5ADDD3-72EB-4573-AD3F-28D11008398E}"/>
    <cellStyle name="Note 40 2 2 4" xfId="12460" xr:uid="{E07CC4BD-1826-4186-BC85-2BE041D9E620}"/>
    <cellStyle name="Note 40 2 2 4 2" xfId="21488" xr:uid="{D0D290BC-CD55-424C-AFAD-426E4E6F8619}"/>
    <cellStyle name="Note 40 2 2 4 3" xfId="29686" xr:uid="{0CE02B44-BF8F-45CB-AB7D-6F3FE7F4FB6C}"/>
    <cellStyle name="Note 40 2 2 5" xfId="22008" xr:uid="{CFA97E91-BE33-4F8D-A0F3-4987174BC57B}"/>
    <cellStyle name="Note 40 2 20" xfId="10738" xr:uid="{C9B7BA2A-2DD0-4A29-885B-F3E06EA5174E}"/>
    <cellStyle name="Note 40 2 20 2" xfId="19813" xr:uid="{10158141-9D6A-4667-A6BB-8765EBE6555B}"/>
    <cellStyle name="Note 40 2 20 3" xfId="28268" xr:uid="{EEFD5EB6-A1C4-462C-B77A-75E0CB4ED2FE}"/>
    <cellStyle name="Note 40 2 21" xfId="11884" xr:uid="{E75ECC51-383B-45F5-AF1B-61BC065802A4}"/>
    <cellStyle name="Note 40 2 21 2" xfId="20663" xr:uid="{46673941-EC55-449F-BA24-A9E80183B894}"/>
    <cellStyle name="Note 40 2 21 3" xfId="29163" xr:uid="{027F0D79-E6F2-4558-A407-1206D7938358}"/>
    <cellStyle name="Note 40 2 22" xfId="12067" xr:uid="{208A69CD-FED6-48BF-8D61-E66FA3776E98}"/>
    <cellStyle name="Note 40 2 22 2" xfId="23699" xr:uid="{EAA36070-0885-439D-9ADE-E441630555E4}"/>
    <cellStyle name="Note 40 2 22 3" xfId="29342" xr:uid="{A561C4BE-BA8B-4E90-B1F9-C5BC5C1FEF4B}"/>
    <cellStyle name="Note 40 2 23" xfId="11998" xr:uid="{79EB1BED-5F48-4EF1-BE66-3931FD90DAC2}"/>
    <cellStyle name="Note 40 2 23 2" xfId="7144" xr:uid="{48A72D12-A67B-4202-99D1-236F85397759}"/>
    <cellStyle name="Note 40 2 23 3" xfId="29277" xr:uid="{70717882-2703-4A9C-ADEB-370E86CB5747}"/>
    <cellStyle name="Note 40 2 24" xfId="17210" xr:uid="{DA8B1771-1326-4A3D-A5C5-983CF0472B93}"/>
    <cellStyle name="Note 40 2 24 2" xfId="23458" xr:uid="{4B9D5B3C-16DF-47A9-AF74-8C64188F1749}"/>
    <cellStyle name="Note 40 2 24 3" xfId="33774" xr:uid="{250AEBC4-F20C-4CBF-9D69-931302DD38A2}"/>
    <cellStyle name="Note 40 2 25" xfId="20187" xr:uid="{0800E4A3-EC01-4F76-AAB1-D7FB0FF433B0}"/>
    <cellStyle name="Note 40 2 26" xfId="34293" xr:uid="{7852F118-41D4-403F-A3BC-8A97A8C9C5D4}"/>
    <cellStyle name="Note 40 2 27" xfId="34138" xr:uid="{3D819C1C-9A01-4216-9E48-98295BA20B02}"/>
    <cellStyle name="Note 40 2 28" xfId="34322" xr:uid="{51018611-075F-4325-820E-225FE5537FC6}"/>
    <cellStyle name="Note 40 2 3" xfId="3506" xr:uid="{F933FB09-42B9-4507-8916-50ABABF60FD7}"/>
    <cellStyle name="Note 40 2 3 2" xfId="13476" xr:uid="{9382AB39-1CBC-4DE2-AE13-718322B92A74}"/>
    <cellStyle name="Note 40 2 3 2 2" xfId="20330" xr:uid="{24248594-4BD4-4022-85DB-3C2515A37708}"/>
    <cellStyle name="Note 40 2 3 2 3" xfId="30617" xr:uid="{A6616475-7CF0-4A1A-AE55-7FC9A83AE044}"/>
    <cellStyle name="Note 40 2 3 3" xfId="7133" xr:uid="{9316B6BB-E115-4205-8A5A-2842887BB9E3}"/>
    <cellStyle name="Note 40 2 3 4" xfId="19172" xr:uid="{149D18B5-FABF-41B1-82DB-A3F77FB09652}"/>
    <cellStyle name="Note 40 2 3 5" xfId="25086" xr:uid="{B7A4958F-0375-4AB1-8E30-9401705491BC}"/>
    <cellStyle name="Note 40 2 4" xfId="3776" xr:uid="{1972F074-87A6-405E-A1D8-A8C2498F5FCB}"/>
    <cellStyle name="Note 40 2 4 2" xfId="14092" xr:uid="{38FF3104-ABF3-41FA-B2BE-164A17D2C461}"/>
    <cellStyle name="Note 40 2 4 2 2" xfId="21430" xr:uid="{EEE58048-01BA-4F14-9890-BEE3576AD6D3}"/>
    <cellStyle name="Note 40 2 4 2 3" xfId="31120" xr:uid="{63991227-A323-49BA-BCD9-73B182A6F7AD}"/>
    <cellStyle name="Note 40 2 4 3" xfId="5416" xr:uid="{54C0542F-6ECF-41B7-A266-9F2E1667C498}"/>
    <cellStyle name="Note 40 2 4 4" xfId="25599" xr:uid="{7EC1BBA8-4FFC-4AE9-A167-6AD879C94D95}"/>
    <cellStyle name="Note 40 2 5" xfId="7519" xr:uid="{9216FD0C-9097-464F-8DC4-AA0C03EA54DB}"/>
    <cellStyle name="Note 40 2 5 2" xfId="13923" xr:uid="{EA3355E1-216A-4FE4-A182-E560B529B7D1}"/>
    <cellStyle name="Note 40 2 5 2 2" xfId="17589" xr:uid="{358B5E7F-0FB8-4E68-ABAE-A62523FCAA71}"/>
    <cellStyle name="Note 40 2 5 2 3" xfId="30953" xr:uid="{66E08604-96DF-4E41-9817-1EEAEF290197}"/>
    <cellStyle name="Note 40 2 5 3" xfId="5590" xr:uid="{88B4F978-A73B-4ECC-9B92-38B119D49E6F}"/>
    <cellStyle name="Note 40 2 5 4" xfId="25432" xr:uid="{2544FF9C-D1D0-4C83-8628-4ED7A8F0BC0C}"/>
    <cellStyle name="Note 40 2 6" xfId="7857" xr:uid="{91F7C096-7A5D-4EFD-883A-F08120FBC891}"/>
    <cellStyle name="Note 40 2 6 2" xfId="14328" xr:uid="{08AD48F8-E2DD-4923-9251-2DC7F71E58F5}"/>
    <cellStyle name="Note 40 2 6 2 2" xfId="20651" xr:uid="{77F4D548-4717-4DCA-8563-666B7EAE02BC}"/>
    <cellStyle name="Note 40 2 6 2 3" xfId="31344" xr:uid="{A08497DE-1C52-419A-AD2B-DF2A6C23D140}"/>
    <cellStyle name="Note 40 2 6 3" xfId="6194" xr:uid="{FC002160-2AB6-49FC-BC0F-D2DB1474F97B}"/>
    <cellStyle name="Note 40 2 6 4" xfId="25823" xr:uid="{11D5D5EC-BEA5-4104-AC1F-4EC89B9D7006}"/>
    <cellStyle name="Note 40 2 7" xfId="8109" xr:uid="{BBF8D770-F626-48E4-8645-C71CAE1CD49C}"/>
    <cellStyle name="Note 40 2 7 2" xfId="14580" xr:uid="{FFCCB714-FDA4-45B2-944F-C6A1E9A38E2F}"/>
    <cellStyle name="Note 40 2 7 2 2" xfId="21008" xr:uid="{AD04CEBF-6695-414D-BBB2-A93222738BFE}"/>
    <cellStyle name="Note 40 2 7 2 3" xfId="31590" xr:uid="{DF4E9242-FCC3-4B93-B2B4-F529D4D75C67}"/>
    <cellStyle name="Note 40 2 7 3" xfId="21917" xr:uid="{3EB77627-44DE-4E34-852E-311A184BC37D}"/>
    <cellStyle name="Note 40 2 7 4" xfId="26070" xr:uid="{4D1D1C5A-3ED2-437E-A431-738C20AA2B86}"/>
    <cellStyle name="Note 40 2 8" xfId="8501" xr:uid="{897FC507-C867-4877-924F-B08905627532}"/>
    <cellStyle name="Note 40 2 8 2" xfId="14972" xr:uid="{15E8DF35-6D1F-4C45-95BD-3E45BBA61183}"/>
    <cellStyle name="Note 40 2 8 2 2" xfId="5114" xr:uid="{43A7443F-4DEB-488A-B702-6C4223A750FF}"/>
    <cellStyle name="Note 40 2 8 2 3" xfId="31883" xr:uid="{1D718035-4243-432B-954B-7B8C0B56BB2C}"/>
    <cellStyle name="Note 40 2 8 3" xfId="19500" xr:uid="{3AC9C45D-655E-42A9-B37B-4F77BCF47D9E}"/>
    <cellStyle name="Note 40 2 8 4" xfId="26364" xr:uid="{AB9F20DD-DDFD-4947-9127-82482184B0A3}"/>
    <cellStyle name="Note 40 2 9" xfId="8572" xr:uid="{606B3DA4-0B8E-4394-BB01-CDCC16FA828F}"/>
    <cellStyle name="Note 40 2 9 2" xfId="15043" xr:uid="{48ABCCDC-389D-4BD7-A061-52028BD9BB79}"/>
    <cellStyle name="Note 40 2 9 2 2" xfId="20268" xr:uid="{941620F7-A05D-4867-A910-253A69A23132}"/>
    <cellStyle name="Note 40 2 9 2 3" xfId="31950" xr:uid="{6E6425FB-BF50-4250-ACE4-89CEC567957D}"/>
    <cellStyle name="Note 40 2 9 3" xfId="20314" xr:uid="{2A5D2C6E-D10F-448E-956C-57DFFFA7E8F5}"/>
    <cellStyle name="Note 40 2 9 4" xfId="26430" xr:uid="{970D9801-959E-4DF8-8E8D-84D611A7A5AC}"/>
    <cellStyle name="Note 40 20" xfId="11122" xr:uid="{32663B92-DB1A-444B-9688-75BC2E5A2E02}"/>
    <cellStyle name="Note 40 20 2" xfId="23301" xr:uid="{0461E814-36C0-40DB-B03D-197A57530572}"/>
    <cellStyle name="Note 40 20 3" xfId="28444" xr:uid="{7C49DB2C-1CE6-47D3-9C19-C4141D70F0F3}"/>
    <cellStyle name="Note 40 21" xfId="11557" xr:uid="{FA75A214-1227-4D99-BABB-2AB7B36DE0C3}"/>
    <cellStyle name="Note 40 21 2" xfId="19658" xr:uid="{33FB566F-82C2-4600-BE34-8CD9F0280CE5}"/>
    <cellStyle name="Note 40 21 3" xfId="28843" xr:uid="{B365C820-554F-4A2C-ACBD-D65E0A1A0F2D}"/>
    <cellStyle name="Note 40 22" xfId="10739" xr:uid="{D1701C49-C3CC-4556-9768-5C8C3ABC9F80}"/>
    <cellStyle name="Note 40 22 2" xfId="5647" xr:uid="{1F1005E7-9359-4A1E-83CD-73037CEA5AF2}"/>
    <cellStyle name="Note 40 22 3" xfId="28269" xr:uid="{A8B56D31-7252-4FED-A7F3-A721C587B482}"/>
    <cellStyle name="Note 40 23" xfId="11883" xr:uid="{0404C163-968C-483D-9034-B8436ED4E9BC}"/>
    <cellStyle name="Note 40 23 2" xfId="17509" xr:uid="{B74BA0DE-4ECA-4981-B1CE-160ABA1A4953}"/>
    <cellStyle name="Note 40 23 3" xfId="29162" xr:uid="{8EBD5D3F-FF4E-4C27-881A-133EC71E40B6}"/>
    <cellStyle name="Note 40 24" xfId="12066" xr:uid="{F4813816-DEC1-4F03-A60F-46FCE5DFA74D}"/>
    <cellStyle name="Note 40 24 2" xfId="19031" xr:uid="{E0525BD9-BECF-4293-AF30-C313CF1990F8}"/>
    <cellStyle name="Note 40 24 3" xfId="29341" xr:uid="{43031438-E2F2-428B-9E7D-F8BAA2A98DDD}"/>
    <cellStyle name="Note 40 25" xfId="11997" xr:uid="{3ABE884F-3C45-4EC8-8937-10B3FD66120D}"/>
    <cellStyle name="Note 40 25 2" xfId="5646" xr:uid="{4C7510BF-1DD7-4FE7-BF4D-E45484E39BF9}"/>
    <cellStyle name="Note 40 25 3" xfId="29276" xr:uid="{754C6BA6-B95D-413D-B7CF-9FFAE9EF935E}"/>
    <cellStyle name="Note 40 26" xfId="17209" xr:uid="{15AEEC50-1FF1-4E49-A492-A3EAAC80214D}"/>
    <cellStyle name="Note 40 26 2" xfId="4516" xr:uid="{A95679B6-B4B9-48D8-998E-E58544A8421B}"/>
    <cellStyle name="Note 40 26 3" xfId="33773" xr:uid="{9C19C5D7-9081-46DB-946B-7C746173A680}"/>
    <cellStyle name="Note 40 27" xfId="20696" xr:uid="{F5CFFBA9-16B3-47D9-911E-7DBD6FEDD346}"/>
    <cellStyle name="Note 40 28" xfId="33998" xr:uid="{891BE8EB-C6CE-4824-A7BC-9E50A0D38AFF}"/>
    <cellStyle name="Note 40 29" xfId="34236" xr:uid="{C7CFD287-873B-4F59-8154-28D225629F44}"/>
    <cellStyle name="Note 40 3" xfId="2262" xr:uid="{00000000-0005-0000-0000-0000D7080000}"/>
    <cellStyle name="Note 40 3 2" xfId="4269" xr:uid="{5369A669-E140-44C9-8387-881CD7C47053}"/>
    <cellStyle name="Note 40 3 2 2" xfId="13478" xr:uid="{9CA2AB1C-D991-4BB5-AD2D-70D366855C2A}"/>
    <cellStyle name="Note 40 3 2 2 2" xfId="7059" xr:uid="{02A018A4-2262-4A78-ADB4-6566CDA76747}"/>
    <cellStyle name="Note 40 3 2 2 3" xfId="30619" xr:uid="{04263B4B-94E2-4BA7-8CAA-DE73D6AB58A5}"/>
    <cellStyle name="Note 40 3 2 3" xfId="4807" xr:uid="{6E784D9B-B12E-4D13-938C-435E20FAC6FC}"/>
    <cellStyle name="Note 40 3 2 4" xfId="25088" xr:uid="{63F69580-6E7D-4FCE-81A2-BE4AA7A10B7D}"/>
    <cellStyle name="Note 40 3 3" xfId="11560" xr:uid="{65D4E520-821A-44A2-8BF6-A21BAD040DD9}"/>
    <cellStyle name="Note 40 3 3 2" xfId="21596" xr:uid="{C7E9C504-D792-44A3-9D42-03FDE077D14D}"/>
    <cellStyle name="Note 40 3 3 3" xfId="28846" xr:uid="{A0A30F97-55F8-481C-BA4E-BF04ABBF25A5}"/>
    <cellStyle name="Note 40 3 4" xfId="12461" xr:uid="{A3349028-12CC-42BB-BFFC-8EB9C54880CC}"/>
    <cellStyle name="Note 40 3 4 2" xfId="19663" xr:uid="{2B6E9E15-52E4-4642-B57D-1C39C83EAD5A}"/>
    <cellStyle name="Note 40 3 4 3" xfId="29687" xr:uid="{9323ECE9-CBFC-418A-89A0-6BEDFCF8B7C2}"/>
    <cellStyle name="Note 40 3 5" xfId="20546" xr:uid="{2295374D-A232-4A96-826A-53FB911D64BD}"/>
    <cellStyle name="Note 40 3 6" xfId="24191" xr:uid="{B97EFFA6-0E51-4DB8-8B81-A1E95DBB322D}"/>
    <cellStyle name="Note 40 30" xfId="34037" xr:uid="{9347663E-8E77-4632-A705-6D6C3D46C4D0}"/>
    <cellStyle name="Note 40 4" xfId="3315" xr:uid="{9EBB00CF-22C4-430E-B2A9-891E8141BA22}"/>
    <cellStyle name="Note 40 4 2" xfId="12945" xr:uid="{4A75F60C-4D60-4B74-9EC2-23934A24A17C}"/>
    <cellStyle name="Note 40 4 2 2" xfId="23290" xr:uid="{1D15A718-CCE7-4B5A-B960-47E0966D4D35}"/>
    <cellStyle name="Note 40 4 2 3" xfId="30170" xr:uid="{FA2EE8B1-E3DD-40EC-BD58-0220EA52A5DA}"/>
    <cellStyle name="Note 40 4 3" xfId="6595" xr:uid="{AB829C9F-3826-4AB9-B78B-AA617D9F9502}"/>
    <cellStyle name="Note 40 4 4" xfId="23507" xr:uid="{FB7E62B1-94AB-4CF1-B28B-DC6C69D9306B}"/>
    <cellStyle name="Note 40 5" xfId="3507" xr:uid="{4DA4C67D-2CFD-41B5-9509-CB2584491573}"/>
    <cellStyle name="Note 40 5 2" xfId="13475" xr:uid="{7EE12B62-4F20-4433-92F2-DADF69E1B397}"/>
    <cellStyle name="Note 40 5 2 2" xfId="22910" xr:uid="{78BC54AF-791E-479B-8D90-950A625C3006}"/>
    <cellStyle name="Note 40 5 2 3" xfId="30616" xr:uid="{A3686111-99A1-4C0D-B549-84CDCC3F1BFF}"/>
    <cellStyle name="Note 40 5 3" xfId="7132" xr:uid="{470171D9-8A01-4F69-AA7F-965C83C4494E}"/>
    <cellStyle name="Note 40 5 4" xfId="6570" xr:uid="{955E0ECD-8193-4F1E-80AE-BA36D32F9EF0}"/>
    <cellStyle name="Note 40 5 5" xfId="25085" xr:uid="{0B491FAC-E88A-4DA0-A8B2-2DBC57ABBBCB}"/>
    <cellStyle name="Note 40 6" xfId="3775" xr:uid="{9AA414AD-6EB5-40D9-B667-CD29CE456859}"/>
    <cellStyle name="Note 40 6 2" xfId="14091" xr:uid="{2640FAF2-0D7B-4D3C-864E-D4D186A57D54}"/>
    <cellStyle name="Note 40 6 2 2" xfId="22876" xr:uid="{F983B8BF-11EB-42B9-A8CD-7DC45435D752}"/>
    <cellStyle name="Note 40 6 2 3" xfId="31119" xr:uid="{C4F0569A-3655-49FD-B3A8-0D0C6C5467CE}"/>
    <cellStyle name="Note 40 6 3" xfId="17953" xr:uid="{055CBE33-B1B9-40BE-B3F2-66A4E53370EF}"/>
    <cellStyle name="Note 40 6 4" xfId="25598" xr:uid="{9498C16E-E492-470A-9030-097E3E85CABB}"/>
    <cellStyle name="Note 40 7" xfId="7770" xr:uid="{4C5312C0-9C76-4001-9E89-0486F2DF6C34}"/>
    <cellStyle name="Note 40 7 2" xfId="14239" xr:uid="{B894E11D-D52D-4870-B7F6-3FF360D63603}"/>
    <cellStyle name="Note 40 7 2 2" xfId="23372" xr:uid="{9FED891F-13FF-4F8C-BB63-12A2C6CE4E50}"/>
    <cellStyle name="Note 40 7 2 3" xfId="31260" xr:uid="{EC93864E-324B-4CCA-B7EF-75034FF944F3}"/>
    <cellStyle name="Note 40 7 3" xfId="5558" xr:uid="{829883F4-DEB2-4EF6-AE0F-076830141044}"/>
    <cellStyle name="Note 40 7 4" xfId="25739" xr:uid="{C306B11B-32D5-4900-AF4B-F13C83E6F193}"/>
    <cellStyle name="Note 40 8" xfId="7856" xr:uid="{A832FADC-8FD7-4DF4-A764-D42EB3C021C0}"/>
    <cellStyle name="Note 40 8 2" xfId="14327" xr:uid="{5446FBCE-B10F-412B-8041-F9834FC3F6D8}"/>
    <cellStyle name="Note 40 8 2 2" xfId="22777" xr:uid="{17D491A0-BD9A-4208-99A8-BAC7C43BCB1D}"/>
    <cellStyle name="Note 40 8 2 3" xfId="31343" xr:uid="{15AB1197-3885-4E03-AB80-146F7D9B8D1D}"/>
    <cellStyle name="Note 40 8 3" xfId="21213" xr:uid="{EE4240EA-9E79-410F-A407-9C1343C7D03A}"/>
    <cellStyle name="Note 40 8 4" xfId="25822" xr:uid="{00909714-BE1B-48A0-88EA-AAA65DA9600B}"/>
    <cellStyle name="Note 40 9" xfId="8110" xr:uid="{A248F73E-1789-4426-BFFE-E64C220334FA}"/>
    <cellStyle name="Note 40 9 2" xfId="14581" xr:uid="{A9FE559B-93D2-4723-A63A-40567AC4D314}"/>
    <cellStyle name="Note 40 9 2 2" xfId="20822" xr:uid="{A85C5F21-CEFC-4E0B-8C83-3893D65A5BA5}"/>
    <cellStyle name="Note 40 9 2 3" xfId="31591" xr:uid="{82A49F06-E79A-4513-B073-6FA53E785F98}"/>
    <cellStyle name="Note 40 9 3" xfId="19809" xr:uid="{B2253DED-B088-4D1C-96BF-31C7EB12B63C}"/>
    <cellStyle name="Note 40 9 4" xfId="26071" xr:uid="{6B187A16-1F9F-4C85-B80E-514CDA2E6E71}"/>
    <cellStyle name="Note 40_TRAFO" xfId="2263" xr:uid="{00000000-0005-0000-0000-0000D8080000}"/>
    <cellStyle name="Note 41" xfId="2264" xr:uid="{00000000-0005-0000-0000-0000D9080000}"/>
    <cellStyle name="Note 41 10" xfId="8502" xr:uid="{8D350659-53D2-4F7C-97A5-4F92BB167B11}"/>
    <cellStyle name="Note 41 10 2" xfId="14973" xr:uid="{35585BBA-1E3E-4DD8-B3CC-45C4F448843F}"/>
    <cellStyle name="Note 41 10 2 2" xfId="21187" xr:uid="{10937496-C184-4B60-B801-E28EEB7B5E5C}"/>
    <cellStyle name="Note 41 10 2 3" xfId="31884" xr:uid="{CB45B7AE-C934-43C3-88BC-55533FE80511}"/>
    <cellStyle name="Note 41 10 3" xfId="23472" xr:uid="{1D76349A-5BC6-463E-BBB8-E6CEC4C1C49E}"/>
    <cellStyle name="Note 41 10 4" xfId="26365" xr:uid="{B7562DF3-CD0B-4671-A7F5-0DAE5C577DE5}"/>
    <cellStyle name="Note 41 11" xfId="8342" xr:uid="{5DEAA011-E264-4FA3-8141-E179FFD6239A}"/>
    <cellStyle name="Note 41 11 2" xfId="14813" xr:uid="{9D1920F2-02ED-4E86-B1C9-923158D87937}"/>
    <cellStyle name="Note 41 11 2 2" xfId="23940" xr:uid="{48C38A7A-85D6-4DA8-872D-EEB7EDDDED86}"/>
    <cellStyle name="Note 41 11 2 3" xfId="31724" xr:uid="{ECADAC54-1904-4626-95C9-9D4EC4141BCD}"/>
    <cellStyle name="Note 41 11 3" xfId="17672" xr:uid="{981622C3-AE7E-45ED-9589-C53162D5AA1F}"/>
    <cellStyle name="Note 41 11 4" xfId="26205" xr:uid="{376F612B-7D22-4BB7-8F50-CAB8657F7C6E}"/>
    <cellStyle name="Note 41 12" xfId="9047" xr:uid="{D20569E5-C96F-473A-8F98-DDB9D0BE09F6}"/>
    <cellStyle name="Note 41 12 2" xfId="15518" xr:uid="{DC779DB5-F183-4372-B120-10F5E105B217}"/>
    <cellStyle name="Note 41 12 2 2" xfId="23762" xr:uid="{72D3AD45-7F4E-4EC9-B4B1-FB0D3BA33886}"/>
    <cellStyle name="Note 41 12 2 3" xfId="32337" xr:uid="{69804903-9963-4AA8-A7C6-84573D9BA929}"/>
    <cellStyle name="Note 41 12 3" xfId="23323" xr:uid="{AF29CA75-325B-4AA2-AF24-B87F8040F621}"/>
    <cellStyle name="Note 41 12 4" xfId="26819" xr:uid="{5B406F55-5D17-4514-A592-95FA798E0F73}"/>
    <cellStyle name="Note 41 13" xfId="8881" xr:uid="{DDADECDD-7209-4904-808D-AFA4865B1918}"/>
    <cellStyle name="Note 41 13 2" xfId="15352" xr:uid="{FE0C5DAB-5A25-4B44-A42B-A2867B4DB244}"/>
    <cellStyle name="Note 41 13 2 2" xfId="4874" xr:uid="{616A9476-D72B-40F4-9167-70356A3AE0C9}"/>
    <cellStyle name="Note 41 13 2 3" xfId="32172" xr:uid="{313D13AD-7F40-4634-9810-DF550A7E4B43}"/>
    <cellStyle name="Note 41 13 3" xfId="20987" xr:uid="{4ACBC421-99DA-4F4F-80B6-DA2A87580866}"/>
    <cellStyle name="Note 41 13 4" xfId="26654" xr:uid="{158D442F-047C-4EBB-80C5-88C7041CABAD}"/>
    <cellStyle name="Note 41 14" xfId="9280" xr:uid="{A8785EAF-5F4E-4265-8208-0CFC6BBD5501}"/>
    <cellStyle name="Note 41 14 2" xfId="15751" xr:uid="{3E20D63B-EE1E-4257-8241-CFA96A35A565}"/>
    <cellStyle name="Note 41 14 2 2" xfId="5972" xr:uid="{BD370C27-DBEE-4657-9CE6-CF4292A89BDA}"/>
    <cellStyle name="Note 41 14 2 3" xfId="32561" xr:uid="{935F7E31-D2A9-4C9F-8320-91B115B81DDB}"/>
    <cellStyle name="Note 41 14 3" xfId="5825" xr:uid="{04AB5B61-DB6A-4B93-8715-919A2C11F05B}"/>
    <cellStyle name="Note 41 14 4" xfId="27042" xr:uid="{C4B12886-223B-493C-95CE-D787FEF9E98F}"/>
    <cellStyle name="Note 41 15" xfId="9530" xr:uid="{BABC4C23-71C2-465A-87D2-1541FAE6E87A}"/>
    <cellStyle name="Note 41 15 2" xfId="16001" xr:uid="{521268E0-EED4-4A70-BFC3-43EB5CABCBBA}"/>
    <cellStyle name="Note 41 15 2 2" xfId="19564" xr:uid="{E5DABA9F-79CC-4B15-B946-A2A1437C82F9}"/>
    <cellStyle name="Note 41 15 2 3" xfId="32798" xr:uid="{D5B668CC-3A7C-42B0-966B-2905E10EE353}"/>
    <cellStyle name="Note 41 15 3" xfId="21389" xr:uid="{6B4FBDE5-2E14-45B6-B874-EC8A13F44060}"/>
    <cellStyle name="Note 41 15 4" xfId="27279" xr:uid="{8C084E92-C8DF-4530-BB97-FD98D75A4497}"/>
    <cellStyle name="Note 41 16" xfId="9970" xr:uid="{48691EC6-86CF-4FEA-B0C4-150F17BEACF5}"/>
    <cellStyle name="Note 41 16 2" xfId="16441" xr:uid="{D3F11316-2B0A-4458-840F-EEF4C45FD06E}"/>
    <cellStyle name="Note 41 16 2 2" xfId="20419" xr:uid="{C506B247-B21F-45F7-A049-EF3FAEDFCDBD}"/>
    <cellStyle name="Note 41 16 2 3" xfId="33058" xr:uid="{4D5E85B2-638A-49E8-A23D-994BE5CADAB1}"/>
    <cellStyle name="Note 41 16 3" xfId="22767" xr:uid="{CB47A295-DE87-400A-A631-54298A6F5F03}"/>
    <cellStyle name="Note 41 16 4" xfId="27546" xr:uid="{46ECCA39-0D46-40CD-8C8E-F188676CE8C4}"/>
    <cellStyle name="Note 41 17" xfId="10149" xr:uid="{F6571177-C135-4EFA-99D6-28D0526F0B9C}"/>
    <cellStyle name="Note 41 17 2" xfId="16620" xr:uid="{4024EABF-24A6-4C40-A2BF-8D650F509C45}"/>
    <cellStyle name="Note 41 17 2 2" xfId="21242" xr:uid="{5FE653A6-60E9-43EE-9145-186EDF7B0423}"/>
    <cellStyle name="Note 41 17 2 3" xfId="33235" xr:uid="{481C3EB5-4E2D-456B-A6A2-43DDB16145AD}"/>
    <cellStyle name="Note 41 17 3" xfId="22633" xr:uid="{9E79102E-853F-4639-BD2B-89C7E2F7D16C}"/>
    <cellStyle name="Note 41 17 4" xfId="27722" xr:uid="{204347B8-40C1-4596-A75A-671E36F86010}"/>
    <cellStyle name="Note 41 18" xfId="10326" xr:uid="{F3043EDE-0878-4529-B827-0C42B9614D67}"/>
    <cellStyle name="Note 41 18 2" xfId="16797" xr:uid="{11709E61-155C-445F-893A-68FF7AE9D832}"/>
    <cellStyle name="Note 41 18 2 2" xfId="20491" xr:uid="{7B9509F2-937E-4296-AAC3-AAB08A1F8DFE}"/>
    <cellStyle name="Note 41 18 2 3" xfId="33410" xr:uid="{74A9CAAA-E6C0-4691-9FAD-4400FA23E2B5}"/>
    <cellStyle name="Note 41 18 3" xfId="7721" xr:uid="{9D972BB4-AB9A-4EB7-A00C-A56B51C3E91D}"/>
    <cellStyle name="Note 41 18 4" xfId="27898" xr:uid="{7288866A-1CE9-4E26-A6DD-AD28273110EA}"/>
    <cellStyle name="Note 41 19" xfId="10488" xr:uid="{A558FBD7-670C-4DEC-9686-BC10D6A05F39}"/>
    <cellStyle name="Note 41 19 2" xfId="16959" xr:uid="{6A001C21-99B1-4348-A97E-274AD69C980F}"/>
    <cellStyle name="Note 41 19 2 2" xfId="18064" xr:uid="{6DBE34F2-53C2-44E4-BB39-94844ACF40F1}"/>
    <cellStyle name="Note 41 19 2 3" xfId="33570" xr:uid="{682CAB27-4547-4F86-AC99-5BFF6212F01A}"/>
    <cellStyle name="Note 41 19 3" xfId="21983" xr:uid="{2D03CDB1-9819-4B91-9811-B4FB3D18452A}"/>
    <cellStyle name="Note 41 19 4" xfId="28058" xr:uid="{70261A35-A18B-4613-9B56-6950154506F1}"/>
    <cellStyle name="Note 41 2" xfId="2265" xr:uid="{00000000-0005-0000-0000-0000DA080000}"/>
    <cellStyle name="Note 41 2 10" xfId="9048" xr:uid="{618B3A3E-4915-4D6E-B7ED-0EAF77CE2462}"/>
    <cellStyle name="Note 41 2 10 2" xfId="15519" xr:uid="{B76E6E5B-2564-4FBF-BB62-38670774DAC7}"/>
    <cellStyle name="Note 41 2 10 2 2" xfId="20731" xr:uid="{1DD6EB76-6BBE-4C32-A666-375C9BC41EEC}"/>
    <cellStyle name="Note 41 2 10 2 3" xfId="32338" xr:uid="{44DD7584-A672-43DE-874F-6B9B1559B46E}"/>
    <cellStyle name="Note 41 2 10 3" xfId="21893" xr:uid="{BD8FD483-59C9-42A5-BE88-4CC8421956DC}"/>
    <cellStyle name="Note 41 2 10 4" xfId="26820" xr:uid="{02F6D24F-45CE-4FC2-906D-04CBA67B7E24}"/>
    <cellStyle name="Note 41 2 11" xfId="8882" xr:uid="{B663EC41-241E-4848-B302-C9C1992CA06A}"/>
    <cellStyle name="Note 41 2 11 2" xfId="15353" xr:uid="{E3739DE0-81D7-4254-8444-F9C5FA15DF40}"/>
    <cellStyle name="Note 41 2 11 2 2" xfId="5811" xr:uid="{165F20BA-D183-4B1D-A52D-EFB9D9CBA2F9}"/>
    <cellStyle name="Note 41 2 11 2 3" xfId="32173" xr:uid="{020A6A67-1FB5-4815-8EE7-C183830B5922}"/>
    <cellStyle name="Note 41 2 11 3" xfId="19332" xr:uid="{06243403-86DF-484E-8B2F-588F8A97017B}"/>
    <cellStyle name="Note 41 2 11 4" xfId="26655" xr:uid="{5533C753-32F7-474C-93C5-91992B211923}"/>
    <cellStyle name="Note 41 2 12" xfId="9281" xr:uid="{0124DD30-2513-47EF-9ED5-0FA741761B3A}"/>
    <cellStyle name="Note 41 2 12 2" xfId="15752" xr:uid="{63962ABC-34DD-4607-90FD-64C3D62C81C7}"/>
    <cellStyle name="Note 41 2 12 2 2" xfId="23121" xr:uid="{B9DA2B28-32CF-4EA0-B031-99930A873488}"/>
    <cellStyle name="Note 41 2 12 2 3" xfId="32562" xr:uid="{3BD6DBB6-BFC5-45AE-ADD4-A8AF68736F1E}"/>
    <cellStyle name="Note 41 2 12 3" xfId="18730" xr:uid="{2F2F8FB7-8AC6-4482-BF0C-32487239BEC5}"/>
    <cellStyle name="Note 41 2 12 4" xfId="27043" xr:uid="{661AC329-9287-458F-B722-34C3C025CE8A}"/>
    <cellStyle name="Note 41 2 13" xfId="9410" xr:uid="{6EA64D43-AE53-4F9B-996A-AD7CD817EB63}"/>
    <cellStyle name="Note 41 2 13 2" xfId="15881" xr:uid="{CCAE0403-9C30-4E37-B41E-1E8288EF70BB}"/>
    <cellStyle name="Note 41 2 13 2 2" xfId="17710" xr:uid="{D7D7C8C2-9A28-4AF4-90DD-ADFF2869CA27}"/>
    <cellStyle name="Note 41 2 13 2 3" xfId="32691" xr:uid="{2966A93D-1709-42FD-9AAC-6D3C09FD00E2}"/>
    <cellStyle name="Note 41 2 13 3" xfId="5960" xr:uid="{CCEB1A54-44D0-4334-957E-4725365CBF65}"/>
    <cellStyle name="Note 41 2 13 4" xfId="27171" xr:uid="{09617935-4ADB-44AD-8EF8-8BB27217CC1D}"/>
    <cellStyle name="Note 41 2 14" xfId="9971" xr:uid="{4D112452-E0D8-4065-BCA2-7E980F305EC7}"/>
    <cellStyle name="Note 41 2 14 2" xfId="16442" xr:uid="{1C28A0E8-2733-4C75-9C89-734BDC748214}"/>
    <cellStyle name="Note 41 2 14 2 2" xfId="23770" xr:uid="{0ED0AC8E-7FE9-4767-8098-01551AF9CECA}"/>
    <cellStyle name="Note 41 2 14 2 3" xfId="33059" xr:uid="{1CFD3436-2F80-4053-8CDA-E5F878A8CF77}"/>
    <cellStyle name="Note 41 2 14 3" xfId="23489" xr:uid="{0EAACACA-4BC0-48AC-833A-6CE24DFFBED7}"/>
    <cellStyle name="Note 41 2 14 4" xfId="27547" xr:uid="{846DEAA3-381B-47B0-97EA-C95860A8D401}"/>
    <cellStyle name="Note 41 2 15" xfId="10150" xr:uid="{AAF8C374-92C9-4268-A014-4D9D3B89B722}"/>
    <cellStyle name="Note 41 2 15 2" xfId="16621" xr:uid="{B685BC27-47DF-4928-AC7E-AC7EB3301381}"/>
    <cellStyle name="Note 41 2 15 2 2" xfId="21014" xr:uid="{1793A315-3B9C-4617-89CF-3798F0B0F151}"/>
    <cellStyle name="Note 41 2 15 2 3" xfId="33236" xr:uid="{9C4E294C-85B5-439B-8FCD-4A66DD9AC5AF}"/>
    <cellStyle name="Note 41 2 15 3" xfId="22392" xr:uid="{31304ADE-D894-469F-9793-7BEEEBB91DDD}"/>
    <cellStyle name="Note 41 2 15 4" xfId="27723" xr:uid="{CFE7B0D8-B054-4EF1-96A0-B0534D4B504B}"/>
    <cellStyle name="Note 41 2 16" xfId="10327" xr:uid="{5F7C74EE-1A12-41D4-8AE8-29DE095840A8}"/>
    <cellStyle name="Note 41 2 16 2" xfId="16798" xr:uid="{3E88003F-7DA6-433D-AA62-2E6CF20100E3}"/>
    <cellStyle name="Note 41 2 16 2 2" xfId="21373" xr:uid="{C6C3EAD0-DF3B-4766-8C57-131B94985032}"/>
    <cellStyle name="Note 41 2 16 2 3" xfId="33411" xr:uid="{167C5ADC-7F2F-4413-83A7-FE56D1CAB75D}"/>
    <cellStyle name="Note 41 2 16 3" xfId="23395" xr:uid="{EB9769C3-7D0E-4A8A-AE18-D798A6E4569B}"/>
    <cellStyle name="Note 41 2 16 4" xfId="27899" xr:uid="{ACA982C0-7F57-4B3F-8492-3CB0726B7C91}"/>
    <cellStyle name="Note 41 2 17" xfId="10489" xr:uid="{0B25EBC3-DB7C-452D-B1B2-63C4F1195C44}"/>
    <cellStyle name="Note 41 2 17 2" xfId="16960" xr:uid="{01AAA143-8DF9-4F26-BBC4-ABC90EFC8046}"/>
    <cellStyle name="Note 41 2 17 2 2" xfId="18092" xr:uid="{278CA939-B88E-40A5-8761-8826F4E5F4D9}"/>
    <cellStyle name="Note 41 2 17 2 3" xfId="33571" xr:uid="{E44BC483-7240-4A08-9239-E722453232D3}"/>
    <cellStyle name="Note 41 2 17 3" xfId="18395" xr:uid="{2F2CA78B-1777-4A5D-93C3-A3FB1809CFD3}"/>
    <cellStyle name="Note 41 2 17 4" xfId="28059" xr:uid="{0098D8FA-3BA2-4C89-9608-04A465219E91}"/>
    <cellStyle name="Note 41 2 18" xfId="11125" xr:uid="{395E01C2-902F-4C8A-8F1F-A21FF49100F7}"/>
    <cellStyle name="Note 41 2 18 2" xfId="20997" xr:uid="{4565D412-B64E-4B53-A713-F33DF6C53584}"/>
    <cellStyle name="Note 41 2 18 3" xfId="28447" xr:uid="{A168A14E-7890-4B20-BFF0-E299D7880783}"/>
    <cellStyle name="Note 41 2 19" xfId="11562" xr:uid="{FA8EA617-A2A7-44AC-9882-2506B0D2649B}"/>
    <cellStyle name="Note 41 2 19 2" xfId="18501" xr:uid="{9A79EBD5-AAED-4CFF-9B1C-5B355CD76B90}"/>
    <cellStyle name="Note 41 2 19 3" xfId="28848" xr:uid="{BC3B2B73-8B9D-461D-9A07-4DD9C76CD954}"/>
    <cellStyle name="Note 41 2 2" xfId="2266" xr:uid="{00000000-0005-0000-0000-0000DB080000}"/>
    <cellStyle name="Note 41 2 2 2" xfId="4270" xr:uid="{8AFBD9AC-B202-4861-9FE6-761383A2BD98}"/>
    <cellStyle name="Note 41 2 2 2 2" xfId="13481" xr:uid="{BCF5AA42-B673-4160-AE2D-4BA742F6D40E}"/>
    <cellStyle name="Note 41 2 2 2 2 2" xfId="18039" xr:uid="{C4450745-A662-4DE0-8EE1-A47C528C10F3}"/>
    <cellStyle name="Note 41 2 2 2 2 3" xfId="30622" xr:uid="{15E221EA-46F6-4CD9-9FBD-C6ECF95480D1}"/>
    <cellStyle name="Note 41 2 2 2 3" xfId="18589" xr:uid="{6B9B7861-0D46-4F69-B895-67A1A28CF234}"/>
    <cellStyle name="Note 41 2 2 2 4" xfId="25091" xr:uid="{B477DA57-5DD7-45DA-BC43-A6D950470E29}"/>
    <cellStyle name="Note 41 2 2 3" xfId="11563" xr:uid="{617A5399-46FF-4840-BF59-ADBAD4AE36D8}"/>
    <cellStyle name="Note 41 2 2 3 2" xfId="19581" xr:uid="{1BC67A59-154F-43F2-8C09-050AEFFCE8F0}"/>
    <cellStyle name="Note 41 2 2 3 3" xfId="28849" xr:uid="{5554DF8A-1ACB-40BE-BE5E-A43FF6E8F3AA}"/>
    <cellStyle name="Note 41 2 2 4" xfId="12462" xr:uid="{E40BDFBD-C279-424F-B53C-2994751A180C}"/>
    <cellStyle name="Note 41 2 2 4 2" xfId="5466" xr:uid="{958444A9-FEC1-42E8-8B4A-DF67A0643A7C}"/>
    <cellStyle name="Note 41 2 2 4 3" xfId="29688" xr:uid="{5B389EF2-7F99-4AB6-A1F1-532AA2D698D9}"/>
    <cellStyle name="Note 41 2 2 5" xfId="5854" xr:uid="{19B8CEF1-611A-4C90-BBFF-3E47E68B271A}"/>
    <cellStyle name="Note 41 2 20" xfId="10736" xr:uid="{04AAA593-87B3-4BBF-BDDC-0E11A682D751}"/>
    <cellStyle name="Note 41 2 20 2" xfId="21830" xr:uid="{A7FFFA7A-F495-4D82-99A1-B51C92DAE947}"/>
    <cellStyle name="Note 41 2 20 3" xfId="28266" xr:uid="{6A4A87CA-EA20-4714-AADD-9F4F06928BED}"/>
    <cellStyle name="Note 41 2 21" xfId="11886" xr:uid="{536065A3-E10D-49FA-BFD8-66354CB3F3B4}"/>
    <cellStyle name="Note 41 2 21 2" xfId="5840" xr:uid="{9FD325E9-61EE-4368-86A7-2776F55CEBD7}"/>
    <cellStyle name="Note 41 2 21 3" xfId="29165" xr:uid="{D7DAE6F8-81AC-425E-8769-2EAA78E21C94}"/>
    <cellStyle name="Note 41 2 22" xfId="12069" xr:uid="{1FFA6306-0BED-444F-AFB7-E32D68FB8E31}"/>
    <cellStyle name="Note 41 2 22 2" xfId="18004" xr:uid="{A6440DD9-B77E-46CF-851E-0295D0383367}"/>
    <cellStyle name="Note 41 2 22 3" xfId="29344" xr:uid="{05732030-98BA-4A19-8D60-D5211A6D2603}"/>
    <cellStyle name="Note 41 2 23" xfId="12000" xr:uid="{5AC00F97-E920-4763-AFB3-EACD392B7F91}"/>
    <cellStyle name="Note 41 2 23 2" xfId="17449" xr:uid="{C4E23A74-CD13-4818-9EAE-CF2F3E5E0F00}"/>
    <cellStyle name="Note 41 2 23 3" xfId="29279" xr:uid="{9AF9F72A-3ADE-4BBD-A9E8-7A7A6EBF3905}"/>
    <cellStyle name="Note 41 2 24" xfId="17212" xr:uid="{92619393-B05E-46CE-9CEA-5D2E210A39C6}"/>
    <cellStyle name="Note 41 2 24 2" xfId="21408" xr:uid="{D6E0C14A-1390-4538-95BA-DC3AF67F7D2A}"/>
    <cellStyle name="Note 41 2 24 3" xfId="33776" xr:uid="{649F7E5F-0376-4616-ABE2-89B9FE8B9BD5}"/>
    <cellStyle name="Note 41 2 25" xfId="21094" xr:uid="{D61E147B-6795-45B9-B305-1F1B87B82927}"/>
    <cellStyle name="Note 41 2 26" xfId="34298" xr:uid="{447DE942-E389-44D0-908F-30CBD76C2583}"/>
    <cellStyle name="Note 41 2 27" xfId="33906" xr:uid="{3739B1D3-6ABD-4582-BF8A-26DFBE8C3584}"/>
    <cellStyle name="Note 41 2 28" xfId="27414" xr:uid="{1DE8965E-0C65-4E0B-BFB2-BBAF0A448535}"/>
    <cellStyle name="Note 41 2 3" xfId="3504" xr:uid="{1D9CC0D4-8FA2-47C7-A3A3-ABEBFF6CF84B}"/>
    <cellStyle name="Note 41 2 3 2" xfId="13480" xr:uid="{9AB90113-2720-4F00-802E-B4AEE9AA2F20}"/>
    <cellStyle name="Note 41 2 3 2 2" xfId="19131" xr:uid="{E8E91C2E-6A40-404E-BA62-26184B95FED2}"/>
    <cellStyle name="Note 41 2 3 2 3" xfId="30621" xr:uid="{09484E3C-B564-4EAD-ACC8-E9584392A197}"/>
    <cellStyle name="Note 41 2 3 3" xfId="7137" xr:uid="{73F1185D-A336-4A77-920B-91EACD6F9D9C}"/>
    <cellStyle name="Note 41 2 3 4" xfId="7450" xr:uid="{0545121A-0E64-47F5-9EB6-1A1C687E4D88}"/>
    <cellStyle name="Note 41 2 3 5" xfId="25090" xr:uid="{9A300483-CD2E-4819-B5D7-35084E16CD4A}"/>
    <cellStyle name="Note 41 2 4" xfId="3778" xr:uid="{8448DE82-F038-4EB3-B3AA-D767D2CFA26A}"/>
    <cellStyle name="Note 41 2 4 2" xfId="14094" xr:uid="{2C29F961-37EC-4CD7-B609-7F8A28A7587F}"/>
    <cellStyle name="Note 41 2 4 2 2" xfId="22132" xr:uid="{708202CF-E0B2-4DB6-9FD2-5A909B1CC7E1}"/>
    <cellStyle name="Note 41 2 4 2 3" xfId="31122" xr:uid="{0F0218FA-397A-47BB-854A-6849F92A0709}"/>
    <cellStyle name="Note 41 2 4 3" xfId="18487" xr:uid="{BE7911F2-53FC-4334-A524-73C8BFA4929E}"/>
    <cellStyle name="Note 41 2 4 4" xfId="25601" xr:uid="{F26F600A-2540-418A-A3C4-2095500D390C}"/>
    <cellStyle name="Note 41 2 5" xfId="7521" xr:uid="{54A87D2A-5C02-467D-85A2-629939381D56}"/>
    <cellStyle name="Note 41 2 5 2" xfId="13925" xr:uid="{0CCE35EF-7C56-410F-9496-E36628A996BD}"/>
    <cellStyle name="Note 41 2 5 2 2" xfId="5257" xr:uid="{43B4A84B-A2C9-4D3C-9573-0B27BDBB793A}"/>
    <cellStyle name="Note 41 2 5 2 3" xfId="30955" xr:uid="{71BDAE05-3F14-442E-B955-D3B20DF1D62F}"/>
    <cellStyle name="Note 41 2 5 3" xfId="23287" xr:uid="{8309B8CF-FD49-40E2-A165-86111C9758C9}"/>
    <cellStyle name="Note 41 2 5 4" xfId="25434" xr:uid="{FB412CF7-A792-4EA2-B312-4F66219B6442}"/>
    <cellStyle name="Note 41 2 6" xfId="7859" xr:uid="{3A92EDA6-22E8-4479-B257-2F2D8DA5B35A}"/>
    <cellStyle name="Note 41 2 6 2" xfId="14330" xr:uid="{28F06A29-47DE-4A30-ACB5-6CB8EBCF59ED}"/>
    <cellStyle name="Note 41 2 6 2 2" xfId="18087" xr:uid="{005AE0EC-6D68-49F5-AEF1-E48383C28D6B}"/>
    <cellStyle name="Note 41 2 6 2 3" xfId="31346" xr:uid="{376FEF3C-1540-46A6-92C6-F054DAD72B28}"/>
    <cellStyle name="Note 41 2 6 3" xfId="21480" xr:uid="{713C60D3-C9EB-4F74-B740-073564023F5A}"/>
    <cellStyle name="Note 41 2 6 4" xfId="25825" xr:uid="{238027A4-2E33-4C41-879A-9D4F2A6E2A4F}"/>
    <cellStyle name="Note 41 2 7" xfId="8107" xr:uid="{06E1E7D1-41DC-4655-8681-BABE927BCFCC}"/>
    <cellStyle name="Note 41 2 7 2" xfId="14578" xr:uid="{58BE2B7B-A13D-48B1-883B-802CA2A5FDF2}"/>
    <cellStyle name="Note 41 2 7 2 2" xfId="20882" xr:uid="{D7BCE619-ED18-4186-96A3-CB260A3C12D8}"/>
    <cellStyle name="Note 41 2 7 2 3" xfId="31588" xr:uid="{E80F30A0-BD73-4909-9654-A5A527F99A9A}"/>
    <cellStyle name="Note 41 2 7 3" xfId="19839" xr:uid="{0B6CBDA8-ACAA-4A5E-9641-4905D0C9D53F}"/>
    <cellStyle name="Note 41 2 7 4" xfId="26068" xr:uid="{6755CE20-7DFB-4BAD-BEF3-3DA6AA537B53}"/>
    <cellStyle name="Note 41 2 8" xfId="8503" xr:uid="{F311487E-7C1E-4F43-AC63-491ADC51C685}"/>
    <cellStyle name="Note 41 2 8 2" xfId="14974" xr:uid="{196812EF-51F2-4ED1-882C-1C5A3FFBB724}"/>
    <cellStyle name="Note 41 2 8 2 2" xfId="21506" xr:uid="{C2FC0254-BBE6-4ED8-A113-DA8C2097E49B}"/>
    <cellStyle name="Note 41 2 8 2 3" xfId="31885" xr:uid="{EF88A0DE-0EE2-4908-8059-D1A733F58BC1}"/>
    <cellStyle name="Note 41 2 8 3" xfId="22263" xr:uid="{33ACFC86-46EE-4437-9456-A2B007EFBEFA}"/>
    <cellStyle name="Note 41 2 8 4" xfId="26366" xr:uid="{DB48C293-0C29-4F07-9D67-50DCF842ECEC}"/>
    <cellStyle name="Note 41 2 9" xfId="8343" xr:uid="{78C26B0D-9815-4337-AE2C-3581E122E3BE}"/>
    <cellStyle name="Note 41 2 9 2" xfId="14814" xr:uid="{CACC8FF1-7E4F-4BE5-8E28-7F66AE0948B0}"/>
    <cellStyle name="Note 41 2 9 2 2" xfId="18735" xr:uid="{2217DE8A-B021-4F18-ABFD-A94708779E8B}"/>
    <cellStyle name="Note 41 2 9 2 3" xfId="31725" xr:uid="{2DB83E3E-E7DA-48D9-AA49-46C0F4EBC274}"/>
    <cellStyle name="Note 41 2 9 3" xfId="20123" xr:uid="{3032E761-4A46-45F2-89DC-CDE00F4D14B5}"/>
    <cellStyle name="Note 41 2 9 4" xfId="26206" xr:uid="{03AC468B-52AB-4D20-937E-E2EC3E505A93}"/>
    <cellStyle name="Note 41 20" xfId="11124" xr:uid="{4EC92C11-C0EC-4B9F-BF7F-8B4929FB2FDE}"/>
    <cellStyle name="Note 41 20 2" xfId="23319" xr:uid="{31232405-6358-4D47-B0B6-B14690043E2E}"/>
    <cellStyle name="Note 41 20 3" xfId="28446" xr:uid="{D8F062D6-F13E-4903-AD71-3070216A72C7}"/>
    <cellStyle name="Note 41 21" xfId="11561" xr:uid="{D20E080F-B770-48FD-BF14-A9DF6BC88E3D}"/>
    <cellStyle name="Note 41 21 2" xfId="5080" xr:uid="{F9C3310D-492B-4E6F-8A58-AFEFFB37BB88}"/>
    <cellStyle name="Note 41 21 3" xfId="28847" xr:uid="{33AB8900-F0F4-4667-BB15-E1559779BAEA}"/>
    <cellStyle name="Note 41 22" xfId="10737" xr:uid="{BCAE7EA1-41FC-4240-8491-AD11FF08054B}"/>
    <cellStyle name="Note 41 22 2" xfId="23244" xr:uid="{7CF4541C-5556-4614-BD18-DA3728B39CCA}"/>
    <cellStyle name="Note 41 22 3" xfId="28267" xr:uid="{8FC972CE-B674-461D-ADA5-4862BB72B67E}"/>
    <cellStyle name="Note 41 23" xfId="11885" xr:uid="{C406333A-EF2E-4662-95BA-77FDFEF7E4BB}"/>
    <cellStyle name="Note 41 23 2" xfId="7697" xr:uid="{B43D2F20-DB79-47ED-9B23-FA53DB3A9AA9}"/>
    <cellStyle name="Note 41 23 3" xfId="29164" xr:uid="{866DC049-547B-48E6-AA47-260018AB80CC}"/>
    <cellStyle name="Note 41 24" xfId="12068" xr:uid="{771FD86E-061A-4749-91C2-73E4F23FA933}"/>
    <cellStyle name="Note 41 24 2" xfId="5633" xr:uid="{E1DC4886-3EF8-49B8-8734-921F1CB24E8E}"/>
    <cellStyle name="Note 41 24 3" xfId="29343" xr:uid="{0D3753A8-107E-4296-906E-130CAD9B7DFA}"/>
    <cellStyle name="Note 41 25" xfId="11999" xr:uid="{E42F992F-E232-421D-803A-A609F4B6840F}"/>
    <cellStyle name="Note 41 25 2" xfId="23016" xr:uid="{6874EEA3-AA54-4628-94BE-0ACBD86976BE}"/>
    <cellStyle name="Note 41 25 3" xfId="29278" xr:uid="{262A93E4-C1CF-462E-B2DA-8374E9705DBA}"/>
    <cellStyle name="Note 41 26" xfId="17211" xr:uid="{56D1171A-8FFE-4A31-9207-91668B5A1453}"/>
    <cellStyle name="Note 41 26 2" xfId="22422" xr:uid="{364093DC-783C-4F56-B8FF-C9C975F9A570}"/>
    <cellStyle name="Note 41 26 3" xfId="33775" xr:uid="{A84EE3FC-41B4-45F5-AD88-7F598418A4D9}"/>
    <cellStyle name="Note 41 27" xfId="19049" xr:uid="{6E1BA142-458E-4082-A77E-1EF2F1C94F05}"/>
    <cellStyle name="Note 41 28" xfId="33910" xr:uid="{6364E063-8E46-49C1-9DC3-F19038BAB056}"/>
    <cellStyle name="Note 41 29" xfId="34167" xr:uid="{A6B82C11-E6DB-469B-9DF0-5DAB38746EE0}"/>
    <cellStyle name="Note 41 3" xfId="2267" xr:uid="{00000000-0005-0000-0000-0000DC080000}"/>
    <cellStyle name="Note 41 3 2" xfId="4271" xr:uid="{8FE21F3D-34BF-4D31-BC5C-1ABFE58DE5A8}"/>
    <cellStyle name="Note 41 3 2 2" xfId="13482" xr:uid="{12479F9D-7A5E-4B1A-8012-56F97C6F2EA1}"/>
    <cellStyle name="Note 41 3 2 2 2" xfId="5808" xr:uid="{CA75DD32-8EFF-4CB0-A882-41A93B09BBBD}"/>
    <cellStyle name="Note 41 3 2 2 3" xfId="30623" xr:uid="{4168E6C9-4008-4CB3-9141-E95DBCA2E61E}"/>
    <cellStyle name="Note 41 3 2 3" xfId="20853" xr:uid="{6B368E10-15C3-4C41-87E2-3F3E6F09C57C}"/>
    <cellStyle name="Note 41 3 2 4" xfId="25092" xr:uid="{44C1C95A-80FC-4ABB-8344-77E24AA3F14C}"/>
    <cellStyle name="Note 41 3 3" xfId="11564" xr:uid="{7C6750B8-21B8-41D3-8D11-65F363D69396}"/>
    <cellStyle name="Note 41 3 3 2" xfId="22988" xr:uid="{CE1849FE-E65F-4931-8170-5C2E6E1C7044}"/>
    <cellStyle name="Note 41 3 3 3" xfId="28850" xr:uid="{C3A405C7-950D-4865-BA13-3C4F4855964C}"/>
    <cellStyle name="Note 41 3 4" xfId="12463" xr:uid="{19DF5222-8ADD-4F41-9149-D87B81732FFC}"/>
    <cellStyle name="Note 41 3 4 2" xfId="23797" xr:uid="{771FFEC9-C0A1-47D6-9DC4-A83AD74C11A8}"/>
    <cellStyle name="Note 41 3 4 3" xfId="29689" xr:uid="{739A9FFB-0F69-4FE5-A1D9-D5F96C64D073}"/>
    <cellStyle name="Note 41 3 5" xfId="5963" xr:uid="{15B0349C-061A-490C-9AD4-A1B31E73F173}"/>
    <cellStyle name="Note 41 3 6" xfId="24192" xr:uid="{EF5BC2BC-D37A-4984-8736-06B24CBC48C4}"/>
    <cellStyle name="Note 41 30" xfId="34089" xr:uid="{9963A7F0-D7C9-48C3-A933-BC4619D4F12E}"/>
    <cellStyle name="Note 41 4" xfId="3316" xr:uid="{5E8F4200-D52D-4291-BDA0-96B2B0949589}"/>
    <cellStyle name="Note 41 4 2" xfId="12946" xr:uid="{8BFB31FE-055B-4F2B-AE5B-E8CB59870BD2}"/>
    <cellStyle name="Note 41 4 2 2" xfId="5719" xr:uid="{DEA11DE7-91A5-4642-A378-090196C39DA4}"/>
    <cellStyle name="Note 41 4 2 3" xfId="30171" xr:uid="{5A7DED90-8717-4A33-85BB-F4B97CE90470}"/>
    <cellStyle name="Note 41 4 3" xfId="6596" xr:uid="{0433AC27-D7C5-4935-817C-AEE439B2FB8D}"/>
    <cellStyle name="Note 41 4 4" xfId="4799" xr:uid="{12B3E4FE-F8D4-49A5-89D0-D024D356F160}"/>
    <cellStyle name="Note 41 5" xfId="3505" xr:uid="{24BCA7C7-F20D-4FB3-A0C5-D124FC0CAFD0}"/>
    <cellStyle name="Note 41 5 2" xfId="13479" xr:uid="{DF06DE38-7A24-4887-A087-1B9BC7190836}"/>
    <cellStyle name="Note 41 5 2 2" xfId="4782" xr:uid="{87920AE4-59C7-4DDD-A5B3-CD75AD02BDDD}"/>
    <cellStyle name="Note 41 5 2 3" xfId="30620" xr:uid="{3CFA9BB9-D6AF-45E5-AE59-7A0D16E9BF05}"/>
    <cellStyle name="Note 41 5 3" xfId="7136" xr:uid="{6816C8CB-4F6A-4F99-9CF8-343906E03A06}"/>
    <cellStyle name="Note 41 5 4" xfId="18847" xr:uid="{5EBBA87B-F9D1-45B1-BC02-5DD8C500E4E5}"/>
    <cellStyle name="Note 41 5 5" xfId="25089" xr:uid="{7FCE2F65-587E-4372-B55D-E86602425BF4}"/>
    <cellStyle name="Note 41 6" xfId="3777" xr:uid="{AA4E0C70-8DB2-4D24-AF99-E404255C7617}"/>
    <cellStyle name="Note 41 6 2" xfId="14093" xr:uid="{42458A01-40F6-4EDE-98EF-F8BBFA18E45A}"/>
    <cellStyle name="Note 41 6 2 2" xfId="17810" xr:uid="{CFD26C9E-2169-4069-B0A0-D5AF6894838D}"/>
    <cellStyle name="Note 41 6 2 3" xfId="31121" xr:uid="{2407C753-2635-4184-B96D-1CB006D5DAEB}"/>
    <cellStyle name="Note 41 6 3" xfId="20077" xr:uid="{2DF5B696-D17F-4D6B-88C1-D79502AE2E30}"/>
    <cellStyle name="Note 41 6 4" xfId="25600" xr:uid="{7971799B-000C-4F88-8AE1-74BF5E319D3C}"/>
    <cellStyle name="Note 41 7" xfId="7520" xr:uid="{AD17CE50-EA51-4132-90FC-12877CBAC41E}"/>
    <cellStyle name="Note 41 7 2" xfId="13924" xr:uid="{BF452DD6-5E76-4056-9675-05411C6EA539}"/>
    <cellStyle name="Note 41 7 2 2" xfId="18437" xr:uid="{CDFD2DF4-9DC1-4369-8DD2-651E8D6908F3}"/>
    <cellStyle name="Note 41 7 2 3" xfId="30954" xr:uid="{E779ABA9-651E-41CB-94B2-7605058454C4}"/>
    <cellStyle name="Note 41 7 3" xfId="20537" xr:uid="{B6DD12D9-B42B-4167-B698-F293DADA1223}"/>
    <cellStyle name="Note 41 7 4" xfId="25433" xr:uid="{280C50FB-36E1-4C3B-9226-D40664812E00}"/>
    <cellStyle name="Note 41 8" xfId="7858" xr:uid="{2FD638BC-ED6D-46B7-8CFD-4C65D8DDA75B}"/>
    <cellStyle name="Note 41 8 2" xfId="14329" xr:uid="{83BC008A-6AB4-434D-9CF1-BC85AD99DB0F}"/>
    <cellStyle name="Note 41 8 2 2" xfId="17886" xr:uid="{9299F5A0-C592-437D-89E5-B8CDAE4C5B41}"/>
    <cellStyle name="Note 41 8 2 3" xfId="31345" xr:uid="{52397771-92C7-41ED-A66A-4A06DAC6AE7A}"/>
    <cellStyle name="Note 41 8 3" xfId="22492" xr:uid="{FC3E8A1C-6F06-4335-AD13-F570E1B2BE79}"/>
    <cellStyle name="Note 41 8 4" xfId="25824" xr:uid="{F4543897-8163-4E08-809C-63B655045394}"/>
    <cellStyle name="Note 41 9" xfId="8108" xr:uid="{DECB1719-0650-48C0-854D-0EDA70DA05C3}"/>
    <cellStyle name="Note 41 9 2" xfId="14579" xr:uid="{848A835C-137F-4055-B93F-C46BAAA9BA2D}"/>
    <cellStyle name="Note 41 9 2 2" xfId="21959" xr:uid="{1834D232-3370-498C-BAE4-68C4EA440020}"/>
    <cellStyle name="Note 41 9 2 3" xfId="31589" xr:uid="{FA6FBE49-1797-437C-B20D-B3FA167FEA01}"/>
    <cellStyle name="Note 41 9 3" xfId="17658" xr:uid="{2403305E-B433-4914-A6B7-4BDA97CA646B}"/>
    <cellStyle name="Note 41 9 4" xfId="26069" xr:uid="{7D8DEB76-698D-43AA-A3E8-C20F523F4A7E}"/>
    <cellStyle name="Note 41_TRAFO" xfId="2268" xr:uid="{00000000-0005-0000-0000-0000DD080000}"/>
    <cellStyle name="Note 42" xfId="2269" xr:uid="{00000000-0005-0000-0000-0000DE080000}"/>
    <cellStyle name="Note 42 10" xfId="8504" xr:uid="{FB02EC7B-BC28-4B1E-A38D-000663D92158}"/>
    <cellStyle name="Note 42 10 2" xfId="14975" xr:uid="{A5899A57-16C9-4821-8571-5921B3BAAC9E}"/>
    <cellStyle name="Note 42 10 2 2" xfId="5992" xr:uid="{81CEF3C2-EE5A-4234-A02C-15F85FEA5834}"/>
    <cellStyle name="Note 42 10 2 3" xfId="31886" xr:uid="{D599315D-6E59-4400-80BE-7F80CE6D9EEE}"/>
    <cellStyle name="Note 42 10 3" xfId="17573" xr:uid="{9EDB90EF-6AF1-4EB8-9A75-0ED340C1FBDC}"/>
    <cellStyle name="Note 42 10 4" xfId="26367" xr:uid="{28E53B31-DCA7-4EE9-BECD-60CE1FD9C410}"/>
    <cellStyle name="Note 42 11" xfId="7995" xr:uid="{E4C412B3-A92D-4947-84C3-A97CB00CAC88}"/>
    <cellStyle name="Note 42 11 2" xfId="14466" xr:uid="{5350AF03-B8D4-48E1-B3B0-DB0B9262088E}"/>
    <cellStyle name="Note 42 11 2 2" xfId="18310" xr:uid="{41682062-2524-4EAE-BF0B-C01F1A5E56E3}"/>
    <cellStyle name="Note 42 11 2 3" xfId="31476" xr:uid="{149727D1-D72C-4554-AAB3-DA365C2CC862}"/>
    <cellStyle name="Note 42 11 3" xfId="7690" xr:uid="{91FE988E-4654-4737-A677-76319359C458}"/>
    <cellStyle name="Note 42 11 4" xfId="25956" xr:uid="{B4D83D1C-BC9D-435D-9D89-7BC0EDD33C38}"/>
    <cellStyle name="Note 42 12" xfId="9049" xr:uid="{13E8D091-8E9E-4CC9-91E2-F4ED6344BC5B}"/>
    <cellStyle name="Note 42 12 2" xfId="15520" xr:uid="{8A62B6F3-8E4D-4FEB-9663-0B4F81E73352}"/>
    <cellStyle name="Note 42 12 2 2" xfId="22377" xr:uid="{A23E9495-0321-45BD-9DC3-B49860951C7D}"/>
    <cellStyle name="Note 42 12 2 3" xfId="32339" xr:uid="{56C712E6-08A3-4257-948C-FA94EA6EB529}"/>
    <cellStyle name="Note 42 12 3" xfId="19953" xr:uid="{9E4485C6-7743-4D25-A5A8-ED5E1C6FA1D7}"/>
    <cellStyle name="Note 42 12 4" xfId="26821" xr:uid="{864CDAA9-8901-4135-B4FA-74CE404AA28E}"/>
    <cellStyle name="Note 42 13" xfId="8883" xr:uid="{14F9FD25-D933-452F-8052-AD0A072B6CCC}"/>
    <cellStyle name="Note 42 13 2" xfId="15354" xr:uid="{E5B05019-B9D4-4501-B5F0-7F65E6B59856}"/>
    <cellStyle name="Note 42 13 2 2" xfId="22005" xr:uid="{4F527693-C046-4A65-BC5D-EF67E843F05C}"/>
    <cellStyle name="Note 42 13 2 3" xfId="32174" xr:uid="{C80D8890-CB26-44DC-82DB-B0F6679DDF2B}"/>
    <cellStyle name="Note 42 13 3" xfId="20020" xr:uid="{44B3B3BF-FACC-416F-9FA0-2BF7B3ED230B}"/>
    <cellStyle name="Note 42 13 4" xfId="26656" xr:uid="{480F2108-E913-4045-8D9D-2A62C337C89A}"/>
    <cellStyle name="Note 42 14" xfId="9282" xr:uid="{F0D23E35-E30C-42EC-A153-14C114DC41A3}"/>
    <cellStyle name="Note 42 14 2" xfId="15753" xr:uid="{C0404695-EF78-4367-B442-262B629A6BF2}"/>
    <cellStyle name="Note 42 14 2 2" xfId="5930" xr:uid="{3401B4DD-368F-4B0B-B7E6-BB599DED3371}"/>
    <cellStyle name="Note 42 14 2 3" xfId="32563" xr:uid="{8D3DD90F-466D-4350-9E91-B2451C8C2154}"/>
    <cellStyle name="Note 42 14 3" xfId="6142" xr:uid="{3B0699C6-8AF1-464F-998D-85F589828686}"/>
    <cellStyle name="Note 42 14 4" xfId="27044" xr:uid="{F375A86B-DDB9-4444-886A-D9E3E096628F}"/>
    <cellStyle name="Note 42 15" xfId="9529" xr:uid="{A87BBD0E-73D4-4B00-8654-4197F1D5ED6C}"/>
    <cellStyle name="Note 42 15 2" xfId="16000" xr:uid="{003DEBF0-337F-499D-916B-C038EBAA149A}"/>
    <cellStyle name="Note 42 15 2 2" xfId="5076" xr:uid="{03FB1248-0B7B-496C-98A4-6E904483ADBC}"/>
    <cellStyle name="Note 42 15 2 3" xfId="32797" xr:uid="{054CDF1F-CC36-4A7C-8A3B-8F6D1B6AD958}"/>
    <cellStyle name="Note 42 15 3" xfId="20518" xr:uid="{99F88B98-F5D8-4AA5-A62C-7E3BA459C7BB}"/>
    <cellStyle name="Note 42 15 4" xfId="27278" xr:uid="{CC34EB78-A3EE-47A4-BC72-116C318943C8}"/>
    <cellStyle name="Note 42 16" xfId="9972" xr:uid="{62892E52-38CF-496D-B43E-7EC4E88363CA}"/>
    <cellStyle name="Note 42 16 2" xfId="16443" xr:uid="{47EF48D4-635D-4CBC-919C-F7CFDB1A2CA8}"/>
    <cellStyle name="Note 42 16 2 2" xfId="23674" xr:uid="{2844D8C2-9013-4F20-AE24-58A93BB06C75}"/>
    <cellStyle name="Note 42 16 2 3" xfId="33060" xr:uid="{4F2EADD5-6A02-4005-8E8C-C24B2C25AED2}"/>
    <cellStyle name="Note 42 16 3" xfId="17621" xr:uid="{0A8CED95-E568-4071-BA5C-A1F8929562FD}"/>
    <cellStyle name="Note 42 16 4" xfId="27548" xr:uid="{186AA783-5BC2-4723-B9EA-D0DCF2CD29C8}"/>
    <cellStyle name="Note 42 17" xfId="10151" xr:uid="{EF936B05-5895-4CC2-BEE2-DA3F6BFE1F52}"/>
    <cellStyle name="Note 42 17 2" xfId="16622" xr:uid="{BAB0BA0D-B3FA-41CC-A9BF-834B584827C0}"/>
    <cellStyle name="Note 42 17 2 2" xfId="22444" xr:uid="{29D166A6-9731-4413-A14C-5B5271A6E772}"/>
    <cellStyle name="Note 42 17 2 3" xfId="33237" xr:uid="{F2B3AE1F-C345-408B-8D32-2F6103A1FCBE}"/>
    <cellStyle name="Note 42 17 3" xfId="23559" xr:uid="{3AFEC20D-B065-4F82-8DE6-B26B5E4CF4AD}"/>
    <cellStyle name="Note 42 17 4" xfId="27724" xr:uid="{A37CF55E-F21A-4536-BA87-FF1E4CE09D93}"/>
    <cellStyle name="Note 42 18" xfId="10328" xr:uid="{28BB1B91-D7EE-448C-9B6E-86E68A46216F}"/>
    <cellStyle name="Note 42 18 2" xfId="16799" xr:uid="{404D89AD-A850-4A0B-9FCF-0E384EC4EA64}"/>
    <cellStyle name="Note 42 18 2 2" xfId="23183" xr:uid="{C494A45B-E507-4B41-AE71-4578C3D1172A}"/>
    <cellStyle name="Note 42 18 2 3" xfId="33412" xr:uid="{D683C875-EF27-4AE7-9187-8F7D0BCE32D7}"/>
    <cellStyle name="Note 42 18 3" xfId="18479" xr:uid="{72A6ADF0-80B1-4BF4-A196-A22105D7F4E1}"/>
    <cellStyle name="Note 42 18 4" xfId="27900" xr:uid="{7121E67B-C526-4906-A950-49F36E353624}"/>
    <cellStyle name="Note 42 19" xfId="10490" xr:uid="{2ED04F12-39E1-4990-8813-41B0399511FA}"/>
    <cellStyle name="Note 42 19 2" xfId="16961" xr:uid="{63FEAFD1-2E8C-46CE-AC37-4A75FF280780}"/>
    <cellStyle name="Note 42 19 2 2" xfId="5741" xr:uid="{97ACC5D1-DE89-4A5D-9878-1C78FDAF2C11}"/>
    <cellStyle name="Note 42 19 2 3" xfId="33572" xr:uid="{66B9A618-B3B5-4C05-819B-E753BFED0F5B}"/>
    <cellStyle name="Note 42 19 3" xfId="21720" xr:uid="{2C962FC5-6C55-44A8-80D7-8EB0307AACF0}"/>
    <cellStyle name="Note 42 19 4" xfId="28060" xr:uid="{809EBAB8-7BF9-4E6A-B4E9-DED6DCD49BBE}"/>
    <cellStyle name="Note 42 2" xfId="2270" xr:uid="{00000000-0005-0000-0000-0000DF080000}"/>
    <cellStyle name="Note 42 2 10" xfId="9050" xr:uid="{2EF82F29-EB2A-466F-ABAA-177D09213DB1}"/>
    <cellStyle name="Note 42 2 10 2" xfId="15521" xr:uid="{AFE51CC7-14EF-40F3-AA4C-9983A94CA751}"/>
    <cellStyle name="Note 42 2 10 2 2" xfId="6104" xr:uid="{64557C5B-701D-4B89-88EA-5E07C6A1490A}"/>
    <cellStyle name="Note 42 2 10 2 3" xfId="32340" xr:uid="{4D0B62F0-4963-4263-9B0B-0E3BE406EE7B}"/>
    <cellStyle name="Note 42 2 10 3" xfId="4411" xr:uid="{3C9DE835-6621-4DEE-B16F-1B0268C18B96}"/>
    <cellStyle name="Note 42 2 10 4" xfId="26822" xr:uid="{09CDE8E6-BDBC-4376-B3B7-CE7C5818E2AB}"/>
    <cellStyle name="Note 42 2 11" xfId="8884" xr:uid="{35B9225F-425E-46A6-B2B5-018F3970111C}"/>
    <cellStyle name="Note 42 2 11 2" xfId="15355" xr:uid="{4BDC5E56-0BD6-4331-969D-C0D2BCD25209}"/>
    <cellStyle name="Note 42 2 11 2 2" xfId="22453" xr:uid="{303AECB8-4A2F-4B6C-8ECC-D5913F7A8052}"/>
    <cellStyle name="Note 42 2 11 2 3" xfId="32175" xr:uid="{741433E1-8635-4C4E-8CA1-C308E5EECC41}"/>
    <cellStyle name="Note 42 2 11 3" xfId="6647" xr:uid="{CB0F8720-4372-4079-A46A-B602CE6585C7}"/>
    <cellStyle name="Note 42 2 11 4" xfId="26657" xr:uid="{7D8A07A0-0EDB-4D26-A246-7A03E0BCE481}"/>
    <cellStyle name="Note 42 2 12" xfId="9283" xr:uid="{406A65E0-CFDC-4C76-85B7-E7F4E4923165}"/>
    <cellStyle name="Note 42 2 12 2" xfId="15754" xr:uid="{0CCB1723-53C2-4F54-AF8D-4DE97B76A4F3}"/>
    <cellStyle name="Note 42 2 12 2 2" xfId="5300" xr:uid="{F7E82207-9E07-4825-9173-24432834E9B8}"/>
    <cellStyle name="Note 42 2 12 2 3" xfId="32564" xr:uid="{A34C7185-2452-486F-9666-0117A7E71F4C}"/>
    <cellStyle name="Note 42 2 12 3" xfId="19051" xr:uid="{3B8C62C4-93CD-411A-B3AC-7255ED8CACA3}"/>
    <cellStyle name="Note 42 2 12 4" xfId="27045" xr:uid="{33DE1EAF-9372-4C70-AC4D-DCD5CA34B9EC}"/>
    <cellStyle name="Note 42 2 13" xfId="9528" xr:uid="{2A2EF980-4C31-419E-95AC-6E366C0DB797}"/>
    <cellStyle name="Note 42 2 13 2" xfId="15999" xr:uid="{37BBC380-BB33-49C3-988B-1744B38BAB63}"/>
    <cellStyle name="Note 42 2 13 2 2" xfId="20514" xr:uid="{DA860D7D-D84C-4ABA-814E-2185365A0B43}"/>
    <cellStyle name="Note 42 2 13 2 3" xfId="32796" xr:uid="{B5827470-67DA-4BC3-B080-360EC27140AE}"/>
    <cellStyle name="Note 42 2 13 3" xfId="18942" xr:uid="{0FD70E0B-C934-4984-A248-3BAF0CF978AE}"/>
    <cellStyle name="Note 42 2 13 4" xfId="27277" xr:uid="{1AA1B6D3-5B5D-4AF3-94C8-0958293ABC6D}"/>
    <cellStyle name="Note 42 2 14" xfId="9973" xr:uid="{1B0CF7CF-6F72-4FFC-A67E-9367A8C5BDDE}"/>
    <cellStyle name="Note 42 2 14 2" xfId="16444" xr:uid="{7D64876F-3F05-4815-89D7-727785BF84D4}"/>
    <cellStyle name="Note 42 2 14 2 2" xfId="23541" xr:uid="{8B14D95C-7FDE-4BE0-B633-B1A268E09B2E}"/>
    <cellStyle name="Note 42 2 14 2 3" xfId="33061" xr:uid="{E6925DB8-0431-43A9-AE68-7E1823449858}"/>
    <cellStyle name="Note 42 2 14 3" xfId="23670" xr:uid="{0F6898E2-2EC4-4374-98CD-DC6B69D4C93E}"/>
    <cellStyle name="Note 42 2 14 4" xfId="27549" xr:uid="{A6615480-DBFE-4369-B46A-B6AB28882D02}"/>
    <cellStyle name="Note 42 2 15" xfId="10152" xr:uid="{3F12D3FE-1E18-4DEE-8D86-D002D78BA353}"/>
    <cellStyle name="Note 42 2 15 2" xfId="16623" xr:uid="{93DF19AA-BF5A-48E6-B212-38975F93017E}"/>
    <cellStyle name="Note 42 2 15 2 2" xfId="21041" xr:uid="{B4AAC155-D4CE-4E83-B028-F949B571165D}"/>
    <cellStyle name="Note 42 2 15 2 3" xfId="33238" xr:uid="{8103624A-0432-49AF-8353-976222532420}"/>
    <cellStyle name="Note 42 2 15 3" xfId="21977" xr:uid="{EA0FB658-CB1C-4F96-BA8E-3F059B4005F7}"/>
    <cellStyle name="Note 42 2 15 4" xfId="27725" xr:uid="{039B175D-4C08-4103-8FC2-84E5A6654DFE}"/>
    <cellStyle name="Note 42 2 16" xfId="10329" xr:uid="{7E9C9B6B-2A01-46A8-86DD-87FF2B97CB21}"/>
    <cellStyle name="Note 42 2 16 2" xfId="16800" xr:uid="{70663229-CD26-4702-928F-E55AEDCF91D6}"/>
    <cellStyle name="Note 42 2 16 2 2" xfId="21060" xr:uid="{A28C8B85-9017-48C9-BF42-515B76992302}"/>
    <cellStyle name="Note 42 2 16 2 3" xfId="33413" xr:uid="{572CB5EC-9362-49F5-B519-ABB1230A29FF}"/>
    <cellStyle name="Note 42 2 16 3" xfId="5005" xr:uid="{20F960C3-ACD8-4896-A9EA-EF3D8D9C9C93}"/>
    <cellStyle name="Note 42 2 16 4" xfId="27901" xr:uid="{795C648B-8DCD-46D4-824E-61091EEFBD54}"/>
    <cellStyle name="Note 42 2 17" xfId="10491" xr:uid="{FD36F68F-9A1A-4CC9-B1BE-755B852B48A6}"/>
    <cellStyle name="Note 42 2 17 2" xfId="16962" xr:uid="{3A33C3F5-73CA-4264-9669-B4594599FF99}"/>
    <cellStyle name="Note 42 2 17 2 2" xfId="20281" xr:uid="{D5069EB6-9F78-43CD-86E5-7693827349F8}"/>
    <cellStyle name="Note 42 2 17 2 3" xfId="33573" xr:uid="{C3A4019A-8737-4043-95EE-A5DFBE0FED14}"/>
    <cellStyle name="Note 42 2 17 3" xfId="22102" xr:uid="{8CF7E94F-55AA-4858-BAF7-7A02E587A9B1}"/>
    <cellStyle name="Note 42 2 17 4" xfId="28061" xr:uid="{FFCB201A-C096-437C-9D84-A4AFDEF2C980}"/>
    <cellStyle name="Note 42 2 18" xfId="11127" xr:uid="{2FA6AF7D-A634-4BFE-B653-1E4491708B76}"/>
    <cellStyle name="Note 42 2 18 2" xfId="21915" xr:uid="{FF336626-9DCC-4B2A-8936-04CD447456E2}"/>
    <cellStyle name="Note 42 2 18 3" xfId="28449" xr:uid="{40E6763A-DECB-4F19-90D3-957F51D834E6}"/>
    <cellStyle name="Note 42 2 19" xfId="11566" xr:uid="{41DD5AE5-D01D-4AA0-8D00-A874C1D8D28A}"/>
    <cellStyle name="Note 42 2 19 2" xfId="4714" xr:uid="{6D890876-5437-44C4-BE7D-0C0DCC7ED229}"/>
    <cellStyle name="Note 42 2 19 3" xfId="28852" xr:uid="{7F07B0A8-CD67-42A5-BA5E-738D02401294}"/>
    <cellStyle name="Note 42 2 2" xfId="2271" xr:uid="{00000000-0005-0000-0000-0000E0080000}"/>
    <cellStyle name="Note 42 2 2 2" xfId="4272" xr:uid="{ACC4FB01-B399-423C-B127-C3C5DB0A45FE}"/>
    <cellStyle name="Note 42 2 2 2 2" xfId="13485" xr:uid="{D68EF2E4-DFE2-4DDD-9805-94E58BFCAE02}"/>
    <cellStyle name="Note 42 2 2 2 2 2" xfId="4959" xr:uid="{FDE0B625-3BB3-4CA2-88B5-F7AA2ECAEB25}"/>
    <cellStyle name="Note 42 2 2 2 2 3" xfId="30626" xr:uid="{8CD4291F-7048-4635-8D34-E3B2772CA1AC}"/>
    <cellStyle name="Note 42 2 2 2 3" xfId="23890" xr:uid="{E2E6D78D-FB2D-48E3-9E3F-D2ED86259037}"/>
    <cellStyle name="Note 42 2 2 2 4" xfId="25095" xr:uid="{08111D95-E8D0-4B53-B8B2-58B9C127A9AE}"/>
    <cellStyle name="Note 42 2 2 3" xfId="11567" xr:uid="{045E61D7-BA6B-4125-AFCC-CA4FF70CAEFF}"/>
    <cellStyle name="Note 42 2 2 3 2" xfId="23913" xr:uid="{418B7358-FA9D-426D-B8DF-00DDDFFB363B}"/>
    <cellStyle name="Note 42 2 2 3 3" xfId="28853" xr:uid="{B5068C16-5765-47F1-A3F0-81FBE489DE60}"/>
    <cellStyle name="Note 42 2 2 4" xfId="12464" xr:uid="{7EE2EB94-ABE7-4188-ABBB-CD1B2A607F15}"/>
    <cellStyle name="Note 42 2 2 4 2" xfId="5664" xr:uid="{82BAE245-909B-4549-BF10-213EB4286CED}"/>
    <cellStyle name="Note 42 2 2 4 3" xfId="29690" xr:uid="{F2AEDB08-79C1-4FAB-8B09-6B84CD04DF81}"/>
    <cellStyle name="Note 42 2 2 5" xfId="19075" xr:uid="{44A056B4-85D3-4EF0-963D-CAED2E9C8EF1}"/>
    <cellStyle name="Note 42 2 20" xfId="10734" xr:uid="{801207E1-603B-4CA1-B04D-10AABAB74B1C}"/>
    <cellStyle name="Note 42 2 20 2" xfId="22205" xr:uid="{AD744905-B182-4FC4-B8B1-0CEDF7B70794}"/>
    <cellStyle name="Note 42 2 20 3" xfId="28264" xr:uid="{007BBFF9-8B9A-4022-8046-FD9C62AEDD4E}"/>
    <cellStyle name="Note 42 2 21" xfId="11888" xr:uid="{F0359922-74EB-4890-A31D-78D688094311}"/>
    <cellStyle name="Note 42 2 21 2" xfId="23833" xr:uid="{53ED2E02-5696-4C48-ADDF-C4317CB25322}"/>
    <cellStyle name="Note 42 2 21 3" xfId="29167" xr:uid="{1E7BBC74-0F47-40E9-9A9F-09AEA7CFB003}"/>
    <cellStyle name="Note 42 2 22" xfId="12071" xr:uid="{B0AE762C-4C89-4069-A151-E7F9C3F952F7}"/>
    <cellStyle name="Note 42 2 22 2" xfId="18564" xr:uid="{E98F4F4D-8C8B-4154-8A6F-270B216F5A7F}"/>
    <cellStyle name="Note 42 2 22 3" xfId="29346" xr:uid="{757B3DCE-9B8D-47AB-B8F4-C24A085E9DED}"/>
    <cellStyle name="Note 42 2 23" xfId="12196" xr:uid="{6DD8C770-F1C1-4EAA-BFF7-E2FA5C824006}"/>
    <cellStyle name="Note 42 2 23 2" xfId="18689" xr:uid="{2870C7EE-2B5B-4EA7-B864-FFB0ED4A8DB8}"/>
    <cellStyle name="Note 42 2 23 3" xfId="29467" xr:uid="{D886AED7-1909-4FB1-9B92-68D3988B7013}"/>
    <cellStyle name="Note 42 2 24" xfId="17214" xr:uid="{90562F13-F2E6-4518-935C-675EA486811F}"/>
    <cellStyle name="Note 42 2 24 2" xfId="5572" xr:uid="{0D8F4A4B-306C-444D-9694-03DC68154413}"/>
    <cellStyle name="Note 42 2 24 3" xfId="33778" xr:uid="{1E52446F-F4A3-4B1C-9FD3-79B39BC26C3A}"/>
    <cellStyle name="Note 42 2 25" xfId="22077" xr:uid="{E88B5541-B4B7-4865-8944-CE4CDE563076}"/>
    <cellStyle name="Note 42 2 26" xfId="24062" xr:uid="{08E72F65-E4EC-4743-98F4-BAA084D6F1F5}"/>
    <cellStyle name="Note 42 2 27" xfId="24034" xr:uid="{5A8AF67B-018C-48FA-8CDE-AB7A7F6AA26B}"/>
    <cellStyle name="Note 42 2 28" xfId="34316" xr:uid="{110A7F75-5511-4596-8366-235EBCE83A90}"/>
    <cellStyle name="Note 42 2 3" xfId="3503" xr:uid="{153B1233-EC62-442B-89A0-41FB8C806F7F}"/>
    <cellStyle name="Note 42 2 3 2" xfId="13484" xr:uid="{CF3B8811-A713-4C7B-A374-6CE3E25203ED}"/>
    <cellStyle name="Note 42 2 3 2 2" xfId="20886" xr:uid="{491722E6-AC37-49F2-881E-101347510C62}"/>
    <cellStyle name="Note 42 2 3 2 3" xfId="30625" xr:uid="{EB7AE2EA-80C9-4D9E-B865-309A08EE56F7}"/>
    <cellStyle name="Note 42 2 3 3" xfId="7140" xr:uid="{892F50CA-1838-41DF-A941-22219AC6AC66}"/>
    <cellStyle name="Note 42 2 3 4" xfId="21538" xr:uid="{3EAC0BEC-7E82-45F0-98FE-D036F9F5BB04}"/>
    <cellStyle name="Note 42 2 3 5" xfId="25094" xr:uid="{2033A44E-0D10-41FA-AF11-615AE6318140}"/>
    <cellStyle name="Note 42 2 4" xfId="3780" xr:uid="{167E6E77-9CAE-49CD-8183-F95E5913593F}"/>
    <cellStyle name="Note 42 2 4 2" xfId="14096" xr:uid="{9E48359E-A689-4B70-B1A4-C4A0BCFF2E1B}"/>
    <cellStyle name="Note 42 2 4 2 2" xfId="18649" xr:uid="{A092B2F0-91B2-47AD-A7BD-5664DE6C7DE8}"/>
    <cellStyle name="Note 42 2 4 2 3" xfId="31124" xr:uid="{EA93C57F-517F-422F-B972-626695354BA3}"/>
    <cellStyle name="Note 42 2 4 3" xfId="20749" xr:uid="{793AF0F5-0417-4754-BD45-541063BFFB31}"/>
    <cellStyle name="Note 42 2 4 4" xfId="25603" xr:uid="{EEED53D8-BBCE-409F-A61E-BECCF7F8089A}"/>
    <cellStyle name="Note 42 2 5" xfId="7523" xr:uid="{0A4A5A7F-ED3F-411D-9497-AFEE88045D9F}"/>
    <cellStyle name="Note 42 2 5 2" xfId="13927" xr:uid="{AFD85A4F-D3CD-44F2-A31F-204023B7B0E9}"/>
    <cellStyle name="Note 42 2 5 2 2" xfId="4795" xr:uid="{247F2539-9774-44C9-A827-858D01EC9D66}"/>
    <cellStyle name="Note 42 2 5 2 3" xfId="30957" xr:uid="{74C0E032-EFC2-48CA-8008-CFB3A31C7BD2}"/>
    <cellStyle name="Note 42 2 5 3" xfId="5596" xr:uid="{4EFD3A2C-F3FD-4DC9-93C1-D23A4911D969}"/>
    <cellStyle name="Note 42 2 5 4" xfId="25436" xr:uid="{83AC9043-3DD6-4334-8F8B-5FEBE8A0CD61}"/>
    <cellStyle name="Note 42 2 6" xfId="7861" xr:uid="{7920AE94-2B9A-4255-9264-83F16EAD5F1A}"/>
    <cellStyle name="Note 42 2 6 2" xfId="14332" xr:uid="{6545A5F1-A7A9-4FEF-A59B-5AF219D74B02}"/>
    <cellStyle name="Note 42 2 6 2 2" xfId="18234" xr:uid="{D9537F8C-C1F3-4D4A-8568-ADF335DDB995}"/>
    <cellStyle name="Note 42 2 6 2 3" xfId="31348" xr:uid="{8EF31B9F-B73C-4A46-80DA-93AAA7723770}"/>
    <cellStyle name="Note 42 2 6 3" xfId="21248" xr:uid="{E30C3A49-8C84-4E01-B776-699F118588BD}"/>
    <cellStyle name="Note 42 2 6 4" xfId="25827" xr:uid="{484A65DF-E3AA-4317-8E10-365E27C07708}"/>
    <cellStyle name="Note 42 2 7" xfId="8105" xr:uid="{77E84A1D-50B6-4286-9608-3196A658D29C}"/>
    <cellStyle name="Note 42 2 7 2" xfId="14576" xr:uid="{7D6C46FD-36AF-4668-8E97-459F41CCDB2A}"/>
    <cellStyle name="Note 42 2 7 2 2" xfId="5056" xr:uid="{8821BF80-311D-4834-A906-BAB72F3A23B5}"/>
    <cellStyle name="Note 42 2 7 2 3" xfId="31586" xr:uid="{4FF1D5FD-74AB-49AE-B9F9-E7EAB02FDF96}"/>
    <cellStyle name="Note 42 2 7 3" xfId="5185" xr:uid="{8E4740A6-A807-4621-9501-1AE2BB81C76C}"/>
    <cellStyle name="Note 42 2 7 4" xfId="26066" xr:uid="{9BF87DA3-581A-4424-837E-F8D0E5607D9C}"/>
    <cellStyle name="Note 42 2 8" xfId="8505" xr:uid="{F7B60EF3-7AEC-4C11-AE56-11417DBEF3F3}"/>
    <cellStyle name="Note 42 2 8 2" xfId="14976" xr:uid="{A83B539E-1F2C-4DB6-8A9B-E9CE68C28C68}"/>
    <cellStyle name="Note 42 2 8 2 2" xfId="18385" xr:uid="{DB7DF32B-7E97-43CF-86B4-44A9A4E58C5E}"/>
    <cellStyle name="Note 42 2 8 2 3" xfId="31887" xr:uid="{A06FFD12-FFF8-4DDF-A080-06DEE6A4B4D6}"/>
    <cellStyle name="Note 42 2 8 3" xfId="20478" xr:uid="{4915B51D-015C-4287-B2CC-53CB769FA45C}"/>
    <cellStyle name="Note 42 2 8 4" xfId="26368" xr:uid="{CCA2253A-2E77-4D80-8107-5E8888201D19}"/>
    <cellStyle name="Note 42 2 9" xfId="8565" xr:uid="{40F321E6-F25D-4F5F-B7D2-EBB656AAE58F}"/>
    <cellStyle name="Note 42 2 9 2" xfId="15036" xr:uid="{23DF6C66-0536-4604-98E8-0F6CBCD889C3}"/>
    <cellStyle name="Note 42 2 9 2 2" xfId="20619" xr:uid="{AE27E389-519A-40DB-A71B-42BDB6CB8349}"/>
    <cellStyle name="Note 42 2 9 2 3" xfId="31943" xr:uid="{A0B09858-9019-435B-91EE-1B11C777BB11}"/>
    <cellStyle name="Note 42 2 9 3" xfId="19736" xr:uid="{8BC4F3B8-EB5B-4928-A929-EAB55FD42174}"/>
    <cellStyle name="Note 42 2 9 4" xfId="26423" xr:uid="{0EF63445-2714-43AB-A099-1D9116FBD593}"/>
    <cellStyle name="Note 42 20" xfId="11126" xr:uid="{2F812C7B-7A9E-405E-B9A3-15F62278E0EB}"/>
    <cellStyle name="Note 42 20 2" xfId="5730" xr:uid="{D156CC55-A507-4FA8-92F2-57C79DDDF2F1}"/>
    <cellStyle name="Note 42 20 3" xfId="28448" xr:uid="{AEDA26A8-F62E-4565-BFF2-A651FECE324A}"/>
    <cellStyle name="Note 42 21" xfId="11565" xr:uid="{5C4606AF-13DD-413C-8B7F-F12EA3A35966}"/>
    <cellStyle name="Note 42 21 2" xfId="18812" xr:uid="{B2420423-BFF2-4E2C-A691-D303494D21F3}"/>
    <cellStyle name="Note 42 21 3" xfId="28851" xr:uid="{111C2A11-A5C7-4BF1-AE11-E358EF836C66}"/>
    <cellStyle name="Note 42 22" xfId="10735" xr:uid="{E2116A01-B25D-422B-B697-F6597B22ABE3}"/>
    <cellStyle name="Note 42 22 2" xfId="22900" xr:uid="{432290FF-02BD-4367-A755-86664776B4CD}"/>
    <cellStyle name="Note 42 22 3" xfId="28265" xr:uid="{34FCDCDB-B9DF-46EB-884F-99A2018F8A0F}"/>
    <cellStyle name="Note 42 23" xfId="11887" xr:uid="{F2DD4F65-D946-4FE3-8898-19A79E4859D5}"/>
    <cellStyle name="Note 42 23 2" xfId="19952" xr:uid="{05EF35E0-5AE7-476F-B1D4-D06957D509E9}"/>
    <cellStyle name="Note 42 23 3" xfId="29166" xr:uid="{3A84D396-66C1-43C9-A0C5-C00C99B828B3}"/>
    <cellStyle name="Note 42 24" xfId="12070" xr:uid="{8869FBA6-EB36-4256-866B-35290B2B16CE}"/>
    <cellStyle name="Note 42 24 2" xfId="17555" xr:uid="{8A287E72-3AC3-4252-ACD6-50BBB2D81067}"/>
    <cellStyle name="Note 42 24 3" xfId="29345" xr:uid="{EA361B90-E409-47EC-ABF4-4C2635AB1DCB}"/>
    <cellStyle name="Note 42 25" xfId="12001" xr:uid="{1E83E95E-428E-4C1D-9881-8BE32BE18C9D}"/>
    <cellStyle name="Note 42 25 2" xfId="20979" xr:uid="{E23B9CEB-26EB-4763-B297-E12BEB0082BB}"/>
    <cellStyle name="Note 42 25 3" xfId="29280" xr:uid="{8060F06E-D4AB-4B4F-BA3E-703CDB364678}"/>
    <cellStyle name="Note 42 26" xfId="17213" xr:uid="{55ACE764-F521-4AEA-AADE-37B65A3EA63C}"/>
    <cellStyle name="Note 42 26 2" xfId="19276" xr:uid="{DECAD467-E0C0-4062-A313-0655E74F65A8}"/>
    <cellStyle name="Note 42 26 3" xfId="33777" xr:uid="{21B43510-9C25-4120-9A69-42E1056D5C66}"/>
    <cellStyle name="Note 42 27" xfId="22627" xr:uid="{E26E9058-50B5-42AD-966A-DD3C6B08386C}"/>
    <cellStyle name="Note 42 28" xfId="33966" xr:uid="{8A65B1B7-013B-41C1-8607-CA733D648C03}"/>
    <cellStyle name="Note 42 29" xfId="34266" xr:uid="{A80C533D-BFDC-453F-A4B1-B6629494AAAE}"/>
    <cellStyle name="Note 42 3" xfId="2272" xr:uid="{00000000-0005-0000-0000-0000E1080000}"/>
    <cellStyle name="Note 42 3 2" xfId="4273" xr:uid="{6480D832-2D3D-43A3-94C5-34A459B9D83F}"/>
    <cellStyle name="Note 42 3 2 2" xfId="13486" xr:uid="{28EE7D1F-1626-4C5D-8BD4-AA6F8D16CD08}"/>
    <cellStyle name="Note 42 3 2 2 2" xfId="22706" xr:uid="{9C2743E1-CB07-4511-A3C2-4971CB50A9DD}"/>
    <cellStyle name="Note 42 3 2 2 3" xfId="30627" xr:uid="{9D2A1927-8A6E-4A75-9AF8-464AEEF03B00}"/>
    <cellStyle name="Note 42 3 2 3" xfId="22528" xr:uid="{BE63C2BE-5523-4D84-A13E-656290C5F381}"/>
    <cellStyle name="Note 42 3 2 4" xfId="25096" xr:uid="{673B2431-DD2F-46FE-B29B-DE3CBB37B387}"/>
    <cellStyle name="Note 42 3 3" xfId="11568" xr:uid="{3487AEC0-95DE-4586-9D3C-BFAE839FC71A}"/>
    <cellStyle name="Note 42 3 3 2" xfId="20193" xr:uid="{B914A0A0-8709-4E47-BA3E-8D55EC6736E5}"/>
    <cellStyle name="Note 42 3 3 3" xfId="28854" xr:uid="{1C164AC2-4BC3-47EC-AABF-B66DD3956282}"/>
    <cellStyle name="Note 42 3 4" xfId="12465" xr:uid="{946C2B7F-9AC5-48FF-AEAA-5ED79BD40AFE}"/>
    <cellStyle name="Note 42 3 4 2" xfId="18259" xr:uid="{B1F2FAE3-CD70-420D-8666-E4EAABE2781D}"/>
    <cellStyle name="Note 42 3 4 3" xfId="29691" xr:uid="{DA7DDD25-4EA3-40F4-8D59-9915EFD68FF1}"/>
    <cellStyle name="Note 42 3 5" xfId="17484" xr:uid="{92453B06-0C01-4044-B82D-85E3866446B4}"/>
    <cellStyle name="Note 42 3 6" xfId="24194" xr:uid="{1F6B2F5B-F19A-4BCB-8029-9B3B52E57C51}"/>
    <cellStyle name="Note 42 30" xfId="24151" xr:uid="{C29ED24A-CC4E-4881-B28D-7EF5CE41B64C}"/>
    <cellStyle name="Note 42 4" xfId="3317" xr:uid="{44B22F36-8559-4FBC-8FC5-88C3AEB460F1}"/>
    <cellStyle name="Note 42 4 2" xfId="12947" xr:uid="{A590E84A-6210-4BBE-A374-5E76DE38DEE8}"/>
    <cellStyle name="Note 42 4 2 2" xfId="17995" xr:uid="{7CC259FC-B2DC-4433-B6EB-055F4401E7CD}"/>
    <cellStyle name="Note 42 4 2 3" xfId="30172" xr:uid="{14016742-ABC0-442E-86D4-30076E3E1AC8}"/>
    <cellStyle name="Note 42 4 3" xfId="6597" xr:uid="{BC6C02F1-C7E9-42AC-912D-7C3693FE2F70}"/>
    <cellStyle name="Note 42 4 4" xfId="23049" xr:uid="{ED13FCD3-5B55-489D-BC80-BC3CDF682F2D}"/>
    <cellStyle name="Note 42 5" xfId="3396" xr:uid="{27068AC5-AF62-4B34-8391-DED538C4AF59}"/>
    <cellStyle name="Note 42 5 2" xfId="13483" xr:uid="{07876658-9499-4555-A5C9-06904FA76FD2}"/>
    <cellStyle name="Note 42 5 2 2" xfId="23744" xr:uid="{23CD67EC-8C0A-4CF4-BEB6-C894457C65F8}"/>
    <cellStyle name="Note 42 5 2 3" xfId="30624" xr:uid="{8A047630-3C24-49A6-A01A-DE0383E69A0C}"/>
    <cellStyle name="Note 42 5 3" xfId="7139" xr:uid="{863BDC98-A5AB-4CE7-879F-5A42977B1E63}"/>
    <cellStyle name="Note 42 5 4" xfId="22401" xr:uid="{36EEA9A7-13FB-4939-ACCE-86144BC30E17}"/>
    <cellStyle name="Note 42 5 5" xfId="25093" xr:uid="{1B267D93-F4C0-4077-BCD6-442BF68AA924}"/>
    <cellStyle name="Note 42 6" xfId="3779" xr:uid="{12100ECF-3EFD-4F6C-A13B-55D74D49DBB7}"/>
    <cellStyle name="Note 42 6 2" xfId="14095" xr:uid="{4F23F702-18CB-4F03-B163-FD485591BD98}"/>
    <cellStyle name="Note 42 6 2 2" xfId="7147" xr:uid="{FE5FE45B-B33D-486F-BE53-3CBB479AE6C6}"/>
    <cellStyle name="Note 42 6 2 3" xfId="31123" xr:uid="{5439BCFA-811F-4E0D-BE41-6094AFFA5BAD}"/>
    <cellStyle name="Note 42 6 3" xfId="17731" xr:uid="{2D345413-7351-4378-92AF-B8654E15BE12}"/>
    <cellStyle name="Note 42 6 4" xfId="25602" xr:uid="{625336B0-25D3-4B4C-A199-F5641E49CD38}"/>
    <cellStyle name="Note 42 7" xfId="7522" xr:uid="{30453B37-4ACA-4695-AE2F-8ED7856BB393}"/>
    <cellStyle name="Note 42 7 2" xfId="13926" xr:uid="{73F8A035-ECDC-4360-934D-3F0C9F5F3467}"/>
    <cellStyle name="Note 42 7 2 2" xfId="18328" xr:uid="{6A686A76-5FD8-49AA-98C0-3D386E6184AD}"/>
    <cellStyle name="Note 42 7 2 3" xfId="30956" xr:uid="{BA68EEB4-D765-444C-8471-C97F5E1E439E}"/>
    <cellStyle name="Note 42 7 3" xfId="18351" xr:uid="{DC407410-5C0E-4F0C-BC2C-174E1129B345}"/>
    <cellStyle name="Note 42 7 4" xfId="25435" xr:uid="{DCFD25DE-350B-4327-9571-3BB851D6AC19}"/>
    <cellStyle name="Note 42 8" xfId="7860" xr:uid="{610FEC68-78A8-4C27-B0AC-9C6F65FDFABB}"/>
    <cellStyle name="Note 42 8 2" xfId="14331" xr:uid="{BBB285BC-EC1B-4579-8B14-9F4545133B70}"/>
    <cellStyle name="Note 42 8 2 2" xfId="23644" xr:uid="{3B1C4E55-B4BF-49A1-A3D6-F4E96D13ED95}"/>
    <cellStyle name="Note 42 8 2 3" xfId="31347" xr:uid="{99342CF2-818D-46CB-BF91-A9E4D0883452}"/>
    <cellStyle name="Note 42 8 3" xfId="21023" xr:uid="{0B6A5334-8460-4AEB-96CA-D0EA65E8FC03}"/>
    <cellStyle name="Note 42 8 4" xfId="25826" xr:uid="{F762E823-1B09-4DFD-BFD1-696C1338E76D}"/>
    <cellStyle name="Note 42 9" xfId="8106" xr:uid="{BC0FAF56-BFFA-46CF-929E-7A05D56FBB83}"/>
    <cellStyle name="Note 42 9 2" xfId="14577" xr:uid="{19D14D9B-B598-4A13-A2AD-54DE264B56A2}"/>
    <cellStyle name="Note 42 9 2 2" xfId="22472" xr:uid="{FA0816D0-F6ED-4260-93A2-6A04538DB7CD}"/>
    <cellStyle name="Note 42 9 2 3" xfId="31587" xr:uid="{415AC75D-8654-4A66-A758-BBA5B2DB194F}"/>
    <cellStyle name="Note 42 9 3" xfId="23396" xr:uid="{457C4A03-F8AE-4313-8EFF-DC9A849E4C8A}"/>
    <cellStyle name="Note 42 9 4" xfId="26067" xr:uid="{BDBF140C-89B9-437C-98D1-7F0E8CFDD4EA}"/>
    <cellStyle name="Note 42_TRAFO" xfId="2273" xr:uid="{00000000-0005-0000-0000-0000E2080000}"/>
    <cellStyle name="Note 43" xfId="2274" xr:uid="{00000000-0005-0000-0000-0000E3080000}"/>
    <cellStyle name="Note 43 10" xfId="8506" xr:uid="{0EBD13CA-4007-4E31-863B-FCAB777D840A}"/>
    <cellStyle name="Note 43 10 2" xfId="14977" xr:uid="{7257B85B-8EAE-4A8A-8710-250633E7548C}"/>
    <cellStyle name="Note 43 10 2 2" xfId="21328" xr:uid="{FED8458E-2D0B-46AC-9637-15056810A117}"/>
    <cellStyle name="Note 43 10 2 3" xfId="31888" xr:uid="{DBC5E1A3-86B1-45CA-8FDC-E6AE020B2A4F}"/>
    <cellStyle name="Note 43 10 3" xfId="18904" xr:uid="{8A153C32-04B0-4847-BCE9-64740F3DB40E}"/>
    <cellStyle name="Note 43 10 4" xfId="26369" xr:uid="{331F577C-E4AF-4343-9A4E-FFFC88F584A4}"/>
    <cellStyle name="Note 43 11" xfId="8344" xr:uid="{14A6DCF2-CDF3-4ECD-8D31-7AB64A1A9A8E}"/>
    <cellStyle name="Note 43 11 2" xfId="14815" xr:uid="{C025A6BF-9016-4FD3-A020-E6B94A5550F7}"/>
    <cellStyle name="Note 43 11 2 2" xfId="18425" xr:uid="{DB060241-7694-4110-B9C8-63616E2CF977}"/>
    <cellStyle name="Note 43 11 2 3" xfId="31726" xr:uid="{2B436D43-E41A-4EEA-B8C2-197C1BA9FCE1}"/>
    <cellStyle name="Note 43 11 3" xfId="21420" xr:uid="{5B40B903-21AE-4D75-A263-DF5470BF29FF}"/>
    <cellStyle name="Note 43 11 4" xfId="26207" xr:uid="{A73F031A-B31B-40D7-BDE1-7577BE4C1F7E}"/>
    <cellStyle name="Note 43 12" xfId="9051" xr:uid="{819C9C53-994E-4582-A7F4-56F8D1855A78}"/>
    <cellStyle name="Note 43 12 2" xfId="15522" xr:uid="{61884F67-B0B2-4A02-973C-FC10AC10D7B9}"/>
    <cellStyle name="Note 43 12 2 2" xfId="5612" xr:uid="{865A11DE-1849-4F5E-A34F-B22A10E5AA52}"/>
    <cellStyle name="Note 43 12 2 3" xfId="32341" xr:uid="{B6DA0DEC-E2D0-4751-835F-13164880792E}"/>
    <cellStyle name="Note 43 12 3" xfId="23282" xr:uid="{526B25CC-4F2B-4F64-A4FD-45C27C704BE5}"/>
    <cellStyle name="Note 43 12 4" xfId="26823" xr:uid="{25E471D3-FA6D-42DD-88C4-C9256150554A}"/>
    <cellStyle name="Note 43 13" xfId="8885" xr:uid="{E360EFAC-372B-40F8-9BEA-CFD16B27F5C5}"/>
    <cellStyle name="Note 43 13 2" xfId="15356" xr:uid="{845D547F-1510-47BD-9BAD-A34D8274C934}"/>
    <cellStyle name="Note 43 13 2 2" xfId="19274" xr:uid="{626FB9B2-C295-4ADC-9456-906336CEF742}"/>
    <cellStyle name="Note 43 13 2 3" xfId="32176" xr:uid="{DCC1BAE0-D5D9-415C-80FD-A9EF13461C7F}"/>
    <cellStyle name="Note 43 13 3" xfId="4438" xr:uid="{8495E131-FB7B-4450-A8FB-76E965D56C38}"/>
    <cellStyle name="Note 43 13 4" xfId="26658" xr:uid="{B5AED49A-2AC6-4616-B560-B0C745F4BEC2}"/>
    <cellStyle name="Note 43 14" xfId="9284" xr:uid="{0AD8C12C-8108-4884-B12B-29B54F70797E}"/>
    <cellStyle name="Note 43 14 2" xfId="15755" xr:uid="{363F4DAC-5C72-468A-8FF0-70C73D4FF19A}"/>
    <cellStyle name="Note 43 14 2 2" xfId="7629" xr:uid="{A2449CF6-66CC-4482-B822-A673AF1F5C81}"/>
    <cellStyle name="Note 43 14 2 3" xfId="32565" xr:uid="{8004BB0F-CA9D-44B8-8279-BF9987D26221}"/>
    <cellStyle name="Note 43 14 3" xfId="18298" xr:uid="{594F7781-CD29-4E3C-8714-BD15E5C563F7}"/>
    <cellStyle name="Note 43 14 4" xfId="27046" xr:uid="{40C50899-457B-4FD0-B986-F8E50631572C}"/>
    <cellStyle name="Note 43 15" xfId="9527" xr:uid="{53186C08-0E58-4355-9DDB-A29079D2C22D}"/>
    <cellStyle name="Note 43 15 2" xfId="15998" xr:uid="{782EAC6C-78BE-4F6D-BFF7-25863F2E9FAF}"/>
    <cellStyle name="Note 43 15 2 2" xfId="5907" xr:uid="{5DF0E97E-0406-4F19-A70F-56A759907035}"/>
    <cellStyle name="Note 43 15 2 3" xfId="32795" xr:uid="{56CFA8E8-F83C-4EB0-B623-5B4ECAAEE0E5}"/>
    <cellStyle name="Note 43 15 3" xfId="22507" xr:uid="{27FBB23D-CA16-4942-BBFB-DE8C22017C08}"/>
    <cellStyle name="Note 43 15 4" xfId="27276" xr:uid="{27C3FC7F-FB82-42C6-B2D7-C00D3D642C7E}"/>
    <cellStyle name="Note 43 16" xfId="9974" xr:uid="{05D55DDD-A0F4-4038-B391-5A7529981B4F}"/>
    <cellStyle name="Note 43 16 2" xfId="16445" xr:uid="{9F440D8D-B648-426A-AD97-53598E695095}"/>
    <cellStyle name="Note 43 16 2 2" xfId="20054" xr:uid="{2F5069A1-6D02-46E5-812F-8DD2550FB14B}"/>
    <cellStyle name="Note 43 16 2 3" xfId="33062" xr:uid="{B60FED15-3BC0-4EF9-BC6C-76AD66F92154}"/>
    <cellStyle name="Note 43 16 3" xfId="17985" xr:uid="{30A7E2C3-390E-428C-9F13-35111CB5B780}"/>
    <cellStyle name="Note 43 16 4" xfId="27550" xr:uid="{134607F4-05A6-468D-8BCA-753C21604502}"/>
    <cellStyle name="Note 43 17" xfId="10153" xr:uid="{B8B8A9F8-0A38-46C8-8F51-BF961E07A4EF}"/>
    <cellStyle name="Note 43 17 2" xfId="16624" xr:uid="{DCF4D07B-88E1-43DF-AA6B-85F9391B413A}"/>
    <cellStyle name="Note 43 17 2 2" xfId="17537" xr:uid="{58DCF0CF-D486-4F7E-AB28-DC44C6D73776}"/>
    <cellStyle name="Note 43 17 2 3" xfId="33239" xr:uid="{46AC6982-8730-4F0C-87EE-A3FE08BAEE59}"/>
    <cellStyle name="Note 43 17 3" xfId="18277" xr:uid="{EF49179F-EE27-43A0-BDA7-6ABD4ABA1A84}"/>
    <cellStyle name="Note 43 17 4" xfId="27726" xr:uid="{E3005B55-E3BD-4364-A46B-7DDE3EC4ABA8}"/>
    <cellStyle name="Note 43 18" xfId="10330" xr:uid="{5F5D6A8D-D623-4BBE-B804-09CD529AB0A7}"/>
    <cellStyle name="Note 43 18 2" xfId="16801" xr:uid="{DCF08EBB-68F2-4C1A-8324-8BD15F611D8E}"/>
    <cellStyle name="Note 43 18 2 2" xfId="19624" xr:uid="{4A280C8F-F40C-4128-A622-9E1542AF8728}"/>
    <cellStyle name="Note 43 18 2 3" xfId="33414" xr:uid="{2413F6DE-EF4E-47CB-B43D-8DA611BBC2FF}"/>
    <cellStyle name="Note 43 18 3" xfId="19985" xr:uid="{D9989433-3378-477D-AC28-8E3C54C586CF}"/>
    <cellStyle name="Note 43 18 4" xfId="27902" xr:uid="{181A8378-7B96-46E7-B66A-295455D822D6}"/>
    <cellStyle name="Note 43 19" xfId="10492" xr:uid="{22AF5367-B72F-4A27-A601-19D4EF3E1C1A}"/>
    <cellStyle name="Note 43 19 2" xfId="16963" xr:uid="{D426D1BD-CE12-48F3-A6AE-3E404C07CEFE}"/>
    <cellStyle name="Note 43 19 2 2" xfId="5213" xr:uid="{94E4772A-042C-498F-B7DC-91EDDC1FBC4D}"/>
    <cellStyle name="Note 43 19 2 3" xfId="33574" xr:uid="{E7199B44-51D1-4C01-A429-E42246FC205C}"/>
    <cellStyle name="Note 43 19 3" xfId="22031" xr:uid="{9AB93C4E-4562-42A8-8B87-FB01B8E42B59}"/>
    <cellStyle name="Note 43 19 4" xfId="28062" xr:uid="{1E4C3361-262D-4D51-B27A-3DA5FF7AE61C}"/>
    <cellStyle name="Note 43 2" xfId="2275" xr:uid="{00000000-0005-0000-0000-0000E4080000}"/>
    <cellStyle name="Note 43 2 10" xfId="9052" xr:uid="{83B6D04B-892C-4F03-93D8-CE4DD0D9661D}"/>
    <cellStyle name="Note 43 2 10 2" xfId="15523" xr:uid="{FA5D1810-6B55-425C-B9AC-8D6C19363EFE}"/>
    <cellStyle name="Note 43 2 10 2 2" xfId="19428" xr:uid="{BA81E60C-747A-41BE-9DA6-98C334F33524}"/>
    <cellStyle name="Note 43 2 10 2 3" xfId="32342" xr:uid="{C6A14753-92DA-4A5F-B53E-CB3E8ACBF95D}"/>
    <cellStyle name="Note 43 2 10 3" xfId="20205" xr:uid="{48133286-0E59-4C41-8E78-1B6C00B5199D}"/>
    <cellStyle name="Note 43 2 10 4" xfId="26824" xr:uid="{F3F640E2-F6AB-4C7F-832C-53398186D5FA}"/>
    <cellStyle name="Note 43 2 11" xfId="8886" xr:uid="{C70E9984-C996-419E-81DD-1D0CD4BF0CE1}"/>
    <cellStyle name="Note 43 2 11 2" xfId="15357" xr:uid="{57DEE556-309F-4CA9-9521-5E2FE698A3D1}"/>
    <cellStyle name="Note 43 2 11 2 2" xfId="17488" xr:uid="{616D2091-DC6D-4E35-9316-E756F8F76B59}"/>
    <cellStyle name="Note 43 2 11 2 3" xfId="32177" xr:uid="{95A734C7-14CB-4BF7-9E4F-B0351A1EDF89}"/>
    <cellStyle name="Note 43 2 11 3" xfId="6956" xr:uid="{2305AF5B-FB2F-4685-BCB6-FC23FF12F972}"/>
    <cellStyle name="Note 43 2 11 4" xfId="26659" xr:uid="{CFF02E9B-905D-4C24-931F-1E367575E5E0}"/>
    <cellStyle name="Note 43 2 12" xfId="9285" xr:uid="{A045A52A-F88E-438B-83B1-FC86F0F86F6D}"/>
    <cellStyle name="Note 43 2 12 2" xfId="15756" xr:uid="{851DECCF-753C-4BE4-8004-2DFEE8418FE7}"/>
    <cellStyle name="Note 43 2 12 2 2" xfId="5669" xr:uid="{BCF163A6-F2F6-40FA-AE9D-5B9E53E8DF2C}"/>
    <cellStyle name="Note 43 2 12 2 3" xfId="32566" xr:uid="{A1F84584-6DAF-4D23-B8E6-8492302FD00F}"/>
    <cellStyle name="Note 43 2 12 3" xfId="19629" xr:uid="{3DA4EFC4-AAAA-42A4-8D34-51F6FC5795DD}"/>
    <cellStyle name="Note 43 2 12 4" xfId="27047" xr:uid="{BCC10CAB-1E4E-47E5-A454-38314387D572}"/>
    <cellStyle name="Note 43 2 13" xfId="9526" xr:uid="{37FB0432-EA17-4991-97B0-F4929DE1B300}"/>
    <cellStyle name="Note 43 2 13 2" xfId="15997" xr:uid="{470AFB20-8C8F-427B-824E-8C5988F4830B}"/>
    <cellStyle name="Note 43 2 13 2 2" xfId="19530" xr:uid="{7FDB0530-B510-49F2-BCB9-AA3011249F51}"/>
    <cellStyle name="Note 43 2 13 2 3" xfId="32794" xr:uid="{59D19A4F-4C57-40F6-8ECF-2E2F91C823BD}"/>
    <cellStyle name="Note 43 2 13 3" xfId="17794" xr:uid="{9BF37A91-F414-40B7-947B-73564B22E231}"/>
    <cellStyle name="Note 43 2 13 4" xfId="27275" xr:uid="{2338B2A4-0048-4D22-8053-DAC13F77CB21}"/>
    <cellStyle name="Note 43 2 14" xfId="9975" xr:uid="{D5B2197B-42DB-426B-8A1B-2D651AD5FC6F}"/>
    <cellStyle name="Note 43 2 14 2" xfId="16446" xr:uid="{3B2254E2-3B22-4FEF-888A-E8F104D931F6}"/>
    <cellStyle name="Note 43 2 14 2 2" xfId="21781" xr:uid="{DCFF0A63-0E35-4DBA-A1C5-34D6BE9A21A9}"/>
    <cellStyle name="Note 43 2 14 2 3" xfId="33063" xr:uid="{7A49388D-CB21-4A5A-A239-6F638E9AE9DB}"/>
    <cellStyle name="Note 43 2 14 3" xfId="18693" xr:uid="{F6B10694-078E-4844-84CC-31926247C9A6}"/>
    <cellStyle name="Note 43 2 14 4" xfId="27551" xr:uid="{9AB0ACF7-1EA3-4DA0-AAAE-A42D57C48746}"/>
    <cellStyle name="Note 43 2 15" xfId="10154" xr:uid="{E63874C8-E609-4D38-AB80-6F8B994B2677}"/>
    <cellStyle name="Note 43 2 15 2" xfId="16625" xr:uid="{43E22F21-6E89-4141-83D4-B5240875706B}"/>
    <cellStyle name="Note 43 2 15 2 2" xfId="23516" xr:uid="{9CC12B7F-F4E7-4942-9266-1B9B152EE42C}"/>
    <cellStyle name="Note 43 2 15 2 3" xfId="33240" xr:uid="{885F6ABC-0EF9-4B8B-96FE-547F6257C1F2}"/>
    <cellStyle name="Note 43 2 15 3" xfId="17618" xr:uid="{498D7594-943B-49E6-8342-DF08F4DF0586}"/>
    <cellStyle name="Note 43 2 15 4" xfId="27727" xr:uid="{4B832458-3AE1-45D4-ADCD-57F836F28531}"/>
    <cellStyle name="Note 43 2 16" xfId="10331" xr:uid="{54E1837B-DBBB-45B0-8030-F87DCBF56D0A}"/>
    <cellStyle name="Note 43 2 16 2" xfId="16802" xr:uid="{E6D03871-0977-4F2C-8D6C-C7268902C373}"/>
    <cellStyle name="Note 43 2 16 2 2" xfId="23361" xr:uid="{C84D5775-D343-4C3E-BDED-C88607944D58}"/>
    <cellStyle name="Note 43 2 16 2 3" xfId="33415" xr:uid="{561DCD3B-49A7-4A13-86CB-12B92AC9AF53}"/>
    <cellStyle name="Note 43 2 16 3" xfId="19552" xr:uid="{F77CF1F3-4A38-4442-BF54-A037CC6CE54E}"/>
    <cellStyle name="Note 43 2 16 4" xfId="27903" xr:uid="{EEB91404-122E-479F-8DAB-B8F281D08328}"/>
    <cellStyle name="Note 43 2 17" xfId="10493" xr:uid="{C6B9D255-A1C4-46DF-9FF0-7C9CA8637635}"/>
    <cellStyle name="Note 43 2 17 2" xfId="16964" xr:uid="{5BDAAB53-1CA1-4FBE-AD29-AEC57BAE6A70}"/>
    <cellStyle name="Note 43 2 17 2 2" xfId="19572" xr:uid="{7439AD20-1AAF-4EED-B4D5-44AE8B0F7735}"/>
    <cellStyle name="Note 43 2 17 2 3" xfId="33575" xr:uid="{3829813F-D19A-41D3-BB23-506A92180C52}"/>
    <cellStyle name="Note 43 2 17 3" xfId="18342" xr:uid="{72D133E2-6D87-4457-B644-96F67812A60D}"/>
    <cellStyle name="Note 43 2 17 4" xfId="28063" xr:uid="{87ABC502-5FE0-4526-B10E-15F87C0F3B84}"/>
    <cellStyle name="Note 43 2 18" xfId="11129" xr:uid="{E08D042D-2619-473C-8C7C-9411A93A61EB}"/>
    <cellStyle name="Note 43 2 18 2" xfId="21921" xr:uid="{41D1CF57-F2EC-480E-9E26-8A03BF947BC0}"/>
    <cellStyle name="Note 43 2 18 3" xfId="28451" xr:uid="{5E00BBBD-E891-40F4-AA50-C6E9D9D29951}"/>
    <cellStyle name="Note 43 2 19" xfId="11570" xr:uid="{1F083468-E364-4709-9A16-03BE8834385B}"/>
    <cellStyle name="Note 43 2 19 2" xfId="18728" xr:uid="{74128BF9-7498-400C-8504-DF66EE1E9D0B}"/>
    <cellStyle name="Note 43 2 19 3" xfId="28856" xr:uid="{5199A437-A7E1-4E09-8A05-A908B0156029}"/>
    <cellStyle name="Note 43 2 2" xfId="2276" xr:uid="{00000000-0005-0000-0000-0000E5080000}"/>
    <cellStyle name="Note 43 2 2 2" xfId="4274" xr:uid="{94EAFB9E-862B-4EF8-BD9F-9B14814353CE}"/>
    <cellStyle name="Note 43 2 2 2 2" xfId="13489" xr:uid="{C723BF6F-453D-48AE-84DA-F1CC7386C97D}"/>
    <cellStyle name="Note 43 2 2 2 2 2" xfId="22537" xr:uid="{A177AF7A-9161-4C32-B6E0-D81E34BD2A65}"/>
    <cellStyle name="Note 43 2 2 2 2 3" xfId="30630" xr:uid="{435D190B-DD4F-4290-8D80-D694341A3188}"/>
    <cellStyle name="Note 43 2 2 2 3" xfId="18586" xr:uid="{88E2F7A7-ADA3-48DC-929C-E96A6D8187A1}"/>
    <cellStyle name="Note 43 2 2 2 4" xfId="25099" xr:uid="{D71F4D01-E5A8-4B77-8D59-859A8400F4C3}"/>
    <cellStyle name="Note 43 2 2 3" xfId="11571" xr:uid="{5379FC28-CA8B-496B-9714-8FF17E88D792}"/>
    <cellStyle name="Note 43 2 2 3 2" xfId="4492" xr:uid="{AF6547AA-8D4C-49DC-BB3B-52962284D9CB}"/>
    <cellStyle name="Note 43 2 2 3 3" xfId="28857" xr:uid="{6958E05E-5E0E-4843-BD6B-3282BC5D7C19}"/>
    <cellStyle name="Note 43 2 2 4" xfId="12466" xr:uid="{E1741F7F-851C-4F39-8AE1-BE0F7338FC8D}"/>
    <cellStyle name="Note 43 2 2 4 2" xfId="21225" xr:uid="{CB9192E5-C4D9-47B2-A80B-893FDC42072F}"/>
    <cellStyle name="Note 43 2 2 4 3" xfId="29692" xr:uid="{B4671153-1745-46DB-BA41-7DC748884218}"/>
    <cellStyle name="Note 43 2 2 5" xfId="20448" xr:uid="{5F907B63-7FDD-48CF-8988-66F66F6D36F9}"/>
    <cellStyle name="Note 43 2 20" xfId="11327" xr:uid="{6F930E6C-E01D-4D54-ABB6-563EFD6BAC3A}"/>
    <cellStyle name="Note 43 2 20 2" xfId="20828" xr:uid="{04F87F3D-4514-4357-BB6E-737EDCB43419}"/>
    <cellStyle name="Note 43 2 20 3" xfId="28620" xr:uid="{E57BA9C2-AAE0-4628-8F5B-8344BE65C335}"/>
    <cellStyle name="Note 43 2 21" xfId="11890" xr:uid="{C4357DB7-CC12-4A1D-A693-C294D9D4BD66}"/>
    <cellStyle name="Note 43 2 21 2" xfId="22751" xr:uid="{D81EB933-B940-4A7B-94A2-FED06CFC3A18}"/>
    <cellStyle name="Note 43 2 21 3" xfId="29169" xr:uid="{6619329F-5C63-4248-9A5F-0BDE110C8542}"/>
    <cellStyle name="Note 43 2 22" xfId="12073" xr:uid="{398ADA8C-D355-43B9-9FA3-AC73059E26B9}"/>
    <cellStyle name="Note 43 2 22 2" xfId="17721" xr:uid="{02D72D0F-4EBB-4263-845A-D5A8395AEB05}"/>
    <cellStyle name="Note 43 2 22 3" xfId="29348" xr:uid="{216BB150-9804-403F-A61B-747D357ADC5D}"/>
    <cellStyle name="Note 43 2 23" xfId="12311" xr:uid="{2F75A6C9-36FC-4F52-9D04-9FD7ED20611A}"/>
    <cellStyle name="Note 43 2 23 2" xfId="4501" xr:uid="{043C27FB-E21C-4114-9B8C-6F3FB0A097AB}"/>
    <cellStyle name="Note 43 2 23 3" xfId="29580" xr:uid="{5280AFE8-5134-49C9-A8E8-EBBD5F189911}"/>
    <cellStyle name="Note 43 2 24" xfId="17216" xr:uid="{E725B3D0-2F82-42F2-90D0-D1BF1F83C5DA}"/>
    <cellStyle name="Note 43 2 24 2" xfId="7084" xr:uid="{338496EE-DB75-450E-A4CC-F8AA70817FF2}"/>
    <cellStyle name="Note 43 2 24 3" xfId="33780" xr:uid="{468A6409-128A-4D2A-823F-ADD7B7114F79}"/>
    <cellStyle name="Note 43 2 25" xfId="22522" xr:uid="{FD757AFD-3219-47E8-9E67-60A0C7F94234}"/>
    <cellStyle name="Note 43 2 26" xfId="24277" xr:uid="{027C2DB8-146D-4CDA-8DA9-C39CE573D131}"/>
    <cellStyle name="Note 43 2 27" xfId="34049" xr:uid="{20398823-2DE6-49FD-A8FA-E9F81800ECAA}"/>
    <cellStyle name="Note 43 2 28" xfId="34297" xr:uid="{90927BC0-AA65-4655-9A90-94C0E11C7E3D}"/>
    <cellStyle name="Note 43 2 3" xfId="3501" xr:uid="{4E76DD36-63D5-42EC-92B0-2D4F57F351EA}"/>
    <cellStyle name="Note 43 2 3 2" xfId="13488" xr:uid="{AB56396F-1FC2-4960-9A9E-ABA96E34DB42}"/>
    <cellStyle name="Note 43 2 3 2 2" xfId="22794" xr:uid="{CB40FC28-0234-487C-BAB4-12686F342333}"/>
    <cellStyle name="Note 43 2 3 2 3" xfId="30629" xr:uid="{956D5FDC-5279-48CE-A673-A76288A2C71B}"/>
    <cellStyle name="Note 43 2 3 3" xfId="7143" xr:uid="{2BFAAC4A-D88B-4AA8-9DBA-8C5091ABE75A}"/>
    <cellStyle name="Note 43 2 3 4" xfId="7454" xr:uid="{267867D2-BCE7-435A-B957-FC2A8C1734C2}"/>
    <cellStyle name="Note 43 2 3 5" xfId="25098" xr:uid="{1664B459-3416-4A0C-AE3E-24444AE6D802}"/>
    <cellStyle name="Note 43 2 4" xfId="3782" xr:uid="{F310EF74-1721-4F8C-BA94-F44EC629855B}"/>
    <cellStyle name="Note 43 2 4 2" xfId="14098" xr:uid="{0A07F6E4-6F06-4AF8-84D7-04FAFD2D2482}"/>
    <cellStyle name="Note 43 2 4 2 2" xfId="19286" xr:uid="{7136E33C-A23E-47A7-8865-D1554EE8DDB6}"/>
    <cellStyle name="Note 43 2 4 2 3" xfId="31126" xr:uid="{43429C10-0D67-4583-B69E-AE4352607DE1}"/>
    <cellStyle name="Note 43 2 4 3" xfId="17373" xr:uid="{0A599349-0060-48B6-B4E5-7C38B68335B7}"/>
    <cellStyle name="Note 43 2 4 4" xfId="25605" xr:uid="{939D7DD8-BF57-4E3D-AB5C-AE4ECFC2657B}"/>
    <cellStyle name="Note 43 2 5" xfId="7525" xr:uid="{01D3A254-28CD-4273-987B-BC3E9A59DDEC}"/>
    <cellStyle name="Note 43 2 5 2" xfId="13929" xr:uid="{2755ED34-FCCC-44CB-945D-5EB4035856F0}"/>
    <cellStyle name="Note 43 2 5 2 2" xfId="18556" xr:uid="{9923BFF7-EF83-4585-9BCB-FB04E8E317ED}"/>
    <cellStyle name="Note 43 2 5 2 3" xfId="30959" xr:uid="{8C3057F8-BBAC-4EE8-AC63-AACE37D530D4}"/>
    <cellStyle name="Note 43 2 5 3" xfId="21788" xr:uid="{E33BF989-9A7E-4776-A1D5-F80C3B175BD6}"/>
    <cellStyle name="Note 43 2 5 4" xfId="25438" xr:uid="{D04C640D-1935-49A0-99AA-62B43C381B38}"/>
    <cellStyle name="Note 43 2 6" xfId="7863" xr:uid="{097855C4-56B2-463D-ABD9-68C7FB37BC8C}"/>
    <cellStyle name="Note 43 2 6 2" xfId="14334" xr:uid="{39C9A1B6-297A-4D80-A70B-F2242E8121B0}"/>
    <cellStyle name="Note 43 2 6 2 2" xfId="20027" xr:uid="{B45F977A-AD97-4FA4-B08A-2BCCC111B863}"/>
    <cellStyle name="Note 43 2 6 2 3" xfId="31350" xr:uid="{4F40E115-3CE3-4E42-B8E5-B95E1190F05E}"/>
    <cellStyle name="Note 43 2 6 3" xfId="18524" xr:uid="{AF86CBF2-67EE-4736-B8A6-1320BA287D12}"/>
    <cellStyle name="Note 43 2 6 4" xfId="25829" xr:uid="{66F247F4-1FF0-4848-A8AC-1E801B3B35C2}"/>
    <cellStyle name="Note 43 2 7" xfId="8103" xr:uid="{2ED47C81-4F81-4D90-A17A-6BBB20A15721}"/>
    <cellStyle name="Note 43 2 7 2" xfId="14574" xr:uid="{00A5ABF3-BBDA-4099-9DB2-12DBE03698B3}"/>
    <cellStyle name="Note 43 2 7 2 2" xfId="7748" xr:uid="{D8B3232E-8032-460A-AADD-89020798FCCB}"/>
    <cellStyle name="Note 43 2 7 2 3" xfId="31584" xr:uid="{7370096E-C535-4011-8A47-30B1E15CA0CA}"/>
    <cellStyle name="Note 43 2 7 3" xfId="4933" xr:uid="{6EB42758-6795-4ED3-BB88-9F23F2AECCEE}"/>
    <cellStyle name="Note 43 2 7 4" xfId="26064" xr:uid="{E25D8065-82E2-49EC-B327-74C5C9B8C07C}"/>
    <cellStyle name="Note 43 2 8" xfId="8507" xr:uid="{5F000129-5B4C-4DE0-AF70-B336D62C3AAE}"/>
    <cellStyle name="Note 43 2 8 2" xfId="14978" xr:uid="{6F2DB5A7-3698-4E01-9E4B-B2B5E96FBB1A}"/>
    <cellStyle name="Note 43 2 8 2 2" xfId="5210" xr:uid="{EC45106D-5F22-40AD-9B21-C34052A22393}"/>
    <cellStyle name="Note 43 2 8 2 3" xfId="31889" xr:uid="{5826D10F-D71D-4331-BD99-C001DB36E2F3}"/>
    <cellStyle name="Note 43 2 8 3" xfId="23671" xr:uid="{9ECE7CFB-4A63-4D70-BB4B-66FBD0D364AD}"/>
    <cellStyle name="Note 43 2 8 4" xfId="26370" xr:uid="{89F96185-C68C-46C4-A273-B4DE6B452402}"/>
    <cellStyle name="Note 43 2 9" xfId="8345" xr:uid="{9CF3E516-77FC-4402-B809-D42C98BF4A29}"/>
    <cellStyle name="Note 43 2 9 2" xfId="14816" xr:uid="{329D0952-A41C-4FCD-B2B4-848E46325EDA}"/>
    <cellStyle name="Note 43 2 9 2 2" xfId="22009" xr:uid="{326254EE-1D2E-4A1E-BB85-E1596634F580}"/>
    <cellStyle name="Note 43 2 9 2 3" xfId="31727" xr:uid="{DE727979-9CA2-4927-B27C-9E8B980ADAE5}"/>
    <cellStyle name="Note 43 2 9 3" xfId="23639" xr:uid="{EE7E85C1-F7CC-4519-8A1A-28FABA688653}"/>
    <cellStyle name="Note 43 2 9 4" xfId="26208" xr:uid="{DD8C2799-1C9B-4F69-BE4A-977DD054B4BE}"/>
    <cellStyle name="Note 43 20" xfId="11128" xr:uid="{7F757CAE-E928-45AD-B7C6-87A215BD6A98}"/>
    <cellStyle name="Note 43 20 2" xfId="4533" xr:uid="{1D0EEDD6-9F8F-49F3-A4AD-84D089FD406B}"/>
    <cellStyle name="Note 43 20 3" xfId="28450" xr:uid="{1DBBB374-3E9A-4E16-B060-8602E00B747D}"/>
    <cellStyle name="Note 43 21" xfId="11569" xr:uid="{95722C40-8D69-47ED-9116-D5B183FACCC4}"/>
    <cellStyle name="Note 43 21 2" xfId="5342" xr:uid="{A9F66F0F-C276-4EED-95C9-1D9A775F1744}"/>
    <cellStyle name="Note 43 21 3" xfId="28855" xr:uid="{5EB31DDE-0D67-4639-AAF7-0C56628ADD90}"/>
    <cellStyle name="Note 43 22" xfId="10733" xr:uid="{ED514790-71F5-49D6-996C-A22CBCFCF2A7}"/>
    <cellStyle name="Note 43 22 2" xfId="23239" xr:uid="{715873BB-354D-4E6A-B5E6-F3386C267E8B}"/>
    <cellStyle name="Note 43 22 3" xfId="28263" xr:uid="{D4AFE52B-DD81-44B1-BA44-DA6B7EFC1645}"/>
    <cellStyle name="Note 43 23" xfId="11889" xr:uid="{17FD0D4C-1BD7-477A-89CE-C25A15D216A8}"/>
    <cellStyle name="Note 43 23 2" xfId="22349" xr:uid="{8A0FDD0D-8A5C-4F42-A28A-EE5547FAB064}"/>
    <cellStyle name="Note 43 23 3" xfId="29168" xr:uid="{B0262D65-2500-4B60-83D5-04D9E7C37C8C}"/>
    <cellStyle name="Note 43 24" xfId="12072" xr:uid="{88662CD6-05DE-41AF-8E0E-01C745C64C38}"/>
    <cellStyle name="Note 43 24 2" xfId="21819" xr:uid="{56518CC8-FAB5-439D-B023-1AF2DDFBF595}"/>
    <cellStyle name="Note 43 24 3" xfId="29347" xr:uid="{49E491B7-6A30-4106-944A-2C461C196D81}"/>
    <cellStyle name="Note 43 25" xfId="12197" xr:uid="{F76AB9C1-C235-4EBE-9F31-1990E3D3A398}"/>
    <cellStyle name="Note 43 25 2" xfId="23810" xr:uid="{8CB121C7-1366-4593-B1C3-68ED8C3BC67E}"/>
    <cellStyle name="Note 43 25 3" xfId="29468" xr:uid="{7071B450-EB38-4970-A827-7E200BCB0C8B}"/>
    <cellStyle name="Note 43 26" xfId="17215" xr:uid="{0B52FB84-52BE-4604-B384-5DFFE4C57DF9}"/>
    <cellStyle name="Note 43 26 2" xfId="18881" xr:uid="{A62724DC-7217-44AD-A399-DB2DCA05A3BD}"/>
    <cellStyle name="Note 43 26 3" xfId="33779" xr:uid="{06077FEF-E792-49E4-BF8F-50E17BC5C3E1}"/>
    <cellStyle name="Note 43 27" xfId="20421" xr:uid="{81DB7EFA-EBD2-4213-9DD1-F68849918476}"/>
    <cellStyle name="Note 43 28" xfId="34327" xr:uid="{8A5EF343-96EE-4C6B-9CD3-37294AB7EC18}"/>
    <cellStyle name="Note 43 29" xfId="34036" xr:uid="{A00DA5DB-CFEF-4C71-9257-A700A90EAED4}"/>
    <cellStyle name="Note 43 3" xfId="2277" xr:uid="{00000000-0005-0000-0000-0000E6080000}"/>
    <cellStyle name="Note 43 3 2" xfId="4275" xr:uid="{90127FC5-1028-466F-800A-B15ABCAE5952}"/>
    <cellStyle name="Note 43 3 2 2" xfId="13490" xr:uid="{CC8A4744-0BED-4751-8FA1-CE3FEA3ECB55}"/>
    <cellStyle name="Note 43 3 2 2 2" xfId="20332" xr:uid="{BE0260B3-5AC6-4941-BB14-632F01463E3A}"/>
    <cellStyle name="Note 43 3 2 2 3" xfId="30631" xr:uid="{1112D463-85E1-4CB5-B859-8593CCB2E2C7}"/>
    <cellStyle name="Note 43 3 2 3" xfId="17495" xr:uid="{29F94E8F-E053-418B-A7C0-166061D75430}"/>
    <cellStyle name="Note 43 3 2 4" xfId="25100" xr:uid="{87DBFE3E-992E-430E-894E-8BF73C0DCD4A}"/>
    <cellStyle name="Note 43 3 3" xfId="11572" xr:uid="{8CD60256-B24D-419F-AE60-D3134684B9CC}"/>
    <cellStyle name="Note 43 3 3 2" xfId="21853" xr:uid="{CC641C62-693B-4F42-81EF-4BFA0F29750A}"/>
    <cellStyle name="Note 43 3 3 3" xfId="28858" xr:uid="{21C88EED-DC83-4E03-AED1-A264002436AD}"/>
    <cellStyle name="Note 43 3 4" xfId="12467" xr:uid="{DD968F2E-9B74-4502-B09B-230EF94CB744}"/>
    <cellStyle name="Note 43 3 4 2" xfId="19990" xr:uid="{075A132E-7589-4EBF-B51E-BD8912D2E701}"/>
    <cellStyle name="Note 43 3 4 3" xfId="29693" xr:uid="{1C2142A9-3A41-4D7D-8838-6CD0E8B6D14C}"/>
    <cellStyle name="Note 43 3 5" xfId="5366" xr:uid="{044C03A6-FA14-4CD8-8C3D-5BBCB5E04659}"/>
    <cellStyle name="Note 43 3 6" xfId="24195" xr:uid="{D28FF006-54BA-480D-AB34-04FC2B65D394}"/>
    <cellStyle name="Note 43 30" xfId="24239" xr:uid="{AC3A2E69-0BC0-4198-AAB8-A6C55FEAE734}"/>
    <cellStyle name="Note 43 4" xfId="3318" xr:uid="{DCD141E3-E3B2-4EB9-8A62-746BE733B7B1}"/>
    <cellStyle name="Note 43 4 2" xfId="12948" xr:uid="{B7B32084-E9A7-4E50-A756-0D9E520B073D}"/>
    <cellStyle name="Note 43 4 2 2" xfId="5680" xr:uid="{CC64895B-C095-4FEB-83D2-042533549578}"/>
    <cellStyle name="Note 43 4 2 3" xfId="30173" xr:uid="{986D42CC-8CB4-4068-B196-C20788BCF30C}"/>
    <cellStyle name="Note 43 4 3" xfId="6598" xr:uid="{65C6740D-EEED-441C-ADAF-CD89217664E7}"/>
    <cellStyle name="Note 43 4 4" xfId="21729" xr:uid="{DB6E3F2F-408E-47A2-B180-8A10560B9508}"/>
    <cellStyle name="Note 43 5" xfId="3502" xr:uid="{A895C57D-6510-4575-982A-F95E073B5AE8}"/>
    <cellStyle name="Note 43 5 2" xfId="13487" xr:uid="{5056D520-B736-4930-9557-3F9F3C6B5898}"/>
    <cellStyle name="Note 43 5 2 2" xfId="22177" xr:uid="{75094195-C9E9-49EE-AAB5-98A65BED86B5}"/>
    <cellStyle name="Note 43 5 2 3" xfId="30628" xr:uid="{2242D740-34F8-419B-806E-5F9FB242A3A0}"/>
    <cellStyle name="Note 43 5 3" xfId="7142" xr:uid="{B9C949B5-3C75-4919-AFEE-CBBFCAB180AF}"/>
    <cellStyle name="Note 43 5 4" xfId="5218" xr:uid="{F0503CC3-0280-41F3-B2A8-8E5108EAC73A}"/>
    <cellStyle name="Note 43 5 5" xfId="25097" xr:uid="{419E84B0-A10A-4731-BE44-582D66CB3E00}"/>
    <cellStyle name="Note 43 6" xfId="3781" xr:uid="{9A904040-7D00-4B81-BABE-41126B4D1C3C}"/>
    <cellStyle name="Note 43 6 2" xfId="14097" xr:uid="{884BF085-BC7A-4B45-9605-49FBF0A7A28E}"/>
    <cellStyle name="Note 43 6 2 2" xfId="21374" xr:uid="{8C9B4B31-B809-4B7E-84B7-58B4CBB69DD5}"/>
    <cellStyle name="Note 43 6 2 3" xfId="31125" xr:uid="{933C8B94-F381-4BE5-9218-5D5E52398670}"/>
    <cellStyle name="Note 43 6 3" xfId="17999" xr:uid="{3CBD3B33-7346-452D-A5A2-CDD84E4FCDEF}"/>
    <cellStyle name="Note 43 6 4" xfId="25604" xr:uid="{AD0D94EE-640E-460C-8CC2-1F61CD537B07}"/>
    <cellStyle name="Note 43 7" xfId="7524" xr:uid="{AD87B325-C4D0-4AE0-97E1-4A9588E26072}"/>
    <cellStyle name="Note 43 7 2" xfId="13928" xr:uid="{659E2BE9-D5F2-4DD5-B4F1-6AE332B1F974}"/>
    <cellStyle name="Note 43 7 2 2" xfId="4621" xr:uid="{81654A3C-D914-4DF1-9D0B-782E60B5D504}"/>
    <cellStyle name="Note 43 7 2 3" xfId="30958" xr:uid="{C1B6589C-507B-4B28-94E5-C9BCEDA14E19}"/>
    <cellStyle name="Note 43 7 3" xfId="23839" xr:uid="{333CA4CD-3EBB-412B-AF30-9BA608F76EF2}"/>
    <cellStyle name="Note 43 7 4" xfId="25437" xr:uid="{0E9B00D2-C781-4CE4-8E1C-BA0C1B6F7118}"/>
    <cellStyle name="Note 43 8" xfId="7862" xr:uid="{4F8F5C41-A114-4312-8C9C-9CC29D187FA4}"/>
    <cellStyle name="Note 43 8 2" xfId="14333" xr:uid="{F0C101A2-AF38-4556-93F8-840A0C635815}"/>
    <cellStyle name="Note 43 8 2 2" xfId="4470" xr:uid="{D728BEFB-0508-4526-B2D2-966F2D089AF9}"/>
    <cellStyle name="Note 43 8 2 3" xfId="31349" xr:uid="{648DF087-D8C4-47BB-B021-C74C9AD56E4B}"/>
    <cellStyle name="Note 43 8 3" xfId="20638" xr:uid="{7207D5B2-7CFC-43B5-8A79-DE129622E76D}"/>
    <cellStyle name="Note 43 8 4" xfId="25828" xr:uid="{B38C9603-34C0-4211-878C-CD4ABD822170}"/>
    <cellStyle name="Note 43 9" xfId="8104" xr:uid="{ECDE529C-3D5C-477F-86C4-AB7860332D5E}"/>
    <cellStyle name="Note 43 9 2" xfId="14575" xr:uid="{36601615-B82D-4F69-BAF5-10534A8B12F6}"/>
    <cellStyle name="Note 43 9 2 2" xfId="23983" xr:uid="{F9B56910-C2C5-465C-B414-501DCE7DB05E}"/>
    <cellStyle name="Note 43 9 2 3" xfId="31585" xr:uid="{609AD523-24CF-42EF-A537-26C4EC199CE2}"/>
    <cellStyle name="Note 43 9 3" xfId="20815" xr:uid="{239D0B91-2878-4894-8C1B-9C4C16E02884}"/>
    <cellStyle name="Note 43 9 4" xfId="26065" xr:uid="{54B242C0-D96A-4BAA-9BDA-F809A6ECF330}"/>
    <cellStyle name="Note 43_TRAFO" xfId="2278" xr:uid="{00000000-0005-0000-0000-0000E7080000}"/>
    <cellStyle name="Note 44" xfId="2279" xr:uid="{00000000-0005-0000-0000-0000E8080000}"/>
    <cellStyle name="Note 44 10" xfId="8005" xr:uid="{39C6748F-1738-4BB9-8974-B3CA1B515AE6}"/>
    <cellStyle name="Note 44 10 2" xfId="14476" xr:uid="{34C37D83-94F4-4DC2-94A1-93E245004066}"/>
    <cellStyle name="Note 44 10 2 2" xfId="21856" xr:uid="{80E8DE5A-A34B-4074-A4C8-C42E7CB4B0DF}"/>
    <cellStyle name="Note 44 10 2 3" xfId="31486" xr:uid="{A8226CF0-EFBE-44A8-8E25-CF10242D44C4}"/>
    <cellStyle name="Note 44 10 3" xfId="5308" xr:uid="{80D4314D-ED00-4CF7-8EE4-6230227161BD}"/>
    <cellStyle name="Note 44 10 4" xfId="25966" xr:uid="{2C662746-0847-4475-B483-2C65B1EAB3CE}"/>
    <cellStyle name="Note 44 11" xfId="8346" xr:uid="{242E8077-E953-4B63-8F49-1DD5862A3D5A}"/>
    <cellStyle name="Note 44 11 2" xfId="14817" xr:uid="{8D7BD771-32BD-4442-9797-D49751D536C7}"/>
    <cellStyle name="Note 44 11 2 2" xfId="23618" xr:uid="{587A87EC-9304-4B53-B972-3F1DE7A9BB15}"/>
    <cellStyle name="Note 44 11 2 3" xfId="31728" xr:uid="{5CE3A4ED-1D6B-4DD8-A582-0FAAB98B1A2F}"/>
    <cellStyle name="Note 44 11 3" xfId="19983" xr:uid="{0340D79C-EE23-493D-8979-BCB93A908189}"/>
    <cellStyle name="Note 44 11 4" xfId="26209" xr:uid="{5DA8F05D-218B-4315-91A8-C3DA13569D89}"/>
    <cellStyle name="Note 44 12" xfId="9053" xr:uid="{55FB91F4-51B5-40FF-B169-144A27473159}"/>
    <cellStyle name="Note 44 12 2" xfId="15524" xr:uid="{12CE0821-48DA-47F7-B66F-B88217422F32}"/>
    <cellStyle name="Note 44 12 2 2" xfId="22846" xr:uid="{E8FC6E86-02CD-4568-9376-D9A52843407B}"/>
    <cellStyle name="Note 44 12 2 3" xfId="32343" xr:uid="{FFBF624A-328D-41AF-BFE1-17D7DC74EAFD}"/>
    <cellStyle name="Note 44 12 3" xfId="4768" xr:uid="{116A1458-F68A-4F53-9453-4EA1E5D9F8E8}"/>
    <cellStyle name="Note 44 12 4" xfId="26825" xr:uid="{8094CFEC-FBAE-4260-8996-F4087CB3D949}"/>
    <cellStyle name="Note 44 13" xfId="8887" xr:uid="{C39545C2-F925-4981-96E5-88B19058CE53}"/>
    <cellStyle name="Note 44 13 2" xfId="15358" xr:uid="{89D1BDD8-F69F-4535-AFCE-490E972A6E2C}"/>
    <cellStyle name="Note 44 13 2 2" xfId="4483" xr:uid="{8EF355C2-338C-4C02-B8F9-82376BE129E2}"/>
    <cellStyle name="Note 44 13 2 3" xfId="32178" xr:uid="{E3E2D984-E7A6-4BE4-91AD-206B0A8AA1C5}"/>
    <cellStyle name="Note 44 13 3" xfId="17833" xr:uid="{37AC405D-4B3C-4558-8646-59373606A800}"/>
    <cellStyle name="Note 44 13 4" xfId="26660" xr:uid="{5CB66436-D2E9-49D0-BC9E-6B86A06CAE8A}"/>
    <cellStyle name="Note 44 14" xfId="9286" xr:uid="{6EF74D2D-A89D-49D4-9E15-177A2ED8FAD6}"/>
    <cellStyle name="Note 44 14 2" xfId="15757" xr:uid="{81599A19-38E5-4941-9AB0-35F7849F4917}"/>
    <cellStyle name="Note 44 14 2 2" xfId="22773" xr:uid="{C9D82A4A-2B3E-4B70-BB1C-1CFECD191E8D}"/>
    <cellStyle name="Note 44 14 2 3" xfId="32567" xr:uid="{39FB59E3-C0A9-4B7F-BE57-BDE510B7C743}"/>
    <cellStyle name="Note 44 14 3" xfId="4690" xr:uid="{63E38C9A-05E5-4369-A724-7ABA2F6AFBD9}"/>
    <cellStyle name="Note 44 14 4" xfId="27048" xr:uid="{A1B46B9B-F05C-4C32-B9D1-B8BC3F037424}"/>
    <cellStyle name="Note 44 15" xfId="9525" xr:uid="{46EE18CE-2E6D-440E-8E29-760C2E3B4819}"/>
    <cellStyle name="Note 44 15 2" xfId="15996" xr:uid="{3970A670-8F1A-45AE-9D82-81ACF3B78636}"/>
    <cellStyle name="Note 44 15 2 2" xfId="21493" xr:uid="{951DF186-CAC8-4C97-9E29-B9702D8D1E19}"/>
    <cellStyle name="Note 44 15 2 3" xfId="32793" xr:uid="{9076E9B5-BF7F-40B6-B10D-643B1375B65D}"/>
    <cellStyle name="Note 44 15 3" xfId="21811" xr:uid="{616BD6BF-C608-4A03-9DFF-26BF7B1A6A77}"/>
    <cellStyle name="Note 44 15 4" xfId="27274" xr:uid="{BAE2AF33-3DFE-435F-A616-606FF12B963C}"/>
    <cellStyle name="Note 44 16" xfId="9976" xr:uid="{AD466025-3F4F-4CDA-8DAE-13BB928D8E02}"/>
    <cellStyle name="Note 44 16 2" xfId="16447" xr:uid="{AA3C2418-AE9A-458A-A1D2-743BB40643A7}"/>
    <cellStyle name="Note 44 16 2 2" xfId="23368" xr:uid="{FA26A183-6132-4852-A516-E0E827B19CB3}"/>
    <cellStyle name="Note 44 16 2 3" xfId="33064" xr:uid="{74A1260E-D545-4B68-BBE3-C581F9EEAFD3}"/>
    <cellStyle name="Note 44 16 3" xfId="18143" xr:uid="{7721134D-66C5-4A2B-85C5-A2D947BB6293}"/>
    <cellStyle name="Note 44 16 4" xfId="27552" xr:uid="{E14FDD35-6B94-45D4-8199-47C4125C585D}"/>
    <cellStyle name="Note 44 17" xfId="10155" xr:uid="{E05E5D17-C82C-4B95-B525-C5FD17B1E54D}"/>
    <cellStyle name="Note 44 17 2" xfId="16626" xr:uid="{BCA8FB68-C057-4ED4-A3EB-DC669ACD1C3F}"/>
    <cellStyle name="Note 44 17 2 2" xfId="5098" xr:uid="{D96CDBC0-4172-4381-BEE0-A00D821454CE}"/>
    <cellStyle name="Note 44 17 2 3" xfId="33241" xr:uid="{057F7BE0-E983-468C-AE3F-91B5F9820006}"/>
    <cellStyle name="Note 44 17 3" xfId="18913" xr:uid="{3F3BF8E2-0780-426E-A789-1CAE02BDD207}"/>
    <cellStyle name="Note 44 17 4" xfId="27728" xr:uid="{145ABEA9-A3FC-4621-91E8-EBAD16AE6D76}"/>
    <cellStyle name="Note 44 18" xfId="10332" xr:uid="{17D99845-537C-4915-B56D-1E7F18ACB80B}"/>
    <cellStyle name="Note 44 18 2" xfId="16803" xr:uid="{EAA4FED6-B032-4E2C-B873-7C0C9511DDE3}"/>
    <cellStyle name="Note 44 18 2 2" xfId="19507" xr:uid="{D873AECD-56DB-4331-8513-777AF3D89DA5}"/>
    <cellStyle name="Note 44 18 2 3" xfId="33416" xr:uid="{80599E89-DC64-4D04-9EEF-9DB50DDCF928}"/>
    <cellStyle name="Note 44 18 3" xfId="23862" xr:uid="{6BA2B0E8-9469-47E6-BC10-F9F5A2AE6126}"/>
    <cellStyle name="Note 44 18 4" xfId="27904" xr:uid="{6DD8C498-19E7-4863-BFE9-6CFB864C0AAB}"/>
    <cellStyle name="Note 44 19" xfId="10494" xr:uid="{067A23BB-A01F-4005-8D45-E4D7599A4451}"/>
    <cellStyle name="Note 44 19 2" xfId="16965" xr:uid="{2CA3E062-8C8E-4B74-B54B-8185CD881DB2}"/>
    <cellStyle name="Note 44 19 2 2" xfId="7453" xr:uid="{066A2D33-83F6-4119-8DF0-5A9B9F3896B8}"/>
    <cellStyle name="Note 44 19 2 3" xfId="33576" xr:uid="{4AB6E539-609C-4627-A860-284643E546B8}"/>
    <cellStyle name="Note 44 19 3" xfId="17717" xr:uid="{050AC3AC-AEE8-4869-B686-6BE2B1BC8FD4}"/>
    <cellStyle name="Note 44 19 4" xfId="28064" xr:uid="{6EDF5F4A-9C12-4958-A1CE-8B2B946CAB28}"/>
    <cellStyle name="Note 44 2" xfId="2280" xr:uid="{00000000-0005-0000-0000-0000E9080000}"/>
    <cellStyle name="Note 44 2 10" xfId="9054" xr:uid="{195682BD-67D3-4402-B659-E81E8F91458D}"/>
    <cellStyle name="Note 44 2 10 2" xfId="15525" xr:uid="{052BD0A1-AE7C-4E59-95A8-AB3E6F8B167E}"/>
    <cellStyle name="Note 44 2 10 2 2" xfId="20265" xr:uid="{9F518219-AC48-4515-B933-E1F1E036003E}"/>
    <cellStyle name="Note 44 2 10 2 3" xfId="32344" xr:uid="{942F61AD-ECD7-4A7F-A865-6B6197767F2F}"/>
    <cellStyle name="Note 44 2 10 3" xfId="4998" xr:uid="{65F86CDB-0E31-44DF-B6CA-0EDA839A8903}"/>
    <cellStyle name="Note 44 2 10 4" xfId="26826" xr:uid="{2B26514F-46BD-4A4D-BA79-18CCC0794AA3}"/>
    <cellStyle name="Note 44 2 11" xfId="8888" xr:uid="{9B9B5246-E5D0-405E-9770-D8DD227B7865}"/>
    <cellStyle name="Note 44 2 11 2" xfId="15359" xr:uid="{783DAB72-779A-4539-B2C7-727BD2938393}"/>
    <cellStyle name="Note 44 2 11 2 2" xfId="20771" xr:uid="{84ACACBA-6CE5-473D-B718-AB3A31442C0C}"/>
    <cellStyle name="Note 44 2 11 2 3" xfId="32179" xr:uid="{BBFFBB4B-472D-49E3-8BA7-365AB4BCEFF3}"/>
    <cellStyle name="Note 44 2 11 3" xfId="21111" xr:uid="{1BFEB7C1-A642-407E-AAA8-9D44497F040D}"/>
    <cellStyle name="Note 44 2 11 4" xfId="26661" xr:uid="{F956B76F-782C-4517-8A17-8294E3557084}"/>
    <cellStyle name="Note 44 2 12" xfId="9287" xr:uid="{82B8BA8C-68AE-498C-AF7E-F12E934045C6}"/>
    <cellStyle name="Note 44 2 12 2" xfId="15758" xr:uid="{8585A88B-E2B1-4F0C-8D47-BA1BB7A4FAE6}"/>
    <cellStyle name="Note 44 2 12 2 2" xfId="19221" xr:uid="{34E0FDE4-5E97-4C6F-A468-B6FD83D403E6}"/>
    <cellStyle name="Note 44 2 12 2 3" xfId="32568" xr:uid="{BA051019-05D6-4117-903E-F3D22BA730E3}"/>
    <cellStyle name="Note 44 2 12 3" xfId="6991" xr:uid="{31704FDC-4287-4461-B0D7-0634AC900F32}"/>
    <cellStyle name="Note 44 2 12 4" xfId="27049" xr:uid="{0FB28E7B-A73C-470A-8E3A-01280C302F1D}"/>
    <cellStyle name="Note 44 2 13" xfId="9524" xr:uid="{D652E44B-F199-4242-AF1E-6B7DCBC7E71A}"/>
    <cellStyle name="Note 44 2 13 2" xfId="15995" xr:uid="{C0A5AD02-6EB3-4BB6-85E4-809269D506E5}"/>
    <cellStyle name="Note 44 2 13 2 2" xfId="5998" xr:uid="{8CED4F96-86B8-4C72-9D68-95025AFE508F}"/>
    <cellStyle name="Note 44 2 13 2 3" xfId="32792" xr:uid="{735494DC-F54A-480F-87AC-2742A19D38D0}"/>
    <cellStyle name="Note 44 2 13 3" xfId="20318" xr:uid="{18654DEC-2F4E-4086-8059-42EEF528F237}"/>
    <cellStyle name="Note 44 2 13 4" xfId="27273" xr:uid="{E398DA2E-69BD-41B1-B430-BE4F1689C457}"/>
    <cellStyle name="Note 44 2 14" xfId="9977" xr:uid="{2D1843D9-782A-4763-ADA7-D7ED8FE922C9}"/>
    <cellStyle name="Note 44 2 14 2" xfId="16448" xr:uid="{42FB9575-3889-4AAC-83CC-F483BF92EB5C}"/>
    <cellStyle name="Note 44 2 14 2 2" xfId="20165" xr:uid="{124581F1-17E5-492B-9893-9E60CC57C84A}"/>
    <cellStyle name="Note 44 2 14 2 3" xfId="33065" xr:uid="{E5F47D84-E73F-43DE-9B9E-052933316D29}"/>
    <cellStyle name="Note 44 2 14 3" xfId="23186" xr:uid="{7BA609D4-3B25-44D0-AA4D-6560076E269C}"/>
    <cellStyle name="Note 44 2 14 4" xfId="27553" xr:uid="{203683F6-1E90-4DFD-8849-ECB600186F78}"/>
    <cellStyle name="Note 44 2 15" xfId="10156" xr:uid="{5F366000-8B19-42D5-B6A8-8987712D4BE8}"/>
    <cellStyle name="Note 44 2 15 2" xfId="16627" xr:uid="{41EDAB93-6EFE-430B-B63E-F4FC1E3E5C9F}"/>
    <cellStyle name="Note 44 2 15 2 2" xfId="23021" xr:uid="{6FC5520D-FFDD-4CC6-A635-F16B73E213B8}"/>
    <cellStyle name="Note 44 2 15 2 3" xfId="33242" xr:uid="{9765D5D6-F83A-4ED1-B025-C904199B88D2}"/>
    <cellStyle name="Note 44 2 15 3" xfId="5349" xr:uid="{9FEA118A-37A0-4826-B60F-9B8A74E5DC15}"/>
    <cellStyle name="Note 44 2 15 4" xfId="27729" xr:uid="{99925C98-C410-4738-94DA-82DAAEE042EA}"/>
    <cellStyle name="Note 44 2 16" xfId="10333" xr:uid="{41D9A66D-F640-479D-856E-28F10B8F8F67}"/>
    <cellStyle name="Note 44 2 16 2" xfId="16804" xr:uid="{96E70891-05D4-46C8-9ADA-7172994B0625}"/>
    <cellStyle name="Note 44 2 16 2 2" xfId="18336" xr:uid="{C56AA7A2-55D1-4DEA-ABEE-C9EA6FEB675D}"/>
    <cellStyle name="Note 44 2 16 2 3" xfId="33417" xr:uid="{74526C76-95F0-48D5-891B-BE1EC701F97C}"/>
    <cellStyle name="Note 44 2 16 3" xfId="22796" xr:uid="{07CE9971-7C3C-425F-B032-BAF9CCA81008}"/>
    <cellStyle name="Note 44 2 16 4" xfId="27905" xr:uid="{B3821CFD-F243-45A2-A823-9809D0511D00}"/>
    <cellStyle name="Note 44 2 17" xfId="10495" xr:uid="{2AFB4CF4-C256-4B23-A28F-14159289A8C9}"/>
    <cellStyle name="Note 44 2 17 2" xfId="16966" xr:uid="{56EC687D-D491-4BD7-A7CA-687CE43017C6}"/>
    <cellStyle name="Note 44 2 17 2 2" xfId="22331" xr:uid="{900893B5-542C-42A6-8B88-638EC4AB4A2E}"/>
    <cellStyle name="Note 44 2 17 2 3" xfId="33577" xr:uid="{A5187BE6-DDBC-40A3-BD8C-84712EBD5F03}"/>
    <cellStyle name="Note 44 2 17 3" xfId="23058" xr:uid="{DA04AB55-0D2A-45EF-A8B8-2163AB7D8F51}"/>
    <cellStyle name="Note 44 2 17 4" xfId="28065" xr:uid="{6CEC7F64-E645-47EA-AF1D-3715EE1FE21F}"/>
    <cellStyle name="Note 44 2 18" xfId="11131" xr:uid="{EA7910B0-98AE-4E5D-9C70-BFC84C9CEE99}"/>
    <cellStyle name="Note 44 2 18 2" xfId="5431" xr:uid="{91AD4F66-ED7F-4B05-AF6F-D95942AB4F02}"/>
    <cellStyle name="Note 44 2 18 3" xfId="28453" xr:uid="{EF310264-10E7-4EDC-B3F4-E447565989FA}"/>
    <cellStyle name="Note 44 2 19" xfId="11574" xr:uid="{DEAE6B6C-2AA9-4AD3-944D-795DC57BC417}"/>
    <cellStyle name="Note 44 2 19 2" xfId="6653" xr:uid="{96C0518D-6EBE-4B08-9BB8-A5D765D52FA6}"/>
    <cellStyle name="Note 44 2 19 3" xfId="28860" xr:uid="{83E176C2-82B3-43D6-9AF8-06E789D74F99}"/>
    <cellStyle name="Note 44 2 2" xfId="2281" xr:uid="{00000000-0005-0000-0000-0000EA080000}"/>
    <cellStyle name="Note 44 2 2 2" xfId="4276" xr:uid="{256E2574-E623-4D61-8A3F-D3CB1EF10BB7}"/>
    <cellStyle name="Note 44 2 2 2 2" xfId="13493" xr:uid="{FFED998E-44F8-4B57-A74C-3A2A232F0D60}"/>
    <cellStyle name="Note 44 2 2 2 2 2" xfId="6174" xr:uid="{A14A819A-C516-4AC8-9E04-31C9BCAE1E35}"/>
    <cellStyle name="Note 44 2 2 2 2 3" xfId="30634" xr:uid="{7C9DAFC1-9E2E-44EE-984C-0E8F94C36221}"/>
    <cellStyle name="Note 44 2 2 2 3" xfId="22198" xr:uid="{6CEB269F-86BD-4294-B08F-54D8048EEC34}"/>
    <cellStyle name="Note 44 2 2 2 4" xfId="25103" xr:uid="{439D393C-E8AC-4480-A4A7-54983AC0E2D0}"/>
    <cellStyle name="Note 44 2 2 3" xfId="11575" xr:uid="{1B08F324-9E82-4BAD-890D-2DF05B20E372}"/>
    <cellStyle name="Note 44 2 2 3 2" xfId="22844" xr:uid="{39B2844E-1BF6-465F-8A31-471172F06152}"/>
    <cellStyle name="Note 44 2 2 3 3" xfId="28861" xr:uid="{B4207BDE-5DBA-4A15-AB39-9B77EC174726}"/>
    <cellStyle name="Note 44 2 2 4" xfId="12468" xr:uid="{76BC6737-71F6-4F35-AFF1-E6538BB19359}"/>
    <cellStyle name="Note 44 2 2 4 2" xfId="18660" xr:uid="{B93C2426-0E15-40DC-9B18-2967C54B27A7}"/>
    <cellStyle name="Note 44 2 2 4 3" xfId="29694" xr:uid="{293A9706-66D9-4B5B-B92A-BED71AFC48ED}"/>
    <cellStyle name="Note 44 2 2 5" xfId="23989" xr:uid="{E3166805-765B-4845-AACA-82559809312C}"/>
    <cellStyle name="Note 44 2 20" xfId="10731" xr:uid="{81BB01DA-09B3-47E2-958E-FFCF18F18FA1}"/>
    <cellStyle name="Note 44 2 20 2" xfId="18295" xr:uid="{73B00981-4386-4C0E-B145-233328FB5E88}"/>
    <cellStyle name="Note 44 2 20 3" xfId="28261" xr:uid="{3E7182F8-654B-4B7A-9E00-F6A77411ABE2}"/>
    <cellStyle name="Note 44 2 21" xfId="11892" xr:uid="{B95B5394-E101-4695-8041-6BD4CAA12FEE}"/>
    <cellStyle name="Note 44 2 21 2" xfId="4949" xr:uid="{7D16C729-E8BB-48A7-9FA5-8C7D21890883}"/>
    <cellStyle name="Note 44 2 21 3" xfId="29171" xr:uid="{7297DEE4-AA3E-417A-9EF6-C8F2C1699303}"/>
    <cellStyle name="Note 44 2 22" xfId="12075" xr:uid="{40780C80-4271-4B7D-8FF3-522FA927E49B}"/>
    <cellStyle name="Note 44 2 22 2" xfId="21994" xr:uid="{6D0EEDF9-8AE7-4808-BCF5-841555FB04CD}"/>
    <cellStyle name="Note 44 2 22 3" xfId="29350" xr:uid="{BE178B70-83A8-4710-A5DC-E7C9E6B29C8E}"/>
    <cellStyle name="Note 44 2 23" xfId="12199" xr:uid="{9F74BB12-75A8-4AFA-A55C-BCF993124932}"/>
    <cellStyle name="Note 44 2 23 2" xfId="18745" xr:uid="{B856BC7B-AC78-4515-AC06-0AD7A98626C7}"/>
    <cellStyle name="Note 44 2 23 3" xfId="29470" xr:uid="{92FC6AA9-AC94-44A1-B5F7-178A92C33129}"/>
    <cellStyle name="Note 44 2 24" xfId="17218" xr:uid="{3DBCE5B1-8065-4B86-9C12-EDD76291109C}"/>
    <cellStyle name="Note 44 2 24 2" xfId="17722" xr:uid="{F566F9D5-5952-4595-BA99-C9D42420C757}"/>
    <cellStyle name="Note 44 2 24 3" xfId="33782" xr:uid="{FDBAD931-E054-400F-9054-34843C012446}"/>
    <cellStyle name="Note 44 2 25" xfId="17806" xr:uid="{BC2D2FBE-1E84-4971-81E6-58744C5F2CF9}"/>
    <cellStyle name="Note 44 2 26" xfId="34320" xr:uid="{3AB6AFD2-7687-4DD6-8C1B-769F794014B3}"/>
    <cellStyle name="Note 44 2 27" xfId="27382" xr:uid="{A5F19DAA-480E-4930-A6FA-E70EBFCC0BFF}"/>
    <cellStyle name="Note 44 2 28" xfId="24175" xr:uid="{13AB56C8-6807-472E-BE3D-4BC0A3164911}"/>
    <cellStyle name="Note 44 2 3" xfId="3499" xr:uid="{23BAAFA5-0C22-4091-81C4-F2A5746E5773}"/>
    <cellStyle name="Note 44 2 3 2" xfId="13492" xr:uid="{6F11B9A2-7A54-4DD5-BC0F-ABFB4DE7F116}"/>
    <cellStyle name="Note 44 2 3 2 2" xfId="21988" xr:uid="{6534B466-C848-4341-8368-7688F0943980}"/>
    <cellStyle name="Note 44 2 3 2 3" xfId="30633" xr:uid="{09C328CE-BFB2-4488-97E4-879160DE69DD}"/>
    <cellStyle name="Note 44 2 3 3" xfId="7146" xr:uid="{2832079A-ED7E-4F2E-93DB-1E252F84E3BD}"/>
    <cellStyle name="Note 44 2 3 4" xfId="21178" xr:uid="{594DD1A9-CFDF-4B67-81F7-56AC954A469B}"/>
    <cellStyle name="Note 44 2 3 5" xfId="25102" xr:uid="{226ADE8A-3CC2-417A-98DF-91084482B47B}"/>
    <cellStyle name="Note 44 2 4" xfId="3784" xr:uid="{C7575516-FCE6-4E85-84F8-93A188CE90F2}"/>
    <cellStyle name="Note 44 2 4 2" xfId="14100" xr:uid="{754C1DBD-EE2E-45AA-AA8C-0DD0AD292EB3}"/>
    <cellStyle name="Note 44 2 4 2 2" xfId="22129" xr:uid="{D5A5251E-A339-4EA9-9C84-A1D9D35A9435}"/>
    <cellStyle name="Note 44 2 4 2 3" xfId="31128" xr:uid="{29AC858D-74BC-4A69-8CC3-13D18E600217}"/>
    <cellStyle name="Note 44 2 4 3" xfId="20137" xr:uid="{D5DBDC4C-90AC-4D65-B318-95B040328AE6}"/>
    <cellStyle name="Note 44 2 4 4" xfId="25607" xr:uid="{7A72650C-555E-44CB-A6EE-98645720E996}"/>
    <cellStyle name="Note 44 2 5" xfId="7527" xr:uid="{97BC09F7-69CB-4E36-AB88-278F13285C6A}"/>
    <cellStyle name="Note 44 2 5 2" xfId="13931" xr:uid="{917B5025-33D9-4EF7-A631-B193D6DBC758}"/>
    <cellStyle name="Note 44 2 5 2 2" xfId="22027" xr:uid="{DA6E10DD-4E9C-4BA2-81FE-C92F4F289382}"/>
    <cellStyle name="Note 44 2 5 2 3" xfId="30961" xr:uid="{1E3D717C-0FD6-475A-A394-91914C7A70B8}"/>
    <cellStyle name="Note 44 2 5 3" xfId="18597" xr:uid="{3E70FD05-FB3E-45DF-B54A-E4508E5364D2}"/>
    <cellStyle name="Note 44 2 5 4" xfId="25440" xr:uid="{E4AC862A-1151-4666-8BE6-AB47F8E83938}"/>
    <cellStyle name="Note 44 2 6" xfId="7865" xr:uid="{DA2EF6CF-2178-4C3C-A1A9-224AE51DFFCC}"/>
    <cellStyle name="Note 44 2 6 2" xfId="14336" xr:uid="{34C031E5-1BA4-4740-88C4-F3405DAE7D4B}"/>
    <cellStyle name="Note 44 2 6 2 2" xfId="17780" xr:uid="{EE2F47E9-1767-4D27-8A83-5C375BF8358F}"/>
    <cellStyle name="Note 44 2 6 2 3" xfId="31352" xr:uid="{308C2DD9-ADF3-4DF9-A230-5E6AAB2562B5}"/>
    <cellStyle name="Note 44 2 6 3" xfId="20390" xr:uid="{5074F53B-A5BD-456A-9F4D-F577158A16FD}"/>
    <cellStyle name="Note 44 2 6 4" xfId="25831" xr:uid="{DE7EC78C-26FC-4FA9-BD80-7FDCD65E6F26}"/>
    <cellStyle name="Note 44 2 7" xfId="8101" xr:uid="{25A853B5-CF25-4598-8FCF-4A5A9603CA0D}"/>
    <cellStyle name="Note 44 2 7 2" xfId="14572" xr:uid="{7CCDA98C-4146-446D-9646-281CDCC3F363}"/>
    <cellStyle name="Note 44 2 7 2 2" xfId="19368" xr:uid="{D9C41409-BC5E-445E-8F5F-7FFBCB62F4FD}"/>
    <cellStyle name="Note 44 2 7 2 3" xfId="31582" xr:uid="{7453C0C7-3472-477A-9DF9-A18D46FDB791}"/>
    <cellStyle name="Note 44 2 7 3" xfId="4684" xr:uid="{C9BE20FA-CFD4-460F-9F38-10080CF337D6}"/>
    <cellStyle name="Note 44 2 7 4" xfId="26062" xr:uid="{469D5E69-5650-4136-8F3A-97A3EFEC7EB5}"/>
    <cellStyle name="Note 44 2 8" xfId="8508" xr:uid="{0AFC5BA1-00EC-4533-A397-B5BAA8EB09C7}"/>
    <cellStyle name="Note 44 2 8 2" xfId="14979" xr:uid="{A750FAD9-D073-40F4-A859-403B089E8517}"/>
    <cellStyle name="Note 44 2 8 2 2" xfId="6074" xr:uid="{78941D0B-1B76-4CB5-9547-C42BFE6D21FD}"/>
    <cellStyle name="Note 44 2 8 2 3" xfId="31890" xr:uid="{FD75F710-A86E-4D75-A9D8-86CBD1735739}"/>
    <cellStyle name="Note 44 2 8 3" xfId="19855" xr:uid="{D02AD2A7-B9BE-4B5D-88F9-FFB757B20611}"/>
    <cellStyle name="Note 44 2 8 4" xfId="26371" xr:uid="{90088C69-1E56-4E59-950D-B71E834BD202}"/>
    <cellStyle name="Note 44 2 9" xfId="8003" xr:uid="{D33DFB02-8265-46FB-A89F-7B26473D6BA0}"/>
    <cellStyle name="Note 44 2 9 2" xfId="14474" xr:uid="{413E55FA-FB9D-4660-A8E5-ED196303F6F1}"/>
    <cellStyle name="Note 44 2 9 2 2" xfId="21812" xr:uid="{A9910AA5-45BF-4364-8935-4D08B6F9B989}"/>
    <cellStyle name="Note 44 2 9 2 3" xfId="31484" xr:uid="{1380235F-0950-488D-B727-E0BDFAB9E6B9}"/>
    <cellStyle name="Note 44 2 9 3" xfId="17678" xr:uid="{21702C63-292F-441C-ACC0-E09D9981C507}"/>
    <cellStyle name="Note 44 2 9 4" xfId="25964" xr:uid="{9AB1D7C8-B9C5-4553-BB2B-E27843F7E270}"/>
    <cellStyle name="Note 44 20" xfId="11130" xr:uid="{A8076A77-3640-4EC1-9EB8-E3F007FA8A5D}"/>
    <cellStyle name="Note 44 20 2" xfId="5339" xr:uid="{18CABF7A-A79E-4AEC-B16F-782F95FD66D9}"/>
    <cellStyle name="Note 44 20 3" xfId="28452" xr:uid="{75FF939A-B329-4BE0-BA08-F42A68D12FE8}"/>
    <cellStyle name="Note 44 21" xfId="11573" xr:uid="{834F63AE-7BDD-4177-861F-3F28104B95E6}"/>
    <cellStyle name="Note 44 21 2" xfId="21677" xr:uid="{E87421F6-6EFF-4F3F-856D-000A06A31FFE}"/>
    <cellStyle name="Note 44 21 3" xfId="28859" xr:uid="{784C9C43-A314-4764-B7D0-781A642EF259}"/>
    <cellStyle name="Note 44 22" xfId="10732" xr:uid="{54BE597C-504C-4B3F-A97C-E86C5652B23F}"/>
    <cellStyle name="Note 44 22 2" xfId="19785" xr:uid="{867A7F4E-9CA4-4BFC-8472-A23BD54837F8}"/>
    <cellStyle name="Note 44 22 3" xfId="28262" xr:uid="{5788310E-B8A8-4145-BBEE-4CB3255CC039}"/>
    <cellStyle name="Note 44 23" xfId="11891" xr:uid="{EDDF2017-7B11-4AA5-AB96-750ECC783C2F}"/>
    <cellStyle name="Note 44 23 2" xfId="19232" xr:uid="{62259C09-6091-4441-922C-1213AC5B9BC2}"/>
    <cellStyle name="Note 44 23 3" xfId="29170" xr:uid="{D0FDACEA-2E03-4F50-80B1-178D704461EB}"/>
    <cellStyle name="Note 44 24" xfId="12074" xr:uid="{F4FE8115-50B0-4079-9094-A9E4947F4A12}"/>
    <cellStyle name="Note 44 24 2" xfId="7063" xr:uid="{349FBDE5-266C-4142-9179-29FC12DDB06F}"/>
    <cellStyle name="Note 44 24 3" xfId="29349" xr:uid="{60FBE04B-7FBC-488F-9B18-DD47EC34EB1F}"/>
    <cellStyle name="Note 44 25" xfId="12198" xr:uid="{BBEB9C78-B366-44FE-9F72-A7B513C728B0}"/>
    <cellStyle name="Note 44 25 2" xfId="20580" xr:uid="{26230B08-2607-4361-94C9-773054159E8C}"/>
    <cellStyle name="Note 44 25 3" xfId="29469" xr:uid="{D66CE17A-2849-4905-8181-772786D2C22F}"/>
    <cellStyle name="Note 44 26" xfId="17217" xr:uid="{29F1425A-4703-4AC6-B30D-90FFCC43D818}"/>
    <cellStyle name="Note 44 26 2" xfId="20000" xr:uid="{A96941AB-79C9-458A-97A4-5A9A7A3753EA}"/>
    <cellStyle name="Note 44 26 3" xfId="33781" xr:uid="{DD1D5ADE-B2FE-44BB-A37F-1E098744C9AD}"/>
    <cellStyle name="Note 44 27" xfId="21357" xr:uid="{B35BA590-D147-4C21-A6F5-22C642DBEE4B}"/>
    <cellStyle name="Note 44 28" xfId="27383" xr:uid="{A4C3363C-151C-4E75-93D0-BCCF1A1C1567}"/>
    <cellStyle name="Note 44 29" xfId="31272" xr:uid="{7069D0AE-BF1D-48D3-A580-84D0B09C2355}"/>
    <cellStyle name="Note 44 3" xfId="2282" xr:uid="{00000000-0005-0000-0000-0000EB080000}"/>
    <cellStyle name="Note 44 3 2" xfId="4277" xr:uid="{A68C1B42-7829-47B9-AB84-DF2186C9EC16}"/>
    <cellStyle name="Note 44 3 2 2" xfId="13494" xr:uid="{B406DE1E-CCDE-460A-AD99-662F6E9C6296}"/>
    <cellStyle name="Note 44 3 2 2 2" xfId="18975" xr:uid="{8089B155-EE76-4181-B2E9-0D3F6D43C2BA}"/>
    <cellStyle name="Note 44 3 2 2 3" xfId="30635" xr:uid="{4EE50990-676E-433E-977C-E7397F03E643}"/>
    <cellStyle name="Note 44 3 2 3" xfId="22867" xr:uid="{5078CE72-7626-4E02-B6A3-E6A5292D32F9}"/>
    <cellStyle name="Note 44 3 2 4" xfId="25104" xr:uid="{3B8E66A1-5101-4F5A-B36F-39AA4B5C7C3F}"/>
    <cellStyle name="Note 44 3 3" xfId="11576" xr:uid="{6E0CD39A-3B7B-438D-AB3A-A8A2071B5C11}"/>
    <cellStyle name="Note 44 3 3 2" xfId="4848" xr:uid="{3DBC4A40-FB7A-4D2E-950C-B72E7DEAE07C}"/>
    <cellStyle name="Note 44 3 3 3" xfId="28862" xr:uid="{4B1598A6-65A1-4B69-8A8F-A7043AC90F5E}"/>
    <cellStyle name="Note 44 3 4" xfId="12469" xr:uid="{BD9AA8C4-BA24-4F9D-ABBC-2604539AC1D7}"/>
    <cellStyle name="Note 44 3 4 2" xfId="23123" xr:uid="{A9DFFB14-4EC4-4D69-8FBB-7BFF32DC2717}"/>
    <cellStyle name="Note 44 3 4 3" xfId="29695" xr:uid="{43B394CD-5B5A-43C2-AD90-19CAC07031AA}"/>
    <cellStyle name="Note 44 3 5" xfId="20375" xr:uid="{62263642-8BB8-4B96-8901-AFFD442667BB}"/>
    <cellStyle name="Note 44 3 6" xfId="24196" xr:uid="{F2B36EDC-8104-4B7E-AA03-45D6815EFE14}"/>
    <cellStyle name="Note 44 30" xfId="27409" xr:uid="{A2FDF0BF-DE7A-4442-8562-D539ADD10185}"/>
    <cellStyle name="Note 44 4" xfId="3319" xr:uid="{2AB9B911-8824-40B6-B1FF-1885532D25C7}"/>
    <cellStyle name="Note 44 4 2" xfId="12949" xr:uid="{1DB0C4F5-76F8-4816-8D2E-AC32654E0B73}"/>
    <cellStyle name="Note 44 4 2 2" xfId="22267" xr:uid="{B1B4C7DB-426C-4394-AE87-C3586E4A3994}"/>
    <cellStyle name="Note 44 4 2 3" xfId="30174" xr:uid="{E655DC19-9CA7-4AA0-9014-B03DDDF1880C}"/>
    <cellStyle name="Note 44 4 3" xfId="6599" xr:uid="{40B414D9-8B52-49F2-B333-91FC4B6064A9}"/>
    <cellStyle name="Note 44 4 4" xfId="23475" xr:uid="{39CE7466-A217-461D-A126-FB2F17693E84}"/>
    <cellStyle name="Note 44 5" xfId="3500" xr:uid="{025A9ABF-5C6A-48B0-B60F-1DD2B41D59B7}"/>
    <cellStyle name="Note 44 5 2" xfId="13491" xr:uid="{80D9DD30-4A1E-4513-88D7-5DEE81937C08}"/>
    <cellStyle name="Note 44 5 2 2" xfId="21938" xr:uid="{02693DFC-7EE2-4C92-8EF7-96F91B886499}"/>
    <cellStyle name="Note 44 5 2 3" xfId="30632" xr:uid="{CB6AC4E5-C183-4002-B44B-9306E70ED5C0}"/>
    <cellStyle name="Note 44 5 3" xfId="7145" xr:uid="{4E0824E6-C1D4-4EF2-A87E-831F0499AE41}"/>
    <cellStyle name="Note 44 5 4" xfId="22458" xr:uid="{32E9A4FF-421F-4C64-A685-6113EB166617}"/>
    <cellStyle name="Note 44 5 5" xfId="25101" xr:uid="{88BAA02D-8AC2-4074-B750-970E42B61003}"/>
    <cellStyle name="Note 44 6" xfId="3783" xr:uid="{060BC2FD-53B0-465A-97B2-572818E8BA5E}"/>
    <cellStyle name="Note 44 6 2" xfId="14099" xr:uid="{3D30BC11-E0AC-457A-96D4-235DFE1488B2}"/>
    <cellStyle name="Note 44 6 2 2" xfId="17417" xr:uid="{0F90147E-C865-45DF-B032-715DD40794AF}"/>
    <cellStyle name="Note 44 6 2 3" xfId="31127" xr:uid="{D6AF3E39-3C58-4491-9F4C-7C76636247BB}"/>
    <cellStyle name="Note 44 6 3" xfId="23730" xr:uid="{BA7B89A7-753E-4B38-973D-0F87A4BB8330}"/>
    <cellStyle name="Note 44 6 4" xfId="25606" xr:uid="{EEEE30CC-249C-4243-9ABF-3B542AA7FB22}"/>
    <cellStyle name="Note 44 7" xfId="7526" xr:uid="{34F27FDC-BFF0-44FC-941B-BCDFAE3740DA}"/>
    <cellStyle name="Note 44 7 2" xfId="13930" xr:uid="{2EC64A4F-1B17-48A5-AB3F-635BAB2F26C1}"/>
    <cellStyle name="Note 44 7 2 2" xfId="23312" xr:uid="{AADE3B78-306C-405E-B0F1-AE968B5E5B2C}"/>
    <cellStyle name="Note 44 7 2 3" xfId="30960" xr:uid="{016FE4DD-5926-4DD0-972F-2328A9B8E7E3}"/>
    <cellStyle name="Note 44 7 3" xfId="21743" xr:uid="{0313EBFA-DACE-4DB6-AE5A-7D046191D174}"/>
    <cellStyle name="Note 44 7 4" xfId="25439" xr:uid="{03CD0B8D-F4F5-4CD7-B445-A035959C8FDE}"/>
    <cellStyle name="Note 44 8" xfId="7864" xr:uid="{3A5D6D17-AC29-490F-A17D-CBEDF39F8F37}"/>
    <cellStyle name="Note 44 8 2" xfId="14335" xr:uid="{60393D98-13B8-44D4-AB80-7763D7F582A0}"/>
    <cellStyle name="Note 44 8 2 2" xfId="7704" xr:uid="{CC181836-D7FE-46F2-8343-A6CA5DCD4079}"/>
    <cellStyle name="Note 44 8 2 3" xfId="31351" xr:uid="{C1711EF2-D44A-48F0-84B8-3045367E8174}"/>
    <cellStyle name="Note 44 8 3" xfId="19599" xr:uid="{FE5D4E44-EDA3-48D7-9D5F-A698FB11E805}"/>
    <cellStyle name="Note 44 8 4" xfId="25830" xr:uid="{7F5BD70C-D4B3-4D12-A547-605473140FEC}"/>
    <cellStyle name="Note 44 9" xfId="8102" xr:uid="{82C8645F-0B54-4346-9EB0-5E8BCCD70E76}"/>
    <cellStyle name="Note 44 9 2" xfId="14573" xr:uid="{5E140D21-A7D6-4D35-8CA5-4CBE6119A3CB}"/>
    <cellStyle name="Note 44 9 2 2" xfId="20216" xr:uid="{81B63E91-4FBA-4841-B610-48988A63A5DC}"/>
    <cellStyle name="Note 44 9 2 3" xfId="31583" xr:uid="{592DBD04-0190-47D2-9030-071FF65218DF}"/>
    <cellStyle name="Note 44 9 3" xfId="22384" xr:uid="{9B471691-ADCB-4AF8-9698-D810DAC58148}"/>
    <cellStyle name="Note 44 9 4" xfId="26063" xr:uid="{08A9DA2D-3BFB-4537-8F11-831BD0A1543A}"/>
    <cellStyle name="Note 44_TRAFO" xfId="2283" xr:uid="{00000000-0005-0000-0000-0000EC080000}"/>
    <cellStyle name="Note 45" xfId="2284" xr:uid="{00000000-0005-0000-0000-0000ED080000}"/>
    <cellStyle name="Note 45 10" xfId="8509" xr:uid="{BEE89AB7-1388-4E2F-9DBB-11A4705D2DEF}"/>
    <cellStyle name="Note 45 10 2" xfId="14980" xr:uid="{8A3EEACD-A3E5-4A67-9F47-8B917D6B2B54}"/>
    <cellStyle name="Note 45 10 2 2" xfId="18007" xr:uid="{E0A02F42-2A77-4F5A-A703-C149736A449D}"/>
    <cellStyle name="Note 45 10 2 3" xfId="31891" xr:uid="{04532EAE-3B56-4527-9014-AD1788B29EDA}"/>
    <cellStyle name="Note 45 10 3" xfId="22460" xr:uid="{ACC04AA1-4399-47DE-82E9-F250E17F2296}"/>
    <cellStyle name="Note 45 10 4" xfId="26372" xr:uid="{3DA061B4-0D35-4123-8F1C-FB9F5D91D125}"/>
    <cellStyle name="Note 45 11" xfId="8347" xr:uid="{B38A6557-A765-484C-BE1D-E99A922AB26D}"/>
    <cellStyle name="Note 45 11 2" xfId="14818" xr:uid="{2D50345D-250C-4938-ADA7-DDC9944F30B0}"/>
    <cellStyle name="Note 45 11 2 2" xfId="19679" xr:uid="{92E1ED90-6AB5-4207-9101-DF3039737F19}"/>
    <cellStyle name="Note 45 11 2 3" xfId="31729" xr:uid="{B8AC369B-1CE2-40BF-BF61-AA77BFD6D4BE}"/>
    <cellStyle name="Note 45 11 3" xfId="21569" xr:uid="{C40E1607-E1C4-4655-B775-176155FC0C0B}"/>
    <cellStyle name="Note 45 11 4" xfId="26210" xr:uid="{388A8844-3F72-457F-9A6F-0F2A8A8A1C54}"/>
    <cellStyle name="Note 45 12" xfId="9055" xr:uid="{CB6BE3E1-4F12-4444-840A-EB789B5840B4}"/>
    <cellStyle name="Note 45 12 2" xfId="15526" xr:uid="{C50EB85E-ED8B-4C37-9375-8F48C87BCC0E}"/>
    <cellStyle name="Note 45 12 2 2" xfId="4983" xr:uid="{4282BA33-D955-4D0A-90DF-8BDE14F0D55C}"/>
    <cellStyle name="Note 45 12 2 3" xfId="32345" xr:uid="{58691A4E-8192-4A7E-BF4E-D86D187697AF}"/>
    <cellStyle name="Note 45 12 3" xfId="19783" xr:uid="{DBC1992A-CA86-47F2-9A00-84A210E7E861}"/>
    <cellStyle name="Note 45 12 4" xfId="26827" xr:uid="{F0ED8B56-C047-4741-ADCF-D23B37AFFFD1}"/>
    <cellStyle name="Note 45 13" xfId="8889" xr:uid="{741E440B-103B-40F7-9FF9-58AF65E8BC74}"/>
    <cellStyle name="Note 45 13 2" xfId="15360" xr:uid="{94298B01-E93D-47D0-A004-D57B3BF3188C}"/>
    <cellStyle name="Note 45 13 2 2" xfId="5488" xr:uid="{B082E9A2-5A19-450F-B625-4F543FEA76C5}"/>
    <cellStyle name="Note 45 13 2 3" xfId="32180" xr:uid="{D6FC6E56-5AE4-4D43-9093-3C98CC470A39}"/>
    <cellStyle name="Note 45 13 3" xfId="7649" xr:uid="{5384E93D-7EA7-4371-A612-C01E28350506}"/>
    <cellStyle name="Note 45 13 4" xfId="26662" xr:uid="{219B75E9-A0D3-4AE8-9476-0E330292F0AE}"/>
    <cellStyle name="Note 45 14" xfId="9288" xr:uid="{AEB3CDCE-85B8-4497-9E10-785F83C3C81B}"/>
    <cellStyle name="Note 45 14 2" xfId="15759" xr:uid="{E3900E8A-86BC-414B-9D8E-5CE16AD948CA}"/>
    <cellStyle name="Note 45 14 2 2" xfId="23390" xr:uid="{8BD5E93D-E9C9-43BA-878C-850182A02FF0}"/>
    <cellStyle name="Note 45 14 2 3" xfId="32569" xr:uid="{B4AB6B65-4BFA-4B21-A4AB-8593387885CA}"/>
    <cellStyle name="Note 45 14 3" xfId="19891" xr:uid="{3B44267F-A204-4838-A86E-448CDAC5C558}"/>
    <cellStyle name="Note 45 14 4" xfId="27050" xr:uid="{CA71A823-5C84-4C9B-8508-D6A61D17030A}"/>
    <cellStyle name="Note 45 15" xfId="9523" xr:uid="{6AA41C50-30DB-4F10-BC56-F61A67816E7F}"/>
    <cellStyle name="Note 45 15 2" xfId="15994" xr:uid="{646A6481-6571-4F0B-9D65-00100ED4F3E3}"/>
    <cellStyle name="Note 45 15 2 2" xfId="7258" xr:uid="{460329B4-10D6-41FB-8750-FC32B0D2C8DC}"/>
    <cellStyle name="Note 45 15 2 3" xfId="32791" xr:uid="{C1CE1503-1F04-4D2E-B554-DA87ECDF6ABE}"/>
    <cellStyle name="Note 45 15 3" xfId="18542" xr:uid="{5CC17555-4BDC-4BF8-85A4-49943A8AB4D1}"/>
    <cellStyle name="Note 45 15 4" xfId="27272" xr:uid="{8B9F1436-CD0F-4094-A4B9-1FAAF14B7090}"/>
    <cellStyle name="Note 45 16" xfId="9978" xr:uid="{16987D06-3775-4EB5-A9D7-1CD396CD482B}"/>
    <cellStyle name="Note 45 16 2" xfId="16449" xr:uid="{E71AFC24-3CC9-4507-B725-B55661792488}"/>
    <cellStyle name="Note 45 16 2 2" xfId="4559" xr:uid="{3CC118E1-0073-499F-85F7-5D5A45A5A115}"/>
    <cellStyle name="Note 45 16 2 3" xfId="33066" xr:uid="{855D516F-4511-4E68-94FD-2A199FBDABF9}"/>
    <cellStyle name="Note 45 16 3" xfId="5102" xr:uid="{7BBF0419-D3B2-47DB-9D8E-F93D86880385}"/>
    <cellStyle name="Note 45 16 4" xfId="27554" xr:uid="{045608F6-281F-4118-8EE4-A4879DB90223}"/>
    <cellStyle name="Note 45 17" xfId="10157" xr:uid="{5615D580-1F34-4761-AEAD-BAFCE401086B}"/>
    <cellStyle name="Note 45 17 2" xfId="16628" xr:uid="{548CB0E5-9276-4ADC-B734-C419A4439116}"/>
    <cellStyle name="Note 45 17 2 2" xfId="17744" xr:uid="{15467653-8FD7-47A5-A126-414A29FFD368}"/>
    <cellStyle name="Note 45 17 2 3" xfId="33243" xr:uid="{18F20426-092C-45BB-94AD-BBCAF67BCCC7}"/>
    <cellStyle name="Note 45 17 3" xfId="22176" xr:uid="{18FDA57F-B584-45AE-A99C-B0E7D33D179A}"/>
    <cellStyle name="Note 45 17 4" xfId="27730" xr:uid="{07990C22-B4F9-4CE3-96E1-02CAAC9A41E7}"/>
    <cellStyle name="Note 45 18" xfId="10334" xr:uid="{730D36F5-9B46-4371-9B47-B79A975857BC}"/>
    <cellStyle name="Note 45 18 2" xfId="16805" xr:uid="{8AFBE8B4-93DB-44CC-8E43-C94AF970448A}"/>
    <cellStyle name="Note 45 18 2 2" xfId="23431" xr:uid="{84E8D76C-2E48-4D1A-A2E4-D6C8A447BD5C}"/>
    <cellStyle name="Note 45 18 2 3" xfId="33418" xr:uid="{01CCCA34-66AD-4E13-8F0B-F52650863C8B}"/>
    <cellStyle name="Note 45 18 3" xfId="17577" xr:uid="{49A6887A-BF1D-44A1-A9B5-3C77A1857B18}"/>
    <cellStyle name="Note 45 18 4" xfId="27906" xr:uid="{99289148-C382-4BFA-822D-E4717390561B}"/>
    <cellStyle name="Note 45 19" xfId="10496" xr:uid="{92470BE7-C3FA-428A-B496-F79ACAFD8104}"/>
    <cellStyle name="Note 45 19 2" xfId="16967" xr:uid="{7821C8B8-FCEF-417F-8010-79EC8AB09B3C}"/>
    <cellStyle name="Note 45 19 2 2" xfId="7331" xr:uid="{DD7E15BA-896D-4FA0-9500-DC177D72402D}"/>
    <cellStyle name="Note 45 19 2 3" xfId="33578" xr:uid="{94527248-57B4-4AC0-832F-C5788EAEC6F9}"/>
    <cellStyle name="Note 45 19 3" xfId="5027" xr:uid="{102E2B43-1CC6-4972-BC47-7AF9CBE5F493}"/>
    <cellStyle name="Note 45 19 4" xfId="28066" xr:uid="{E35084E8-AF6E-46E0-AFC9-2B7974AB682B}"/>
    <cellStyle name="Note 45 2" xfId="2285" xr:uid="{00000000-0005-0000-0000-0000EE080000}"/>
    <cellStyle name="Note 45 2 10" xfId="9056" xr:uid="{7CE7548D-C970-4F5D-AEAE-6EC470ED6BA4}"/>
    <cellStyle name="Note 45 2 10 2" xfId="15527" xr:uid="{A2521445-0E96-4DC7-B0AF-96B5A98ED440}"/>
    <cellStyle name="Note 45 2 10 2 2" xfId="18864" xr:uid="{F811F568-F74F-4BF1-8C29-3668FA0DC455}"/>
    <cellStyle name="Note 45 2 10 2 3" xfId="32346" xr:uid="{372D4FDE-81AD-4071-8348-1B59A501EE30}"/>
    <cellStyle name="Note 45 2 10 3" xfId="4641" xr:uid="{C755D5AD-FF31-4BF6-80AF-9BCC966D50D3}"/>
    <cellStyle name="Note 45 2 10 4" xfId="26828" xr:uid="{8AD41429-DF82-46A9-B15A-B534BD343CAF}"/>
    <cellStyle name="Note 45 2 11" xfId="8890" xr:uid="{4DB47383-3FEE-46BF-949E-E63D5DD846A7}"/>
    <cellStyle name="Note 45 2 11 2" xfId="15361" xr:uid="{EE044C10-2D49-42E3-9280-7926F0A5B375}"/>
    <cellStyle name="Note 45 2 11 2 2" xfId="23177" xr:uid="{861E1806-3195-4546-BB6C-4E17185C175A}"/>
    <cellStyle name="Note 45 2 11 2 3" xfId="32181" xr:uid="{E07A16A2-39FB-4406-9434-8C1B14C4BA13}"/>
    <cellStyle name="Note 45 2 11 3" xfId="23648" xr:uid="{E2C8E60C-6765-4BCB-A5D4-B7DD4C27B22F}"/>
    <cellStyle name="Note 45 2 11 4" xfId="26663" xr:uid="{9A47A7FA-BCB8-426F-8D25-54CADD434A85}"/>
    <cellStyle name="Note 45 2 12" xfId="9289" xr:uid="{8294642F-A0C6-4FB5-9FAF-E5EE1AE618A8}"/>
    <cellStyle name="Note 45 2 12 2" xfId="15760" xr:uid="{8C36229A-546D-44B4-9502-62DDFA445143}"/>
    <cellStyle name="Note 45 2 12 2 2" xfId="19305" xr:uid="{1E86228C-1E41-4213-A096-336E337382F7}"/>
    <cellStyle name="Note 45 2 12 2 3" xfId="32570" xr:uid="{DF69FE73-EFCC-4722-B263-F4F177727197}"/>
    <cellStyle name="Note 45 2 12 3" xfId="19001" xr:uid="{77EA6AE1-5A1F-448F-A1D9-88F002965B7A}"/>
    <cellStyle name="Note 45 2 12 4" xfId="27051" xr:uid="{9DFD25AF-6216-4633-A218-4E65FC40BA1A}"/>
    <cellStyle name="Note 45 2 13" xfId="9522" xr:uid="{6ED197AD-8131-4E86-B01B-BA39768621AE}"/>
    <cellStyle name="Note 45 2 13 2" xfId="15993" xr:uid="{097F2D45-A41D-49A8-B0A8-0A49E45678FC}"/>
    <cellStyle name="Note 45 2 13 2 2" xfId="21949" xr:uid="{6DDA520C-B18A-47A4-B0BF-7F3E4EC78741}"/>
    <cellStyle name="Note 45 2 13 2 3" xfId="32790" xr:uid="{3E22CB76-2B58-4714-A7B9-8D365ECCE8A8}"/>
    <cellStyle name="Note 45 2 13 3" xfId="18518" xr:uid="{34F71E0A-0D82-4925-BA24-7BFEA4F514BD}"/>
    <cellStyle name="Note 45 2 13 4" xfId="27271" xr:uid="{990BFD27-170B-4F21-B00A-C7C8A2F6731F}"/>
    <cellStyle name="Note 45 2 14" xfId="9979" xr:uid="{28BD3ABD-F6ED-4001-9007-B55833C7311F}"/>
    <cellStyle name="Note 45 2 14 2" xfId="16450" xr:uid="{FDA027AA-9DC8-4931-985F-AE43D8A4A545}"/>
    <cellStyle name="Note 45 2 14 2 2" xfId="21709" xr:uid="{E9C0EA9E-C2BB-4440-B4D6-472AEA8AD4F4}"/>
    <cellStyle name="Note 45 2 14 2 3" xfId="33067" xr:uid="{8500130F-C9FC-4A2B-84D1-AA841B9EF109}"/>
    <cellStyle name="Note 45 2 14 3" xfId="21054" xr:uid="{2701AAA6-B526-42E4-899B-E2D67E19B8D5}"/>
    <cellStyle name="Note 45 2 14 4" xfId="27555" xr:uid="{19BC5ADA-D8E1-47AA-AA62-EC930F529E2E}"/>
    <cellStyle name="Note 45 2 15" xfId="10158" xr:uid="{90142F05-272A-4B5E-B248-7A3B5D38B324}"/>
    <cellStyle name="Note 45 2 15 2" xfId="16629" xr:uid="{F6AE88D4-4E0F-4327-8934-CD30CC7D3E9A}"/>
    <cellStyle name="Note 45 2 15 2 2" xfId="19951" xr:uid="{69DD9B1F-CE99-4143-9FA4-8D3D79CFFC1B}"/>
    <cellStyle name="Note 45 2 15 2 3" xfId="33244" xr:uid="{1BD4ED23-2B45-45B7-8ABE-7F09D242A5EC}"/>
    <cellStyle name="Note 45 2 15 3" xfId="17997" xr:uid="{B61B1022-CD03-4670-8680-1459AF83734A}"/>
    <cellStyle name="Note 45 2 15 4" xfId="27731" xr:uid="{FF148DA3-73A3-48AA-B9F9-8C77F5FC7088}"/>
    <cellStyle name="Note 45 2 16" xfId="10335" xr:uid="{EB2A1A94-7255-4FF1-A7A6-00845663332F}"/>
    <cellStyle name="Note 45 2 16 2" xfId="16806" xr:uid="{E07CB724-94F2-4DA3-90DF-9FB27D413CBB}"/>
    <cellStyle name="Note 45 2 16 2 2" xfId="7247" xr:uid="{233577C0-F843-4D70-96BB-023038361230}"/>
    <cellStyle name="Note 45 2 16 2 3" xfId="33419" xr:uid="{E261E987-734A-4FBF-837A-349636098C9E}"/>
    <cellStyle name="Note 45 2 16 3" xfId="22086" xr:uid="{9260F18C-8F68-4737-9B85-65FB9CA1D89A}"/>
    <cellStyle name="Note 45 2 16 4" xfId="27907" xr:uid="{0B5462F2-7AE1-40C2-991B-8D7D2FF672B7}"/>
    <cellStyle name="Note 45 2 17" xfId="10497" xr:uid="{F55C7F94-E1C8-4740-BF61-ABC2AB7EAD2D}"/>
    <cellStyle name="Note 45 2 17 2" xfId="16968" xr:uid="{CD6D6A63-75A2-4F05-ACDB-01D2E222EA5C}"/>
    <cellStyle name="Note 45 2 17 2 2" xfId="5818" xr:uid="{5E2FA9A7-565A-4B50-B3D0-40AFEB8402C9}"/>
    <cellStyle name="Note 45 2 17 2 3" xfId="33579" xr:uid="{941E724A-6C81-4870-A8B6-9380A8DE3843}"/>
    <cellStyle name="Note 45 2 17 3" xfId="17396" xr:uid="{8871FD34-09CA-4756-9C09-CA68EF357D3E}"/>
    <cellStyle name="Note 45 2 17 4" xfId="28067" xr:uid="{992DD02D-2010-403F-ADF2-63C19679C730}"/>
    <cellStyle name="Note 45 2 18" xfId="11133" xr:uid="{27F92229-0ECF-484A-96F3-3092663171A0}"/>
    <cellStyle name="Note 45 2 18 2" xfId="23713" xr:uid="{0BC2C19D-B9B1-41F3-996F-E919B533B389}"/>
    <cellStyle name="Note 45 2 18 3" xfId="28455" xr:uid="{2C5680B2-F3E3-478E-8DCA-946D431FF369}"/>
    <cellStyle name="Note 45 2 19" xfId="11578" xr:uid="{9E3E99F8-6B35-4E9E-B8FA-1256D83F87BF}"/>
    <cellStyle name="Note 45 2 19 2" xfId="22247" xr:uid="{B6C149C8-727C-47C4-8712-184656047F8A}"/>
    <cellStyle name="Note 45 2 19 3" xfId="28864" xr:uid="{657774C5-54BD-46D4-AA81-B5A622DE4E6E}"/>
    <cellStyle name="Note 45 2 2" xfId="2286" xr:uid="{00000000-0005-0000-0000-0000EF080000}"/>
    <cellStyle name="Note 45 2 2 2" xfId="4278" xr:uid="{E4F5733B-20C7-4C26-BC1B-C68EE45D948A}"/>
    <cellStyle name="Note 45 2 2 2 2" xfId="13497" xr:uid="{A198BB5C-8CB5-40BC-90D3-FBAF170309B7}"/>
    <cellStyle name="Note 45 2 2 2 2 2" xfId="21371" xr:uid="{8C7A33CF-51C6-4FF2-96F8-25FBEC10A22C}"/>
    <cellStyle name="Note 45 2 2 2 2 3" xfId="30638" xr:uid="{3B29B863-AE5D-40B0-8012-EBBC8FD9C0DE}"/>
    <cellStyle name="Note 45 2 2 2 3" xfId="18335" xr:uid="{87B12413-7AC8-493F-9A29-BBF9B4A1061C}"/>
    <cellStyle name="Note 45 2 2 2 4" xfId="25107" xr:uid="{3B992436-3FEE-4F12-A9FD-FAD7DBF9EB3D}"/>
    <cellStyle name="Note 45 2 2 3" xfId="11579" xr:uid="{8BAD540E-1F5F-42C4-B207-9E8523B980C0}"/>
    <cellStyle name="Note 45 2 2 3 2" xfId="21296" xr:uid="{10AB752A-9C81-425C-92D5-F5BD22638127}"/>
    <cellStyle name="Note 45 2 2 3 3" xfId="28865" xr:uid="{4912BA49-6050-4A62-B064-13BBDFE3D9FD}"/>
    <cellStyle name="Note 45 2 2 4" xfId="12470" xr:uid="{F6671D1F-AD8E-4C66-BA5F-1F4D217295DF}"/>
    <cellStyle name="Note 45 2 2 4 2" xfId="18424" xr:uid="{5407CEAE-7638-411E-A5F7-149546C605F3}"/>
    <cellStyle name="Note 45 2 2 4 3" xfId="29696" xr:uid="{BB8392F7-C6DD-4978-ABF9-AA07CB0B37F5}"/>
    <cellStyle name="Note 45 2 2 5" xfId="18209" xr:uid="{3D806F3E-32DD-420C-B85A-C99EF2F65342}"/>
    <cellStyle name="Note 45 2 20" xfId="10703" xr:uid="{1326668C-6B78-4EEB-9B16-A1971C7FCC01}"/>
    <cellStyle name="Note 45 2 20 2" xfId="23657" xr:uid="{87DF4E16-2E2D-4574-8196-C78AD8DA2EEF}"/>
    <cellStyle name="Note 45 2 20 3" xfId="28258" xr:uid="{26EDFEBF-C3BF-4EAC-AA53-B71451CF0D57}"/>
    <cellStyle name="Note 45 2 21" xfId="11894" xr:uid="{EC35F038-775C-4FFF-87E9-B31CEF2DB1A0}"/>
    <cellStyle name="Note 45 2 21 2" xfId="20025" xr:uid="{C5368982-1474-497F-968A-7065855C3159}"/>
    <cellStyle name="Note 45 2 21 3" xfId="29173" xr:uid="{79B83688-1AE5-4972-8EF0-2A320BA6E053}"/>
    <cellStyle name="Note 45 2 22" xfId="12077" xr:uid="{82A8C5AA-383B-46DB-B0EF-286B0C195070}"/>
    <cellStyle name="Note 45 2 22 2" xfId="20988" xr:uid="{A48C40C0-9068-4933-A111-09C434EF79F9}"/>
    <cellStyle name="Note 45 2 22 3" xfId="29352" xr:uid="{138E5F4D-D65E-4B1E-BDC7-FE5DDA758A17}"/>
    <cellStyle name="Note 45 2 23" xfId="12201" xr:uid="{2FB31BE5-C7C6-40C8-BC87-9BB8A78C804D}"/>
    <cellStyle name="Note 45 2 23 2" xfId="23632" xr:uid="{4E874BBB-541F-43E0-9AF2-6CCBCED5D190}"/>
    <cellStyle name="Note 45 2 23 3" xfId="29472" xr:uid="{D0871451-5F84-41B3-8EA0-2783D11BF61E}"/>
    <cellStyle name="Note 45 2 24" xfId="17220" xr:uid="{4C6E76AF-97EA-4EDA-BDD2-875574A199AB}"/>
    <cellStyle name="Note 45 2 24 2" xfId="6155" xr:uid="{E90393B0-F40C-42DD-A061-64A93F6DA996}"/>
    <cellStyle name="Note 45 2 24 3" xfId="33784" xr:uid="{DDE32A95-1EA1-4C1A-BC08-D423C0B23154}"/>
    <cellStyle name="Note 45 2 25" xfId="21725" xr:uid="{DB3BFC44-638B-4C64-8D2B-BAEFD4A66747}"/>
    <cellStyle name="Note 45 2 26" xfId="26144" xr:uid="{8FBE49BA-E543-4079-8744-B982418A2691}"/>
    <cellStyle name="Note 45 2 27" xfId="32698" xr:uid="{9BBEC1D3-68E7-47B8-B8D5-9DC552D65EFF}"/>
    <cellStyle name="Note 45 2 28" xfId="30460" xr:uid="{4CEB9FAB-08AD-4B42-846B-0320D78C7E11}"/>
    <cellStyle name="Note 45 2 3" xfId="3497" xr:uid="{6F2283C3-44BB-44DA-9A03-5E56A4E1B4C8}"/>
    <cellStyle name="Note 45 2 3 2" xfId="13496" xr:uid="{B4B6EBDA-301F-4E57-8A0E-2DD22BC291F5}"/>
    <cellStyle name="Note 45 2 3 2 2" xfId="21151" xr:uid="{AD4B4DDD-D136-4DB6-A383-8B7781D464F2}"/>
    <cellStyle name="Note 45 2 3 2 3" xfId="30637" xr:uid="{AE2885D8-7CBF-4E02-B5DA-FC57CB83E5FC}"/>
    <cellStyle name="Note 45 2 3 3" xfId="7149" xr:uid="{709B63B9-96C5-4A42-9A67-53CEB7D31C07}"/>
    <cellStyle name="Note 45 2 3 4" xfId="23943" xr:uid="{E15A448B-4E60-4A1C-A2EE-DD60CBA32654}"/>
    <cellStyle name="Note 45 2 3 5" xfId="25106" xr:uid="{FE547156-0E33-49ED-9FAA-BC9E1F28CC2F}"/>
    <cellStyle name="Note 45 2 4" xfId="3786" xr:uid="{DD14E96D-1CA3-4A9A-9187-0033578CECCE}"/>
    <cellStyle name="Note 45 2 4 2" xfId="14102" xr:uid="{E44100F0-E0D4-4E8D-910D-212AB2DCCD94}"/>
    <cellStyle name="Note 45 2 4 2 2" xfId="20908" xr:uid="{93ED2574-4AAF-4544-AAEC-6AC162A1C83B}"/>
    <cellStyle name="Note 45 2 4 2 3" xfId="31130" xr:uid="{4AE9739A-0524-4041-92BF-9CACA59A4B74}"/>
    <cellStyle name="Note 45 2 4 3" xfId="19138" xr:uid="{9D0FB959-440D-4E5E-96FB-62C1F39F62C0}"/>
    <cellStyle name="Note 45 2 4 4" xfId="25609" xr:uid="{2F0F2A4F-2B25-4233-9F7B-60A7427BD8E7}"/>
    <cellStyle name="Note 45 2 5" xfId="7529" xr:uid="{8F916A03-8AAD-4204-B753-901D821F75C5}"/>
    <cellStyle name="Note 45 2 5 2" xfId="13933" xr:uid="{0015AB99-D52F-4ECC-B812-45794E842ADA}"/>
    <cellStyle name="Note 45 2 5 2 2" xfId="23430" xr:uid="{9DBC5348-3397-4274-B6C0-1BC14736F5F0}"/>
    <cellStyle name="Note 45 2 5 2 3" xfId="30963" xr:uid="{DC38ED97-5318-4969-94D4-4A63FC0D89FA}"/>
    <cellStyle name="Note 45 2 5 3" xfId="17769" xr:uid="{07D2A48C-6291-4BB9-8813-294583DD8236}"/>
    <cellStyle name="Note 45 2 5 4" xfId="25442" xr:uid="{AEA0F098-9F52-4780-8208-7CE36AD123C8}"/>
    <cellStyle name="Note 45 2 6" xfId="7867" xr:uid="{AB742428-3FA9-474C-87BF-41D7BAA83ABD}"/>
    <cellStyle name="Note 45 2 6 2" xfId="14338" xr:uid="{73AA2766-EAB4-4751-A679-7B0708345B66}"/>
    <cellStyle name="Note 45 2 6 2 2" xfId="23314" xr:uid="{09D18792-592E-47AA-9558-FA93F3C9AE37}"/>
    <cellStyle name="Note 45 2 6 2 3" xfId="31354" xr:uid="{1339E3EA-1351-4A90-9D06-A50BD1D7745C}"/>
    <cellStyle name="Note 45 2 6 3" xfId="20420" xr:uid="{D91D0921-222A-401D-BD68-D74586DAEDB7}"/>
    <cellStyle name="Note 45 2 6 4" xfId="25833" xr:uid="{4E735CDE-9F93-41A4-91FB-341217602F47}"/>
    <cellStyle name="Note 45 2 7" xfId="8099" xr:uid="{87E8126D-7542-4A9F-80BC-0AD0372F55D5}"/>
    <cellStyle name="Note 45 2 7 2" xfId="14570" xr:uid="{6A1766C6-E6FC-41F7-84BD-FBE85B1D568E}"/>
    <cellStyle name="Note 45 2 7 2 2" xfId="7631" xr:uid="{D83E6E49-2CCC-4A38-B519-444EAB464266}"/>
    <cellStyle name="Note 45 2 7 2 3" xfId="31580" xr:uid="{A213A8BF-E01F-4457-9CB8-E6BA76617E9C}"/>
    <cellStyle name="Note 45 2 7 3" xfId="22140" xr:uid="{65C5B53F-D3F7-44C4-BB96-E8BAFFA4CF1C}"/>
    <cellStyle name="Note 45 2 7 4" xfId="26060" xr:uid="{92D92421-47D1-45A8-B626-92571CAAACDB}"/>
    <cellStyle name="Note 45 2 8" xfId="8510" xr:uid="{A80F6982-7A41-4E93-B55A-6A80B3052BAE}"/>
    <cellStyle name="Note 45 2 8 2" xfId="14981" xr:uid="{EFAF030A-52A3-433D-BA1E-95D6CBD7A387}"/>
    <cellStyle name="Note 45 2 8 2 2" xfId="5442" xr:uid="{768D16EA-5BD2-47AD-B3D1-7E6E3D2286D6}"/>
    <cellStyle name="Note 45 2 8 2 3" xfId="31892" xr:uid="{3EBAA50C-A5A2-47CF-8649-5D4FDE7B3142}"/>
    <cellStyle name="Note 45 2 8 3" xfId="4986" xr:uid="{2F6B0EAC-DFBB-48E5-A2EE-1F6D9F52F0EC}"/>
    <cellStyle name="Note 45 2 8 4" xfId="26373" xr:uid="{CC81EB7D-DFFB-4D0E-BC02-F33469C0B13D}"/>
    <cellStyle name="Note 45 2 9" xfId="8348" xr:uid="{632588CE-0530-40FA-B71F-4A1C2E13C5B6}"/>
    <cellStyle name="Note 45 2 9 2" xfId="14819" xr:uid="{29C24DEE-235D-4711-BDCF-796F850427CD}"/>
    <cellStyle name="Note 45 2 9 2 2" xfId="6057" xr:uid="{EC034C54-36CE-494A-9C2C-6C8A671A5CCC}"/>
    <cellStyle name="Note 45 2 9 2 3" xfId="31730" xr:uid="{6A0193AD-B49E-437A-B663-EB823F4E2FC6}"/>
    <cellStyle name="Note 45 2 9 3" xfId="5477" xr:uid="{55A826D1-226A-4BA3-BEFB-2E75410CE71C}"/>
    <cellStyle name="Note 45 2 9 4" xfId="26211" xr:uid="{193D6B54-E88B-4E84-B311-9D7B41E90299}"/>
    <cellStyle name="Note 45 20" xfId="11132" xr:uid="{EF586B41-42A2-4734-858F-32B8E0BE0B63}"/>
    <cellStyle name="Note 45 20 2" xfId="21774" xr:uid="{03B67672-66FD-499C-9C5E-889066132063}"/>
    <cellStyle name="Note 45 20 3" xfId="28454" xr:uid="{E3C10B59-195B-4F8A-A25A-0F98096966D2}"/>
    <cellStyle name="Note 45 21" xfId="11577" xr:uid="{81C827BC-B287-4255-98E2-AA888D2A18A4}"/>
    <cellStyle name="Note 45 21 2" xfId="22000" xr:uid="{4119DC2B-73AD-452F-81EF-4BF5F38E12AB}"/>
    <cellStyle name="Note 45 21 3" xfId="28863" xr:uid="{EA8722CD-6071-4787-B486-3264A2382AA3}"/>
    <cellStyle name="Note 45 22" xfId="10704" xr:uid="{409FA91D-282E-4F5B-B47B-858B557EF755}"/>
    <cellStyle name="Note 45 22 2" xfId="17650" xr:uid="{231E2A7B-885E-490E-A8AA-5E1867F37050}"/>
    <cellStyle name="Note 45 22 3" xfId="28259" xr:uid="{3A61D9CC-E040-48B3-980C-BAC676E82B24}"/>
    <cellStyle name="Note 45 23" xfId="11893" xr:uid="{A7B49491-C999-4BE8-9D31-F58D28E9B11E}"/>
    <cellStyle name="Note 45 23 2" xfId="18472" xr:uid="{EF8B95FB-74E9-40DB-83BA-876A3955C613}"/>
    <cellStyle name="Note 45 23 3" xfId="29172" xr:uid="{88A1F016-5207-4B8B-B817-2344B9A5D7A8}"/>
    <cellStyle name="Note 45 24" xfId="12076" xr:uid="{56314F0A-BA4B-474F-84E2-AF216D04D6F0}"/>
    <cellStyle name="Note 45 24 2" xfId="17492" xr:uid="{33AFB41C-62FD-4737-9B6A-5FED4D2681FC}"/>
    <cellStyle name="Note 45 24 3" xfId="29351" xr:uid="{6FEA0AF3-BD51-4CEF-B049-49A7A7F1DA6D}"/>
    <cellStyle name="Note 45 25" xfId="12200" xr:uid="{87C76190-76BD-4B47-BC65-60EB7D12FC05}"/>
    <cellStyle name="Note 45 25 2" xfId="6028" xr:uid="{75C3D9DE-727D-4C36-ABBC-2DBBE0E5784E}"/>
    <cellStyle name="Note 45 25 3" xfId="29471" xr:uid="{7B6A64EC-A86E-4E57-AFBA-082CEB388D2E}"/>
    <cellStyle name="Note 45 26" xfId="17219" xr:uid="{6C17514A-E058-41EC-8571-B5FDEE7235F9}"/>
    <cellStyle name="Note 45 26 2" xfId="21875" xr:uid="{80D99355-D520-4BF6-8F04-1F9189249F6B}"/>
    <cellStyle name="Note 45 26 3" xfId="33783" xr:uid="{105654F3-537E-415E-B9AF-A615A0EBFECC}"/>
    <cellStyle name="Note 45 27" xfId="17859" xr:uid="{B7E50969-ECAE-4C9B-8F47-E4BD654FB65E}"/>
    <cellStyle name="Note 45 28" xfId="34289" xr:uid="{71258663-9B9A-4856-8E4A-009B0D7D77C6}"/>
    <cellStyle name="Note 45 29" xfId="34026" xr:uid="{EA523FD2-B2E7-45DA-AA26-C2A5A09D8BC6}"/>
    <cellStyle name="Note 45 3" xfId="2287" xr:uid="{00000000-0005-0000-0000-0000F0080000}"/>
    <cellStyle name="Note 45 3 2" xfId="4279" xr:uid="{4B5B1A4F-F59E-4D44-A925-105DA55BD835}"/>
    <cellStyle name="Note 45 3 2 2" xfId="13498" xr:uid="{E416C572-CDA6-4231-A76A-AD5622DE7857}"/>
    <cellStyle name="Note 45 3 2 2 2" xfId="20653" xr:uid="{B53F8DAD-C208-49E1-8450-EE6CB6BFA866}"/>
    <cellStyle name="Note 45 3 2 2 3" xfId="30639" xr:uid="{DF77D6EC-7CF4-4DCD-9105-2E99EDF7E8A3}"/>
    <cellStyle name="Note 45 3 2 3" xfId="21396" xr:uid="{818EA2FA-66AE-48AD-8F66-6CB49E1E557D}"/>
    <cellStyle name="Note 45 3 2 4" xfId="25108" xr:uid="{05346FF7-7155-41CD-B60D-29FC6D599905}"/>
    <cellStyle name="Note 45 3 3" xfId="11580" xr:uid="{D204EDE8-DEDA-4C54-A142-2701BDACABC8}"/>
    <cellStyle name="Note 45 3 3 2" xfId="4403" xr:uid="{036FB0BE-3952-4128-891D-37110812DC3C}"/>
    <cellStyle name="Note 45 3 3 3" xfId="28866" xr:uid="{77F27E3D-4C1E-4F6E-BDBA-7EF6FFBBA6D4}"/>
    <cellStyle name="Note 45 3 4" xfId="12471" xr:uid="{1A659EF7-5290-4F6D-B916-81FC5D12BA4B}"/>
    <cellStyle name="Note 45 3 4 2" xfId="5297" xr:uid="{DDE7C335-03B3-4225-8E86-80E63F0AFF87}"/>
    <cellStyle name="Note 45 3 4 3" xfId="29697" xr:uid="{0AC2554E-9221-4B71-8042-31AEEAB6E1C4}"/>
    <cellStyle name="Note 45 3 5" xfId="20865" xr:uid="{29B31FAF-9C1E-4EB8-9C2E-E6E6DF400F6B}"/>
    <cellStyle name="Note 45 3 6" xfId="24197" xr:uid="{8061366C-ED07-4C3E-8FEA-E11B84B93DAD}"/>
    <cellStyle name="Note 45 30" xfId="33900" xr:uid="{F0EF183C-7CCB-4E6A-B9DD-3FD5D3DD21BC}"/>
    <cellStyle name="Note 45 4" xfId="3320" xr:uid="{8DA3D6C4-A746-4F96-A1BC-AF4943EAEA31}"/>
    <cellStyle name="Note 45 4 2" xfId="12950" xr:uid="{F495F4B3-DA41-4D0F-B10D-B2729241A0DD}"/>
    <cellStyle name="Note 45 4 2 2" xfId="19213" xr:uid="{4A992BA9-1B60-4F6E-898F-7706EDC905F9}"/>
    <cellStyle name="Note 45 4 2 3" xfId="30175" xr:uid="{67E24E6E-06C9-40B9-862A-7245F43AE6A0}"/>
    <cellStyle name="Note 45 4 3" xfId="6600" xr:uid="{1DBA6CCC-D3F2-49B7-A1F7-277ABD19B680}"/>
    <cellStyle name="Note 45 4 4" xfId="22254" xr:uid="{AEDAC251-3CBB-440E-8573-8CC50897EBC8}"/>
    <cellStyle name="Note 45 5" xfId="3498" xr:uid="{5AD429A2-408E-4219-9A03-8632BE456BBC}"/>
    <cellStyle name="Note 45 5 2" xfId="13495" xr:uid="{FF6DAA5B-6682-4A93-958D-62B72433DF9C}"/>
    <cellStyle name="Note 45 5 2 2" xfId="18067" xr:uid="{2940BEF8-3B0B-42DC-AC18-D2E34B40A147}"/>
    <cellStyle name="Note 45 5 2 3" xfId="30636" xr:uid="{F7AF3073-6E4F-4DAD-888A-09E915A51087}"/>
    <cellStyle name="Note 45 5 3" xfId="7148" xr:uid="{4F0A9E42-D13A-44F1-ACCF-DB10102EB961}"/>
    <cellStyle name="Note 45 5 4" xfId="21695" xr:uid="{E3AE018F-ED3E-4584-BD11-5FD3F85A83A3}"/>
    <cellStyle name="Note 45 5 5" xfId="25105" xr:uid="{5D4AF467-4899-466D-9D65-9C8067790D41}"/>
    <cellStyle name="Note 45 6" xfId="3785" xr:uid="{FF298A6C-D474-4052-89D1-EF48DAFDD9D9}"/>
    <cellStyle name="Note 45 6 2" xfId="14101" xr:uid="{34DFB942-F796-4BC4-B874-AB81DB2A69FC}"/>
    <cellStyle name="Note 45 6 2 2" xfId="7687" xr:uid="{C7D5EAB5-1002-44D1-A82D-4B7080DB5F7F}"/>
    <cellStyle name="Note 45 6 2 3" xfId="31129" xr:uid="{21122780-9936-40ED-BE4B-A311D28FE0F0}"/>
    <cellStyle name="Note 45 6 3" xfId="23798" xr:uid="{4D12AD33-E765-46B3-8B1C-B50DC82D7BCF}"/>
    <cellStyle name="Note 45 6 4" xfId="25608" xr:uid="{BA1905BA-6510-4406-976B-F86449260E5A}"/>
    <cellStyle name="Note 45 7" xfId="7528" xr:uid="{BB8659FC-614A-40ED-8132-8010CE6682C5}"/>
    <cellStyle name="Note 45 7 2" xfId="13932" xr:uid="{BC116E27-AF88-4547-AC34-1FB46483511C}"/>
    <cellStyle name="Note 45 7 2 2" xfId="20422" xr:uid="{7F094728-EE55-4C66-801D-3E01B59DD3C3}"/>
    <cellStyle name="Note 45 7 2 3" xfId="30962" xr:uid="{9C4765D5-4015-46B9-9660-85BCC1ABDEAA}"/>
    <cellStyle name="Note 45 7 3" xfId="20833" xr:uid="{AF7FF30E-4CB7-4B30-8C82-A43689A189A8}"/>
    <cellStyle name="Note 45 7 4" xfId="25441" xr:uid="{B9086640-0E75-4552-9F9F-5771DF74555E}"/>
    <cellStyle name="Note 45 8" xfId="7866" xr:uid="{3DF37FF9-D2F8-40CB-B65B-72E87BB98F5E}"/>
    <cellStyle name="Note 45 8 2" xfId="14337" xr:uid="{40FB1F22-75E9-4B36-A85C-9BFF069FD286}"/>
    <cellStyle name="Note 45 8 2 2" xfId="18978" xr:uid="{DC72A8B7-2EE5-4943-9264-4F48F751AEF8}"/>
    <cellStyle name="Note 45 8 2 3" xfId="31353" xr:uid="{5A691981-5B89-41CA-9A2A-5FFFDB1EC950}"/>
    <cellStyle name="Note 45 8 3" xfId="21906" xr:uid="{F28BE231-CB40-4C2C-83E8-6D972E9E5024}"/>
    <cellStyle name="Note 45 8 4" xfId="25832" xr:uid="{FD1718DA-45D2-4C2B-A1CA-147C3C4647CC}"/>
    <cellStyle name="Note 45 9" xfId="8100" xr:uid="{56B1D0DE-C003-48CD-97F8-7A2ABC94694D}"/>
    <cellStyle name="Note 45 9 2" xfId="14571" xr:uid="{17322B4C-E369-47A8-A8DE-CB3F86C9E5B0}"/>
    <cellStyle name="Note 45 9 2 2" xfId="22073" xr:uid="{ABCCA65A-FC32-4C31-8976-B4E8EE980E63}"/>
    <cellStyle name="Note 45 9 2 3" xfId="31581" xr:uid="{A2126279-29A1-4ABA-AEB3-F08DABAC41AB}"/>
    <cellStyle name="Note 45 9 3" xfId="22171" xr:uid="{6F62249B-3537-40C9-A823-A66E4938F994}"/>
    <cellStyle name="Note 45 9 4" xfId="26061" xr:uid="{88C06F7D-DDCB-4E2A-908E-90A491E83791}"/>
    <cellStyle name="Note 45_TRAFO" xfId="2288" xr:uid="{00000000-0005-0000-0000-0000F1080000}"/>
    <cellStyle name="Note 46" xfId="2289" xr:uid="{00000000-0005-0000-0000-0000F2080000}"/>
    <cellStyle name="Note 46 10" xfId="8511" xr:uid="{1FE0C837-8BC2-4500-9C3F-E98F6259F074}"/>
    <cellStyle name="Note 46 10 2" xfId="14982" xr:uid="{6AD8AB2D-5877-46B4-AD07-8F774D0FF873}"/>
    <cellStyle name="Note 46 10 2 2" xfId="5987" xr:uid="{F07D6CF7-D44E-483E-AEE9-5B248D8AB6D6}"/>
    <cellStyle name="Note 46 10 2 3" xfId="31893" xr:uid="{BFBBF5CD-287E-4BD5-A031-B985372F01E5}"/>
    <cellStyle name="Note 46 10 3" xfId="18704" xr:uid="{6FE56087-952B-4180-A5EB-6C9B5D806804}"/>
    <cellStyle name="Note 46 10 4" xfId="26374" xr:uid="{BE2A22DE-5924-4F59-A92A-876D32438DA7}"/>
    <cellStyle name="Note 46 11" xfId="8349" xr:uid="{88049D74-322F-4F88-AAFE-57BC41205E62}"/>
    <cellStyle name="Note 46 11 2" xfId="14820" xr:uid="{803855E3-D175-43D6-B93C-B5ADB161DBDC}"/>
    <cellStyle name="Note 46 11 2 2" xfId="23780" xr:uid="{66902C4A-6E66-4845-A9C0-362BAD41EF6B}"/>
    <cellStyle name="Note 46 11 2 3" xfId="31731" xr:uid="{5742A3C5-C6AC-4B5D-8651-34A86E6233E8}"/>
    <cellStyle name="Note 46 11 3" xfId="23086" xr:uid="{61442303-D825-4A0C-854D-681B27F06229}"/>
    <cellStyle name="Note 46 11 4" xfId="26212" xr:uid="{551CFE0D-3F3A-4914-B4A8-AA4D62CEFAD3}"/>
    <cellStyle name="Note 46 12" xfId="9057" xr:uid="{D5641BA9-065F-4679-90BF-BC96C34DD68F}"/>
    <cellStyle name="Note 46 12 2" xfId="15528" xr:uid="{45C818B9-3086-446C-8B8C-5A11749F5B6E}"/>
    <cellStyle name="Note 46 12 2 2" xfId="5568" xr:uid="{9D168E4B-6F5F-473B-902B-0D4CC3FEBCF3}"/>
    <cellStyle name="Note 46 12 2 3" xfId="32347" xr:uid="{BA7560AA-B4B8-44AC-B176-B7538FBCDD31}"/>
    <cellStyle name="Note 46 12 3" xfId="5714" xr:uid="{DBAF2855-D4BE-41BF-BA97-2855B2560925}"/>
    <cellStyle name="Note 46 12 4" xfId="26829" xr:uid="{6F52DF4B-2910-4886-A550-5E9ED489D5B5}"/>
    <cellStyle name="Note 46 13" xfId="8891" xr:uid="{CDF77B06-7483-4E48-BD80-0F1912A6D578}"/>
    <cellStyle name="Note 46 13 2" xfId="15362" xr:uid="{0B53D994-465D-4515-A11D-C8D142FD6887}"/>
    <cellStyle name="Note 46 13 2 2" xfId="5639" xr:uid="{C86AE8E4-0469-4D63-81FE-0A69DE1E551B}"/>
    <cellStyle name="Note 46 13 2 3" xfId="32182" xr:uid="{5C89DAD9-47F0-4774-8A89-27CE437A69EC}"/>
    <cellStyle name="Note 46 13 3" xfId="17631" xr:uid="{7714725B-8AD3-4EF7-B940-219D7EAB22AD}"/>
    <cellStyle name="Note 46 13 4" xfId="26664" xr:uid="{84704056-13B9-4847-9F2E-AB0228BE03A9}"/>
    <cellStyle name="Note 46 14" xfId="9290" xr:uid="{8C14951F-E4A1-4352-965C-3A8CEB28FE95}"/>
    <cellStyle name="Note 46 14 2" xfId="15761" xr:uid="{9B81B171-83F7-4777-A76F-D689D5095DAF}"/>
    <cellStyle name="Note 46 14 2 2" xfId="20667" xr:uid="{AC361F6A-A32D-48B2-B60B-E361C7187B84}"/>
    <cellStyle name="Note 46 14 2 3" xfId="32571" xr:uid="{4A0EEEC5-D3A8-4937-A1D5-4891E3C6E2E2}"/>
    <cellStyle name="Note 46 14 3" xfId="18054" xr:uid="{94E9842E-58CC-4EBB-A070-FC315439CEDF}"/>
    <cellStyle name="Note 46 14 4" xfId="27052" xr:uid="{A5E23B64-9F72-4CD5-89E0-7EDE02D7C271}"/>
    <cellStyle name="Note 46 15" xfId="9521" xr:uid="{E8F6C1EB-6F2A-4A3B-A91D-2BEAB63CBA73}"/>
    <cellStyle name="Note 46 15 2" xfId="15992" xr:uid="{7FEDB22A-5F62-49F9-A3F0-30F5A1B01678}"/>
    <cellStyle name="Note 46 15 2 2" xfId="6637" xr:uid="{7D7FABC4-CE93-4B95-A280-6DF4DAD8E2CD}"/>
    <cellStyle name="Note 46 15 2 3" xfId="32789" xr:uid="{F0B953A8-402B-4ACA-961C-185B8FC4614C}"/>
    <cellStyle name="Note 46 15 3" xfId="23871" xr:uid="{15E8BD9B-2738-4FA1-9313-90B9C09BD0A5}"/>
    <cellStyle name="Note 46 15 4" xfId="27270" xr:uid="{276DCCE4-5F71-4069-8442-DB8F3295FE99}"/>
    <cellStyle name="Note 46 16" xfId="9980" xr:uid="{0933890A-4F03-49CC-A87F-A653827908A5}"/>
    <cellStyle name="Note 46 16 2" xfId="16451" xr:uid="{518C0F1F-4092-4C7D-BD27-527FEAC2E8A2}"/>
    <cellStyle name="Note 46 16 2 2" xfId="4760" xr:uid="{E5C3265C-96A3-4FDC-B8BC-32BD22647FA3}"/>
    <cellStyle name="Note 46 16 2 3" xfId="33068" xr:uid="{DAB368DC-05A5-4B3D-B9BC-32978CECFA92}"/>
    <cellStyle name="Note 46 16 3" xfId="22154" xr:uid="{FF2846B8-15D3-4E1D-9B68-848CF07483C0}"/>
    <cellStyle name="Note 46 16 4" xfId="27556" xr:uid="{B66FD678-7FA4-4CA8-AC35-7C7E2FEC380F}"/>
    <cellStyle name="Note 46 17" xfId="10159" xr:uid="{24D3883F-C778-4180-BD43-EB51A94140FD}"/>
    <cellStyle name="Note 46 17 2" xfId="16630" xr:uid="{23593A78-442E-4106-8F17-2AA868DD9C1C}"/>
    <cellStyle name="Note 46 17 2 2" xfId="19984" xr:uid="{77609727-97CB-4AA4-B7B9-74D22D165C60}"/>
    <cellStyle name="Note 46 17 2 3" xfId="33245" xr:uid="{B6E5D608-B779-43EB-93D3-2D45E0739BDF}"/>
    <cellStyle name="Note 46 17 3" xfId="18741" xr:uid="{CC687A3B-C2A2-4906-9A8A-34BE8B130A95}"/>
    <cellStyle name="Note 46 17 4" xfId="27732" xr:uid="{ACB96911-B03E-49C0-B7DF-57728EDFC717}"/>
    <cellStyle name="Note 46 18" xfId="10336" xr:uid="{D8E2B4F2-8530-4B27-85F0-69C23841F6D7}"/>
    <cellStyle name="Note 46 18 2" xfId="16807" xr:uid="{14CAED38-5909-490C-B59B-4CCBCEDDFFFC}"/>
    <cellStyle name="Note 46 18 2 2" xfId="19297" xr:uid="{2524A3BD-FA2B-46D6-BDDD-C5F479599D83}"/>
    <cellStyle name="Note 46 18 2 3" xfId="33420" xr:uid="{074B77D3-9A48-42C9-AB0F-6D98BA4A6949}"/>
    <cellStyle name="Note 46 18 3" xfId="19230" xr:uid="{E4197FAA-499A-4160-9EBC-A1ED1CFB93A7}"/>
    <cellStyle name="Note 46 18 4" xfId="27908" xr:uid="{0C0D775B-7850-4FDB-AC07-96FEB75622FD}"/>
    <cellStyle name="Note 46 19" xfId="10498" xr:uid="{74D84CCA-02B7-4F22-9D78-4D7303802EF9}"/>
    <cellStyle name="Note 46 19 2" xfId="16969" xr:uid="{3CB5AF80-C374-4123-9953-F07DF05EC9E2}"/>
    <cellStyle name="Note 46 19 2 2" xfId="17813" xr:uid="{B0964825-A2F6-4574-BCF0-93A805B56AA9}"/>
    <cellStyle name="Note 46 19 2 3" xfId="33580" xr:uid="{DA22BECC-A30E-4E33-8E23-84535465E657}"/>
    <cellStyle name="Note 46 19 3" xfId="21478" xr:uid="{FAB38B73-5561-407E-9FA1-6A38B7406E08}"/>
    <cellStyle name="Note 46 19 4" xfId="28068" xr:uid="{FA344244-AC4D-4B29-950C-17F73F7BDD9E}"/>
    <cellStyle name="Note 46 2" xfId="2290" xr:uid="{00000000-0005-0000-0000-0000F3080000}"/>
    <cellStyle name="Note 46 2 10" xfId="9058" xr:uid="{47461B22-E7DF-4813-83D6-E965CEEBD0EE}"/>
    <cellStyle name="Note 46 2 10 2" xfId="15529" xr:uid="{2DFE160D-0B3F-4FF8-951F-6416D8B060CB}"/>
    <cellStyle name="Note 46 2 10 2 2" xfId="7709" xr:uid="{BB85FBE5-9C25-447D-8934-A95894BE71FA}"/>
    <cellStyle name="Note 46 2 10 2 3" xfId="32348" xr:uid="{6D17E66A-1189-4E49-97BF-5A622DD83EA0}"/>
    <cellStyle name="Note 46 2 10 3" xfId="21120" xr:uid="{BF8079BB-D7B6-4AF1-9C48-63C2B3A021CE}"/>
    <cellStyle name="Note 46 2 10 4" xfId="26830" xr:uid="{2A508A44-230D-499E-B8E1-50C7B62C4F59}"/>
    <cellStyle name="Note 46 2 11" xfId="8892" xr:uid="{3FDB0BCE-B229-48B7-B249-EC32EFEDAB66}"/>
    <cellStyle name="Note 46 2 11 2" xfId="15363" xr:uid="{5F3BAA5C-8A89-40E1-AD30-02E642866F19}"/>
    <cellStyle name="Note 46 2 11 2 2" xfId="20181" xr:uid="{76CE2713-7164-472E-A5E8-2B4C1FA20D25}"/>
    <cellStyle name="Note 46 2 11 2 3" xfId="32183" xr:uid="{66F30EDF-C7BC-48ED-A3C1-B6E307AD97AF}"/>
    <cellStyle name="Note 46 2 11 3" xfId="18329" xr:uid="{631D9F0B-10C3-404E-9127-3CB485CA4F51}"/>
    <cellStyle name="Note 46 2 11 4" xfId="26665" xr:uid="{99790F5F-A21B-4819-A32F-1DB49F1D9E55}"/>
    <cellStyle name="Note 46 2 12" xfId="9291" xr:uid="{81E7C55F-DEA3-4337-9FB6-C588678975B3}"/>
    <cellStyle name="Note 46 2 12 2" xfId="15762" xr:uid="{E65A6A72-9F7B-42C6-B0F6-66F2F4D450E9}"/>
    <cellStyle name="Note 46 2 12 2 2" xfId="21155" xr:uid="{B9698072-69EB-4473-9D67-FC478127789D}"/>
    <cellStyle name="Note 46 2 12 2 3" xfId="32572" xr:uid="{086EE123-7F54-41A3-80EA-F045623A0246}"/>
    <cellStyle name="Note 46 2 12 3" xfId="5420" xr:uid="{145DC474-CBE2-4919-9B15-8D7041141A7E}"/>
    <cellStyle name="Note 46 2 12 4" xfId="27053" xr:uid="{E6F0BAC8-CE98-428B-91DD-E85B44C03CA4}"/>
    <cellStyle name="Note 46 2 13" xfId="9520" xr:uid="{011C2410-17B7-47B6-BEE8-0E854BF7062A}"/>
    <cellStyle name="Note 46 2 13 2" xfId="15991" xr:uid="{82717620-ADAF-4869-87FB-5B501D3A0BB7}"/>
    <cellStyle name="Note 46 2 13 2 2" xfId="21327" xr:uid="{F1633473-81DB-41AD-A06A-DE1AA6992543}"/>
    <cellStyle name="Note 46 2 13 2 3" xfId="32788" xr:uid="{FA1A6C69-0676-4A4E-8891-5C4084B74B6D}"/>
    <cellStyle name="Note 46 2 13 3" xfId="17755" xr:uid="{DEBBCD63-7E5E-439A-BC0E-81BBCAA82636}"/>
    <cellStyle name="Note 46 2 13 4" xfId="27269" xr:uid="{512D13FF-9574-451C-81F7-B44765D16F32}"/>
    <cellStyle name="Note 46 2 14" xfId="9981" xr:uid="{F49FBA4B-DB47-4BD3-B06F-45616B31CB00}"/>
    <cellStyle name="Note 46 2 14 2" xfId="16452" xr:uid="{ABB6FB64-6F0D-4D22-85A1-F77AE79D202F}"/>
    <cellStyle name="Note 46 2 14 2 2" xfId="4639" xr:uid="{BB203929-0801-4C33-96E7-6EC032D29018}"/>
    <cellStyle name="Note 46 2 14 2 3" xfId="33069" xr:uid="{931EA5AE-5A59-488C-9B24-2711B1A13764}"/>
    <cellStyle name="Note 46 2 14 3" xfId="20592" xr:uid="{6AEA1228-E6E4-4528-81DD-4145C75A17FB}"/>
    <cellStyle name="Note 46 2 14 4" xfId="27557" xr:uid="{E632F7DF-C5BA-48AF-91B1-D5F4C220DC59}"/>
    <cellStyle name="Note 46 2 15" xfId="10160" xr:uid="{A734D68C-F32A-4AAA-88EE-815811CBDBF5}"/>
    <cellStyle name="Note 46 2 15 2" xfId="16631" xr:uid="{C27A727E-9E7B-40EC-A92F-E49EC6EB25C8}"/>
    <cellStyle name="Note 46 2 15 2 2" xfId="4450" xr:uid="{A641768B-494C-4B10-8550-F316FFFDA593}"/>
    <cellStyle name="Note 46 2 15 2 3" xfId="33246" xr:uid="{9FEAB720-9984-4D39-87C1-9CB04D958BCE}"/>
    <cellStyle name="Note 46 2 15 3" xfId="23076" xr:uid="{C5CA46BA-C17F-48A7-909F-B33421629984}"/>
    <cellStyle name="Note 46 2 15 4" xfId="27733" xr:uid="{B4449690-C92D-4737-96E2-148DDE1CDBAE}"/>
    <cellStyle name="Note 46 2 16" xfId="10337" xr:uid="{6441B732-8A87-4A6E-82A4-096194A8DEAA}"/>
    <cellStyle name="Note 46 2 16 2" xfId="16808" xr:uid="{0C287324-3E8D-4BA3-9DB2-17182E8BF082}"/>
    <cellStyle name="Note 46 2 16 2 2" xfId="4549" xr:uid="{08FABC75-D52C-4EB1-9C44-6C27E8E2FABD}"/>
    <cellStyle name="Note 46 2 16 2 3" xfId="33421" xr:uid="{37D42749-E6C1-4378-B41F-7EF92143DCF1}"/>
    <cellStyle name="Note 46 2 16 3" xfId="20847" xr:uid="{1F60A9E7-BAFF-40DC-8DCD-F61E6AE828DE}"/>
    <cellStyle name="Note 46 2 16 4" xfId="27909" xr:uid="{4760DFAB-501F-4A5E-9A9C-B8DD47DE0C6D}"/>
    <cellStyle name="Note 46 2 17" xfId="10499" xr:uid="{585205ED-7989-456B-8536-37CA39D53BE0}"/>
    <cellStyle name="Note 46 2 17 2" xfId="16970" xr:uid="{A681C387-10B0-4A62-AB8D-72F856E99EA3}"/>
    <cellStyle name="Note 46 2 17 2 2" xfId="4932" xr:uid="{486AECAC-D57D-4538-8169-4EF94648C5F0}"/>
    <cellStyle name="Note 46 2 17 2 3" xfId="33581" xr:uid="{D6C0DD8C-85F7-474B-86FA-3079FFD885B7}"/>
    <cellStyle name="Note 46 2 17 3" xfId="23270" xr:uid="{9C922763-00CC-4055-B86C-AEA6689F8BD0}"/>
    <cellStyle name="Note 46 2 17 4" xfId="28069" xr:uid="{23792EFA-4765-4D30-BF5A-EBCE3C9476DA}"/>
    <cellStyle name="Note 46 2 18" xfId="11135" xr:uid="{2101F77F-562A-48C3-B4A4-66DD17088095}"/>
    <cellStyle name="Note 46 2 18 2" xfId="23842" xr:uid="{9C04B3F2-9011-4D72-965F-A47D05D06B13}"/>
    <cellStyle name="Note 46 2 18 3" xfId="28457" xr:uid="{E1DCC51F-C6B5-4F3E-9E87-ED186DB712D5}"/>
    <cellStyle name="Note 46 2 19" xfId="11582" xr:uid="{F4366F6E-2D7B-4B43-9FCA-63DA787D684C}"/>
    <cellStyle name="Note 46 2 19 2" xfId="18383" xr:uid="{8A5E0C85-22C4-4D01-80A2-56D5107AD6C0}"/>
    <cellStyle name="Note 46 2 19 3" xfId="28868" xr:uid="{86E9B240-B392-4715-81A0-A7CDCFFE560A}"/>
    <cellStyle name="Note 46 2 2" xfId="2291" xr:uid="{00000000-0005-0000-0000-0000F4080000}"/>
    <cellStyle name="Note 46 2 2 2" xfId="4280" xr:uid="{EE9383C9-44B2-4111-9303-66014971A09C}"/>
    <cellStyle name="Note 46 2 2 2 2" xfId="13501" xr:uid="{DE651F06-C90A-4E5D-A620-B217CBBC05D1}"/>
    <cellStyle name="Note 46 2 2 2 2 2" xfId="7242" xr:uid="{1B97F141-C911-43E3-97A8-CBB4D25B5E4D}"/>
    <cellStyle name="Note 46 2 2 2 2 3" xfId="30642" xr:uid="{6960F291-85D8-40ED-814E-DDB0EA85FD17}"/>
    <cellStyle name="Note 46 2 2 2 3" xfId="20348" xr:uid="{8171690A-F776-4A94-B8F5-CDD7B74009BD}"/>
    <cellStyle name="Note 46 2 2 2 4" xfId="25111" xr:uid="{25A8D3D2-45D5-48E1-800A-B57B35EBF956}"/>
    <cellStyle name="Note 46 2 2 3" xfId="11583" xr:uid="{CE144F02-8F83-47BC-BA05-3976C5711878}"/>
    <cellStyle name="Note 46 2 2 3 2" xfId="17743" xr:uid="{6CCF2DCA-B660-4172-9807-64BF833C25E7}"/>
    <cellStyle name="Note 46 2 2 3 3" xfId="28869" xr:uid="{2660CF8F-9315-4E54-B5BC-35B57D3CC9D4}"/>
    <cellStyle name="Note 46 2 2 4" xfId="12472" xr:uid="{3163D819-D234-4606-A402-9490C2A04A77}"/>
    <cellStyle name="Note 46 2 2 4 2" xfId="19330" xr:uid="{CDCA6D23-678A-4D5A-8CBA-EA9B71D337C8}"/>
    <cellStyle name="Note 46 2 2 4 3" xfId="29698" xr:uid="{9EE4074B-E818-411B-AF44-3C37D464CF8B}"/>
    <cellStyle name="Note 46 2 2 5" xfId="19137" xr:uid="{C3BA1C97-F7BF-467C-AA64-BBA5BBEF2B9B}"/>
    <cellStyle name="Note 46 2 20" xfId="10702" xr:uid="{852E263C-58A9-449F-A66C-3EAB32E8DC30}"/>
    <cellStyle name="Note 46 2 20 2" xfId="17686" xr:uid="{797C43DB-9560-48BB-9380-42B47E134285}"/>
    <cellStyle name="Note 46 2 20 3" xfId="28257" xr:uid="{FB3291ED-FEFA-4A97-B0DA-0D5AC480A161}"/>
    <cellStyle name="Note 46 2 21" xfId="11896" xr:uid="{152072C3-3475-4793-A8F1-0CEFD365B274}"/>
    <cellStyle name="Note 46 2 21 2" xfId="20456" xr:uid="{8E85C14C-2975-4419-B32F-D3EFAF86D96C}"/>
    <cellStyle name="Note 46 2 21 3" xfId="29175" xr:uid="{73A83AEA-21E8-4E8A-87FB-6F8F849277E7}"/>
    <cellStyle name="Note 46 2 22" xfId="12079" xr:uid="{8E2EB50E-46AF-41B4-A8C0-A93BE07E870E}"/>
    <cellStyle name="Note 46 2 22 2" xfId="19635" xr:uid="{28B89002-E888-4D4B-9BC5-50CC49217CA2}"/>
    <cellStyle name="Note 46 2 22 3" xfId="29354" xr:uid="{42E9F5F5-44DC-4A82-8546-670930BFDAF8}"/>
    <cellStyle name="Note 46 2 23" xfId="12203" xr:uid="{8CA3F67F-AAB0-4765-A12B-299A762F6309}"/>
    <cellStyle name="Note 46 2 23 2" xfId="5008" xr:uid="{58F3B9DF-3868-4446-B62F-88B28E20F5E7}"/>
    <cellStyle name="Note 46 2 23 3" xfId="29474" xr:uid="{5D83F1F8-897F-4CF4-8F6F-440BA3A97616}"/>
    <cellStyle name="Note 46 2 24" xfId="17222" xr:uid="{10693F25-C4D8-4955-9BC5-3F0B1826F66B}"/>
    <cellStyle name="Note 46 2 24 2" xfId="18925" xr:uid="{E835BB29-52D3-456D-B3FF-688028F63360}"/>
    <cellStyle name="Note 46 2 24 3" xfId="33786" xr:uid="{FD7D7A09-0565-4F85-BA5F-9D86F2652CBA}"/>
    <cellStyle name="Note 46 2 25" xfId="21048" xr:uid="{DD339BF7-1A9F-45CD-BCA1-A16643A3AF9E}"/>
    <cellStyle name="Note 46 2 26" xfId="32900" xr:uid="{4962CE49-DA2A-453C-8DD1-9412A9CAF841}"/>
    <cellStyle name="Note 46 2 27" xfId="34113" xr:uid="{91953328-F273-4830-9769-F21FB7E113D7}"/>
    <cellStyle name="Note 46 2 28" xfId="24157" xr:uid="{6610D691-56C5-41E0-97CC-54546E677508}"/>
    <cellStyle name="Note 46 2 3" xfId="3495" xr:uid="{B7F6E97F-9E98-4336-8F74-E517BE17BC83}"/>
    <cellStyle name="Note 46 2 3 2" xfId="13500" xr:uid="{7ED6969D-DDF1-4089-8BF9-48D92B53E972}"/>
    <cellStyle name="Note 46 2 3 2 2" xfId="18618" xr:uid="{A4514C96-77D2-407D-A52B-BAC2C010CFEF}"/>
    <cellStyle name="Note 46 2 3 2 3" xfId="30641" xr:uid="{F7AB22F0-48A8-47D3-B971-CB43F6555982}"/>
    <cellStyle name="Note 46 2 3 3" xfId="7153" xr:uid="{136ECF34-9CCA-4D94-BAED-D779284D3DA6}"/>
    <cellStyle name="Note 46 2 3 4" xfId="22160" xr:uid="{2DB8E44D-D4C6-46AA-A9DF-62C257090F4B}"/>
    <cellStyle name="Note 46 2 3 5" xfId="25110" xr:uid="{C59462BD-4833-4D69-97B3-704F8F45AD9C}"/>
    <cellStyle name="Note 46 2 4" xfId="3788" xr:uid="{9A30BB75-68FD-4E72-9C11-8F0A3D55B8FF}"/>
    <cellStyle name="Note 46 2 4 2" xfId="14104" xr:uid="{B90BBD96-1229-4847-A995-8B36DA15D1E1}"/>
    <cellStyle name="Note 46 2 4 2 2" xfId="20760" xr:uid="{44D76B23-327B-4816-A8D5-133C3F4D77C9}"/>
    <cellStyle name="Note 46 2 4 2 3" xfId="31132" xr:uid="{8AA857C6-76F6-4361-8B5E-82595A2BA804}"/>
    <cellStyle name="Note 46 2 4 3" xfId="23850" xr:uid="{9E1E9319-ECCC-4D14-BB43-231528BF3CB8}"/>
    <cellStyle name="Note 46 2 4 4" xfId="25611" xr:uid="{40AB536D-7872-4607-8DCC-2B204CAF4744}"/>
    <cellStyle name="Note 46 2 5" xfId="7531" xr:uid="{74EB383F-22EE-4C27-92BF-53C7D62380D6}"/>
    <cellStyle name="Note 46 2 5 2" xfId="13935" xr:uid="{C8E4550C-7556-4415-B5FB-E53FC978D5F5}"/>
    <cellStyle name="Note 46 2 5 2 2" xfId="17568" xr:uid="{E2F88AC9-3433-4FDC-B856-AE67EA7D934F}"/>
    <cellStyle name="Note 46 2 5 2 3" xfId="30965" xr:uid="{70386718-96BA-42BE-95C1-98A5604D46F0}"/>
    <cellStyle name="Note 46 2 5 3" xfId="18680" xr:uid="{E96DF40F-C134-4BBF-9985-23709C0FA0B7}"/>
    <cellStyle name="Note 46 2 5 4" xfId="25444" xr:uid="{9D4B57DE-8E96-4C71-8ACB-83C41ECDFDFE}"/>
    <cellStyle name="Note 46 2 6" xfId="7869" xr:uid="{9F98CC1D-66D0-434B-B1F4-94F6DFCBD216}"/>
    <cellStyle name="Note 46 2 6 2" xfId="14340" xr:uid="{21147C14-007C-46C4-BE05-921FB14A74F7}"/>
    <cellStyle name="Note 46 2 6 2 2" xfId="17461" xr:uid="{4C517789-05C6-4B0F-84C3-013A198F3784}"/>
    <cellStyle name="Note 46 2 6 2 3" xfId="31356" xr:uid="{1A80321D-022E-485E-87A0-295A17FB0EAC}"/>
    <cellStyle name="Note 46 2 6 3" xfId="19963" xr:uid="{15078615-195B-4C21-BACB-775F50AD7102}"/>
    <cellStyle name="Note 46 2 6 4" xfId="25835" xr:uid="{C14D72DD-2BBA-442C-BA8F-1430AC667479}"/>
    <cellStyle name="Note 46 2 7" xfId="8097" xr:uid="{39769BFE-7EDC-4776-BC34-7C7F25F0A653}"/>
    <cellStyle name="Note 46 2 7 2" xfId="14568" xr:uid="{459F93D9-2894-4FA7-BAD1-327DA6577729}"/>
    <cellStyle name="Note 46 2 7 2 2" xfId="20958" xr:uid="{1EB9C5EC-01A8-4EBE-8821-39F6EDA1BB2A}"/>
    <cellStyle name="Note 46 2 7 2 3" xfId="31578" xr:uid="{EC877BA2-D3C8-4B8F-8B6B-121F5E5DFA6C}"/>
    <cellStyle name="Note 46 2 7 3" xfId="19329" xr:uid="{46DA71D4-7CA0-4B72-BD33-10648C8167BB}"/>
    <cellStyle name="Note 46 2 7 4" xfId="26058" xr:uid="{02C2428F-CCAB-46E4-832B-F534FB10AD97}"/>
    <cellStyle name="Note 46 2 8" xfId="8512" xr:uid="{E980E743-5872-489A-97D1-A78B0550B063}"/>
    <cellStyle name="Note 46 2 8 2" xfId="14983" xr:uid="{9F73B4D3-FD44-4DA9-8252-B16BE5727B40}"/>
    <cellStyle name="Note 46 2 8 2 2" xfId="23442" xr:uid="{CEED4A4D-C194-447A-9BA2-D8477C3B0769}"/>
    <cellStyle name="Note 46 2 8 2 3" xfId="31894" xr:uid="{D88F649E-833E-4585-93F6-6FFC4E24B128}"/>
    <cellStyle name="Note 46 2 8 3" xfId="20939" xr:uid="{C5FB6E23-45DA-40F9-9E0D-333539DFBCBD}"/>
    <cellStyle name="Note 46 2 8 4" xfId="26375" xr:uid="{9E3AFB47-BAD1-48DC-904B-55455180290F}"/>
    <cellStyle name="Note 46 2 9" xfId="8350" xr:uid="{1230B3A4-04DD-41C0-9698-492E08BC05CF}"/>
    <cellStyle name="Note 46 2 9 2" xfId="14821" xr:uid="{6869FDD2-A449-4AAD-AC0B-22B1B3E17982}"/>
    <cellStyle name="Note 46 2 9 2 2" xfId="19995" xr:uid="{1CFE3F73-2708-4411-AC0F-89D385074226}"/>
    <cellStyle name="Note 46 2 9 2 3" xfId="31732" xr:uid="{BD5A0E4C-BBAD-4B57-9F2C-5006691553D8}"/>
    <cellStyle name="Note 46 2 9 3" xfId="4908" xr:uid="{BDEE28C8-3DD2-46B8-B618-EBAF058B232C}"/>
    <cellStyle name="Note 46 2 9 4" xfId="26213" xr:uid="{27A09CD0-794E-4705-8653-761604CC3E53}"/>
    <cellStyle name="Note 46 20" xfId="11134" xr:uid="{5BE0E3D0-3D03-4624-8575-65712E8C7976}"/>
    <cellStyle name="Note 46 20 2" xfId="6179" xr:uid="{8A02DAA7-E429-414A-BF9B-21E9C3195ED5}"/>
    <cellStyle name="Note 46 20 3" xfId="28456" xr:uid="{940B58AC-FBBB-468F-B5E4-61A6073AB1B3}"/>
    <cellStyle name="Note 46 21" xfId="11581" xr:uid="{6ADD459C-EFC7-4D19-9280-17E4D1D3994A}"/>
    <cellStyle name="Note 46 21 2" xfId="22623" xr:uid="{17EC2B21-7F4F-47E2-8C78-CA925C2D3BE4}"/>
    <cellStyle name="Note 46 21 3" xfId="28867" xr:uid="{9A729499-5176-4722-81FA-18E68FF8E0E7}"/>
    <cellStyle name="Note 46 22" xfId="11329" xr:uid="{9D307120-DD30-477A-A798-D69DA4004E1C}"/>
    <cellStyle name="Note 46 22 2" xfId="5546" xr:uid="{9E8EB433-FD4F-4A8F-9F44-86FEC6AAB365}"/>
    <cellStyle name="Note 46 22 3" xfId="28621" xr:uid="{7F965FBE-20A1-4124-A14D-1C66584115C5}"/>
    <cellStyle name="Note 46 23" xfId="11895" xr:uid="{C65694E8-0134-4D7C-B846-A13F8F0F31A1}"/>
    <cellStyle name="Note 46 23 2" xfId="23352" xr:uid="{1CEB69F3-4172-4A04-999D-9B21A3815BBA}"/>
    <cellStyle name="Note 46 23 3" xfId="29174" xr:uid="{A803942B-97D2-4F8B-A504-B99B951FC96F}"/>
    <cellStyle name="Note 46 24" xfId="12078" xr:uid="{7BD001B5-14E3-44F3-A80C-66F19C1D99D8}"/>
    <cellStyle name="Note 46 24 2" xfId="21140" xr:uid="{76250DB9-DB85-4F7B-B665-8859CE1EED3A}"/>
    <cellStyle name="Note 46 24 3" xfId="29353" xr:uid="{9C98ACD7-3BAA-442C-A1AE-61B5870FE916}"/>
    <cellStyle name="Note 46 25" xfId="12202" xr:uid="{D63C88B6-CD7F-4E40-9E95-5AE8E9F4A776}"/>
    <cellStyle name="Note 46 25 2" xfId="19279" xr:uid="{85786F62-E0DB-4B95-8D70-1937EEDE3192}"/>
    <cellStyle name="Note 46 25 3" xfId="29473" xr:uid="{8B021B75-A229-4A35-9FBC-EB391A173BD3}"/>
    <cellStyle name="Note 46 26" xfId="17221" xr:uid="{98FEFEB7-022C-4DB9-9A4A-4D0D6510CA14}"/>
    <cellStyle name="Note 46 26 2" xfId="17383" xr:uid="{6B24D22B-63D1-446E-A221-CF11BA33F9B6}"/>
    <cellStyle name="Note 46 26 3" xfId="33785" xr:uid="{E2BA66F0-80C0-47AE-9A0E-280CBEB55EEE}"/>
    <cellStyle name="Note 46 27" xfId="20971" xr:uid="{266C3ED2-CE8F-43B2-B507-0D8CF7B7582F}"/>
    <cellStyle name="Note 46 28" xfId="26141" xr:uid="{02BA5EE5-46F1-44A1-BEE0-79A5CB71CCF9}"/>
    <cellStyle name="Note 46 29" xfId="34035" xr:uid="{D41BABCE-C34B-467B-84C4-3EA4A4C1D62B}"/>
    <cellStyle name="Note 46 3" xfId="2292" xr:uid="{00000000-0005-0000-0000-0000F5080000}"/>
    <cellStyle name="Note 46 3 2" xfId="4281" xr:uid="{6642C4A8-B747-44A2-B952-B9792C265E36}"/>
    <cellStyle name="Note 46 3 2 2" xfId="13502" xr:uid="{FA935CD0-DE4E-4267-8BA1-EBFEDC526431}"/>
    <cellStyle name="Note 46 3 2 2 2" xfId="17942" xr:uid="{C32A3BD3-059C-4D68-9136-939056605BC0}"/>
    <cellStyle name="Note 46 3 2 2 3" xfId="30643" xr:uid="{4684B542-DA8B-4400-8BD9-8702AA11576E}"/>
    <cellStyle name="Note 46 3 2 3" xfId="23678" xr:uid="{D90CF335-0BFB-4C49-9148-BED7D4216FB7}"/>
    <cellStyle name="Note 46 3 2 4" xfId="25112" xr:uid="{36FF2D1A-7FCF-470D-A4F4-FD92E2E57487}"/>
    <cellStyle name="Note 46 3 3" xfId="11584" xr:uid="{77F4B08A-C59B-46D6-BF6D-653E7A3C192E}"/>
    <cellStyle name="Note 46 3 3 2" xfId="22946" xr:uid="{60C7F01B-C861-4DA2-97AC-CAC40554731B}"/>
    <cellStyle name="Note 46 3 3 3" xfId="28870" xr:uid="{A23466EE-9D13-470E-B22A-6C3F6CEE2BE8}"/>
    <cellStyle name="Note 46 3 4" xfId="12473" xr:uid="{D87D724D-7656-4C13-97B3-CA8137E1C2E2}"/>
    <cellStyle name="Note 46 3 4 2" xfId="21741" xr:uid="{6FA20C25-598A-4CED-A311-6E966C801F98}"/>
    <cellStyle name="Note 46 3 4 3" xfId="29699" xr:uid="{B6149A9A-A7CC-425F-A380-8DB81C5EE240}"/>
    <cellStyle name="Note 46 3 5" xfId="17784" xr:uid="{F850BC98-6738-4C99-8572-97B3B19D2F04}"/>
    <cellStyle name="Note 46 3 6" xfId="24198" xr:uid="{91CB747F-6102-42AF-954B-01BD73A3CFD1}"/>
    <cellStyle name="Note 46 30" xfId="34013" xr:uid="{CC244D40-064F-4581-8004-48D4ACB86A7F}"/>
    <cellStyle name="Note 46 4" xfId="3321" xr:uid="{C898CEFB-A1A9-4083-879D-94769BB17A0F}"/>
    <cellStyle name="Note 46 4 2" xfId="12951" xr:uid="{28706034-3321-4C2F-83C5-0CC9536D4F4B}"/>
    <cellStyle name="Note 46 4 2 2" xfId="18738" xr:uid="{DEC6C01F-6846-48EA-83EE-101D51A0750B}"/>
    <cellStyle name="Note 46 4 2 3" xfId="30176" xr:uid="{0699BD9F-E9DB-4978-AFDA-8AC96C69B3BD}"/>
    <cellStyle name="Note 46 4 3" xfId="6601" xr:uid="{517D43A2-67EB-4931-9ECE-17E58FFD3B8A}"/>
    <cellStyle name="Note 46 4 4" xfId="20645" xr:uid="{75C6C585-D779-42B1-ACF6-2B1E8031340D}"/>
    <cellStyle name="Note 46 5" xfId="3496" xr:uid="{A6C1E8C8-E9DF-4CB2-A804-D7CCAF0213BF}"/>
    <cellStyle name="Note 46 5 2" xfId="13499" xr:uid="{F7800996-F7CF-4773-8547-A1936D23F47A}"/>
    <cellStyle name="Note 46 5 2 2" xfId="17898" xr:uid="{F89D121C-939F-4740-A2FF-76BD73928CAA}"/>
    <cellStyle name="Note 46 5 2 3" xfId="30640" xr:uid="{824DBE83-2F2B-4E71-8971-D400DC7324EF}"/>
    <cellStyle name="Note 46 5 3" xfId="7152" xr:uid="{E21E4463-0DB3-4C84-8390-6361D2DB9A83}"/>
    <cellStyle name="Note 46 5 4" xfId="17986" xr:uid="{A8DBAAD7-FC4A-4416-B19C-9CD2D781CF4F}"/>
    <cellStyle name="Note 46 5 5" xfId="25109" xr:uid="{1059E7B7-CACF-4132-8957-E42715FCFD1B}"/>
    <cellStyle name="Note 46 6" xfId="3787" xr:uid="{1F66B6A5-31B0-4454-A1EC-D3531461E859}"/>
    <cellStyle name="Note 46 6 2" xfId="14103" xr:uid="{1CA5B75D-ACE9-4782-987D-998930F13784}"/>
    <cellStyle name="Note 46 6 2 2" xfId="17943" xr:uid="{DD0B3894-9387-4242-9A6B-F35E885C6B3D}"/>
    <cellStyle name="Note 46 6 2 3" xfId="31131" xr:uid="{D2A9644B-7931-40AE-A474-C0C58A5C3269}"/>
    <cellStyle name="Note 46 6 3" xfId="5574" xr:uid="{CA528478-870A-4F87-81E5-ABFA9709FF51}"/>
    <cellStyle name="Note 46 6 4" xfId="25610" xr:uid="{CB918989-F76B-465F-ACA5-D7B76C7F3B04}"/>
    <cellStyle name="Note 46 7" xfId="7530" xr:uid="{2DE66FCD-3CA0-45A1-AE9B-805D7BD49B6C}"/>
    <cellStyle name="Note 46 7 2" xfId="13934" xr:uid="{4057EB04-D935-4105-B5AD-B8B92CB6EF8C}"/>
    <cellStyle name="Note 46 7 2 2" xfId="5201" xr:uid="{F317607D-282A-4528-B46B-693860962D07}"/>
    <cellStyle name="Note 46 7 2 3" xfId="30964" xr:uid="{4D45C9DB-EF42-4F43-9C26-90067545ABDA}"/>
    <cellStyle name="Note 46 7 3" xfId="20434" xr:uid="{310B3A4E-9F24-4339-8798-EECB0DD54DA1}"/>
    <cellStyle name="Note 46 7 4" xfId="25443" xr:uid="{12481E97-1C90-4A4E-97D6-B385B8D302ED}"/>
    <cellStyle name="Note 46 8" xfId="7868" xr:uid="{C9514577-9D12-48BA-8DE6-3580550C8EC8}"/>
    <cellStyle name="Note 46 8 2" xfId="14339" xr:uid="{BF41F08B-5964-41D4-AAB4-6129B8CD7B33}"/>
    <cellStyle name="Note 46 8 2 2" xfId="23478" xr:uid="{25E006CC-ABE3-4243-B819-59CDEC6990FC}"/>
    <cellStyle name="Note 46 8 2 3" xfId="31355" xr:uid="{FC7F36A1-AB57-479E-941B-80A0C168A2A6}"/>
    <cellStyle name="Note 46 8 3" xfId="19705" xr:uid="{7D31959A-3747-49F4-AFE4-76365C1F8BCD}"/>
    <cellStyle name="Note 46 8 4" xfId="25834" xr:uid="{36DF891A-A8C7-4FF5-865D-0C105020093E}"/>
    <cellStyle name="Note 46 9" xfId="8098" xr:uid="{E917555B-EC56-4FF2-A2BB-55ACD4950CD4}"/>
    <cellStyle name="Note 46 9 2" xfId="14569" xr:uid="{439DB55B-0B61-41C7-9269-42C29CED33C6}"/>
    <cellStyle name="Note 46 9 2 2" xfId="5266" xr:uid="{79209C0C-3E45-4915-A1A3-59303216D782}"/>
    <cellStyle name="Note 46 9 2 3" xfId="31579" xr:uid="{E9BAF81C-D39B-4D65-B0AF-F99ACA7E61A8}"/>
    <cellStyle name="Note 46 9 3" xfId="23949" xr:uid="{D388B68D-CFFF-49FE-80DB-404F8FB579A6}"/>
    <cellStyle name="Note 46 9 4" xfId="26059" xr:uid="{EED6A998-5340-4220-827B-0FAB2481F90F}"/>
    <cellStyle name="Note 46_TRAFO" xfId="2293" xr:uid="{00000000-0005-0000-0000-0000F6080000}"/>
    <cellStyle name="Note 47" xfId="2294" xr:uid="{00000000-0005-0000-0000-0000F7080000}"/>
    <cellStyle name="Note 47 10" xfId="8513" xr:uid="{85B7DEA4-8C49-4ED5-9C9E-15E02D193DC0}"/>
    <cellStyle name="Note 47 10 2" xfId="14984" xr:uid="{420C59E2-BE14-4FD5-8074-210D06E56F91}"/>
    <cellStyle name="Note 47 10 2 2" xfId="5267" xr:uid="{1A4BFC19-04EF-4D6D-91DF-36F6BD6C43C8}"/>
    <cellStyle name="Note 47 10 2 3" xfId="31895" xr:uid="{F7B51572-2A36-45D1-B4B2-76EC8108FBA0}"/>
    <cellStyle name="Note 47 10 3" xfId="22029" xr:uid="{61CB74D9-C963-45D7-861F-E2E63BDB1102}"/>
    <cellStyle name="Note 47 10 4" xfId="26376" xr:uid="{EC6E23AD-7BA5-4009-AECA-8E5739C70A86}"/>
    <cellStyle name="Note 47 11" xfId="8351" xr:uid="{F1A217C0-A05E-4940-8455-B9095DEC7433}"/>
    <cellStyle name="Note 47 11 2" xfId="14822" xr:uid="{3A12AF3E-192C-4B1E-BBC6-7A49F95E9005}"/>
    <cellStyle name="Note 47 11 2 2" xfId="5609" xr:uid="{792737D8-F0AB-41A6-9467-6B9712DB9DC9}"/>
    <cellStyle name="Note 47 11 2 3" xfId="31733" xr:uid="{5916566D-B3B0-471B-B182-5CCA36AD1FBB}"/>
    <cellStyle name="Note 47 11 3" xfId="5293" xr:uid="{26A17EA8-5C36-419B-B648-2BC506732475}"/>
    <cellStyle name="Note 47 11 4" xfId="26214" xr:uid="{F5F98E62-1B2F-40C7-A35B-7AFE39D620FE}"/>
    <cellStyle name="Note 47 12" xfId="9059" xr:uid="{3587D34B-70D0-47CB-94CB-A367D6B06271}"/>
    <cellStyle name="Note 47 12 2" xfId="15530" xr:uid="{B9A7AB38-83B2-40F4-8170-F6CFD8E70463}"/>
    <cellStyle name="Note 47 12 2 2" xfId="20831" xr:uid="{A5773F3A-B545-4EBE-BE4F-78B61AC8D774}"/>
    <cellStyle name="Note 47 12 2 3" xfId="32349" xr:uid="{9C355059-1A8F-4D8A-B685-1EE7E488E2B3}"/>
    <cellStyle name="Note 47 12 3" xfId="19122" xr:uid="{AE9AA9F5-5757-4989-820E-A8E130E4CD64}"/>
    <cellStyle name="Note 47 12 4" xfId="26831" xr:uid="{117D8E56-A82A-40CE-9FD5-7FF1BF2239B3}"/>
    <cellStyle name="Note 47 13" xfId="8893" xr:uid="{ABBE3E97-50EB-4ED1-84A5-BFD4F09B0D77}"/>
    <cellStyle name="Note 47 13 2" xfId="15364" xr:uid="{D241DA9D-FD9A-4A89-8DE0-82E481300604}"/>
    <cellStyle name="Note 47 13 2 2" xfId="18891" xr:uid="{E313AA4B-017F-4288-9EE5-DDC3E77DA3CD}"/>
    <cellStyle name="Note 47 13 2 3" xfId="32184" xr:uid="{884D9015-809E-486A-B798-2EC810BAA09D}"/>
    <cellStyle name="Note 47 13 3" xfId="23642" xr:uid="{E4964E77-2514-494C-884B-72C574A142AE}"/>
    <cellStyle name="Note 47 13 4" xfId="26666" xr:uid="{2634F109-1758-4747-84E7-907BBA463272}"/>
    <cellStyle name="Note 47 14" xfId="9292" xr:uid="{5A64AD50-BE54-4B70-B977-68E1A42EF155}"/>
    <cellStyle name="Note 47 14 2" xfId="15763" xr:uid="{27AC08AE-4572-4971-98B6-0AFB5D420C7B}"/>
    <cellStyle name="Note 47 14 2 2" xfId="18984" xr:uid="{49957C43-7B95-400E-B0BD-01D3E723CB01}"/>
    <cellStyle name="Note 47 14 2 3" xfId="32573" xr:uid="{D687092E-E064-448D-A470-FEE4A4D0917A}"/>
    <cellStyle name="Note 47 14 3" xfId="21511" xr:uid="{C1EBE1BC-45B2-4B6F-83E3-BEADD27D75B7}"/>
    <cellStyle name="Note 47 14 4" xfId="27054" xr:uid="{56714B85-7DFB-44BF-A14D-D1F2C9543D7C}"/>
    <cellStyle name="Note 47 15" xfId="9519" xr:uid="{51F5449D-11D9-492E-AC19-43326EA00AB5}"/>
    <cellStyle name="Note 47 15 2" xfId="15990" xr:uid="{C72CA852-1D53-43BD-B09B-1FCEE4C5A33A}"/>
    <cellStyle name="Note 47 15 2 2" xfId="19409" xr:uid="{D7845F3E-3775-476B-9109-0122839B91A4}"/>
    <cellStyle name="Note 47 15 2 3" xfId="32787" xr:uid="{B402FFA1-985F-4078-992E-211D647252E7}"/>
    <cellStyle name="Note 47 15 3" xfId="22039" xr:uid="{1C917331-ED1E-4973-9AEE-B925680CBAD9}"/>
    <cellStyle name="Note 47 15 4" xfId="27268" xr:uid="{01590FB0-99F9-4C54-9541-653FD96D439C}"/>
    <cellStyle name="Note 47 16" xfId="9982" xr:uid="{58C31AB7-C80E-4D87-84DE-7553C2031740}"/>
    <cellStyle name="Note 47 16 2" xfId="16453" xr:uid="{519AFE33-831A-4BE4-AF0E-89C6FD9DBC6F}"/>
    <cellStyle name="Note 47 16 2 2" xfId="20160" xr:uid="{2853E057-507B-407C-AFB2-EEB908BE29B7}"/>
    <cellStyle name="Note 47 16 2 3" xfId="33070" xr:uid="{A79C06E0-8A80-4072-A819-86F706E82EAD}"/>
    <cellStyle name="Note 47 16 3" xfId="23504" xr:uid="{8356EF0D-8815-433D-AA4C-8D7134E49358}"/>
    <cellStyle name="Note 47 16 4" xfId="27558" xr:uid="{8BEB6B4F-A71C-4370-9046-0595D448D701}"/>
    <cellStyle name="Note 47 17" xfId="10161" xr:uid="{4C329BCF-3EA2-423E-8F3B-D068E2B763C8}"/>
    <cellStyle name="Note 47 17 2" xfId="16632" xr:uid="{866F18AA-EC34-4898-AC7D-D2D1043AD75A}"/>
    <cellStyle name="Note 47 17 2 2" xfId="4997" xr:uid="{4D886CA9-EDBD-4E4F-8BCF-394B0FDE3AD7}"/>
    <cellStyle name="Note 47 17 2 3" xfId="33247" xr:uid="{05FCFF5E-298E-443E-8CB7-F3AE354C5075}"/>
    <cellStyle name="Note 47 17 3" xfId="23279" xr:uid="{E6EFE779-B6F1-4C6B-AEBF-46BE3059AC4D}"/>
    <cellStyle name="Note 47 17 4" xfId="27734" xr:uid="{00E06E56-97F9-48B6-8D27-54D6B1933A1B}"/>
    <cellStyle name="Note 47 18" xfId="10338" xr:uid="{76608345-8342-48D1-90B0-F19904319AB0}"/>
    <cellStyle name="Note 47 18 2" xfId="16809" xr:uid="{053E36C8-7A1A-428D-8085-DDB72717E4A6}"/>
    <cellStyle name="Note 47 18 2 2" xfId="20907" xr:uid="{EED64F0F-E5BF-40FF-85FC-A9761D3857E8}"/>
    <cellStyle name="Note 47 18 2 3" xfId="33422" xr:uid="{8B478D4E-138E-4A4F-B2CB-1A305CD9D24E}"/>
    <cellStyle name="Note 47 18 3" xfId="19403" xr:uid="{8ECC73AC-3F93-4A2D-B4F5-CF90670A54E4}"/>
    <cellStyle name="Note 47 18 4" xfId="27910" xr:uid="{E91F615B-A02F-4D79-9A41-99F0E05D4388}"/>
    <cellStyle name="Note 47 19" xfId="10500" xr:uid="{F5A5A61B-547D-4ED7-A973-928C7266A541}"/>
    <cellStyle name="Note 47 19 2" xfId="16971" xr:uid="{275BF8A4-174B-4F3F-922A-E8F72D05112E}"/>
    <cellStyle name="Note 47 19 2 2" xfId="22452" xr:uid="{26C85970-CC02-4386-ADE7-CE3A2C005894}"/>
    <cellStyle name="Note 47 19 2 3" xfId="33582" xr:uid="{B7FD8EB1-4EC0-4709-B12F-337DB5EE29F2}"/>
    <cellStyle name="Note 47 19 3" xfId="20159" xr:uid="{BC34D178-BAA6-41E9-A71C-76E039B167D1}"/>
    <cellStyle name="Note 47 19 4" xfId="28070" xr:uid="{FC64D5A9-217B-4A46-801F-03CFF1726D07}"/>
    <cellStyle name="Note 47 2" xfId="2295" xr:uid="{00000000-0005-0000-0000-0000F8080000}"/>
    <cellStyle name="Note 47 2 10" xfId="9060" xr:uid="{6708B1BC-E0B2-477F-80CD-C4C775CEE45C}"/>
    <cellStyle name="Note 47 2 10 2" xfId="15531" xr:uid="{793DA271-59AD-4EE7-84F5-F3CFD246A60C}"/>
    <cellStyle name="Note 47 2 10 2 2" xfId="20695" xr:uid="{4525607F-0AE0-4C6E-862F-8DE1A79D546B}"/>
    <cellStyle name="Note 47 2 10 2 3" xfId="32350" xr:uid="{49D5B562-8777-4E41-B5FF-6AD7700CB438}"/>
    <cellStyle name="Note 47 2 10 3" xfId="6645" xr:uid="{6D43EA5F-F4FA-4559-BCAF-BFBD7C39ED67}"/>
    <cellStyle name="Note 47 2 10 4" xfId="26832" xr:uid="{0FACA189-6E22-4A3E-B35E-5D1DFC93D1E1}"/>
    <cellStyle name="Note 47 2 11" xfId="8894" xr:uid="{DF90B9D0-932B-4BD4-AA2D-6DE5FF347472}"/>
    <cellStyle name="Note 47 2 11 2" xfId="15365" xr:uid="{51811A2B-1070-4380-9ED0-749BA23B4049}"/>
    <cellStyle name="Note 47 2 11 2 2" xfId="7081" xr:uid="{DE332E4E-6428-4270-9597-055B9AF35288}"/>
    <cellStyle name="Note 47 2 11 2 3" xfId="32185" xr:uid="{F96C30D2-7F88-40E5-93DF-58AB25C8E9A8}"/>
    <cellStyle name="Note 47 2 11 3" xfId="18363" xr:uid="{895DD53C-EE83-4BDC-ABB3-36EBD575D088}"/>
    <cellStyle name="Note 47 2 11 4" xfId="26667" xr:uid="{D9D7BEC4-02E2-470D-AB0E-8B68F9E817DA}"/>
    <cellStyle name="Note 47 2 12" xfId="9293" xr:uid="{ED38A01B-758C-487D-8183-4FD427A7E6E6}"/>
    <cellStyle name="Note 47 2 12 2" xfId="15764" xr:uid="{5CCEA310-EA91-4DAC-9DDC-90A01593F6C3}"/>
    <cellStyle name="Note 47 2 12 2 2" xfId="21142" xr:uid="{8FD26B73-F3CE-493A-864B-A1A844A619D2}"/>
    <cellStyle name="Note 47 2 12 2 3" xfId="32574" xr:uid="{3B4C8EA8-B28F-4957-9F5C-5B5E9A66C814}"/>
    <cellStyle name="Note 47 2 12 3" xfId="20870" xr:uid="{9D583436-F0A7-4C39-B19D-45407889DEA9}"/>
    <cellStyle name="Note 47 2 12 4" xfId="27055" xr:uid="{CAE30036-BA91-4BE0-9A9A-6D4C24E9B71E}"/>
    <cellStyle name="Note 47 2 13" xfId="9409" xr:uid="{42555D0C-D186-456C-B867-1410DDB2D34A}"/>
    <cellStyle name="Note 47 2 13 2" xfId="15880" xr:uid="{60FE6C27-DD63-4423-AC86-A522A7188867}"/>
    <cellStyle name="Note 47 2 13 2 2" xfId="21086" xr:uid="{8BD65521-CFE8-4741-849E-202B241C9BAF}"/>
    <cellStyle name="Note 47 2 13 2 3" xfId="32690" xr:uid="{ECA038B6-4338-4668-B7D1-F2B367775DA5}"/>
    <cellStyle name="Note 47 2 13 3" xfId="19360" xr:uid="{E4609897-D2F2-4524-B186-0D70B6F4B53A}"/>
    <cellStyle name="Note 47 2 13 4" xfId="27170" xr:uid="{52587B6C-9754-4B25-B32E-13BAC401356E}"/>
    <cellStyle name="Note 47 2 14" xfId="9983" xr:uid="{6C679F5C-8F48-4D68-8C75-6A244A728453}"/>
    <cellStyle name="Note 47 2 14 2" xfId="16454" xr:uid="{AB85A2F3-93E2-41F9-8159-F3B9B85F66C5}"/>
    <cellStyle name="Note 47 2 14 2 2" xfId="17551" xr:uid="{2EE47E99-B278-4FE5-88A8-ED2B99698B36}"/>
    <cellStyle name="Note 47 2 14 2 3" xfId="33071" xr:uid="{69BE5AA5-CEE7-4414-B5D4-C4F5A505C5AD}"/>
    <cellStyle name="Note 47 2 14 3" xfId="20115" xr:uid="{6B9DE333-0ACB-4075-BA18-5639E3567EA0}"/>
    <cellStyle name="Note 47 2 14 4" xfId="27559" xr:uid="{A716E22F-7135-446C-BED4-63B302D6EF54}"/>
    <cellStyle name="Note 47 2 15" xfId="10162" xr:uid="{EBE73036-FBA0-4513-9BC5-A82B695FC093}"/>
    <cellStyle name="Note 47 2 15 2" xfId="16633" xr:uid="{BF47C250-714A-46CC-82F3-001DD94D258B}"/>
    <cellStyle name="Note 47 2 15 2 2" xfId="19224" xr:uid="{1C81155D-A95A-4599-A389-E2E794325EC3}"/>
    <cellStyle name="Note 47 2 15 2 3" xfId="33248" xr:uid="{C7B9C571-C570-4F46-9500-27FF151C75EF}"/>
    <cellStyle name="Note 47 2 15 3" xfId="23081" xr:uid="{3242C915-81C2-4788-86E3-3650A5E32680}"/>
    <cellStyle name="Note 47 2 15 4" xfId="27735" xr:uid="{E0556D1E-D035-462C-899F-FBA35A433EB6}"/>
    <cellStyle name="Note 47 2 16" xfId="10339" xr:uid="{5C473234-71D7-48DE-B349-D6CDAD317BF6}"/>
    <cellStyle name="Note 47 2 16 2" xfId="16810" xr:uid="{C255CEE9-51BD-4FB9-B79F-7B7DEE6E5D24}"/>
    <cellStyle name="Note 47 2 16 2 2" xfId="5985" xr:uid="{2BF7C20C-41E0-469F-B451-9D293DA81011}"/>
    <cellStyle name="Note 47 2 16 2 3" xfId="33423" xr:uid="{E104993A-3FC2-41B0-AFC2-EC7D0EB99BC4}"/>
    <cellStyle name="Note 47 2 16 3" xfId="23212" xr:uid="{C1C81DEA-A246-44EE-981A-BBA49A480FE1}"/>
    <cellStyle name="Note 47 2 16 4" xfId="27911" xr:uid="{83DCC539-413A-4BFC-AA99-4F1E9B975FCA}"/>
    <cellStyle name="Note 47 2 17" xfId="10501" xr:uid="{5B1819C9-B1AC-43DA-AD6F-D9F24682B163}"/>
    <cellStyle name="Note 47 2 17 2" xfId="16972" xr:uid="{1BFADA1E-0A1A-4F8E-87BB-55506748C03A}"/>
    <cellStyle name="Note 47 2 17 2 2" xfId="7124" xr:uid="{CEC6F885-F039-45CA-8288-0CC07EC8A47A}"/>
    <cellStyle name="Note 47 2 17 2 3" xfId="33583" xr:uid="{7718AF8D-9BD3-4FAC-8003-BCC30CD5F7D2}"/>
    <cellStyle name="Note 47 2 17 3" xfId="21850" xr:uid="{4FF3063E-66FE-4918-A542-121FEB8F1893}"/>
    <cellStyle name="Note 47 2 17 4" xfId="28071" xr:uid="{2706CC6D-C8B0-47E2-913E-DADD46052DCA}"/>
    <cellStyle name="Note 47 2 18" xfId="11137" xr:uid="{43C234DD-A1A3-4872-842E-9579D4964E2E}"/>
    <cellStyle name="Note 47 2 18 2" xfId="21834" xr:uid="{60332F5C-5782-4069-B237-409E8E8B4BA3}"/>
    <cellStyle name="Note 47 2 18 3" xfId="28459" xr:uid="{32896995-6310-406D-AD48-8CD438BA8E36}"/>
    <cellStyle name="Note 47 2 19" xfId="11586" xr:uid="{F5558A26-164B-4F95-B5C0-2A3964A76195}"/>
    <cellStyle name="Note 47 2 19 2" xfId="5777" xr:uid="{3D383203-363D-4BF7-B04E-31C42A78BA24}"/>
    <cellStyle name="Note 47 2 19 3" xfId="28872" xr:uid="{DD9AB9B7-169B-4E32-9D89-6E710CCF8605}"/>
    <cellStyle name="Note 47 2 2" xfId="2296" xr:uid="{00000000-0005-0000-0000-0000F9080000}"/>
    <cellStyle name="Note 47 2 2 2" xfId="4282" xr:uid="{2F720E8F-E688-40D2-86DE-508D7E116F3F}"/>
    <cellStyle name="Note 47 2 2 2 2" xfId="13505" xr:uid="{6065A266-68B7-4C0E-82A7-A3DA3E901437}"/>
    <cellStyle name="Note 47 2 2 2 2 2" xfId="17436" xr:uid="{2F204748-1448-4545-B9C1-8363495B21CB}"/>
    <cellStyle name="Note 47 2 2 2 2 3" xfId="30646" xr:uid="{1C9FBD14-8F7F-4F1F-A254-0F77F7062A6D}"/>
    <cellStyle name="Note 47 2 2 2 3" xfId="6029" xr:uid="{12AA3126-DD0B-474B-A92D-9D4253F28157}"/>
    <cellStyle name="Note 47 2 2 2 4" xfId="25115" xr:uid="{703D67E2-4BEF-4E17-A3D2-ED8F4FC9CAD5}"/>
    <cellStyle name="Note 47 2 2 3" xfId="11587" xr:uid="{3A59F9CD-A889-49B9-8B82-82C5170D8BCB}"/>
    <cellStyle name="Note 47 2 2 3 2" xfId="18111" xr:uid="{38F2C03B-FFDA-4BB4-806D-650267892975}"/>
    <cellStyle name="Note 47 2 2 3 3" xfId="28873" xr:uid="{88609605-5F2F-47AC-9158-0E6ED00CB282}"/>
    <cellStyle name="Note 47 2 2 4" xfId="12474" xr:uid="{BD6751FF-740C-4AC4-8861-E04867BD6947}"/>
    <cellStyle name="Note 47 2 2 4 2" xfId="20671" xr:uid="{D06CB1D6-4113-46A7-BF6D-4E15D13365A9}"/>
    <cellStyle name="Note 47 2 2 4 3" xfId="29700" xr:uid="{2F1974CA-5228-406E-B7D2-6C654FD78DC8}"/>
    <cellStyle name="Note 47 2 2 5" xfId="20052" xr:uid="{C711493E-A9A3-431A-9C78-A768752C4166}"/>
    <cellStyle name="Note 47 2 20" xfId="10700" xr:uid="{A4DE5722-DF12-4E09-A134-F8518345F891}"/>
    <cellStyle name="Note 47 2 20 2" xfId="22737" xr:uid="{7860EE51-FDD6-4823-BC5B-0B16700EAD89}"/>
    <cellStyle name="Note 47 2 20 3" xfId="28255" xr:uid="{32A1E321-CC0F-4AFA-AA72-D883B364943A}"/>
    <cellStyle name="Note 47 2 21" xfId="11898" xr:uid="{5B43D142-8106-4CAE-9847-E706CB6A2379}"/>
    <cellStyle name="Note 47 2 21 2" xfId="20031" xr:uid="{D3F51C12-74A8-4135-950B-F5704189D217}"/>
    <cellStyle name="Note 47 2 21 3" xfId="29177" xr:uid="{BD8E8A66-1A6D-441E-9EDC-2BEA1FB2CD32}"/>
    <cellStyle name="Note 47 2 22" xfId="12081" xr:uid="{B99E51C4-00F2-435F-87F3-ADDE9E3D4C1E}"/>
    <cellStyle name="Note 47 2 22 2" xfId="17702" xr:uid="{AEA8D5CD-8F57-4F03-A2F5-F4EABDEEC998}"/>
    <cellStyle name="Note 47 2 22 3" xfId="29356" xr:uid="{C1738DD2-B983-4159-8189-CCF66F617629}"/>
    <cellStyle name="Note 47 2 23" xfId="12205" xr:uid="{5658EFC8-CB69-42EB-8669-4C29666AD309}"/>
    <cellStyle name="Note 47 2 23 2" xfId="18208" xr:uid="{EF283BE0-200B-4776-90D4-124AF419809C}"/>
    <cellStyle name="Note 47 2 23 3" xfId="29476" xr:uid="{BE8C46F5-4B88-4D64-9892-7337EA35E254}"/>
    <cellStyle name="Note 47 2 24" xfId="17224" xr:uid="{31DE14E4-2081-46F6-97B8-2D9BFEA0D90C}"/>
    <cellStyle name="Note 47 2 24 2" xfId="18648" xr:uid="{33ECF8F1-B37C-4A2B-9D5E-3DDB5043DEE6}"/>
    <cellStyle name="Note 47 2 24 3" xfId="33788" xr:uid="{EF72DC7B-93C1-4484-ADF6-810FB720D123}"/>
    <cellStyle name="Note 47 2 25" xfId="18221" xr:uid="{7A03BDDE-EEE3-4E38-8150-31D1C26E01C7}"/>
    <cellStyle name="Note 47 2 26" xfId="24324" xr:uid="{55F53719-9195-4A64-81E1-23825F37C86B}"/>
    <cellStyle name="Note 47 2 27" xfId="34294" xr:uid="{B6305AD0-38B1-4FDF-A4C9-61BC0855A527}"/>
    <cellStyle name="Note 47 2 28" xfId="33986" xr:uid="{85856BA4-AB52-4B4A-BDDC-B568E07D0290}"/>
    <cellStyle name="Note 47 2 3" xfId="3493" xr:uid="{35C366E7-8088-44EC-B0AF-2617F0606FA1}"/>
    <cellStyle name="Note 47 2 3 2" xfId="13504" xr:uid="{5041F317-5638-4456-8B17-1B503C14B7D9}"/>
    <cellStyle name="Note 47 2 3 2 2" xfId="19865" xr:uid="{09132455-3C30-442B-A67A-9FCC37162D9C}"/>
    <cellStyle name="Note 47 2 3 2 3" xfId="30645" xr:uid="{FEBFA3D4-3F44-4EB1-8D4F-BE4C9A5FDB2D}"/>
    <cellStyle name="Note 47 2 3 3" xfId="7156" xr:uid="{8E069E03-A25B-4B66-939F-7D8608A4A1DD}"/>
    <cellStyle name="Note 47 2 3 4" xfId="22135" xr:uid="{AA61ECEF-49CB-4DC0-9264-C612C028ABFB}"/>
    <cellStyle name="Note 47 2 3 5" xfId="25114" xr:uid="{F91AFB87-9CE3-4D0F-A1FB-F7757EBD6EC6}"/>
    <cellStyle name="Note 47 2 4" xfId="3790" xr:uid="{470AF73F-416E-4A36-90AA-836FDF5CA7CE}"/>
    <cellStyle name="Note 47 2 4 2" xfId="14106" xr:uid="{01B440DD-883B-4698-82C4-4171C3FE24B9}"/>
    <cellStyle name="Note 47 2 4 2 2" xfId="20398" xr:uid="{BF6E884E-A735-40CD-99A5-29B305C8987F}"/>
    <cellStyle name="Note 47 2 4 2 3" xfId="31134" xr:uid="{62D27D4C-A0FF-413E-B45F-34F8747A1416}"/>
    <cellStyle name="Note 47 2 4 3" xfId="22718" xr:uid="{21FD8EF6-32E7-4BD2-BAAB-068E8350F61C}"/>
    <cellStyle name="Note 47 2 4 4" xfId="25613" xr:uid="{8A14B62A-7226-440D-8C33-A3389F3CAAD0}"/>
    <cellStyle name="Note 47 2 5" xfId="7533" xr:uid="{BB20E8E6-3219-439C-8E88-CDD186D3AC8D}"/>
    <cellStyle name="Note 47 2 5 2" xfId="13937" xr:uid="{AE1244E3-51CE-4B85-98FC-D1F81AE0B382}"/>
    <cellStyle name="Note 47 2 5 2 2" xfId="20273" xr:uid="{3EB4F5B0-18A0-4298-969C-C7907687C9E9}"/>
    <cellStyle name="Note 47 2 5 2 3" xfId="30967" xr:uid="{FC3B478D-01C1-4970-94B5-0CDCFBC0A446}"/>
    <cellStyle name="Note 47 2 5 3" xfId="5565" xr:uid="{F0E64D48-FFBE-41CE-82D0-576D4E3E0D2E}"/>
    <cellStyle name="Note 47 2 5 4" xfId="25446" xr:uid="{1D04E358-7A42-4652-88D7-796FFD7C4619}"/>
    <cellStyle name="Note 47 2 6" xfId="7871" xr:uid="{5060FAED-2595-409D-87EE-5C54B276261A}"/>
    <cellStyle name="Note 47 2 6 2" xfId="14342" xr:uid="{F2E44590-8997-4EA7-8B1B-CA2A4D15CE4B}"/>
    <cellStyle name="Note 47 2 6 2 2" xfId="22687" xr:uid="{11775A36-016C-43CC-98C5-9190DCDA2A63}"/>
    <cellStyle name="Note 47 2 6 2 3" xfId="31358" xr:uid="{03B81452-A509-41DF-8EC5-2576B609266F}"/>
    <cellStyle name="Note 47 2 6 3" xfId="4993" xr:uid="{87BA34F4-E7BE-4697-B466-04E99414D054}"/>
    <cellStyle name="Note 47 2 6 4" xfId="25837" xr:uid="{3A1E9B0A-276D-402B-A7A7-BDA09441056F}"/>
    <cellStyle name="Note 47 2 7" xfId="8095" xr:uid="{8BBA53DF-FC3C-4035-8E9C-78EEE413C295}"/>
    <cellStyle name="Note 47 2 7 2" xfId="14566" xr:uid="{3A515F33-9605-432C-B0F2-E00205955E89}"/>
    <cellStyle name="Note 47 2 7 2 2" xfId="6096" xr:uid="{D9C4D3F8-9DE7-4085-BB6C-435B645BC24E}"/>
    <cellStyle name="Note 47 2 7 2 3" xfId="31576" xr:uid="{8A7F5B9E-54CE-47A7-8AEF-DE6630FD17B0}"/>
    <cellStyle name="Note 47 2 7 3" xfId="22972" xr:uid="{2C6BAE64-E188-454B-96CF-986CC82121C3}"/>
    <cellStyle name="Note 47 2 7 4" xfId="26056" xr:uid="{891B0CF1-C3D6-4E0B-96D6-39927D2C28C4}"/>
    <cellStyle name="Note 47 2 8" xfId="8514" xr:uid="{AA2B95EF-2DD4-4921-B625-DEFDD4F199F9}"/>
    <cellStyle name="Note 47 2 8 2" xfId="14985" xr:uid="{4DF99ABD-4071-4EFE-88B5-BD132894B2B5}"/>
    <cellStyle name="Note 47 2 8 2 2" xfId="21447" xr:uid="{8A996E57-4284-41EC-BBEE-95DA7EEF1F27}"/>
    <cellStyle name="Note 47 2 8 2 3" xfId="31896" xr:uid="{86C5B24C-6549-4F15-883C-FC965BD2412C}"/>
    <cellStyle name="Note 47 2 8 3" xfId="21723" xr:uid="{5893242D-A171-4654-B495-F6B5712D9D4D}"/>
    <cellStyle name="Note 47 2 8 4" xfId="26377" xr:uid="{D8C12375-955C-413B-9EB8-DF86C2BAAE49}"/>
    <cellStyle name="Note 47 2 9" xfId="8571" xr:uid="{0DAA40F2-090D-4CEE-856E-166CACAE92F3}"/>
    <cellStyle name="Note 47 2 9 2" xfId="15042" xr:uid="{FFFB2F81-3A61-48FA-8E8F-1D4E27C35098}"/>
    <cellStyle name="Note 47 2 9 2 2" xfId="21239" xr:uid="{CCD4A245-4E80-42FC-ACB4-8CEAC9EFABEA}"/>
    <cellStyle name="Note 47 2 9 2 3" xfId="31949" xr:uid="{56692DAF-F88C-423D-92D7-676669A4620C}"/>
    <cellStyle name="Note 47 2 9 3" xfId="17346" xr:uid="{385C772F-3947-4E27-97F7-49A38294A3F1}"/>
    <cellStyle name="Note 47 2 9 4" xfId="26429" xr:uid="{6D914F2E-13DC-4E2A-902E-915BBB9E18B1}"/>
    <cellStyle name="Note 47 20" xfId="11136" xr:uid="{70284E67-BBEE-49D5-898E-7FF05B74CFA4}"/>
    <cellStyle name="Note 47 20 2" xfId="17553" xr:uid="{DB9C8350-562D-4AD7-BFB0-8502D5F2DA94}"/>
    <cellStyle name="Note 47 20 3" xfId="28458" xr:uid="{74DF6F4F-4A50-4E92-AC63-13913F802EBF}"/>
    <cellStyle name="Note 47 21" xfId="11585" xr:uid="{CFC1B8E2-CC8C-4182-973D-FF060FE7583B}"/>
    <cellStyle name="Note 47 21 2" xfId="4642" xr:uid="{7C542176-1352-42C5-80A2-467DDFB30A57}"/>
    <cellStyle name="Note 47 21 3" xfId="28871" xr:uid="{4BC4D172-E0DB-4C99-8063-27D615E9860E}"/>
    <cellStyle name="Note 47 22" xfId="10701" xr:uid="{B8626183-2348-4A04-83F0-52893546FDA1}"/>
    <cellStyle name="Note 47 22 2" xfId="21976" xr:uid="{4CF417B9-6538-4B9D-8F4D-EFAB07B6422F}"/>
    <cellStyle name="Note 47 22 3" xfId="28256" xr:uid="{C628E299-7F3F-4B83-935B-A9EC59E1F61F}"/>
    <cellStyle name="Note 47 23" xfId="11897" xr:uid="{4C89EC96-07CE-42C1-9B62-F8BEDECB3C0D}"/>
    <cellStyle name="Note 47 23 2" xfId="7225" xr:uid="{79A7A80C-10CD-4D0C-91D8-281CE8EA21F7}"/>
    <cellStyle name="Note 47 23 3" xfId="29176" xr:uid="{F2115464-570C-4C1E-99FD-0320D55710F0}"/>
    <cellStyle name="Note 47 24" xfId="12080" xr:uid="{F58D2044-EBB2-4301-999A-C24E75297A47}"/>
    <cellStyle name="Note 47 24 2" xfId="7674" xr:uid="{0CA54592-E2E6-42B4-9DAC-7413B2C987E0}"/>
    <cellStyle name="Note 47 24 3" xfId="29355" xr:uid="{D7A51B0B-89EF-4A92-A613-CD2E1D210426}"/>
    <cellStyle name="Note 47 25" xfId="12204" xr:uid="{9A074070-F382-4427-94E9-D388871CFFFE}"/>
    <cellStyle name="Note 47 25 2" xfId="5199" xr:uid="{A9D1F108-6364-4B53-B35D-37F2C65E5C02}"/>
    <cellStyle name="Note 47 25 3" xfId="29475" xr:uid="{CD4AFCCD-588F-4256-B5D5-45AC6187DD8A}"/>
    <cellStyle name="Note 47 26" xfId="17223" xr:uid="{CE2C6182-B124-4ACD-A8E3-72DC20E28267}"/>
    <cellStyle name="Note 47 26 2" xfId="18179" xr:uid="{F854F392-477E-4B4C-8627-9A2B82FB654C}"/>
    <cellStyle name="Note 47 26 3" xfId="33787" xr:uid="{588F7E7D-A239-4F48-8530-A5DD105D588F}"/>
    <cellStyle name="Note 47 27" xfId="18044" xr:uid="{5212ADFF-F22C-4C11-BEC9-2413E4DAB733}"/>
    <cellStyle name="Note 47 28" xfId="27413" xr:uid="{84188B66-CE39-4019-BD70-391623BEED97}"/>
    <cellStyle name="Note 47 29" xfId="34050" xr:uid="{BD8547A1-9401-48EE-B84B-8E16D9F85FA4}"/>
    <cellStyle name="Note 47 3" xfId="2297" xr:uid="{00000000-0005-0000-0000-0000FA080000}"/>
    <cellStyle name="Note 47 3 2" xfId="4283" xr:uid="{E0662DBC-2C97-49D7-86C9-79FFDFD275D0}"/>
    <cellStyle name="Note 47 3 2 2" xfId="13506" xr:uid="{E6F33C83-B30B-4A4B-97BA-DE9F078E5B8A}"/>
    <cellStyle name="Note 47 3 2 2 2" xfId="21443" xr:uid="{4FEE256C-B891-4387-886B-0622539D4DA6}"/>
    <cellStyle name="Note 47 3 2 2 3" xfId="30647" xr:uid="{ABBD1B3D-8D5E-43E0-AAFE-C15E82EDCBA1}"/>
    <cellStyle name="Note 47 3 2 3" xfId="19161" xr:uid="{0E176655-F6D5-45ED-80B7-157DEB869D07}"/>
    <cellStyle name="Note 47 3 2 4" xfId="25116" xr:uid="{2B46192B-89F2-4557-B511-B1BBCE1333FD}"/>
    <cellStyle name="Note 47 3 3" xfId="11588" xr:uid="{B1321603-70A4-4735-AF34-84A07FE75D4F}"/>
    <cellStyle name="Note 47 3 3 2" xfId="20597" xr:uid="{FA30E95D-1448-4ED6-BF8E-F4BBA3878A23}"/>
    <cellStyle name="Note 47 3 3 3" xfId="28874" xr:uid="{EFA0BFE9-A7CB-40DA-AD09-375C186D86D7}"/>
    <cellStyle name="Note 47 3 4" xfId="12475" xr:uid="{0FC1A50F-6AA0-4F05-8F9B-2E1DA1C4480D}"/>
    <cellStyle name="Note 47 3 4 2" xfId="20282" xr:uid="{1602FA74-F0F4-48DA-A503-04A0A4C853F7}"/>
    <cellStyle name="Note 47 3 4 3" xfId="29701" xr:uid="{F092C67C-4F5F-4ADD-8E2B-CDE468B0130E}"/>
    <cellStyle name="Note 47 3 5" xfId="18327" xr:uid="{D08D316E-050E-42C1-802A-9AC16C987703}"/>
    <cellStyle name="Note 47 3 6" xfId="24199" xr:uid="{9B4ACD80-4EE3-4305-B810-7F7339C29FCD}"/>
    <cellStyle name="Note 47 30" xfId="34160" xr:uid="{F7BFD30D-E56F-4B32-9C39-DF6CB932425D}"/>
    <cellStyle name="Note 47 4" xfId="3322" xr:uid="{919DCAFD-BA45-4718-8F96-8AEF4E0E0177}"/>
    <cellStyle name="Note 47 4 2" xfId="12952" xr:uid="{AE6A348B-DE49-446C-B8FF-B79F85912C61}"/>
    <cellStyle name="Note 47 4 2 2" xfId="20677" xr:uid="{EA948502-632E-467D-B58F-D6CA99BAD586}"/>
    <cellStyle name="Note 47 4 2 3" xfId="30177" xr:uid="{EDD15037-F1F6-4061-BC1C-CA99CEA88C29}"/>
    <cellStyle name="Note 47 4 3" xfId="6602" xr:uid="{42C9935B-3579-4757-8E61-8E46611E60FE}"/>
    <cellStyle name="Note 47 4 4" xfId="4719" xr:uid="{B9FB09B1-7126-4F17-B80B-C4070212AE0F}"/>
    <cellStyle name="Note 47 5" xfId="3494" xr:uid="{2C88FBA2-C23F-4D9B-A8FD-C3064C9EC764}"/>
    <cellStyle name="Note 47 5 2" xfId="13503" xr:uid="{C129D0E5-D65F-453B-9C3D-79109FC9A5E5}"/>
    <cellStyle name="Note 47 5 2 2" xfId="20252" xr:uid="{49783289-6FFE-4209-8A05-B8F7C1F6823B}"/>
    <cellStyle name="Note 47 5 2 3" xfId="30644" xr:uid="{D360FFFB-714E-4040-B47F-FE3360040343}"/>
    <cellStyle name="Note 47 5 3" xfId="7155" xr:uid="{9E5DB249-2692-4FF3-AA07-FA6E9329BC29}"/>
    <cellStyle name="Note 47 5 4" xfId="23835" xr:uid="{DA4A05B5-6192-4E71-9155-467A98F28E93}"/>
    <cellStyle name="Note 47 5 5" xfId="25113" xr:uid="{F0B2FC83-03A5-4439-B868-EDEA1D6EDEC1}"/>
    <cellStyle name="Note 47 6" xfId="3789" xr:uid="{5E4515BB-6965-4FA2-B3E3-E22CC1861B0E}"/>
    <cellStyle name="Note 47 6 2" xfId="14105" xr:uid="{4A5DAE73-74E2-4109-A033-99D75B01506C}"/>
    <cellStyle name="Note 47 6 2 2" xfId="5887" xr:uid="{9C198AFD-6D8D-42AB-826E-73E057EB9A1D}"/>
    <cellStyle name="Note 47 6 2 3" xfId="31133" xr:uid="{A65CAC69-9E69-47E9-A2D9-F5E38B6076D7}"/>
    <cellStyle name="Note 47 6 3" xfId="23259" xr:uid="{269F6263-2EA5-4804-A676-D60482E28619}"/>
    <cellStyle name="Note 47 6 4" xfId="25612" xr:uid="{33A074F5-945F-4D0B-9028-8C4238D0ED4F}"/>
    <cellStyle name="Note 47 7" xfId="7532" xr:uid="{3BADC749-BB06-4950-BF7F-1E5737D3280C}"/>
    <cellStyle name="Note 47 7 2" xfId="13936" xr:uid="{9D079294-B51F-4733-BD56-22AD16FE8C0F}"/>
    <cellStyle name="Note 47 7 2 2" xfId="18858" xr:uid="{AF99B968-D0B6-4AA8-B865-CFB330ECFF9F}"/>
    <cellStyle name="Note 47 7 2 3" xfId="30966" xr:uid="{AA4B5B87-A4F8-478C-B86C-20B8A23262AA}"/>
    <cellStyle name="Note 47 7 3" xfId="18461" xr:uid="{4DA4B6FF-5D62-4290-BBC0-DD97872BE955}"/>
    <cellStyle name="Note 47 7 4" xfId="25445" xr:uid="{5926417A-1FA6-42B2-A333-E8B3EAAF82FA}"/>
    <cellStyle name="Note 47 8" xfId="7870" xr:uid="{00C47BDE-EB74-4EA7-B563-B7AC06B7C661}"/>
    <cellStyle name="Note 47 8 2" xfId="14341" xr:uid="{14A9ABD3-04F7-44C6-8D6E-94F09FAC37A2}"/>
    <cellStyle name="Note 47 8 2 2" xfId="5969" xr:uid="{D552FF51-82EF-47E4-84CC-D05B9CC44212}"/>
    <cellStyle name="Note 47 8 2 3" xfId="31357" xr:uid="{1EC7269A-A096-4BE6-8CCD-5E26AF6DBBE6}"/>
    <cellStyle name="Note 47 8 3" xfId="5410" xr:uid="{9AB5FC9A-BFF7-4592-86B4-9CC29E1F9214}"/>
    <cellStyle name="Note 47 8 4" xfId="25836" xr:uid="{A0B4FEE9-0F42-407E-A279-682DBA31A132}"/>
    <cellStyle name="Note 47 9" xfId="8096" xr:uid="{3B0F871E-2A3A-42E2-B02E-1932A8A24530}"/>
    <cellStyle name="Note 47 9 2" xfId="14567" xr:uid="{9042A9EE-5E2C-4B95-ADCD-FE16F6BA40F5}"/>
    <cellStyle name="Note 47 9 2 2" xfId="18552" xr:uid="{0AF64A17-CD82-4BA3-89D4-BE9B7E2754E9}"/>
    <cellStyle name="Note 47 9 2 3" xfId="31577" xr:uid="{3ABAD7A2-34EF-4C71-B637-E7E43A83FB9A}"/>
    <cellStyle name="Note 47 9 3" xfId="23628" xr:uid="{16FBAA34-4A99-4C3A-B6CC-AF27A4016D4F}"/>
    <cellStyle name="Note 47 9 4" xfId="26057" xr:uid="{832A7A84-EDC9-491C-9F20-7C38A4A8C115}"/>
    <cellStyle name="Note 47_TRAFO" xfId="2298" xr:uid="{00000000-0005-0000-0000-0000FB080000}"/>
    <cellStyle name="Note 48" xfId="2299" xr:uid="{00000000-0005-0000-0000-0000FC080000}"/>
    <cellStyle name="Note 48 10" xfId="8515" xr:uid="{666EBEA8-C075-4B07-B92C-2E30E19497A2}"/>
    <cellStyle name="Note 48 10 2" xfId="14986" xr:uid="{169DDB2B-D8C9-4063-8C29-A21022A454F9}"/>
    <cellStyle name="Note 48 10 2 2" xfId="5608" xr:uid="{26225A79-5F6F-4105-9B92-850271B96DE4}"/>
    <cellStyle name="Note 48 10 2 3" xfId="31897" xr:uid="{EF285026-5B06-4AB4-B16E-8CD4E1A6AE18}"/>
    <cellStyle name="Note 48 10 3" xfId="19358" xr:uid="{A1E5338D-2014-4345-B879-D0F011096FE7}"/>
    <cellStyle name="Note 48 10 4" xfId="26378" xr:uid="{13B3F656-CBA1-4F2B-A709-85EEFE55A3B8}"/>
    <cellStyle name="Note 48 11" xfId="8564" xr:uid="{5389057A-6307-4A04-86F6-22012BA15CC7}"/>
    <cellStyle name="Note 48 11 2" xfId="15035" xr:uid="{71F5C3FE-7F61-49B6-811E-A698686E9BAA}"/>
    <cellStyle name="Note 48 11 2 2" xfId="23071" xr:uid="{A159F6B7-7090-48EC-B683-3AE3F2395E91}"/>
    <cellStyle name="Note 48 11 2 3" xfId="31942" xr:uid="{51092995-1515-4825-ACBC-DE47A8CE81F0}"/>
    <cellStyle name="Note 48 11 3" xfId="22194" xr:uid="{13CC3685-81A4-4E94-971D-B3129A0FDB8E}"/>
    <cellStyle name="Note 48 11 4" xfId="26422" xr:uid="{E265EECD-0FE4-4B6E-8ED2-53A2446BEA2D}"/>
    <cellStyle name="Note 48 12" xfId="9061" xr:uid="{DCEB643C-F338-4705-A836-140E809A8D2E}"/>
    <cellStyle name="Note 48 12 2" xfId="15532" xr:uid="{3334B8C0-F6E6-48F2-8AE8-437A8E8021EF}"/>
    <cellStyle name="Note 48 12 2 2" xfId="17960" xr:uid="{8B4C7FBC-DBC1-40D1-95BF-59FDA16BCC8E}"/>
    <cellStyle name="Note 48 12 2 3" xfId="32351" xr:uid="{24629C24-B269-419D-AC2C-2EB9F25A08E5}"/>
    <cellStyle name="Note 48 12 3" xfId="20976" xr:uid="{0D1D0B60-822D-46A7-9F16-DFDD4558EED8}"/>
    <cellStyle name="Note 48 12 4" xfId="26833" xr:uid="{C1280EAA-FD4D-4820-B899-C944E97BC9E1}"/>
    <cellStyle name="Note 48 13" xfId="8895" xr:uid="{CB20C9AB-1407-45BE-91D7-7A3C4262A234}"/>
    <cellStyle name="Note 48 13 2" xfId="15366" xr:uid="{344BBCD7-0E13-4F97-AB0D-B0FA15ED0F0C}"/>
    <cellStyle name="Note 48 13 2 2" xfId="20676" xr:uid="{D81E6DA3-949E-4A06-8E65-5326899D6852}"/>
    <cellStyle name="Note 48 13 2 3" xfId="32186" xr:uid="{AEA69C8F-3DD0-469A-80FB-99804C15FA55}"/>
    <cellStyle name="Note 48 13 3" xfId="19782" xr:uid="{7823EAD1-551F-4D1D-8CA7-E2279A498B30}"/>
    <cellStyle name="Note 48 13 4" xfId="26668" xr:uid="{C76015EF-1F18-426B-9EF0-1EC11DB75F89}"/>
    <cellStyle name="Note 48 14" xfId="9294" xr:uid="{A25498F3-63C1-4C1B-AFFA-6F6D086A30A9}"/>
    <cellStyle name="Note 48 14 2" xfId="15765" xr:uid="{E3B6EA0C-A334-426F-B9BC-42C59A509063}"/>
    <cellStyle name="Note 48 14 2 2" xfId="4911" xr:uid="{6AEC0601-4608-4E35-A507-B0A5E0177890}"/>
    <cellStyle name="Note 48 14 2 3" xfId="32575" xr:uid="{057E55B0-0905-426E-9F6E-BD73FC914B10}"/>
    <cellStyle name="Note 48 14 3" xfId="18655" xr:uid="{52CEDDBC-25FF-4AA3-A76B-73614D84A235}"/>
    <cellStyle name="Note 48 14 4" xfId="27056" xr:uid="{836517DE-302A-4599-831A-E2ADA16112C7}"/>
    <cellStyle name="Note 48 15" xfId="9518" xr:uid="{5C02DDAF-B26D-4C45-AF5C-49AB44838095}"/>
    <cellStyle name="Note 48 15 2" xfId="15989" xr:uid="{3B957F1A-3846-4482-A9BB-D5B7BFCBC35A}"/>
    <cellStyle name="Note 48 15 2 2" xfId="22704" xr:uid="{C2E18C9A-DA97-40BE-AA6D-C8D84C0E4D76}"/>
    <cellStyle name="Note 48 15 2 3" xfId="32786" xr:uid="{90ECCD31-213E-4430-B49A-BAC6BBF6E430}"/>
    <cellStyle name="Note 48 15 3" xfId="22930" xr:uid="{67C31A51-AE41-4526-9FC5-3F4FA89A8ECD}"/>
    <cellStyle name="Note 48 15 4" xfId="27267" xr:uid="{2C41A8B8-9F86-4E0C-B5AA-396EE7E1DBC6}"/>
    <cellStyle name="Note 48 16" xfId="9984" xr:uid="{8AC2B5B4-2918-4D17-853C-A343F1A2CFED}"/>
    <cellStyle name="Note 48 16 2" xfId="16455" xr:uid="{5C7FFA7D-238E-43F1-86E0-87DA2FE10AE7}"/>
    <cellStyle name="Note 48 16 2 2" xfId="20937" xr:uid="{EB4B2C5D-A4CA-4EB9-8E88-93F81E125BDB}"/>
    <cellStyle name="Note 48 16 2 3" xfId="33072" xr:uid="{B9333029-16DD-4AFD-9B29-A9E2CF19A939}"/>
    <cellStyle name="Note 48 16 3" xfId="4677" xr:uid="{A81D8586-1C76-45D6-A8EB-DCA20289541B}"/>
    <cellStyle name="Note 48 16 4" xfId="27560" xr:uid="{AC525BAE-A067-449E-B2C7-9A4C26F2B07F}"/>
    <cellStyle name="Note 48 17" xfId="10163" xr:uid="{14FFA257-D0A9-4B0A-BD31-6E38B98956F2}"/>
    <cellStyle name="Note 48 17 2" xfId="16634" xr:uid="{AA56C41E-2C53-49AC-8271-F99D0EE999EB}"/>
    <cellStyle name="Note 48 17 2 2" xfId="21514" xr:uid="{3F6065C0-0B5E-4BC3-8CD0-C4E5937CC038}"/>
    <cellStyle name="Note 48 17 2 3" xfId="33249" xr:uid="{08AC030C-B70F-45BC-A69D-1E034632E94F}"/>
    <cellStyle name="Note 48 17 3" xfId="22227" xr:uid="{BBD30142-3DBE-46E5-BF9B-943E86D658B1}"/>
    <cellStyle name="Note 48 17 4" xfId="27736" xr:uid="{55E476FC-4FD5-41B9-8B14-F18EA7A8D3F9}"/>
    <cellStyle name="Note 48 18" xfId="10340" xr:uid="{459D94FC-BF53-438B-9BA7-CD89810E286E}"/>
    <cellStyle name="Note 48 18 2" xfId="16811" xr:uid="{0F043D06-4B05-4FA2-817B-7343555510D9}"/>
    <cellStyle name="Note 48 18 2 2" xfId="22408" xr:uid="{A63EAF04-B258-4700-9693-07223D3810E4}"/>
    <cellStyle name="Note 48 18 2 3" xfId="33424" xr:uid="{23B5938D-8F6F-41F4-838B-F0B1DD5491E3}"/>
    <cellStyle name="Note 48 18 3" xfId="20706" xr:uid="{3C0FC3B5-4FA0-4B17-9C9E-FB441E48DCBB}"/>
    <cellStyle name="Note 48 18 4" xfId="27912" xr:uid="{93CFFC6C-ADF4-4810-80CC-F701D1D06DB5}"/>
    <cellStyle name="Note 48 19" xfId="10502" xr:uid="{869064A8-C522-499E-93A8-2BC53C6274BF}"/>
    <cellStyle name="Note 48 19 2" xfId="16973" xr:uid="{E7F1FF73-A083-4125-8F4D-3FFCFFED7FEB}"/>
    <cellStyle name="Note 48 19 2 2" xfId="21805" xr:uid="{E868774C-F17B-4DFA-9C8D-EC44F70023DD}"/>
    <cellStyle name="Note 48 19 2 3" xfId="33584" xr:uid="{495F6730-6D68-4561-908B-D73613F97698}"/>
    <cellStyle name="Note 48 19 3" xfId="5591" xr:uid="{86653BD0-D88B-4524-9B39-0F1214660A7C}"/>
    <cellStyle name="Note 48 19 4" xfId="28072" xr:uid="{8F295F58-9BD7-4F8C-B4CA-E3AD478CB7F0}"/>
    <cellStyle name="Note 48 2" xfId="2300" xr:uid="{00000000-0005-0000-0000-0000FD080000}"/>
    <cellStyle name="Note 48 2 10" xfId="9062" xr:uid="{8A3F0D8B-4847-418A-BCC0-9B82A81EA905}"/>
    <cellStyle name="Note 48 2 10 2" xfId="15533" xr:uid="{214DDC25-8873-4AC7-BCD6-FE5A07418F9B}"/>
    <cellStyle name="Note 48 2 10 2 2" xfId="20791" xr:uid="{0ADB600C-8B96-453A-8ECB-2669F128FD7C}"/>
    <cellStyle name="Note 48 2 10 2 3" xfId="32352" xr:uid="{541DC2A7-AD96-493F-B706-9868D952C404}"/>
    <cellStyle name="Note 48 2 10 3" xfId="18681" xr:uid="{F588D475-A58A-40C2-A99B-D9A7D099CDBC}"/>
    <cellStyle name="Note 48 2 10 4" xfId="26834" xr:uid="{CFCE37E5-2D08-4C93-BD28-9F7288446C62}"/>
    <cellStyle name="Note 48 2 11" xfId="8896" xr:uid="{F4DF2B4E-E3E5-4176-8F8E-F839970A79FC}"/>
    <cellStyle name="Note 48 2 11 2" xfId="15367" xr:uid="{7CC8FD4A-F6C0-497A-A5C3-581E598EE629}"/>
    <cellStyle name="Note 48 2 11 2 2" xfId="17450" xr:uid="{6E13A8D8-C774-4148-941B-C1216046CC37}"/>
    <cellStyle name="Note 48 2 11 2 3" xfId="32187" xr:uid="{42829FA0-A71E-43B3-9EC8-E1255893D16E}"/>
    <cellStyle name="Note 48 2 11 3" xfId="21458" xr:uid="{7C87CD9A-E290-416D-AC91-5C7D7BE8C23B}"/>
    <cellStyle name="Note 48 2 11 4" xfId="26669" xr:uid="{EB4F36A8-9D1E-4887-A90C-DD99DFBCAED6}"/>
    <cellStyle name="Note 48 2 12" xfId="9295" xr:uid="{C2AB083F-BEB8-4B9C-A261-58074F0310AA}"/>
    <cellStyle name="Note 48 2 12 2" xfId="15766" xr:uid="{02AB23A2-47A5-4C9A-8FD8-BC7DFDA6164F}"/>
    <cellStyle name="Note 48 2 12 2 2" xfId="17502" xr:uid="{C51AD75A-ADF9-4199-92F0-FBFA136D9659}"/>
    <cellStyle name="Note 48 2 12 2 3" xfId="32576" xr:uid="{03D05009-AC89-483B-9A1F-51D316E5A561}"/>
    <cellStyle name="Note 48 2 12 3" xfId="18945" xr:uid="{00D9BE9E-D6D5-4FF2-A074-DFBBC6A4E419}"/>
    <cellStyle name="Note 48 2 12 4" xfId="27057" xr:uid="{D0EFD9FF-BB87-4742-B809-4FD0979A1D81}"/>
    <cellStyle name="Note 48 2 13" xfId="9517" xr:uid="{ABD383D6-E165-417E-9779-97A1F641FFCF}"/>
    <cellStyle name="Note 48 2 13 2" xfId="15988" xr:uid="{65ECBDE1-87C2-4712-BC43-BAE0445AEE6A}"/>
    <cellStyle name="Note 48 2 13 2 2" xfId="20229" xr:uid="{C22A4361-CC76-4482-9585-A79333671DE7}"/>
    <cellStyle name="Note 48 2 13 2 3" xfId="32785" xr:uid="{AD445074-DE2E-48D6-A08A-410B71E0A812}"/>
    <cellStyle name="Note 48 2 13 3" xfId="20593" xr:uid="{AB484635-0EB3-4FDC-A595-A88D1DF00A5D}"/>
    <cellStyle name="Note 48 2 13 4" xfId="27266" xr:uid="{31C447BD-D1AA-4DC3-957E-9E7E6669ED7F}"/>
    <cellStyle name="Note 48 2 14" xfId="9985" xr:uid="{403913B3-7346-4028-86A4-B76F509D0F52}"/>
    <cellStyle name="Note 48 2 14 2" xfId="16456" xr:uid="{9C9C6496-8C62-49F5-B853-667A36AE7C75}"/>
    <cellStyle name="Note 48 2 14 2 2" xfId="5595" xr:uid="{ABBD22F1-78AC-413B-B4D9-C98DF72692AF}"/>
    <cellStyle name="Note 48 2 14 2 3" xfId="33073" xr:uid="{2860FE98-1485-4DD5-A3DE-30ADBEF7E9BB}"/>
    <cellStyle name="Note 48 2 14 3" xfId="22380" xr:uid="{E1F5781E-D917-4FF3-9BCB-D07C0D3C4491}"/>
    <cellStyle name="Note 48 2 14 4" xfId="27561" xr:uid="{01D26C09-3277-43B5-86E9-86FB51C3053F}"/>
    <cellStyle name="Note 48 2 15" xfId="10164" xr:uid="{9F7E3457-3496-45DF-A8D7-EDA7E6697A1D}"/>
    <cellStyle name="Note 48 2 15 2" xfId="16635" xr:uid="{BA6EAAB5-4282-42FB-BF8B-8B54889DC488}"/>
    <cellStyle name="Note 48 2 15 2 2" xfId="17473" xr:uid="{911B138D-56C6-4B17-B542-B057D9C0E88E}"/>
    <cellStyle name="Note 48 2 15 2 3" xfId="33250" xr:uid="{90FC98BD-5EFC-4F05-9C7D-E3A898602EF9}"/>
    <cellStyle name="Note 48 2 15 3" xfId="19592" xr:uid="{E505EC2A-6233-4539-B94C-C7B41B0A0FB3}"/>
    <cellStyle name="Note 48 2 15 4" xfId="27737" xr:uid="{82819CEE-B521-4928-8057-1694C49224C4}"/>
    <cellStyle name="Note 48 2 16" xfId="10341" xr:uid="{5D827645-2713-41FC-95F5-3A7A456E9777}"/>
    <cellStyle name="Note 48 2 16 2" xfId="16812" xr:uid="{1E85EC56-4859-44E3-B2F8-1ADAAFBDC80B}"/>
    <cellStyle name="Note 48 2 16 2 2" xfId="5066" xr:uid="{2ECF9C1A-518D-4DF4-90B7-2C2AFB3979E9}"/>
    <cellStyle name="Note 48 2 16 2 3" xfId="33425" xr:uid="{41EB0DB8-F324-4494-B26D-48DBEE85E0D4}"/>
    <cellStyle name="Note 48 2 16 3" xfId="19687" xr:uid="{0A40601E-C132-46FB-A64D-1AB4BC7F4541}"/>
    <cellStyle name="Note 48 2 16 4" xfId="27913" xr:uid="{958B394A-9CE4-4F45-B22B-296A4071FDA7}"/>
    <cellStyle name="Note 48 2 17" xfId="10503" xr:uid="{C2813EDD-9BCD-4346-9B18-384AA4F625DC}"/>
    <cellStyle name="Note 48 2 17 2" xfId="16974" xr:uid="{D9FDD208-E64F-4003-9DF4-87D8E18E8368}"/>
    <cellStyle name="Note 48 2 17 2 2" xfId="19112" xr:uid="{74AEA438-A42C-4239-9069-79E07DECD2AC}"/>
    <cellStyle name="Note 48 2 17 2 3" xfId="33585" xr:uid="{A7B1E7EE-B8DC-4413-940E-F79C4F1A03D9}"/>
    <cellStyle name="Note 48 2 17 3" xfId="19356" xr:uid="{DFFCE08D-A8E2-4366-9001-EB0DECB7C817}"/>
    <cellStyle name="Note 48 2 17 4" xfId="28073" xr:uid="{368B6A94-74CB-4730-B94C-048EC11F400D}"/>
    <cellStyle name="Note 48 2 18" xfId="11139" xr:uid="{6A93697F-C566-4DAD-A6F7-053D52292512}"/>
    <cellStyle name="Note 48 2 18 2" xfId="4763" xr:uid="{B9F29BE8-4E38-42A3-A1B4-44A988DAC5D8}"/>
    <cellStyle name="Note 48 2 18 3" xfId="28461" xr:uid="{4ACE8EC7-CA8D-4B18-8D4D-0758C2D945F2}"/>
    <cellStyle name="Note 48 2 19" xfId="11590" xr:uid="{AD56BDDA-5AE9-409B-94D5-FEC4457F2862}"/>
    <cellStyle name="Note 48 2 19 2" xfId="18650" xr:uid="{CBA058B3-4360-494D-BEBC-FF2D9AA32AF2}"/>
    <cellStyle name="Note 48 2 19 3" xfId="28876" xr:uid="{9A95CFF2-B814-444C-887C-5B354C51735E}"/>
    <cellStyle name="Note 48 2 2" xfId="2301" xr:uid="{00000000-0005-0000-0000-0000FE080000}"/>
    <cellStyle name="Note 48 2 2 2" xfId="4284" xr:uid="{186F6A52-DD93-4FCC-AEBC-39F1673991E7}"/>
    <cellStyle name="Note 48 2 2 2 2" xfId="13509" xr:uid="{5FB631C5-10E8-48C9-912C-4807F7617FAA}"/>
    <cellStyle name="Note 48 2 2 2 2 2" xfId="18918" xr:uid="{0123D40E-773C-4629-B6D7-5E6DC5713FC7}"/>
    <cellStyle name="Note 48 2 2 2 2 3" xfId="30650" xr:uid="{347990BE-970F-4BB0-A9C9-5D1076953455}"/>
    <cellStyle name="Note 48 2 2 2 3" xfId="22187" xr:uid="{491444A3-E25C-4203-84C9-185CF21CC139}"/>
    <cellStyle name="Note 48 2 2 2 4" xfId="25119" xr:uid="{4E1C7231-229C-42FA-88FE-64051CBF900B}"/>
    <cellStyle name="Note 48 2 2 3" xfId="11591" xr:uid="{576B87C5-C271-4DD7-9491-6255ABFD3890}"/>
    <cellStyle name="Note 48 2 2 3 2" xfId="18507" xr:uid="{0FC1D813-7A27-4D80-9135-ECDEFE4ABAC2}"/>
    <cellStyle name="Note 48 2 2 3 3" xfId="28877" xr:uid="{17091C15-7FEC-4323-9CB5-9EB0D10CFC19}"/>
    <cellStyle name="Note 48 2 2 4" xfId="12476" xr:uid="{795FC538-2226-4755-AE3A-997A1D8B18C2}"/>
    <cellStyle name="Note 48 2 2 4 2" xfId="23884" xr:uid="{7D698A7F-51CE-46EA-AACE-E8F6DBAA62BB}"/>
    <cellStyle name="Note 48 2 2 4 3" xfId="29702" xr:uid="{74FD3BF1-08BD-4EC6-BF14-0E125FB3EC28}"/>
    <cellStyle name="Note 48 2 2 5" xfId="24003" xr:uid="{76B95F60-6665-4A02-A3ED-B4B13C16A1D4}"/>
    <cellStyle name="Note 48 2 20" xfId="10698" xr:uid="{0EF5FD22-AE8A-4EA6-8B59-A663BF562566}"/>
    <cellStyle name="Note 48 2 20 2" xfId="22532" xr:uid="{C661493F-2236-490D-8857-48F64950B4FE}"/>
    <cellStyle name="Note 48 2 20 3" xfId="28253" xr:uid="{F2D4240E-3315-4661-A6DA-19EF0A5B3F9E}"/>
    <cellStyle name="Note 48 2 21" xfId="11900" xr:uid="{57323B28-B36E-4A41-B099-2CAF6C2A9C97}"/>
    <cellStyle name="Note 48 2 21 2" xfId="17966" xr:uid="{9B0B8A0E-2A68-4525-B714-66FB1FF504D6}"/>
    <cellStyle name="Note 48 2 21 3" xfId="29179" xr:uid="{16BF11F8-E182-4224-8E1A-BFFC3D635C0C}"/>
    <cellStyle name="Note 48 2 22" xfId="12083" xr:uid="{97E34B54-703E-41A8-AA47-6145227AFFA5}"/>
    <cellStyle name="Note 48 2 22 2" xfId="22136" xr:uid="{6713C11C-AFCC-43CB-964C-78F96FB7A836}"/>
    <cellStyle name="Note 48 2 22 3" xfId="29358" xr:uid="{DACB95B0-5533-4993-9CB5-8371AE6416CC}"/>
    <cellStyle name="Note 48 2 23" xfId="12207" xr:uid="{70AB63BA-045A-4162-96CF-1C1C530B3CD4}"/>
    <cellStyle name="Note 48 2 23 2" xfId="20855" xr:uid="{A5571282-4738-4D88-80E0-0A787248302D}"/>
    <cellStyle name="Note 48 2 23 3" xfId="29478" xr:uid="{1F2F5A6E-727A-41A6-A457-E5E1D12B870F}"/>
    <cellStyle name="Note 48 2 24" xfId="17226" xr:uid="{0EAD435E-5182-4E33-97FE-6E884EF30D38}"/>
    <cellStyle name="Note 48 2 24 2" xfId="5819" xr:uid="{B53CEF24-81DE-4FB9-99B6-549AF0C69D85}"/>
    <cellStyle name="Note 48 2 24 3" xfId="33790" xr:uid="{676188B7-97C7-45C4-B7DE-9D78B6EF6839}"/>
    <cellStyle name="Note 48 2 25" xfId="17948" xr:uid="{27F20B6F-1943-434A-82F7-FA576277A813}"/>
    <cellStyle name="Note 48 2 26" xfId="34333" xr:uid="{C2058309-1171-46C2-A6C4-FD1F848BAADF}"/>
    <cellStyle name="Note 48 2 27" xfId="24217" xr:uid="{67037DEF-466B-453C-9A33-C659DCD55F84}"/>
    <cellStyle name="Note 48 2 28" xfId="24043" xr:uid="{411D36BA-F30D-4B95-B70B-039A0D346356}"/>
    <cellStyle name="Note 48 2 3" xfId="3492" xr:uid="{7CE198DC-0115-464E-A1C4-223E0AAE90AC}"/>
    <cellStyle name="Note 48 2 3 2" xfId="13508" xr:uid="{20840FC8-4FB2-43D2-A368-2F51F68FE84D}"/>
    <cellStyle name="Note 48 2 3 2 2" xfId="18523" xr:uid="{48A13521-4CF4-433A-B203-66DCCA7DFCC3}"/>
    <cellStyle name="Note 48 2 3 2 3" xfId="30649" xr:uid="{52399C20-43F2-4732-9C7A-B8D0EEF2DF33}"/>
    <cellStyle name="Note 48 2 3 3" xfId="7159" xr:uid="{76092E6A-8E45-48AB-8A33-B8FDEBCC1F45}"/>
    <cellStyle name="Note 48 2 3 4" xfId="23736" xr:uid="{EB978B79-9300-4E12-84AB-434432CE47FF}"/>
    <cellStyle name="Note 48 2 3 5" xfId="25118" xr:uid="{3C1857B1-DF2B-4926-A46F-38B707D8063F}"/>
    <cellStyle name="Note 48 2 4" xfId="3792" xr:uid="{89D609BA-3BA0-4D96-A1E1-974508AFE610}"/>
    <cellStyle name="Note 48 2 4 2" xfId="14108" xr:uid="{DFCF79D5-CA33-404A-96FD-CB42FB31EC16}"/>
    <cellStyle name="Note 48 2 4 2 2" xfId="20218" xr:uid="{B4B0B6E0-5DEC-4711-8B5E-9C3520F20607}"/>
    <cellStyle name="Note 48 2 4 2 3" xfId="31136" xr:uid="{48A2BB40-12F1-4991-84A5-299BD99157CF}"/>
    <cellStyle name="Note 48 2 4 3" xfId="19831" xr:uid="{B05D925E-2F6F-44A6-960E-A72ECECC15D3}"/>
    <cellStyle name="Note 48 2 4 4" xfId="25615" xr:uid="{7AED8BC6-E204-43F0-A0CB-1DEB53C63D87}"/>
    <cellStyle name="Note 48 2 5" xfId="7535" xr:uid="{4262E3E1-3C38-48AB-9C8E-7DB7E1A54D99}"/>
    <cellStyle name="Note 48 2 5 2" xfId="13939" xr:uid="{3B028DAC-17F2-4042-BF0C-9FEEB628D4CC}"/>
    <cellStyle name="Note 48 2 5 2 2" xfId="18069" xr:uid="{2CDB9ACA-94EA-4F42-BF25-226D854EE344}"/>
    <cellStyle name="Note 48 2 5 2 3" xfId="30969" xr:uid="{609DB61A-5D8B-45C1-9557-0DD2B7CF0714}"/>
    <cellStyle name="Note 48 2 5 3" xfId="20408" xr:uid="{EC881F7B-9EF7-4D93-B752-AB336697EFBE}"/>
    <cellStyle name="Note 48 2 5 4" xfId="25448" xr:uid="{45C0CCE5-E76A-48E7-B216-2C572BE72C9B}"/>
    <cellStyle name="Note 48 2 6" xfId="7873" xr:uid="{1A606A7F-A6C2-4B9A-9106-18A73AD99518}"/>
    <cellStyle name="Note 48 2 6 2" xfId="14344" xr:uid="{9C638EC4-2EC5-4995-A52D-6CBC4FDCCA22}"/>
    <cellStyle name="Note 48 2 6 2 2" xfId="20624" xr:uid="{8C282A5F-8A95-4831-94EB-C6C4B0F1CF2F}"/>
    <cellStyle name="Note 48 2 6 2 3" xfId="31360" xr:uid="{1CF56250-1EAD-4B37-B3C6-682906FC40CE}"/>
    <cellStyle name="Note 48 2 6 3" xfId="20780" xr:uid="{11134EA7-319E-4607-8250-56C101C0BA19}"/>
    <cellStyle name="Note 48 2 6 4" xfId="25839" xr:uid="{FF8D7DE5-7562-4BDA-969D-460A74F6C34A}"/>
    <cellStyle name="Note 48 2 7" xfId="8093" xr:uid="{F0AE7F53-1F00-4C51-A84D-C90D7F8F812E}"/>
    <cellStyle name="Note 48 2 7 2" xfId="14564" xr:uid="{BF66D056-54EB-4014-9FCF-1936D841EB38}"/>
    <cellStyle name="Note 48 2 7 2 2" xfId="17478" xr:uid="{DBC9AAF2-C143-485F-9BCC-88EAE7D89CC3}"/>
    <cellStyle name="Note 48 2 7 2 3" xfId="31574" xr:uid="{A531379C-BC49-4873-B30C-777B454AA2E5}"/>
    <cellStyle name="Note 48 2 7 3" xfId="19677" xr:uid="{F6305B69-F4FB-49E9-AB02-E6B62945A6E3}"/>
    <cellStyle name="Note 48 2 7 4" xfId="26054" xr:uid="{0FA6344E-CBB7-47BD-9CD9-AF301C80FCCE}"/>
    <cellStyle name="Note 48 2 8" xfId="8516" xr:uid="{2C4847B1-41B4-447D-A9D6-37275F292CCC}"/>
    <cellStyle name="Note 48 2 8 2" xfId="14987" xr:uid="{C65A5C39-7FFE-4D4C-A558-F46D14CA9FD9}"/>
    <cellStyle name="Note 48 2 8 2 2" xfId="19967" xr:uid="{9176F00E-FEE5-432A-BE98-A4779188B758}"/>
    <cellStyle name="Note 48 2 8 2 3" xfId="31898" xr:uid="{9FA8FD30-0294-4FBA-8586-11442D3FA9A0}"/>
    <cellStyle name="Note 48 2 8 3" xfId="22540" xr:uid="{F7D36D58-1D4F-4984-8A32-B45D6B5DBBB7}"/>
    <cellStyle name="Note 48 2 8 4" xfId="26379" xr:uid="{FE78C3D1-94BF-4DD6-BABD-578812755407}"/>
    <cellStyle name="Note 48 2 9" xfId="8352" xr:uid="{A9C0161B-CA39-444A-9270-FD02A966ECE4}"/>
    <cellStyle name="Note 48 2 9 2" xfId="14823" xr:uid="{885EA99B-D33A-4D55-8699-85B7DC39E19A}"/>
    <cellStyle name="Note 48 2 9 2 2" xfId="23493" xr:uid="{53955C6C-EB9E-41ED-A272-8391238ECF8F}"/>
    <cellStyle name="Note 48 2 9 2 3" xfId="31734" xr:uid="{E8A667CE-7056-4EDB-B8F9-42EFC160CB1F}"/>
    <cellStyle name="Note 48 2 9 3" xfId="17546" xr:uid="{F5A6447C-A103-4DAB-821B-681E45537231}"/>
    <cellStyle name="Note 48 2 9 4" xfId="26215" xr:uid="{F88A0373-3603-47E8-874C-DDACE639F387}"/>
    <cellStyle name="Note 48 20" xfId="11138" xr:uid="{936AFA81-8849-498A-ADC0-CE9927C0773D}"/>
    <cellStyle name="Note 48 20 2" xfId="20836" xr:uid="{BB631ED7-9A76-4C6E-ABD7-06F4D404830E}"/>
    <cellStyle name="Note 48 20 3" xfId="28460" xr:uid="{37E0499F-58FD-43EA-8B1B-B22DBB2027C2}"/>
    <cellStyle name="Note 48 21" xfId="11589" xr:uid="{1BB3378D-8ED4-408F-BC18-A3DD7E6D3B28}"/>
    <cellStyle name="Note 48 21 2" xfId="21896" xr:uid="{BD1DC6D5-086E-43F8-8606-429599A2FFDC}"/>
    <cellStyle name="Note 48 21 3" xfId="28875" xr:uid="{1E1E5C70-F1E8-44A4-B903-99B8E5F0127E}"/>
    <cellStyle name="Note 48 22" xfId="10699" xr:uid="{E6775D2C-A2FA-4EA8-A320-E62D53647E37}"/>
    <cellStyle name="Note 48 22 2" xfId="22562" xr:uid="{0ABDE4E9-0C92-4E35-98C6-85BE4F8133F7}"/>
    <cellStyle name="Note 48 22 3" xfId="28254" xr:uid="{5B1B8ABA-F373-4630-A5E6-D6E11306238C}"/>
    <cellStyle name="Note 48 23" xfId="11899" xr:uid="{C6ED20DE-3516-403F-9BCF-ED1D8872E7E8}"/>
    <cellStyle name="Note 48 23 2" xfId="5937" xr:uid="{1B375A77-A73A-4A38-A19C-4BAD50EABAB7}"/>
    <cellStyle name="Note 48 23 3" xfId="29178" xr:uid="{82C63820-3664-4225-BB48-E377265D8D12}"/>
    <cellStyle name="Note 48 24" xfId="12082" xr:uid="{DCCCFA5A-4CB5-40AE-ACBA-3463D7DCEC67}"/>
    <cellStyle name="Note 48 24 2" xfId="7675" xr:uid="{9F8B9B49-9DC4-414B-BF70-FBBF90840D65}"/>
    <cellStyle name="Note 48 24 3" xfId="29357" xr:uid="{5D3B2399-071D-44B3-9B7E-CD45A4417EEC}"/>
    <cellStyle name="Note 48 25" xfId="12206" xr:uid="{F840FEF7-D996-4C9D-8A7B-EEC947B1A060}"/>
    <cellStyle name="Note 48 25 2" xfId="23510" xr:uid="{DB018A17-7E28-4D20-8E01-0D55550B5FC5}"/>
    <cellStyle name="Note 48 25 3" xfId="29477" xr:uid="{8754C50B-A2B4-4E5B-A125-E07B71221CCA}"/>
    <cellStyle name="Note 48 26" xfId="17225" xr:uid="{9DE6115A-FCE7-45EB-B23A-F29B0A1491E8}"/>
    <cellStyle name="Note 48 26 2" xfId="5876" xr:uid="{264DDC47-DC41-467F-9C6A-4B707EB0CED4}"/>
    <cellStyle name="Note 48 26 3" xfId="33789" xr:uid="{351E77C7-4030-4314-805F-F405ED8F5FC5}"/>
    <cellStyle name="Note 48 27" xfId="21051" xr:uid="{8C41DFAE-4F79-4AA8-9CFA-59FA6F00608E}"/>
    <cellStyle name="Note 48 28" xfId="33974" xr:uid="{0DEB992D-D802-4A87-868E-509DA87706B9}"/>
    <cellStyle name="Note 48 29" xfId="33920" xr:uid="{113A3F1E-E793-4B79-A8B3-93E8C1910178}"/>
    <cellStyle name="Note 48 3" xfId="2302" xr:uid="{00000000-0005-0000-0000-0000FF080000}"/>
    <cellStyle name="Note 48 3 2" xfId="4285" xr:uid="{B5F49436-7E02-4FAE-ACAC-8495D6C49FC8}"/>
    <cellStyle name="Note 48 3 2 2" xfId="13510" xr:uid="{5BDEB2A6-5DE6-4449-A414-0B8DAB3B2A94}"/>
    <cellStyle name="Note 48 3 2 2 2" xfId="21163" xr:uid="{49C9E1D6-0AF0-4BF6-9B44-7FA78087948D}"/>
    <cellStyle name="Note 48 3 2 2 3" xfId="30651" xr:uid="{02740A90-5714-41AB-882A-604F92E6453D}"/>
    <cellStyle name="Note 48 3 2 3" xfId="6561" xr:uid="{D8BF0CDD-8F0C-4A1B-8260-8C48D20B11C3}"/>
    <cellStyle name="Note 48 3 2 4" xfId="25120" xr:uid="{1DEEDE25-F929-4264-88D7-7954174E6AF7}"/>
    <cellStyle name="Note 48 3 3" xfId="11592" xr:uid="{D09050A8-E348-457A-AABF-FBFABB5FA600}"/>
    <cellStyle name="Note 48 3 3 2" xfId="19322" xr:uid="{5517E295-1FD8-474E-B2D3-37881CB6C12B}"/>
    <cellStyle name="Note 48 3 3 3" xfId="28878" xr:uid="{A39DF656-DFBA-428B-A38C-B6F3D7DA0682}"/>
    <cellStyle name="Note 48 3 4" xfId="12477" xr:uid="{8F732F0B-8914-45E9-A75C-D9C72D3309BC}"/>
    <cellStyle name="Note 48 3 4 2" xfId="5009" xr:uid="{254DAFB2-0F16-401B-BA57-4F44E01C4D76}"/>
    <cellStyle name="Note 48 3 4 3" xfId="29703" xr:uid="{71FF827A-E114-4901-9D22-812248A409AC}"/>
    <cellStyle name="Note 48 3 5" xfId="21297" xr:uid="{E0D42B34-FEAA-4FCC-B213-7DE9A91FBFA8}"/>
    <cellStyle name="Note 48 3 6" xfId="24200" xr:uid="{108DF2D4-BDD2-45C1-9C43-1AB4CF767438}"/>
    <cellStyle name="Note 48 30" xfId="34014" xr:uid="{A359E63B-B1FF-4D81-AAED-1F35C4B150FE}"/>
    <cellStyle name="Note 48 4" xfId="3323" xr:uid="{22A8AD11-F50E-42E3-867A-1EF75F3B0F6C}"/>
    <cellStyle name="Note 48 4 2" xfId="12953" xr:uid="{3C2FEE93-2CBF-4936-A57E-16ABB9E84770}"/>
    <cellStyle name="Note 48 4 2 2" xfId="19730" xr:uid="{817D87EE-179F-4C72-9414-D0B922AD9D89}"/>
    <cellStyle name="Note 48 4 2 3" xfId="30178" xr:uid="{74A4169A-A328-42DF-9A2C-CFC91E4A93D1}"/>
    <cellStyle name="Note 48 4 3" xfId="6603" xr:uid="{054BC3BC-20D5-4C87-A3AB-009C5D014AEB}"/>
    <cellStyle name="Note 48 4 4" xfId="5589" xr:uid="{D5A51E6F-615B-48BC-B061-D9334FC392E0}"/>
    <cellStyle name="Note 48 5" xfId="3395" xr:uid="{02335D83-FC15-4E0D-B148-00FDDCA55E2F}"/>
    <cellStyle name="Note 48 5 2" xfId="13507" xr:uid="{379F3E4E-DC74-404B-ACB2-4FC1FA077EED}"/>
    <cellStyle name="Note 48 5 2 2" xfId="18706" xr:uid="{73AB3DDA-54CB-4834-B9BF-24130F990367}"/>
    <cellStyle name="Note 48 5 2 3" xfId="30648" xr:uid="{721A29C9-7732-4B06-AA93-290827E5AAD1}"/>
    <cellStyle name="Note 48 5 3" xfId="7158" xr:uid="{75215674-ABAD-494B-AB0E-4279C3F6AFA5}"/>
    <cellStyle name="Note 48 5 4" xfId="22669" xr:uid="{FF9DD211-5D47-47FD-B848-5DD5A35CF28F}"/>
    <cellStyle name="Note 48 5 5" xfId="25117" xr:uid="{F0191AFD-8B8B-4AB9-A9CA-B860D495BE05}"/>
    <cellStyle name="Note 48 6" xfId="3791" xr:uid="{7D4C0CCB-6A90-46B4-A479-62FFD9FDBC3C}"/>
    <cellStyle name="Note 48 6 2" xfId="14107" xr:uid="{D8C18FE9-097D-43FB-8FD0-9493CB76D782}"/>
    <cellStyle name="Note 48 6 2 2" xfId="7734" xr:uid="{03FD7499-BC59-4AE6-B51F-F506D8C74EE6}"/>
    <cellStyle name="Note 48 6 2 3" xfId="31135" xr:uid="{6570B476-A9A0-4458-B34D-928ECB8EBBAE}"/>
    <cellStyle name="Note 48 6 3" xfId="5918" xr:uid="{3455F025-D556-4346-94AD-8059EA20DFB7}"/>
    <cellStyle name="Note 48 6 4" xfId="25614" xr:uid="{67FC81BF-42AA-4E7D-9DE8-0E5D792323A0}"/>
    <cellStyle name="Note 48 7" xfId="7534" xr:uid="{AC3495E0-4B0D-4ACE-982E-59C69DF5C571}"/>
    <cellStyle name="Note 48 7 2" xfId="13938" xr:uid="{CFAFE33A-8C7F-4CC0-9E07-918561C27412}"/>
    <cellStyle name="Note 48 7 2 2" xfId="23208" xr:uid="{EA2AA841-9DC1-4550-AC62-AF9C301C0032}"/>
    <cellStyle name="Note 48 7 2 3" xfId="30968" xr:uid="{7D388ED2-4C65-4C88-ACD0-088EA2F949CE}"/>
    <cellStyle name="Note 48 7 3" xfId="5023" xr:uid="{DE149A59-A207-45D6-A5D8-3E04FA765E16}"/>
    <cellStyle name="Note 48 7 4" xfId="25447" xr:uid="{260963B2-9464-496D-A882-046618B8AE2A}"/>
    <cellStyle name="Note 48 8" xfId="7872" xr:uid="{CCE27067-FC52-413D-A05A-5155EC11F088}"/>
    <cellStyle name="Note 48 8 2" xfId="14343" xr:uid="{0ED8DC8D-6FC5-4FF8-B178-2A306CBB8BE1}"/>
    <cellStyle name="Note 48 8 2 2" xfId="23622" xr:uid="{AB462E31-22E7-4A9B-BB5D-F78D2D249651}"/>
    <cellStyle name="Note 48 8 2 3" xfId="31359" xr:uid="{D4447A40-FCCD-4E77-8C68-2F247118C4BC}"/>
    <cellStyle name="Note 48 8 3" xfId="22485" xr:uid="{4D31CB88-9A30-4D41-944F-42A56614DB50}"/>
    <cellStyle name="Note 48 8 4" xfId="25838" xr:uid="{22270B19-0D5F-4196-9329-833949A643B8}"/>
    <cellStyle name="Note 48 9" xfId="8094" xr:uid="{A8BCEB41-8EE2-4922-B8FD-DC5B2BF58860}"/>
    <cellStyle name="Note 48 9 2" xfId="14565" xr:uid="{AE0758DE-36B2-42C9-A72D-D86F2C7FA7B5}"/>
    <cellStyle name="Note 48 9 2 2" xfId="21958" xr:uid="{92B45EF9-65F4-447C-9A0D-978D8606CBF6}"/>
    <cellStyle name="Note 48 9 2 3" xfId="31575" xr:uid="{D1B8FF92-2AA6-4FA9-9266-A84C95CA1124}"/>
    <cellStyle name="Note 48 9 3" xfId="20807" xr:uid="{D523C9E2-EA66-4E22-9B93-CE0A9E7E33E9}"/>
    <cellStyle name="Note 48 9 4" xfId="26055" xr:uid="{2079AF55-83BC-406E-9A6E-5F0837D8AECC}"/>
    <cellStyle name="Note 48_TRAFO" xfId="2303" xr:uid="{00000000-0005-0000-0000-000000090000}"/>
    <cellStyle name="Note 49" xfId="2304" xr:uid="{00000000-0005-0000-0000-000001090000}"/>
    <cellStyle name="Note 49 10" xfId="8517" xr:uid="{D39FCBE9-805D-4F26-8194-7B7904AF3D95}"/>
    <cellStyle name="Note 49 10 2" xfId="14988" xr:uid="{C8B8BB5C-5469-49C6-B0F5-6512EC4AD0F5}"/>
    <cellStyle name="Note 49 10 2 2" xfId="18005" xr:uid="{0D05E7B4-26AE-4CCE-9DCE-34261F562737}"/>
    <cellStyle name="Note 49 10 2 3" xfId="31899" xr:uid="{0CD8C817-070E-4AF6-A1B1-69F07849A2C6}"/>
    <cellStyle name="Note 49 10 3" xfId="23334" xr:uid="{A9024EF6-9DFC-4ED4-B983-0E443B4FBD31}"/>
    <cellStyle name="Note 49 10 4" xfId="26380" xr:uid="{037C08E2-E7E9-4490-A280-5321E4B4BFAB}"/>
    <cellStyle name="Note 49 11" xfId="8570" xr:uid="{2F300C3F-595E-48BB-9037-0C82BC09B88A}"/>
    <cellStyle name="Note 49 11 2" xfId="15041" xr:uid="{58E646A8-44E1-4396-807D-124F83503862}"/>
    <cellStyle name="Note 49 11 2 2" xfId="4439" xr:uid="{ABCBB091-002B-44A7-8029-9DCD0EA672CA}"/>
    <cellStyle name="Note 49 11 2 3" xfId="31948" xr:uid="{317BAA34-58A9-41B8-A434-7D7F88690110}"/>
    <cellStyle name="Note 49 11 3" xfId="17434" xr:uid="{71404FA7-E86C-4E39-90B0-B700A7F5BD02}"/>
    <cellStyle name="Note 49 11 4" xfId="26428" xr:uid="{A1E9208B-BAF0-499C-84FD-B6FB6FFD7975}"/>
    <cellStyle name="Note 49 12" xfId="9063" xr:uid="{97EC6A36-C2AE-45B4-A72F-4F4C88A22A2B}"/>
    <cellStyle name="Note 49 12 2" xfId="15534" xr:uid="{58F5C0E6-9287-42D4-8DFA-6F14F6BB5407}"/>
    <cellStyle name="Note 49 12 2 2" xfId="23530" xr:uid="{9B9C9D7C-83DF-4CB9-9C90-1FA351D655C8}"/>
    <cellStyle name="Note 49 12 2 3" xfId="32353" xr:uid="{F817B294-AFEF-41FA-B232-05341810990B}"/>
    <cellStyle name="Note 49 12 3" xfId="18528" xr:uid="{9A38617C-FB9B-4C81-A7B0-D77715706F6C}"/>
    <cellStyle name="Note 49 12 4" xfId="26835" xr:uid="{FA807D20-0F4C-487C-97F4-D0F4CF8E280F}"/>
    <cellStyle name="Note 49 13" xfId="8897" xr:uid="{BDCF1B3C-F8B8-4DBF-B2A0-4AB0E7B15DCE}"/>
    <cellStyle name="Note 49 13 2" xfId="15368" xr:uid="{9760A872-D42D-4B83-9C38-167CEA5461D2}"/>
    <cellStyle name="Note 49 13 2 2" xfId="20599" xr:uid="{109B0AF9-D114-4487-B847-A4DF10F60F02}"/>
    <cellStyle name="Note 49 13 2 3" xfId="32188" xr:uid="{36816B44-330B-4185-9ED5-8BE392312662}"/>
    <cellStyle name="Note 49 13 3" xfId="23564" xr:uid="{A1D475CA-9FCA-4AF7-ABB1-302FDB2367CC}"/>
    <cellStyle name="Note 49 13 4" xfId="26670" xr:uid="{0663CDC2-7F1D-4ED9-BEEE-B69B6C35E1D8}"/>
    <cellStyle name="Note 49 14" xfId="9296" xr:uid="{D0F55EF6-65D6-413B-ABAF-6805F6615281}"/>
    <cellStyle name="Note 49 14 2" xfId="15767" xr:uid="{8707EF1E-9943-4CBF-BF6F-252F8D1D8B26}"/>
    <cellStyle name="Note 49 14 2 2" xfId="20716" xr:uid="{B7C32B21-B593-4AC7-B250-5237C450205A}"/>
    <cellStyle name="Note 49 14 2 3" xfId="32577" xr:uid="{4BB4D77B-BBD7-4228-8872-374B74304BC9}"/>
    <cellStyle name="Note 49 14 3" xfId="7263" xr:uid="{8DEAABE5-1FAF-4010-A54E-75DDC4D6B282}"/>
    <cellStyle name="Note 49 14 4" xfId="27058" xr:uid="{F6E17086-6389-41AD-A500-CD6F1D8BC13B}"/>
    <cellStyle name="Note 49 15" xfId="9516" xr:uid="{F0B08F28-1884-41C4-8C24-87A73C67B9B5}"/>
    <cellStyle name="Note 49 15 2" xfId="15987" xr:uid="{6C39C64E-69BA-4998-B26E-DABAB117B5E2}"/>
    <cellStyle name="Note 49 15 2 2" xfId="6038" xr:uid="{27794B71-2E24-4581-AC92-8CC117EA088D}"/>
    <cellStyle name="Note 49 15 2 3" xfId="32784" xr:uid="{4B1FCD35-B69E-40E4-89A5-459DFF17F42B}"/>
    <cellStyle name="Note 49 15 3" xfId="17639" xr:uid="{D07907EC-0166-4F59-ADA2-FBAFB346A685}"/>
    <cellStyle name="Note 49 15 4" xfId="27265" xr:uid="{843D3B45-E36D-498B-B6AD-99AFD2CA086E}"/>
    <cellStyle name="Note 49 16" xfId="9986" xr:uid="{B34F37BC-9A43-4B27-A883-FDCE0A57A2CF}"/>
    <cellStyle name="Note 49 16 2" xfId="16457" xr:uid="{C8CB0726-BE46-420D-B7AD-CFF21A66FA7D}"/>
    <cellStyle name="Note 49 16 2 2" xfId="23085" xr:uid="{578A9D38-2B1F-484A-A24B-F37F33CA1319}"/>
    <cellStyle name="Note 49 16 2 3" xfId="33074" xr:uid="{4065ABE1-1473-4875-B6E8-0AC940ACA0CE}"/>
    <cellStyle name="Note 49 16 3" xfId="19815" xr:uid="{EB460131-ADC7-4603-92B1-587DBC3ABAF0}"/>
    <cellStyle name="Note 49 16 4" xfId="27562" xr:uid="{F353FFAD-E115-4656-915B-9B613B99930A}"/>
    <cellStyle name="Note 49 17" xfId="10165" xr:uid="{F18BF7AA-D010-4C0E-8908-5CCF0DF00966}"/>
    <cellStyle name="Note 49 17 2" xfId="16636" xr:uid="{66C576CE-6769-485D-AAB3-A7C3314F93E5}"/>
    <cellStyle name="Note 49 17 2 2" xfId="21507" xr:uid="{90778FD6-B583-4D24-AE91-A0619EF53708}"/>
    <cellStyle name="Note 49 17 2 3" xfId="33251" xr:uid="{7ACF8752-8917-402F-8866-21860DDB9652}"/>
    <cellStyle name="Note 49 17 3" xfId="18950" xr:uid="{FE970532-84CA-4093-A58F-9F0785F00440}"/>
    <cellStyle name="Note 49 17 4" xfId="27738" xr:uid="{BDD411C8-4605-42F6-BCB8-D3826B1B9E2E}"/>
    <cellStyle name="Note 49 18" xfId="10342" xr:uid="{4348541C-72C1-42A2-AF84-520612C053F7}"/>
    <cellStyle name="Note 49 18 2" xfId="16813" xr:uid="{0B227545-7609-44CE-8D82-81BA6DFA3D3C}"/>
    <cellStyle name="Note 49 18 2 2" xfId="23725" xr:uid="{A17E6BF8-3108-4024-A5DD-D9AF6731959D}"/>
    <cellStyle name="Note 49 18 2 3" xfId="33426" xr:uid="{31800AD7-5543-4C0F-863B-163B9B0653AA}"/>
    <cellStyle name="Note 49 18 3" xfId="4607" xr:uid="{13E1EE69-813A-45E8-BEFA-1F104D887027}"/>
    <cellStyle name="Note 49 18 4" xfId="27914" xr:uid="{B6BC6AA7-F706-4633-834F-82B229900206}"/>
    <cellStyle name="Note 49 19" xfId="10504" xr:uid="{EC21E492-095B-490D-A1C1-C31EDCA16DDB}"/>
    <cellStyle name="Note 49 19 2" xfId="16975" xr:uid="{9FB1384A-8703-410A-909A-34A656602774}"/>
    <cellStyle name="Note 49 19 2 2" xfId="20412" xr:uid="{61DEA76D-856A-4C58-9394-F26B374C541C}"/>
    <cellStyle name="Note 49 19 2 3" xfId="33586" xr:uid="{7177CEC5-6209-4336-AD14-5153D4033585}"/>
    <cellStyle name="Note 49 19 3" xfId="22218" xr:uid="{BB549EDC-9625-472B-A731-8E48F68E5FA1}"/>
    <cellStyle name="Note 49 19 4" xfId="28074" xr:uid="{B7022ADC-6A76-423A-9D58-6961E42D4617}"/>
    <cellStyle name="Note 49 2" xfId="2305" xr:uid="{00000000-0005-0000-0000-000002090000}"/>
    <cellStyle name="Note 49 2 10" xfId="9064" xr:uid="{4BA9AF4D-F894-4CC3-9513-BEC145D953F5}"/>
    <cellStyle name="Note 49 2 10 2" xfId="15535" xr:uid="{371EC38F-53DA-4ACE-AAAC-D6D90B359B6F}"/>
    <cellStyle name="Note 49 2 10 2 2" xfId="4689" xr:uid="{00D9A86B-5F6D-469A-BAFD-414C57CF5987}"/>
    <cellStyle name="Note 49 2 10 2 3" xfId="32354" xr:uid="{96148079-D7EE-49A0-91CE-EC65CB25D171}"/>
    <cellStyle name="Note 49 2 10 3" xfId="23496" xr:uid="{D895E3CF-2DD5-40DD-AD6F-5F3BAC6FB38E}"/>
    <cellStyle name="Note 49 2 10 4" xfId="26836" xr:uid="{9A0C7429-0502-450B-B4B2-58FFF063BD48}"/>
    <cellStyle name="Note 49 2 11" xfId="8898" xr:uid="{019D289C-5033-4EBE-95EC-546AD97603DF}"/>
    <cellStyle name="Note 49 2 11 2" xfId="15369" xr:uid="{22FE8740-179E-4F83-AAE4-B83FA4C54050}"/>
    <cellStyle name="Note 49 2 11 2 2" xfId="21659" xr:uid="{4DF44893-6B6E-4AD3-98E0-AAFC8A0D962A}"/>
    <cellStyle name="Note 49 2 11 2 3" xfId="32189" xr:uid="{73262D65-20E1-46BE-8281-BB6FFB89EF40}"/>
    <cellStyle name="Note 49 2 11 3" xfId="22664" xr:uid="{C1D820D4-4CE0-4B42-A848-BA23DCE2113F}"/>
    <cellStyle name="Note 49 2 11 4" xfId="26671" xr:uid="{D446664E-03F4-4D90-8347-CFAE2C62E898}"/>
    <cellStyle name="Note 49 2 12" xfId="9297" xr:uid="{9D03C4E3-4155-4D1B-8149-F5CDDCC59135}"/>
    <cellStyle name="Note 49 2 12 2" xfId="15768" xr:uid="{03355C63-5D74-4CDD-A021-F7A2010F771C}"/>
    <cellStyle name="Note 49 2 12 2 2" xfId="4937" xr:uid="{42181852-A770-442F-B8EB-E4AD354A8FD6}"/>
    <cellStyle name="Note 49 2 12 2 3" xfId="32578" xr:uid="{2A431CB3-E33B-40BD-B246-E2ABF670AF89}"/>
    <cellStyle name="Note 49 2 12 3" xfId="21222" xr:uid="{C11FE152-ECE5-4EAD-86EE-517CF9FD48BC}"/>
    <cellStyle name="Note 49 2 12 4" xfId="27059" xr:uid="{6BB17F8A-CF2B-47C6-9CD2-F4B123678DB9}"/>
    <cellStyle name="Note 49 2 13" xfId="9515" xr:uid="{3B4C5779-7D7E-4739-8604-93D708E6EC3F}"/>
    <cellStyle name="Note 49 2 13 2" xfId="15986" xr:uid="{D2797B8A-163A-4021-B9F8-AF29C31D56AF}"/>
    <cellStyle name="Note 49 2 13 2 2" xfId="6024" xr:uid="{95C04481-1425-4B8A-8925-2540BFAAD4F7}"/>
    <cellStyle name="Note 49 2 13 2 3" xfId="32783" xr:uid="{4F5C6131-B084-43F1-BFFC-92511483FFFF}"/>
    <cellStyle name="Note 49 2 13 3" xfId="4826" xr:uid="{0F050543-64DC-4247-A12D-87647D26FF20}"/>
    <cellStyle name="Note 49 2 13 4" xfId="27264" xr:uid="{227837AD-ADBE-4F6D-B9E2-257A7BECD8CB}"/>
    <cellStyle name="Note 49 2 14" xfId="9987" xr:uid="{33409D28-5A0D-4E15-976A-CD884FAD0285}"/>
    <cellStyle name="Note 49 2 14 2" xfId="16458" xr:uid="{4B4BC862-4B3E-4024-9317-D7CA714EA1DB}"/>
    <cellStyle name="Note 49 2 14 2 2" xfId="17548" xr:uid="{A4255984-F34A-4179-95C5-0C7D29F94474}"/>
    <cellStyle name="Note 49 2 14 2 3" xfId="33075" xr:uid="{BC7BB9CB-A5A7-4585-A2DF-3A1326CCD12B}"/>
    <cellStyle name="Note 49 2 14 3" xfId="22561" xr:uid="{5636A133-8DE8-4924-A9BA-06D04EDF6B7D}"/>
    <cellStyle name="Note 49 2 14 4" xfId="27563" xr:uid="{0BD52904-4CE7-4C3D-A2CA-AC248D6791F6}"/>
    <cellStyle name="Note 49 2 15" xfId="10166" xr:uid="{9E3F0B2E-4B8D-498E-A011-49C933518704}"/>
    <cellStyle name="Note 49 2 15 2" xfId="16637" xr:uid="{4E3B0CAA-1624-4D67-A0CD-9C722832B675}"/>
    <cellStyle name="Note 49 2 15 2 2" xfId="19632" xr:uid="{FB9E91ED-9B7C-4F09-8924-CD4D32626774}"/>
    <cellStyle name="Note 49 2 15 2 3" xfId="33252" xr:uid="{C251455F-770A-46A5-B046-E04A26FB85EE}"/>
    <cellStyle name="Note 49 2 15 3" xfId="5219" xr:uid="{04364F48-CD54-441A-AF49-49D2424A3D93}"/>
    <cellStyle name="Note 49 2 15 4" xfId="27739" xr:uid="{E70009BD-AC1D-4110-AB13-01335C66D5B0}"/>
    <cellStyle name="Note 49 2 16" xfId="10343" xr:uid="{48B4EE80-97F1-4AA7-BC6D-1E453705EDB7}"/>
    <cellStyle name="Note 49 2 16 2" xfId="16814" xr:uid="{FD3E751B-386C-41C4-AB26-31A121752D80}"/>
    <cellStyle name="Note 49 2 16 2 2" xfId="4870" xr:uid="{BC0C4F19-7D89-4B1D-B034-3D77452FADDB}"/>
    <cellStyle name="Note 49 2 16 2 3" xfId="33427" xr:uid="{922A6C62-611E-49D4-923E-B6A1B89DD2B4}"/>
    <cellStyle name="Note 49 2 16 3" xfId="21904" xr:uid="{A6BAACC8-96FC-44D4-A6CB-2514679B2BE2}"/>
    <cellStyle name="Note 49 2 16 4" xfId="27915" xr:uid="{43B9F12D-1F20-494B-ACD6-AD0B76A33D25}"/>
    <cellStyle name="Note 49 2 17" xfId="10505" xr:uid="{22247F92-1D7D-4682-902B-8844645A2372}"/>
    <cellStyle name="Note 49 2 17 2" xfId="16976" xr:uid="{3FE08891-A3BC-45B6-865A-6F459FD68E34}"/>
    <cellStyle name="Note 49 2 17 2 2" xfId="17413" xr:uid="{78F0512A-A915-480B-B9B0-562BFA3B7EF3}"/>
    <cellStyle name="Note 49 2 17 2 3" xfId="33587" xr:uid="{0D07F8B0-86C4-4701-B4B6-F9564B8406C4}"/>
    <cellStyle name="Note 49 2 17 3" xfId="22202" xr:uid="{605A37CD-DB53-4DC8-8C5D-80B88291DAB4}"/>
    <cellStyle name="Note 49 2 17 4" xfId="28075" xr:uid="{098EF9E0-7532-4C17-8FB8-8157824B73EF}"/>
    <cellStyle name="Note 49 2 18" xfId="11141" xr:uid="{B6F60176-34EE-4496-AA5D-FFE94B1E55B6}"/>
    <cellStyle name="Note 49 2 18 2" xfId="18040" xr:uid="{C959DC0A-9D32-4917-9DDE-CB5D2D1F568B}"/>
    <cellStyle name="Note 49 2 18 3" xfId="28463" xr:uid="{12107941-E86D-45A7-A6E7-0237E543D660}"/>
    <cellStyle name="Note 49 2 19" xfId="11594" xr:uid="{D1EB3EE0-A23B-4B42-8448-08662EC6B463}"/>
    <cellStyle name="Note 49 2 19 2" xfId="19520" xr:uid="{8E0CDC6A-37B1-457A-91FB-638C26EA73F5}"/>
    <cellStyle name="Note 49 2 19 3" xfId="28880" xr:uid="{076E28FD-12D8-4504-8416-7D143EE36277}"/>
    <cellStyle name="Note 49 2 2" xfId="2306" xr:uid="{00000000-0005-0000-0000-000003090000}"/>
    <cellStyle name="Note 49 2 2 2" xfId="4286" xr:uid="{8B2BD496-BC63-4CB4-AD36-D23BDA66FE48}"/>
    <cellStyle name="Note 49 2 2 2 2" xfId="13513" xr:uid="{49E3D66B-E7FA-4D08-93C0-47889F7B3036}"/>
    <cellStyle name="Note 49 2 2 2 2 2" xfId="7733" xr:uid="{BFA74281-8A6D-4497-8933-0216349A124F}"/>
    <cellStyle name="Note 49 2 2 2 2 3" xfId="30654" xr:uid="{293B5CCA-E4F8-4FC0-B358-70C1CAE0195A}"/>
    <cellStyle name="Note 49 2 2 2 3" xfId="20837" xr:uid="{121743B3-8375-40A9-9AE1-A0A198077AF2}"/>
    <cellStyle name="Note 49 2 2 2 4" xfId="25123" xr:uid="{0C8BDF80-42E5-4E2C-B72D-CA162DA5470F}"/>
    <cellStyle name="Note 49 2 2 3" xfId="11595" xr:uid="{CE62B3D0-E0A7-4EB7-9727-C6782127B351}"/>
    <cellStyle name="Note 49 2 2 3 2" xfId="21426" xr:uid="{176A027E-F88F-4775-AC60-F875423B0660}"/>
    <cellStyle name="Note 49 2 2 3 3" xfId="28881" xr:uid="{8B7FC243-C442-4AFC-ADF8-0586562590E6}"/>
    <cellStyle name="Note 49 2 2 4" xfId="12478" xr:uid="{76164E8D-893C-4320-A92E-653E16BD3BE8}"/>
    <cellStyle name="Note 49 2 2 4 2" xfId="17904" xr:uid="{5F7829E8-ADD1-4A0C-86CC-3A886C3652F5}"/>
    <cellStyle name="Note 49 2 2 4 3" xfId="29704" xr:uid="{F3076CEC-F692-4A1F-A24A-0FC0FB63EAC3}"/>
    <cellStyle name="Note 49 2 2 5" xfId="19333" xr:uid="{78EF006D-348C-450F-97BC-A17EF0549F5A}"/>
    <cellStyle name="Note 49 2 20" xfId="10696" xr:uid="{21FA9D43-F066-4DA5-A175-1E9054DC48B2}"/>
    <cellStyle name="Note 49 2 20 2" xfId="22629" xr:uid="{09C465A5-5F81-4671-9BBA-25C9571928A3}"/>
    <cellStyle name="Note 49 2 20 3" xfId="28251" xr:uid="{EF8933D6-C0A4-466E-B1B7-205416F81E68}"/>
    <cellStyle name="Note 49 2 21" xfId="11902" xr:uid="{F2F21EB2-FE8A-49A7-A0C1-DC82D0D3C59D}"/>
    <cellStyle name="Note 49 2 21 2" xfId="5016" xr:uid="{1FEBA7C8-9055-4C22-AA24-9F7A6D8115A9}"/>
    <cellStyle name="Note 49 2 21 3" xfId="29181" xr:uid="{79E21DEA-A015-455B-8093-BB41AF18569D}"/>
    <cellStyle name="Note 49 2 22" xfId="12085" xr:uid="{68AF7FA7-356B-4020-9A13-35BBEFB1EC4B}"/>
    <cellStyle name="Note 49 2 22 2" xfId="22299" xr:uid="{838A68FE-DAB5-4BF4-8A24-8E6A4945DFB4}"/>
    <cellStyle name="Note 49 2 22 3" xfId="29360" xr:uid="{7E39D7E1-F36C-4718-835D-2439764D9182}"/>
    <cellStyle name="Note 49 2 23" xfId="12312" xr:uid="{CD52343E-A71F-4D42-91A9-F41359739E8E}"/>
    <cellStyle name="Note 49 2 23 2" xfId="23461" xr:uid="{974F379D-8CDE-45EA-95F8-4FE598033FFE}"/>
    <cellStyle name="Note 49 2 23 3" xfId="29581" xr:uid="{512CAEF4-F36B-4A5A-A821-6BEA3609CDC2}"/>
    <cellStyle name="Note 49 2 24" xfId="17228" xr:uid="{3BC9CE79-3064-42EF-8315-B5C8C8F61CB7}"/>
    <cellStyle name="Note 49 2 24 2" xfId="22133" xr:uid="{F4DE2400-08BE-4478-8D64-0403C236257D}"/>
    <cellStyle name="Note 49 2 24 3" xfId="33792" xr:uid="{7E316284-3F79-4A4A-8307-E3DF2B4AD60B}"/>
    <cellStyle name="Note 49 2 25" xfId="5516" xr:uid="{F730F459-0790-486A-9D66-65C1AD5438B3}"/>
    <cellStyle name="Note 49 2 26" xfId="24336" xr:uid="{6B309E2E-69C8-4E51-9C89-DEC083AADBE1}"/>
    <cellStyle name="Note 49 2 27" xfId="34107" xr:uid="{E57FF972-525F-48A8-AC3A-EF7925DB89B5}"/>
    <cellStyle name="Note 49 2 28" xfId="34065" xr:uid="{13A4B884-4A06-44AF-9E11-E0BD86B7C2DC}"/>
    <cellStyle name="Note 49 2 3" xfId="3490" xr:uid="{1B7EAA1F-7834-456F-B2E5-EE0408F86FFA}"/>
    <cellStyle name="Note 49 2 3 2" xfId="13512" xr:uid="{ECAC0BF6-F8B6-44B2-B489-B5AD96DA417E}"/>
    <cellStyle name="Note 49 2 3 2 2" xfId="18951" xr:uid="{41706E84-0DF5-4357-AB89-080DAE31E8CA}"/>
    <cellStyle name="Note 49 2 3 2 3" xfId="30653" xr:uid="{6AE14EB4-D22D-4874-BF48-2CB1742DB0E6}"/>
    <cellStyle name="Note 49 2 3 3" xfId="7162" xr:uid="{016414D4-5FCF-40C1-89A8-FB173F52F140}"/>
    <cellStyle name="Note 49 2 3 4" xfId="19464" xr:uid="{952EA8EE-904A-4FFF-ADBC-DBD27B2D6329}"/>
    <cellStyle name="Note 49 2 3 5" xfId="25122" xr:uid="{F7C556C5-5BD7-48F0-906A-4E392E7F314F}"/>
    <cellStyle name="Note 49 2 4" xfId="3794" xr:uid="{DFCDA04A-EB78-496B-AAEF-2D24EC7007F1}"/>
    <cellStyle name="Note 49 2 4 2" xfId="14110" xr:uid="{7CC0A6F8-B500-458E-89AE-FCA8537DFD4A}"/>
    <cellStyle name="Note 49 2 4 2 2" xfId="22567" xr:uid="{90E176AF-388C-4A65-B7AE-881108FB931B}"/>
    <cellStyle name="Note 49 2 4 2 3" xfId="31138" xr:uid="{067D3BA4-9681-4330-A222-49C62168B47C}"/>
    <cellStyle name="Note 49 2 4 3" xfId="20607" xr:uid="{5A8ED296-8E47-4529-A0ED-0E7A5D9DAA7B}"/>
    <cellStyle name="Note 49 2 4 4" xfId="25617" xr:uid="{876E8783-F66D-4794-817B-312EAE217634}"/>
    <cellStyle name="Note 49 2 5" xfId="7537" xr:uid="{EC3F5BDB-9B18-4998-8D43-181F2D5B57C7}"/>
    <cellStyle name="Note 49 2 5 2" xfId="13941" xr:uid="{76879E29-8BA8-4322-BEB8-4F452321637C}"/>
    <cellStyle name="Note 49 2 5 2 2" xfId="22928" xr:uid="{08341B2A-E5B5-4934-9BA4-436886B28B19}"/>
    <cellStyle name="Note 49 2 5 2 3" xfId="30971" xr:uid="{A21A6FCA-63D0-4439-A581-0298FCEAFBCF}"/>
    <cellStyle name="Note 49 2 5 3" xfId="18840" xr:uid="{AAD42509-3B26-4BC7-9C87-E72A0359907A}"/>
    <cellStyle name="Note 49 2 5 4" xfId="25450" xr:uid="{47179AD0-CD96-4DE4-9B70-C768C86E7B41}"/>
    <cellStyle name="Note 49 2 6" xfId="7875" xr:uid="{7480B9BD-932B-488C-AEC9-D8643B32DC5E}"/>
    <cellStyle name="Note 49 2 6 2" xfId="14346" xr:uid="{49A38496-9474-4C55-82D5-4B47EDB2EAF0}"/>
    <cellStyle name="Note 49 2 6 2 2" xfId="18627" xr:uid="{C2D4F5E9-265B-48EA-AD11-E69ECF3C6B26}"/>
    <cellStyle name="Note 49 2 6 2 3" xfId="31362" xr:uid="{96F0764F-714F-4014-9341-8F90207A2367}"/>
    <cellStyle name="Note 49 2 6 3" xfId="23377" xr:uid="{D0976562-96BA-4292-B018-8298A7A576B3}"/>
    <cellStyle name="Note 49 2 6 4" xfId="25841" xr:uid="{67453750-B8CA-4CBD-8E6A-F29354A9EB81}"/>
    <cellStyle name="Note 49 2 7" xfId="8091" xr:uid="{9E012794-D4F3-4A2F-881A-6F7A5ED50EAE}"/>
    <cellStyle name="Note 49 2 7 2" xfId="14562" xr:uid="{91D445CF-9563-4E87-995F-749C40848C2C}"/>
    <cellStyle name="Note 49 2 7 2 2" xfId="22753" xr:uid="{04C86764-98A2-4509-847A-BA6F8613379E}"/>
    <cellStyle name="Note 49 2 7 2 3" xfId="31572" xr:uid="{FBB92C42-29B2-4B38-B01C-00F0A30A1642}"/>
    <cellStyle name="Note 49 2 7 3" xfId="4647" xr:uid="{99488279-BD3E-41F2-A511-A58C51206912}"/>
    <cellStyle name="Note 49 2 7 4" xfId="26052" xr:uid="{235068BB-7397-4C19-B4B4-28E91653DF4A}"/>
    <cellStyle name="Note 49 2 8" xfId="8518" xr:uid="{E2D10567-7895-40BD-A569-53D0D7659BBF}"/>
    <cellStyle name="Note 49 2 8 2" xfId="14989" xr:uid="{B85BABF0-1B7C-40C0-A20F-1EF1AC8F509D}"/>
    <cellStyle name="Note 49 2 8 2 2" xfId="5623" xr:uid="{D78CB7AF-4DF3-4714-A67C-103025A7231F}"/>
    <cellStyle name="Note 49 2 8 2 3" xfId="31900" xr:uid="{A28C9877-00C6-4F9C-8BA2-BECBA3EFAF84}"/>
    <cellStyle name="Note 49 2 8 3" xfId="17973" xr:uid="{0929693A-64A8-4415-80FF-203EB94E72BC}"/>
    <cellStyle name="Note 49 2 8 4" xfId="26381" xr:uid="{8EA9CCA9-CFD3-445E-A3FB-C2F69108A180}"/>
    <cellStyle name="Note 49 2 9" xfId="8353" xr:uid="{75B5EFAB-85B1-4264-84FF-E5739741EEFB}"/>
    <cellStyle name="Note 49 2 9 2" xfId="14824" xr:uid="{3EB62F1C-CBA7-440C-BE78-FA933BF6914C}"/>
    <cellStyle name="Note 49 2 9 2 2" xfId="19573" xr:uid="{30F21232-7B63-41B9-A3BA-DF9BB0914A7E}"/>
    <cellStyle name="Note 49 2 9 2 3" xfId="31735" xr:uid="{5BDE972E-94B5-4A22-8183-0CFC234D3D7B}"/>
    <cellStyle name="Note 49 2 9 3" xfId="18062" xr:uid="{A5172796-92EA-4EF0-9D69-23AD4D9E4C8E}"/>
    <cellStyle name="Note 49 2 9 4" xfId="26216" xr:uid="{B310CD01-CB4E-437B-BA5C-2E48208090D6}"/>
    <cellStyle name="Note 49 20" xfId="11140" xr:uid="{C057CF62-0DE8-44BA-BED9-26603B3AE061}"/>
    <cellStyle name="Note 49 20 2" xfId="4472" xr:uid="{0E0AA7C0-6D6B-4B4B-B849-7F95B7B37DB5}"/>
    <cellStyle name="Note 49 20 3" xfId="28462" xr:uid="{B200072C-5F40-4643-8152-6A62BADD39A4}"/>
    <cellStyle name="Note 49 21" xfId="11593" xr:uid="{79F76BAB-3AD1-4EF2-888C-ECF441B8BBA6}"/>
    <cellStyle name="Note 49 21 2" xfId="20712" xr:uid="{11CB40C1-477F-4353-8441-FB09216F4D09}"/>
    <cellStyle name="Note 49 21 3" xfId="28879" xr:uid="{C3D58974-1A81-45F3-9E38-14F9C5FE7A40}"/>
    <cellStyle name="Note 49 22" xfId="10697" xr:uid="{EC75886A-DC60-4FE3-A725-3291F03F33C5}"/>
    <cellStyle name="Note 49 22 2" xfId="17939" xr:uid="{5EDD020D-19B7-48BB-A3AE-5CB51327FB66}"/>
    <cellStyle name="Note 49 22 3" xfId="28252" xr:uid="{A21594B5-012B-4566-986C-D7CE8D8BC57E}"/>
    <cellStyle name="Note 49 23" xfId="11901" xr:uid="{DF2CFC85-3FE5-4F05-9C1A-2A3598B15A94}"/>
    <cellStyle name="Note 49 23 2" xfId="5976" xr:uid="{0FDC0F2A-6725-4083-9CF5-6D7F6C74CFC3}"/>
    <cellStyle name="Note 49 23 3" xfId="29180" xr:uid="{37316360-5DB1-44BD-ADFB-8E63F0A4F47B}"/>
    <cellStyle name="Note 49 24" xfId="12084" xr:uid="{57B8522B-568B-43AA-8CD1-92F1EC19F1AF}"/>
    <cellStyle name="Note 49 24 2" xfId="6183" xr:uid="{EF52AF2C-DB82-4716-9323-83C65CBAC6C2}"/>
    <cellStyle name="Note 49 24 3" xfId="29359" xr:uid="{7E74F00B-A6C8-4690-B0F7-0FC045810125}"/>
    <cellStyle name="Note 49 25" xfId="12208" xr:uid="{BB73C96B-E6F5-40A5-A6DE-E1ABD28F99F8}"/>
    <cellStyle name="Note 49 25 2" xfId="19183" xr:uid="{EDA4ADBC-BDD7-43AE-B524-7C10ECEFC0B5}"/>
    <cellStyle name="Note 49 25 3" xfId="29479" xr:uid="{4D387B76-3DA2-4A65-8FE7-921D443FF3F1}"/>
    <cellStyle name="Note 49 26" xfId="17227" xr:uid="{83146C01-5D15-43C3-BF95-73A171276CD3}"/>
    <cellStyle name="Note 49 26 2" xfId="21871" xr:uid="{9FADE0E7-A560-4CA0-BFEC-C06B6AF0C885}"/>
    <cellStyle name="Note 49 26 3" xfId="33791" xr:uid="{6981032B-BF81-4A7B-A91F-5AA33FEB57D7}"/>
    <cellStyle name="Note 49 27" xfId="19381" xr:uid="{AEF91788-5576-4873-BFD0-143A76E5AB35}"/>
    <cellStyle name="Note 49 28" xfId="34020" xr:uid="{22B893A5-7A35-4B2E-A93E-46DC1D159EEA}"/>
    <cellStyle name="Note 49 29" xfId="24673" xr:uid="{C0977525-1A3D-4EA2-877C-6E34DABFF28E}"/>
    <cellStyle name="Note 49 3" xfId="2307" xr:uid="{00000000-0005-0000-0000-000004090000}"/>
    <cellStyle name="Note 49 3 2" xfId="4287" xr:uid="{2F219C8E-4C01-4C0A-BD43-C31D60DD3768}"/>
    <cellStyle name="Note 49 3 2 2" xfId="13514" xr:uid="{2DDDA07A-882C-455B-9C6A-F809F191D399}"/>
    <cellStyle name="Note 49 3 2 2 2" xfId="17608" xr:uid="{680E4E63-A508-47B9-9FFD-1C1733A055BA}"/>
    <cellStyle name="Note 49 3 2 2 3" xfId="30655" xr:uid="{9D13BCD0-194F-4C79-802E-9EEF200864AA}"/>
    <cellStyle name="Note 49 3 2 3" xfId="18699" xr:uid="{DBF19D17-D91E-438C-A107-3B253FE52069}"/>
    <cellStyle name="Note 49 3 2 4" xfId="25124" xr:uid="{3E6D9480-FB43-41C8-8E96-1C45CE21C123}"/>
    <cellStyle name="Note 49 3 3" xfId="11596" xr:uid="{E56CF7C6-DD82-4538-8AF5-CF1508C4D833}"/>
    <cellStyle name="Note 49 3 3 2" xfId="5313" xr:uid="{0F390277-93CC-4438-A34A-B46316478D8E}"/>
    <cellStyle name="Note 49 3 3 3" xfId="28882" xr:uid="{DC12C251-1D99-4EFD-B59D-AD2FF9213081}"/>
    <cellStyle name="Note 49 3 4" xfId="12479" xr:uid="{8EF20B00-0455-4C30-BB46-2A0D82B05618}"/>
    <cellStyle name="Note 49 3 4 2" xfId="22045" xr:uid="{19B8084B-490D-49D1-B2D6-601AF52C4DB8}"/>
    <cellStyle name="Note 49 3 4 3" xfId="29705" xr:uid="{B25F44EF-B5D4-4C5E-8663-DCD3D807151F}"/>
    <cellStyle name="Note 49 3 5" xfId="20635" xr:uid="{7C220A9B-087D-4CB4-9471-068DA9E4C29A}"/>
    <cellStyle name="Note 49 3 6" xfId="24201" xr:uid="{EF716C2C-00AD-4C2D-8B37-A823F93C8A92}"/>
    <cellStyle name="Note 49 30" xfId="34162" xr:uid="{25584CE1-D2FE-4E86-A041-A009B97A2EED}"/>
    <cellStyle name="Note 49 4" xfId="3324" xr:uid="{37ADA00E-43B3-4467-9C41-A2D09F2A8622}"/>
    <cellStyle name="Note 49 4 2" xfId="12954" xr:uid="{EA46E02A-F92B-44F2-8A26-9AE8C75C1C3F}"/>
    <cellStyle name="Note 49 4 2 2" xfId="6993" xr:uid="{99C16C5F-4E0F-4ABE-B3F6-52491A3F30BF}"/>
    <cellStyle name="Note 49 4 2 3" xfId="30179" xr:uid="{A4646452-AF43-4705-B8F4-C9B15C38FCB8}"/>
    <cellStyle name="Note 49 4 3" xfId="6604" xr:uid="{CEAF97F6-4141-4BB1-9536-06B1D6E9EFAD}"/>
    <cellStyle name="Note 49 4 4" xfId="22170" xr:uid="{CC5838B6-E504-4CF5-9D5B-AC67CC25EBA7}"/>
    <cellStyle name="Note 49 5" xfId="3491" xr:uid="{D43BEC63-2FDD-463E-BD95-AA2295D27108}"/>
    <cellStyle name="Note 49 5 2" xfId="13511" xr:uid="{8D8E7696-49F1-43B5-8BF8-7C31CBEF008D}"/>
    <cellStyle name="Note 49 5 2 2" xfId="20551" xr:uid="{1D305882-7B05-46A5-A37C-68E5F7DB5503}"/>
    <cellStyle name="Note 49 5 2 3" xfId="30652" xr:uid="{B478EB2B-BB9F-41D2-B9E2-3A142DF93BE1}"/>
    <cellStyle name="Note 49 5 3" xfId="7161" xr:uid="{520EC0E3-D8B6-4B2C-AF9E-FEB540DDD3FD}"/>
    <cellStyle name="Note 49 5 4" xfId="20201" xr:uid="{431D1927-2D91-46FC-9449-F80989A039E3}"/>
    <cellStyle name="Note 49 5 5" xfId="25121" xr:uid="{75A6BF34-9D82-4B20-A098-B45E84A40665}"/>
    <cellStyle name="Note 49 6" xfId="3793" xr:uid="{EC973A13-462A-4DA7-B311-3039FCB5A460}"/>
    <cellStyle name="Note 49 6 2" xfId="14109" xr:uid="{5691FF6C-6A11-407D-B41B-5018CE04BDDA}"/>
    <cellStyle name="Note 49 6 2 2" xfId="4584" xr:uid="{8E59C13A-5F34-4F6E-82D5-37B023E00CC3}"/>
    <cellStyle name="Note 49 6 2 3" xfId="31137" xr:uid="{56386121-C64F-4400-99DA-13631BBA97D7}"/>
    <cellStyle name="Note 49 6 3" xfId="5190" xr:uid="{C1F02101-99BF-47D3-880C-6A19ADF146A3}"/>
    <cellStyle name="Note 49 6 4" xfId="25616" xr:uid="{B31B47F8-A0B5-499F-8AF6-154C50FD8E2B}"/>
    <cellStyle name="Note 49 7" xfId="7536" xr:uid="{16025723-737A-4350-A0E2-8286E6958073}"/>
    <cellStyle name="Note 49 7 2" xfId="13940" xr:uid="{8156C8EC-3F93-4149-8C87-568296CE15DB}"/>
    <cellStyle name="Note 49 7 2 2" xfId="21837" xr:uid="{79B6183B-E1E2-482C-9FB1-3F0518E8C39A}"/>
    <cellStyle name="Note 49 7 2 3" xfId="30970" xr:uid="{B7618D1A-4C86-435D-9F06-5258F74FA3B3}"/>
    <cellStyle name="Note 49 7 3" xfId="23276" xr:uid="{7A9ECB1B-083C-42BC-8488-88EC2DB0AAA2}"/>
    <cellStyle name="Note 49 7 4" xfId="25449" xr:uid="{1C40D866-8589-4C3F-A2BC-2DFF553A2C66}"/>
    <cellStyle name="Note 49 8" xfId="7874" xr:uid="{3F5F7BBE-55F4-4476-B4E4-3C16B5ABA8FC}"/>
    <cellStyle name="Note 49 8 2" xfId="14345" xr:uid="{57F11E4B-14A1-41E2-A333-6F9B5D033B0C}"/>
    <cellStyle name="Note 49 8 2 2" xfId="5943" xr:uid="{15581EB1-4422-41B0-9CC1-73C4C7EDA057}"/>
    <cellStyle name="Note 49 8 2 3" xfId="31361" xr:uid="{7849FEBB-293D-42F2-9B56-768256E34E8C}"/>
    <cellStyle name="Note 49 8 3" xfId="23752" xr:uid="{9F117F99-0E38-442E-9C81-6E7D0FD060C9}"/>
    <cellStyle name="Note 49 8 4" xfId="25840" xr:uid="{4FF56EEC-6D85-4C1D-B45F-7105770543D3}"/>
    <cellStyle name="Note 49 9" xfId="8092" xr:uid="{93DE59B7-A442-48A1-A79D-2FA7A207BFF0}"/>
    <cellStyle name="Note 49 9 2" xfId="14563" xr:uid="{34EC122C-990A-46E7-903D-701B055351EB}"/>
    <cellStyle name="Note 49 9 2 2" xfId="5111" xr:uid="{AF46DF21-D822-4034-A05B-B7D196FF45D5}"/>
    <cellStyle name="Note 49 9 2 3" xfId="31573" xr:uid="{8ACE59BC-E682-4F03-9AA8-74D14D7F7938}"/>
    <cellStyle name="Note 49 9 3" xfId="6652" xr:uid="{9921E00A-A9FA-4059-8934-53521E03F420}"/>
    <cellStyle name="Note 49 9 4" xfId="26053" xr:uid="{4ACC144C-1E84-4152-BF12-34992B5DFAA0}"/>
    <cellStyle name="Note 49_TRAFO" xfId="2308" xr:uid="{00000000-0005-0000-0000-000005090000}"/>
    <cellStyle name="Note 5" xfId="2309" xr:uid="{00000000-0005-0000-0000-000006090000}"/>
    <cellStyle name="Note 5 10" xfId="8354" xr:uid="{A191B9D3-ED3F-4EE5-B90E-48E586BE5BA7}"/>
    <cellStyle name="Note 5 10 2" xfId="14825" xr:uid="{8C0C5795-41F9-4F05-AA9B-E24A99578D00}"/>
    <cellStyle name="Note 5 10 2 2" xfId="18258" xr:uid="{8DA5B4FA-8A49-44EE-98AA-B50FB0328D7B}"/>
    <cellStyle name="Note 5 10 2 3" xfId="31736" xr:uid="{213FCA2C-FBF9-49EA-974D-1CCA3126F1C8}"/>
    <cellStyle name="Note 5 10 3" xfId="17875" xr:uid="{03CBB743-DD92-4AF9-BE00-49BE238B234A}"/>
    <cellStyle name="Note 5 10 4" xfId="26217" xr:uid="{75DFEEFE-04DF-4CC0-BDCA-4B298A467A33}"/>
    <cellStyle name="Note 5 11" xfId="9065" xr:uid="{149D0895-7971-4FAF-A1C0-887A59F2CDCA}"/>
    <cellStyle name="Note 5 11 2" xfId="15536" xr:uid="{7FEDD646-0612-41AD-8F0D-3958D252E7F1}"/>
    <cellStyle name="Note 5 11 2 2" xfId="21468" xr:uid="{A3E0D911-F599-4D18-9DAD-64C46B3B74DE}"/>
    <cellStyle name="Note 5 11 2 3" xfId="32355" xr:uid="{AB4CD5DB-C60A-4568-A206-E73E897915A6}"/>
    <cellStyle name="Note 5 11 3" xfId="20728" xr:uid="{FF3C59E3-8D67-44BF-A1F8-FF4C0722D2E5}"/>
    <cellStyle name="Note 5 11 4" xfId="26837" xr:uid="{98FCC033-67B3-4900-ABAC-20F3C38A7A93}"/>
    <cellStyle name="Note 5 12" xfId="8899" xr:uid="{33F12D21-1F94-4998-96DD-F3EE32C98210}"/>
    <cellStyle name="Note 5 12 2" xfId="15370" xr:uid="{EEC49F72-DA7F-440E-AFC6-43888D676080}"/>
    <cellStyle name="Note 5 12 2 2" xfId="18350" xr:uid="{359397FB-D027-4F07-AAA5-4462FDE86808}"/>
    <cellStyle name="Note 5 12 2 3" xfId="32190" xr:uid="{5D9477B5-1701-4B6C-86B8-A401C408F855}"/>
    <cellStyle name="Note 5 12 3" xfId="5436" xr:uid="{432F8126-8252-4347-93F1-ECF7FD301F6B}"/>
    <cellStyle name="Note 5 12 4" xfId="26672" xr:uid="{4B06A784-05F6-401B-B6C3-8016888FFE48}"/>
    <cellStyle name="Note 5 13" xfId="9298" xr:uid="{08332E59-0F64-4D6B-8296-64250C2DE19D}"/>
    <cellStyle name="Note 5 13 2" xfId="15769" xr:uid="{7AE2FF6E-292D-4C85-B236-0CC1FEBE5D97}"/>
    <cellStyle name="Note 5 13 2 2" xfId="7671" xr:uid="{7FB2147C-FB3F-4B82-B7F7-7BBC27E58EC8}"/>
    <cellStyle name="Note 5 13 2 3" xfId="32579" xr:uid="{3BCC11D6-7B8B-49FB-B761-A394EB2612A9}"/>
    <cellStyle name="Note 5 13 3" xfId="21951" xr:uid="{BB456D5C-B5C8-4C6E-B793-ED0D99448694}"/>
    <cellStyle name="Note 5 13 4" xfId="27060" xr:uid="{C865C204-480C-4443-9FE9-59325E38DC6E}"/>
    <cellStyle name="Note 5 14" xfId="9514" xr:uid="{12BC1BA3-A7B4-46B3-818F-781749FD8053}"/>
    <cellStyle name="Note 5 14 2" xfId="15985" xr:uid="{A729FE9B-071C-4332-97CD-EDD61447E6DC}"/>
    <cellStyle name="Note 5 14 2 2" xfId="18768" xr:uid="{210C4F9F-ED95-4B66-891C-4DBF70AA45BD}"/>
    <cellStyle name="Note 5 14 2 3" xfId="32782" xr:uid="{35894224-A409-49C9-80FA-B91C804799AF}"/>
    <cellStyle name="Note 5 14 3" xfId="23676" xr:uid="{F7057587-E4AE-4FB6-877E-09A61E19EC7E}"/>
    <cellStyle name="Note 5 14 4" xfId="27263" xr:uid="{30CCEFB3-3D41-4FEE-B812-2ABB5D1C5940}"/>
    <cellStyle name="Note 5 15" xfId="9988" xr:uid="{0DD1898A-9D5C-4489-B605-02E67F85F8A2}"/>
    <cellStyle name="Note 5 15 2" xfId="16459" xr:uid="{67DF0B69-C0E6-49F2-8B12-5EF59EEA400B}"/>
    <cellStyle name="Note 5 15 2 2" xfId="22046" xr:uid="{B521B790-F4E1-409F-A245-F6A5D39952A6}"/>
    <cellStyle name="Note 5 15 2 3" xfId="33076" xr:uid="{678F8D26-FF20-4A11-AC98-609DC579978A}"/>
    <cellStyle name="Note 5 15 3" xfId="5975" xr:uid="{134E75E1-A778-431B-90C0-C202414D3D2D}"/>
    <cellStyle name="Note 5 15 4" xfId="27564" xr:uid="{0B0D3413-736F-4F59-B6BA-6EAC38C7A94A}"/>
    <cellStyle name="Note 5 16" xfId="10167" xr:uid="{8568180B-399B-4157-A0C3-9CD0CD915368}"/>
    <cellStyle name="Note 5 16 2" xfId="16638" xr:uid="{4DF1CA2C-D5EC-4FA4-B54C-056BBF2603A4}"/>
    <cellStyle name="Note 5 16 2 2" xfId="21110" xr:uid="{CEA8FE36-5C46-4A90-97BF-BA43725F9B4D}"/>
    <cellStyle name="Note 5 16 2 3" xfId="33253" xr:uid="{550A43AF-6F44-411C-A815-54DD711600FC}"/>
    <cellStyle name="Note 5 16 3" xfId="19859" xr:uid="{3518F237-3DD0-4ACF-B2CB-C6A47EB11CAF}"/>
    <cellStyle name="Note 5 16 4" xfId="27740" xr:uid="{1966922A-E74B-4815-B1BB-0F9B78C6DB00}"/>
    <cellStyle name="Note 5 17" xfId="10344" xr:uid="{C7D661F2-7200-468E-B6AC-9C9185102F59}"/>
    <cellStyle name="Note 5 17 2" xfId="16815" xr:uid="{5DD95E47-D8BD-49D6-B415-14C063F6D781}"/>
    <cellStyle name="Note 5 17 2 2" xfId="23288" xr:uid="{5005B683-81EA-4134-B009-B1DC930961DF}"/>
    <cellStyle name="Note 5 17 2 3" xfId="33428" xr:uid="{021FDE7B-1D31-44F2-8EB8-0577EC0C03EF}"/>
    <cellStyle name="Note 5 17 3" xfId="5659" xr:uid="{D08FB6C6-F0FD-479D-8B9F-0276A3C6E4AA}"/>
    <cellStyle name="Note 5 17 4" xfId="27916" xr:uid="{09EFFC4F-8ECB-4B7C-A570-A20E43B0C287}"/>
    <cellStyle name="Note 5 18" xfId="10506" xr:uid="{B434098F-0F2D-4FA4-AE9E-9B52FAFABA5A}"/>
    <cellStyle name="Note 5 18 2" xfId="16977" xr:uid="{24A0F9F4-F7D6-4FAB-BDDC-EA8B21198D58}"/>
    <cellStyle name="Note 5 18 2 2" xfId="23190" xr:uid="{64E4613F-98BA-45AC-93BC-F553369E8562}"/>
    <cellStyle name="Note 5 18 2 3" xfId="33588" xr:uid="{433B5204-3AFC-4E2B-9FDA-E124D0149B02}"/>
    <cellStyle name="Note 5 18 3" xfId="6139" xr:uid="{DB414062-A785-4108-948E-F5E62619D6B8}"/>
    <cellStyle name="Note 5 18 4" xfId="28076" xr:uid="{73B9D07C-7981-443F-A8EC-24AB36686E3C}"/>
    <cellStyle name="Note 5 19" xfId="11142" xr:uid="{B1CB9B58-F216-4E21-B311-B7B0AE9EA77E}"/>
    <cellStyle name="Note 5 19 2" xfId="20922" xr:uid="{8DC08898-7884-4FC0-B11A-913163A19DDA}"/>
    <cellStyle name="Note 5 19 3" xfId="28464" xr:uid="{ADEF0AC0-A965-4A47-9EFF-974AA0C02104}"/>
    <cellStyle name="Note 5 2" xfId="2310" xr:uid="{00000000-0005-0000-0000-000007090000}"/>
    <cellStyle name="Note 5 2 10" xfId="9066" xr:uid="{9C5CF687-20AD-41AC-83A6-E07ECF68E7D5}"/>
    <cellStyle name="Note 5 2 10 2" xfId="15537" xr:uid="{230ECCD2-2941-4044-A8CF-0FC778DAD76E}"/>
    <cellStyle name="Note 5 2 10 2 2" xfId="7339" xr:uid="{5C67BBF8-3E4B-48F7-8ECD-2D9A869F4AE5}"/>
    <cellStyle name="Note 5 2 10 2 3" xfId="32356" xr:uid="{4FF6206B-F71A-4091-87E4-25561C8CDD85}"/>
    <cellStyle name="Note 5 2 10 3" xfId="17388" xr:uid="{A20C7926-66F5-408F-BD9E-63D3D5290EAB}"/>
    <cellStyle name="Note 5 2 10 4" xfId="26838" xr:uid="{979DC3F9-EAA2-4F45-A30B-070BC52C56A0}"/>
    <cellStyle name="Note 5 2 11" xfId="8900" xr:uid="{5D895A93-E752-4B38-9FD3-1917118ACD8A}"/>
    <cellStyle name="Note 5 2 11 2" xfId="15371" xr:uid="{0D07E150-57CC-4404-A4DB-FE87708A15EA}"/>
    <cellStyle name="Note 5 2 11 2 2" xfId="6154" xr:uid="{A8F863D9-B4A9-4DF3-9612-AD7CFFE4CBF5}"/>
    <cellStyle name="Note 5 2 11 2 3" xfId="32191" xr:uid="{114D4104-317F-4193-94B5-6E8F0B8861CC}"/>
    <cellStyle name="Note 5 2 11 3" xfId="5179" xr:uid="{678ABB29-C354-4726-A913-8567CD87917C}"/>
    <cellStyle name="Note 5 2 11 4" xfId="26673" xr:uid="{240976D8-A4A7-428A-9A9A-553B3F2B5D69}"/>
    <cellStyle name="Note 5 2 12" xfId="9299" xr:uid="{FB0369EF-6F61-4813-9106-EC0503404214}"/>
    <cellStyle name="Note 5 2 12 2" xfId="15770" xr:uid="{658C9669-9C4C-4B13-B643-5C4CBC5FF6A5}"/>
    <cellStyle name="Note 5 2 12 2 2" xfId="18308" xr:uid="{C59DCFF0-AFC8-451C-B1D9-3A506E3C913D}"/>
    <cellStyle name="Note 5 2 12 2 3" xfId="32580" xr:uid="{F74AABD9-CD46-40B4-8EE4-5DB1C972A7DB}"/>
    <cellStyle name="Note 5 2 12 3" xfId="20586" xr:uid="{E9BCAA39-D88F-43A7-B4AE-E0FBB3A33FE8}"/>
    <cellStyle name="Note 5 2 12 4" xfId="27061" xr:uid="{06C9AF28-39CE-48C6-9B73-1C8BC802D1E1}"/>
    <cellStyle name="Note 5 2 13" xfId="9513" xr:uid="{4B25C43B-B4AC-4C9D-AB6C-B5620DEF9D9B}"/>
    <cellStyle name="Note 5 2 13 2" xfId="15984" xr:uid="{4D1061F3-F0EA-47D2-BC7A-6B8A61A4DC4C}"/>
    <cellStyle name="Note 5 2 13 2 2" xfId="19824" xr:uid="{3FE3322D-FBCD-4EBF-B2DC-68F2B54CE570}"/>
    <cellStyle name="Note 5 2 13 2 3" xfId="32781" xr:uid="{F3D5A7A1-73C9-4C9C-ACD3-FC84D9284741}"/>
    <cellStyle name="Note 5 2 13 3" xfId="18531" xr:uid="{215DC710-E2BD-4A0E-98DE-6BEAC26C381B}"/>
    <cellStyle name="Note 5 2 13 4" xfId="27262" xr:uid="{DB0EEF85-F498-492A-BB76-95D77D105D48}"/>
    <cellStyle name="Note 5 2 14" xfId="9989" xr:uid="{39DB9082-F5FB-47CA-9194-102216D4877E}"/>
    <cellStyle name="Note 5 2 14 2" xfId="16460" xr:uid="{BD2A943C-6DA8-4008-A335-8A7BC457CE03}"/>
    <cellStyle name="Note 5 2 14 2 2" xfId="22723" xr:uid="{B6BDD3A4-9A2D-416F-A963-DB25D5E18207}"/>
    <cellStyle name="Note 5 2 14 2 3" xfId="33077" xr:uid="{E600B488-19B3-45CB-8017-70964F0E224E}"/>
    <cellStyle name="Note 5 2 14 3" xfId="17959" xr:uid="{2F758712-68CA-4A4A-B198-D636F819C054}"/>
    <cellStyle name="Note 5 2 14 4" xfId="27565" xr:uid="{7705E027-1B1B-4880-919E-15406E437715}"/>
    <cellStyle name="Note 5 2 15" xfId="10168" xr:uid="{97E361CE-794E-4F04-9C4A-5F4040F5B317}"/>
    <cellStyle name="Note 5 2 15 2" xfId="16639" xr:uid="{FD1FBBF7-E780-442A-9B42-4A2A11816024}"/>
    <cellStyle name="Note 5 2 15 2 2" xfId="20463" xr:uid="{5A6F0556-7224-442C-A7B6-51FDC2B61755}"/>
    <cellStyle name="Note 5 2 15 2 3" xfId="33254" xr:uid="{5459FD9E-0543-4331-98B1-9957ACE3EFE6}"/>
    <cellStyle name="Note 5 2 15 3" xfId="23378" xr:uid="{0124F313-6359-4B96-90F3-B20333B6316C}"/>
    <cellStyle name="Note 5 2 15 4" xfId="27741" xr:uid="{A8A472D0-A0BC-492B-BD21-A9D194415D9C}"/>
    <cellStyle name="Note 5 2 16" xfId="10345" xr:uid="{E723AF0E-1A79-44CD-9746-69EC8499A13A}"/>
    <cellStyle name="Note 5 2 16 2" xfId="16816" xr:uid="{FDD15DDF-7AAC-425D-B81E-AE10E683CF5C}"/>
    <cellStyle name="Note 5 2 16 2 2" xfId="6093" xr:uid="{0DF0A8FF-FC10-4C47-92BB-B660450F8EF4}"/>
    <cellStyle name="Note 5 2 16 2 3" xfId="33429" xr:uid="{D6259322-8C95-463D-9F8A-466136B7A6DF}"/>
    <cellStyle name="Note 5 2 16 3" xfId="20513" xr:uid="{3DB1B68C-8FB5-4C57-B922-A17D6E409756}"/>
    <cellStyle name="Note 5 2 16 4" xfId="27917" xr:uid="{1B44E128-3B6C-439A-A910-D352D3FAA8DC}"/>
    <cellStyle name="Note 5 2 17" xfId="10507" xr:uid="{43CA0EA2-5563-4601-8BEE-D7F076EA1B23}"/>
    <cellStyle name="Note 5 2 17 2" xfId="16978" xr:uid="{21EA284F-2164-46AF-9BA5-65992E9AE145}"/>
    <cellStyle name="Note 5 2 17 2 2" xfId="21533" xr:uid="{A89F75A7-12E1-472E-AF43-7052057BAC3D}"/>
    <cellStyle name="Note 5 2 17 2 3" xfId="33589" xr:uid="{C43C1297-13D3-4E4C-B478-7D9E247E997F}"/>
    <cellStyle name="Note 5 2 17 3" xfId="22832" xr:uid="{9ED0DA88-4478-424F-8792-2CD8656D7F31}"/>
    <cellStyle name="Note 5 2 17 4" xfId="28077" xr:uid="{0C2E4105-0D5A-443E-8275-DB417FAAE602}"/>
    <cellStyle name="Note 5 2 18" xfId="11143" xr:uid="{F24D6CB8-9801-420C-8346-0620E4E18795}"/>
    <cellStyle name="Note 5 2 18 2" xfId="20177" xr:uid="{2A1A872A-29D6-4102-BF59-0CF907654E62}"/>
    <cellStyle name="Note 5 2 18 3" xfId="28465" xr:uid="{9067B155-EA10-4DAC-A9AE-5421D5639608}"/>
    <cellStyle name="Note 5 2 19" xfId="11598" xr:uid="{B83D2CAF-287B-44D5-8D3C-3B7625B9B12C}"/>
    <cellStyle name="Note 5 2 19 2" xfId="21428" xr:uid="{B641698C-B3CF-438F-A212-A367B6D9AC06}"/>
    <cellStyle name="Note 5 2 19 3" xfId="28884" xr:uid="{3C5D5D6D-ECD3-47BB-8B3E-A2B5839AC89D}"/>
    <cellStyle name="Note 5 2 2" xfId="2311" xr:uid="{00000000-0005-0000-0000-000008090000}"/>
    <cellStyle name="Note 5 2 2 2" xfId="4288" xr:uid="{E28F087F-2301-45C6-A1A3-DEDBF65DE552}"/>
    <cellStyle name="Note 5 2 2 2 2" xfId="13517" xr:uid="{D41FEC75-3BE5-477C-AE33-8EE86E081006}"/>
    <cellStyle name="Note 5 2 2 2 2 2" xfId="23467" xr:uid="{4F84E13A-9E81-4621-99D0-ECB9E6916CC8}"/>
    <cellStyle name="Note 5 2 2 2 2 3" xfId="30658" xr:uid="{D71FC07A-25A2-44C4-91C0-AB43CE21F648}"/>
    <cellStyle name="Note 5 2 2 2 3" xfId="23749" xr:uid="{685D42BA-4852-4560-B58B-88A6A2203094}"/>
    <cellStyle name="Note 5 2 2 2 4" xfId="25127" xr:uid="{40489B46-DD31-4AAF-BFF2-673C70674776}"/>
    <cellStyle name="Note 5 2 2 3" xfId="11599" xr:uid="{AEF13357-5FC1-4A71-820F-C6A21ED9A726}"/>
    <cellStyle name="Note 5 2 2 3 2" xfId="17368" xr:uid="{0A1FFE07-0546-48EC-9C2C-B94DDEEFB665}"/>
    <cellStyle name="Note 5 2 2 3 3" xfId="28885" xr:uid="{C430D2CF-DB9D-4C82-BDB8-70385DD8EECF}"/>
    <cellStyle name="Note 5 2 2 4" xfId="12480" xr:uid="{51FEF712-F022-4E95-807D-7B6907FD8125}"/>
    <cellStyle name="Note 5 2 2 4 2" xfId="19946" xr:uid="{6B5F2388-84ED-45B7-92F7-27688425A7F7}"/>
    <cellStyle name="Note 5 2 2 4 3" xfId="29706" xr:uid="{B48A6F15-6C02-4293-81A9-60B451D21C5A}"/>
    <cellStyle name="Note 5 2 2 5" xfId="17344" xr:uid="{D18BF04B-4D35-490E-8317-891106EE57D6}"/>
    <cellStyle name="Note 5 2 20" xfId="10695" xr:uid="{017C3E99-DCF7-4D39-9C3A-5709F683E893}"/>
    <cellStyle name="Note 5 2 20 2" xfId="18032" xr:uid="{18929A2C-B4DC-43E2-893B-7260AE0EB19E}"/>
    <cellStyle name="Note 5 2 20 3" xfId="28250" xr:uid="{E8D0AEA6-8F33-4528-A1D0-EB1F33A57791}"/>
    <cellStyle name="Note 5 2 21" xfId="11904" xr:uid="{958F7C2B-F456-43BA-B1D5-D0D88F03ACB8}"/>
    <cellStyle name="Note 5 2 21 2" xfId="23132" xr:uid="{D1B63936-A9A0-4A4A-B245-4886C72BCC45}"/>
    <cellStyle name="Note 5 2 21 3" xfId="29183" xr:uid="{0FD1AE02-6FF0-4A1B-8FEC-36514D19458B}"/>
    <cellStyle name="Note 5 2 22" xfId="12087" xr:uid="{584CDEAC-D77E-416E-8788-7B91D1A0D4E5}"/>
    <cellStyle name="Note 5 2 22 2" xfId="4815" xr:uid="{56757917-7A4F-4400-A9DC-A4A2E6019F9F}"/>
    <cellStyle name="Note 5 2 22 3" xfId="29362" xr:uid="{074198E7-BF09-44CB-943D-34699A8A52B2}"/>
    <cellStyle name="Note 5 2 23" xfId="12210" xr:uid="{651C27E9-F500-4FEE-9E3B-6CE7ADBFAD05}"/>
    <cellStyle name="Note 5 2 23 2" xfId="19692" xr:uid="{AE9EDCD0-19BB-49D3-A9DB-08EF4C9428E5}"/>
    <cellStyle name="Note 5 2 23 3" xfId="29481" xr:uid="{5C67303E-D973-48D9-B207-B89F52386115}"/>
    <cellStyle name="Note 5 2 24" xfId="17230" xr:uid="{70B06D04-B3B4-43D7-A74E-EEF550A6ED80}"/>
    <cellStyle name="Note 5 2 24 2" xfId="7729" xr:uid="{7AB1C134-DD15-4DB8-A9DD-682332FF4922}"/>
    <cellStyle name="Note 5 2 24 3" xfId="33794" xr:uid="{22A3992F-0231-402D-B4AE-AB4BD0E5EAB1}"/>
    <cellStyle name="Note 5 2 25" xfId="20223" xr:uid="{F05040BB-CE74-4DF9-BBC3-E8D04F9D2757}"/>
    <cellStyle name="Note 5 2 26" xfId="24665" xr:uid="{32059743-DCC0-4005-BBC3-06094FA4A291}"/>
    <cellStyle name="Note 5 2 27" xfId="34152" xr:uid="{269F90BD-0DE9-4F18-AC03-12B387873EA6}"/>
    <cellStyle name="Note 5 2 28" xfId="24042" xr:uid="{D8FE4CDA-2F31-41AB-937D-88CC469C7074}"/>
    <cellStyle name="Note 5 2 3" xfId="3488" xr:uid="{D0A6A90D-61E6-421D-B78E-AE8B4EEA32A7}"/>
    <cellStyle name="Note 5 2 3 2" xfId="13516" xr:uid="{AEBB64E6-1AFB-4135-9E39-ED315DBF39F4}"/>
    <cellStyle name="Note 5 2 3 2 2" xfId="20940" xr:uid="{1EF18633-3ADD-45D1-AAE9-4C0955EA2D77}"/>
    <cellStyle name="Note 5 2 3 2 3" xfId="30657" xr:uid="{0C8F835C-F741-44F6-8656-72E3610F892A}"/>
    <cellStyle name="Note 5 2 3 3" xfId="7165" xr:uid="{B4871BEF-E3F3-4E84-B86E-01394A9AC6F6}"/>
    <cellStyle name="Note 5 2 3 4" xfId="4526" xr:uid="{E057931A-3285-4F47-ACFF-E0671D1E8A24}"/>
    <cellStyle name="Note 5 2 3 5" xfId="25126" xr:uid="{6572432B-1278-4D5A-BC5A-C0DE7770E161}"/>
    <cellStyle name="Note 5 2 4" xfId="3796" xr:uid="{5C7B7C29-E063-4758-9FF4-3FC3B0C8E24E}"/>
    <cellStyle name="Note 5 2 4 2" xfId="14112" xr:uid="{94B6FE03-8380-4017-8ABB-6688CB80500D}"/>
    <cellStyle name="Note 5 2 4 2 2" xfId="21307" xr:uid="{D9394804-845B-4DEC-A1F4-6703EB78CBC2}"/>
    <cellStyle name="Note 5 2 4 2 3" xfId="31140" xr:uid="{1F5F9518-5FEA-48C6-88E2-E65E649C27EB}"/>
    <cellStyle name="Note 5 2 4 3" xfId="18906" xr:uid="{B3B800C1-FEF3-4835-A824-8486E679DD62}"/>
    <cellStyle name="Note 5 2 4 4" xfId="25619" xr:uid="{C42F8F53-E9F3-464A-B3B6-0EA0BF4B2B19}"/>
    <cellStyle name="Note 5 2 5" xfId="7343" xr:uid="{82248587-78B2-4367-926C-04E74791AA26}"/>
    <cellStyle name="Note 5 2 5 2" xfId="13727" xr:uid="{486501D8-7852-4A10-A038-8ABBBD6B93B8}"/>
    <cellStyle name="Note 5 2 5 2 2" xfId="17624" xr:uid="{73984BB1-D01C-4694-9AD8-F4A6FF29FF96}"/>
    <cellStyle name="Note 5 2 5 2 3" xfId="30863" xr:uid="{615497F4-C4E0-41EA-8DA7-EBC038BB1A2C}"/>
    <cellStyle name="Note 5 2 5 3" xfId="21801" xr:uid="{B5F216D7-245A-4B66-8568-7A387F6657F7}"/>
    <cellStyle name="Note 5 2 5 4" xfId="25336" xr:uid="{28CEF75A-37E1-4228-A3A5-45087981A867}"/>
    <cellStyle name="Note 5 2 6" xfId="7877" xr:uid="{B3B6C296-151D-4681-851A-221195E7D842}"/>
    <cellStyle name="Note 5 2 6 2" xfId="14348" xr:uid="{F1024868-C956-49AA-B820-D157BDDC9864}"/>
    <cellStyle name="Note 5 2 6 2 2" xfId="23004" xr:uid="{0E17AA34-863B-4D82-9C97-144A095BAADE}"/>
    <cellStyle name="Note 5 2 6 2 3" xfId="31364" xr:uid="{DDFBA9B8-673C-4446-91E9-BDA95BAC8909}"/>
    <cellStyle name="Note 5 2 6 3" xfId="23160" xr:uid="{4AE2B2C8-4658-4823-A44A-2AEA8620A6D9}"/>
    <cellStyle name="Note 5 2 6 4" xfId="25843" xr:uid="{D85B9461-DD0C-4889-9F89-F0D6BB9D5CA2}"/>
    <cellStyle name="Note 5 2 7" xfId="8089" xr:uid="{350E381D-114D-4A0C-BD46-C6AC8FD26B31}"/>
    <cellStyle name="Note 5 2 7 2" xfId="14560" xr:uid="{7A938E5F-73C6-497B-A4CF-FAAB8371F870}"/>
    <cellStyle name="Note 5 2 7 2 2" xfId="21627" xr:uid="{8DD24D80-6067-4238-BCE2-378B1DA732FE}"/>
    <cellStyle name="Note 5 2 7 2 3" xfId="31570" xr:uid="{F96CCA83-5469-4269-BC39-1A871C9FBF8C}"/>
    <cellStyle name="Note 5 2 7 3" xfId="5315" xr:uid="{7D337228-1882-4259-B282-12B0C04EE293}"/>
    <cellStyle name="Note 5 2 7 4" xfId="26050" xr:uid="{CEA260F5-536B-44D3-9EEC-E3939C1AFB7A}"/>
    <cellStyle name="Note 5 2 8" xfId="8520" xr:uid="{93B622DD-A587-466C-AB8F-5D35E960FAA2}"/>
    <cellStyle name="Note 5 2 8 2" xfId="14991" xr:uid="{877CCABB-4211-486D-A341-7AA05ECC4CFE}"/>
    <cellStyle name="Note 5 2 8 2 2" xfId="4656" xr:uid="{99821E5F-84E8-4B1E-AEBD-31FF4FA28987}"/>
    <cellStyle name="Note 5 2 8 2 3" xfId="31902" xr:uid="{AB080F27-69FF-4A1C-A600-D428E3343712}"/>
    <cellStyle name="Note 5 2 8 3" xfId="5368" xr:uid="{E86CE213-67BA-4F7B-8A12-A1783AD2B068}"/>
    <cellStyle name="Note 5 2 8 4" xfId="26383" xr:uid="{770E9D3C-C594-406D-BC06-C180B2D02802}"/>
    <cellStyle name="Note 5 2 9" xfId="8355" xr:uid="{84BE6698-95AE-4437-96B3-6DB99E5E31DB}"/>
    <cellStyle name="Note 5 2 9 2" xfId="14826" xr:uid="{4A052C08-57B5-4391-A932-CD4DA9406355}"/>
    <cellStyle name="Note 5 2 9 2 2" xfId="21096" xr:uid="{3DCA00B2-A659-4005-8741-6C1AD98BCBDC}"/>
    <cellStyle name="Note 5 2 9 2 3" xfId="31737" xr:uid="{1C565B72-142F-4709-AA24-B79F5996EFF5}"/>
    <cellStyle name="Note 5 2 9 3" xfId="5306" xr:uid="{FF23D4B4-6D23-467F-B33A-AAFCA0D5D573}"/>
    <cellStyle name="Note 5 2 9 4" xfId="26218" xr:uid="{7CD5DFD6-A943-41CB-83EF-2A1408201012}"/>
    <cellStyle name="Note 5 20" xfId="11597" xr:uid="{64B1F0B1-F614-42A5-B8C8-64513DEBF9D7}"/>
    <cellStyle name="Note 5 20 2" xfId="22282" xr:uid="{7A541576-A21A-4044-9898-90A716BE1111}"/>
    <cellStyle name="Note 5 20 3" xfId="28883" xr:uid="{AE90AF73-5206-4965-B3B6-DABC97533138}"/>
    <cellStyle name="Note 5 21" xfId="11227" xr:uid="{FE0A1014-5BDD-437D-ABFC-D9B6592A13E8}"/>
    <cellStyle name="Note 5 21 2" xfId="7294" xr:uid="{8C1DF480-60B8-4C85-B631-94AD88E4FBDA}"/>
    <cellStyle name="Note 5 21 3" xfId="28548" xr:uid="{0EEA3959-48D3-4AA0-A560-1C70E4F7A81A}"/>
    <cellStyle name="Note 5 22" xfId="11903" xr:uid="{44D39054-1ADC-4849-98BA-B9FFF00F9CB6}"/>
    <cellStyle name="Note 5 22 2" xfId="19315" xr:uid="{4895A9E4-B9D7-4D58-9A28-E96556A61029}"/>
    <cellStyle name="Note 5 22 3" xfId="29182" xr:uid="{FABEA6D8-B4D5-43C3-ACB8-1970F795DCCF}"/>
    <cellStyle name="Note 5 23" xfId="12086" xr:uid="{8FC3C17D-1136-459D-A257-027A335CBB79}"/>
    <cellStyle name="Note 5 23 2" xfId="19345" xr:uid="{4DB23A80-A8AB-4A02-A8EA-2DDAA375C6FA}"/>
    <cellStyle name="Note 5 23 3" xfId="29361" xr:uid="{5B25736E-7B5F-408C-B8E4-1738B9A60666}"/>
    <cellStyle name="Note 5 24" xfId="12209" xr:uid="{0F29F627-793E-4B62-99A7-F10038EFCFFF}"/>
    <cellStyle name="Note 5 24 2" xfId="4649" xr:uid="{6F888C41-FE8B-4251-94BB-5ADC56CF7921}"/>
    <cellStyle name="Note 5 24 3" xfId="29480" xr:uid="{5446F641-C365-47E7-8032-7E3D4996DF86}"/>
    <cellStyle name="Note 5 25" xfId="17229" xr:uid="{F1AD8167-8B97-44BB-B929-4BCCD0A796E6}"/>
    <cellStyle name="Note 5 25 2" xfId="7150" xr:uid="{C1ABC917-2238-4677-B65E-ABBA28D472E3}"/>
    <cellStyle name="Note 5 25 3" xfId="33793" xr:uid="{84860412-248F-44BC-B83C-944F23E6C5C0}"/>
    <cellStyle name="Note 5 26" xfId="22721" xr:uid="{AADE05A1-B69B-4F49-B4D0-CA0D34AB31BE}"/>
    <cellStyle name="Note 5 27" xfId="33988" xr:uid="{FA86EFE9-F335-417E-B764-E2830B3C7802}"/>
    <cellStyle name="Note 5 28" xfId="31662" xr:uid="{18292287-3A16-4373-9E12-87CB5CA0B3A6}"/>
    <cellStyle name="Note 5 29" xfId="34213" xr:uid="{2E0B18B9-956B-4EF9-B1BE-14860937A9C2}"/>
    <cellStyle name="Note 5 3" xfId="2312" xr:uid="{00000000-0005-0000-0000-000009090000}"/>
    <cellStyle name="Note 5 3 2" xfId="4289" xr:uid="{51389C68-ADDB-4005-BA82-6F3AE5EB93AA}"/>
    <cellStyle name="Note 5 3 2 2" xfId="13518" xr:uid="{19CAEEB8-4600-4F4F-A04B-1EFEBA71A778}"/>
    <cellStyle name="Note 5 3 2 2 2" xfId="17782" xr:uid="{B6EBC5EC-C525-48AC-82D5-35E9D96EF1A6}"/>
    <cellStyle name="Note 5 3 2 2 3" xfId="30659" xr:uid="{6084EF60-8099-4F71-9F27-41500FD6B77A}"/>
    <cellStyle name="Note 5 3 2 3" xfId="20991" xr:uid="{18E23434-7F69-42EA-8740-E2FC7341FE02}"/>
    <cellStyle name="Note 5 3 2 4" xfId="25128" xr:uid="{D2A8F8FD-57A2-48C5-AD5B-203E7E2D0B94}"/>
    <cellStyle name="Note 5 3 3" xfId="11600" xr:uid="{15B3F0C4-1273-4A77-8B3C-CFB08ED567DB}"/>
    <cellStyle name="Note 5 3 3 2" xfId="20147" xr:uid="{80A63CF6-1446-462F-ABE6-C1747414B28A}"/>
    <cellStyle name="Note 5 3 3 3" xfId="28886" xr:uid="{D9ECD91D-47D1-4851-A969-8B7776DDD0CB}"/>
    <cellStyle name="Note 5 3 4" xfId="12481" xr:uid="{966084EE-F9A5-466D-B088-0083139EFC95}"/>
    <cellStyle name="Note 5 3 4 2" xfId="21634" xr:uid="{DA817A07-B8A2-4635-BA53-B0BF2E588585}"/>
    <cellStyle name="Note 5 3 4 3" xfId="29707" xr:uid="{402AD045-A77A-4A88-88C5-9E267D4A8EA5}"/>
    <cellStyle name="Note 5 3 5" xfId="5957" xr:uid="{C697A93D-CB62-495A-A71A-836362346251}"/>
    <cellStyle name="Note 5 4" xfId="3489" xr:uid="{995A962C-CC91-4EF5-A0F3-9CAC9EF2A8CA}"/>
    <cellStyle name="Note 5 4 2" xfId="13515" xr:uid="{D341382B-9919-4CC5-8346-E718466FC430}"/>
    <cellStyle name="Note 5 4 2 2" xfId="4564" xr:uid="{027EA6EE-7035-46C8-9B04-E17AB46D80F2}"/>
    <cellStyle name="Note 5 4 2 3" xfId="30656" xr:uid="{133C42D4-B78F-43EA-A287-BA138901D32A}"/>
    <cellStyle name="Note 5 4 3" xfId="7164" xr:uid="{D4D07524-DE72-4CA8-A4D1-5F759D8542A4}"/>
    <cellStyle name="Note 5 4 4" xfId="22645" xr:uid="{E76D3D2E-B8AC-4DF6-A3C8-196B38BFD942}"/>
    <cellStyle name="Note 5 4 5" xfId="25125" xr:uid="{4158458B-DFE6-4260-B5B3-9DCC815714B2}"/>
    <cellStyle name="Note 5 5" xfId="3795" xr:uid="{795858D3-D92B-439C-9FED-D5B29D5BFF83}"/>
    <cellStyle name="Note 5 5 2" xfId="14111" xr:uid="{4D14F104-F454-422C-A217-1BBF537A19D8}"/>
    <cellStyle name="Note 5 5 2 2" xfId="5045" xr:uid="{A10A04C1-B99A-4BC3-ABD3-ED5D7629615D}"/>
    <cellStyle name="Note 5 5 2 3" xfId="31139" xr:uid="{D8E619C8-87D8-4DDD-9C8E-78AA6767845F}"/>
    <cellStyle name="Note 5 5 3" xfId="22168" xr:uid="{AE881798-B1C6-41CD-B3C2-83E5C1E3D57E}"/>
    <cellStyle name="Note 5 5 4" xfId="25618" xr:uid="{FE800972-3DD0-4177-AC09-E641AC1FD798}"/>
    <cellStyle name="Note 5 6" xfId="7538" xr:uid="{A2467F79-496F-481B-8D8F-9B2E96C29C48}"/>
    <cellStyle name="Note 5 6 2" xfId="13942" xr:uid="{48D60D7E-A645-4CE6-A3EF-CCEE209A97AC}"/>
    <cellStyle name="Note 5 6 2 2" xfId="22251" xr:uid="{2E771CD2-EB8B-42FD-9A80-8FCEB9E56B04}"/>
    <cellStyle name="Note 5 6 2 3" xfId="30972" xr:uid="{0FA0B7CA-08F0-4D11-8C01-EA7A84A8855D}"/>
    <cellStyle name="Note 5 6 3" xfId="21546" xr:uid="{791568EA-4D42-4EF2-94A0-2C6C9A54A356}"/>
    <cellStyle name="Note 5 6 4" xfId="25451" xr:uid="{CEFB32E5-5A06-4529-9B3F-95529BCA7EDC}"/>
    <cellStyle name="Note 5 7" xfId="7876" xr:uid="{3F1FDF8C-E5F1-496E-964D-2DD9026ACB2D}"/>
    <cellStyle name="Note 5 7 2" xfId="14347" xr:uid="{5B280B2F-DEE9-4AEF-B7C3-94FFC678AC37}"/>
    <cellStyle name="Note 5 7 2 2" xfId="17451" xr:uid="{1786C345-34F9-40B3-B9EE-160AB4FC9779}"/>
    <cellStyle name="Note 5 7 2 3" xfId="31363" xr:uid="{4F3113DD-42B7-4699-9B22-F72F6EB5AD0F}"/>
    <cellStyle name="Note 5 7 3" xfId="19740" xr:uid="{91D1CF4D-15C8-4D72-945F-355D41EFC9A3}"/>
    <cellStyle name="Note 5 7 4" xfId="25842" xr:uid="{4716D170-494D-402A-BEE9-99554C5BFBBA}"/>
    <cellStyle name="Note 5 8" xfId="8090" xr:uid="{42B51BF2-8F6D-4188-8D2D-5F9648F7AA9B}"/>
    <cellStyle name="Note 5 8 2" xfId="14561" xr:uid="{FB05414D-B66D-4D0F-9A6D-EAA9A2CF9AA9}"/>
    <cellStyle name="Note 5 8 2 2" xfId="21954" xr:uid="{CC385C30-C2A3-4BFF-A1EA-1942AFE2FF03}"/>
    <cellStyle name="Note 5 8 2 3" xfId="31571" xr:uid="{3D2AE250-D4C8-4EF0-9780-4DDFE9EE9206}"/>
    <cellStyle name="Note 5 8 3" xfId="22417" xr:uid="{DEEE8933-0DEB-47ED-B3A1-1CC7CA10FB2A}"/>
    <cellStyle name="Note 5 8 4" xfId="26051" xr:uid="{D86D5B3F-9F91-469B-AA01-7CDCB9120262}"/>
    <cellStyle name="Note 5 9" xfId="8519" xr:uid="{A5CA7FEA-63C8-4CC6-8CB0-F7A1D10F4BF3}"/>
    <cellStyle name="Note 5 9 2" xfId="14990" xr:uid="{B0532746-3DBD-4321-8DCD-A78D10142C75}"/>
    <cellStyle name="Note 5 9 2 2" xfId="22566" xr:uid="{07C176D8-9E9D-4DEF-AB03-BFE164337EBF}"/>
    <cellStyle name="Note 5 9 2 3" xfId="31901" xr:uid="{2B0B45FF-F073-48C8-9FAA-721DBE381258}"/>
    <cellStyle name="Note 5 9 3" xfId="20413" xr:uid="{E1E784E3-2444-43CE-A11A-04395082DCF3}"/>
    <cellStyle name="Note 5 9 4" xfId="26382" xr:uid="{67CF9A81-25FF-4EC7-BEA2-8F685B238E02}"/>
    <cellStyle name="Note 5_TRAFO" xfId="2313" xr:uid="{00000000-0005-0000-0000-00000A090000}"/>
    <cellStyle name="Note 50" xfId="2314" xr:uid="{00000000-0005-0000-0000-00000B090000}"/>
    <cellStyle name="Note 50 10" xfId="8548" xr:uid="{4D133029-52FF-434F-8E94-E68D2FDFB968}"/>
    <cellStyle name="Note 50 10 2" xfId="15019" xr:uid="{3D0C51F0-8C9E-40C5-9C9A-B773D48A6E0D}"/>
    <cellStyle name="Note 50 10 2 2" xfId="4531" xr:uid="{F22E8EE9-0E99-468F-8F2D-26C1D7A6B730}"/>
    <cellStyle name="Note 50 10 2 3" xfId="31927" xr:uid="{A44E3EFC-895D-4A7A-838C-4B91F10BB77E}"/>
    <cellStyle name="Note 50 10 3" xfId="19208" xr:uid="{95493B0B-E306-4CB7-A1A5-4467724C7AC2}"/>
    <cellStyle name="Note 50 10 4" xfId="26407" xr:uid="{43B9058C-6940-4070-94BD-0B62F389500E}"/>
    <cellStyle name="Note 50 11" xfId="8356" xr:uid="{2D52C994-9D44-42F9-B64D-BAD90C2A3AC6}"/>
    <cellStyle name="Note 50 11 2" xfId="14827" xr:uid="{1B3CF6F4-A200-41DB-8523-B9669418321C}"/>
    <cellStyle name="Note 50 11 2 2" xfId="20660" xr:uid="{6D2EC60E-CC7F-47C9-B043-798E017B2054}"/>
    <cellStyle name="Note 50 11 2 3" xfId="31738" xr:uid="{A1FEF83E-0F56-4494-90A3-8032FF2A2492}"/>
    <cellStyle name="Note 50 11 3" xfId="17474" xr:uid="{9F1A8352-3480-4E91-B962-C0FBB2E442EA}"/>
    <cellStyle name="Note 50 11 4" xfId="26219" xr:uid="{944F6B26-3D6B-47D0-924F-C8CD3A0548E2}"/>
    <cellStyle name="Note 50 12" xfId="9067" xr:uid="{2F6C492A-C522-4C62-BEAB-FD03040E06F3}"/>
    <cellStyle name="Note 50 12 2" xfId="15538" xr:uid="{7B7F3122-02DE-476F-9F00-C190970DFFD6}"/>
    <cellStyle name="Note 50 12 2 2" xfId="18274" xr:uid="{B553A168-7CBD-4D21-8047-68014AF1871F}"/>
    <cellStyle name="Note 50 12 2 3" xfId="32357" xr:uid="{2F8834CD-F875-4DB9-8853-94E8E886B6C0}"/>
    <cellStyle name="Note 50 12 3" xfId="22336" xr:uid="{6E226E69-01FB-42C7-A872-D2CEDDDF3311}"/>
    <cellStyle name="Note 50 12 4" xfId="26839" xr:uid="{5B7AAD0F-E8E9-4AF0-BED8-4E4945B4A58C}"/>
    <cellStyle name="Note 50 13" xfId="8719" xr:uid="{18E76AB6-6B15-4FFD-BFAF-8CE703BD5EB1}"/>
    <cellStyle name="Note 50 13 2" xfId="15190" xr:uid="{E75EF448-EE1B-41E3-A2C7-09B2778AFC2A}"/>
    <cellStyle name="Note 50 13 2 2" xfId="18993" xr:uid="{1113A941-9296-44AF-A9B3-C9948080949B}"/>
    <cellStyle name="Note 50 13 2 3" xfId="32080" xr:uid="{DE56DABD-F537-428D-AB56-5E2DE1ACEBB5}"/>
    <cellStyle name="Note 50 13 3" xfId="22456" xr:uid="{E2AB8FA1-0549-4B8F-9A5D-6C7AF30DC6ED}"/>
    <cellStyle name="Note 50 13 4" xfId="26559" xr:uid="{548F6101-A75B-4945-84E8-223D80DDF0DA}"/>
    <cellStyle name="Note 50 14" xfId="9300" xr:uid="{85ECB83A-E21B-401D-8115-0455931CCE93}"/>
    <cellStyle name="Note 50 14 2" xfId="15771" xr:uid="{554DDD4A-1BE0-4869-8C63-773A6DB426AE}"/>
    <cellStyle name="Note 50 14 2 2" xfId="18450" xr:uid="{AB3B8F0B-D40A-4E94-AD6A-5802C764919C}"/>
    <cellStyle name="Note 50 14 2 3" xfId="32581" xr:uid="{F3B61517-758B-4B5A-A75F-51BB2BACE576}"/>
    <cellStyle name="Note 50 14 3" xfId="22962" xr:uid="{649E9FA2-649F-4DCC-AE0E-8482362EE997}"/>
    <cellStyle name="Note 50 14 4" xfId="27062" xr:uid="{E29F37C9-C838-4BCB-A71D-9F9536429811}"/>
    <cellStyle name="Note 50 15" xfId="9512" xr:uid="{4867F39F-E54E-4A19-8B71-762C78BAF369}"/>
    <cellStyle name="Note 50 15 2" xfId="15983" xr:uid="{9B8B2B90-2DE0-481A-97DF-9544C6989150}"/>
    <cellStyle name="Note 50 15 2 2" xfId="20596" xr:uid="{8CD121A1-CBA7-473E-A742-CA64554D1CA8}"/>
    <cellStyle name="Note 50 15 2 3" xfId="32780" xr:uid="{1EB1FA02-9DED-4DF1-87DA-54A179B19177}"/>
    <cellStyle name="Note 50 15 3" xfId="5544" xr:uid="{4C1D9601-E1ED-4199-97A8-CCA8D7C8E2BD}"/>
    <cellStyle name="Note 50 15 4" xfId="27261" xr:uid="{B768E8AA-BBDE-4999-B364-D8AB563AA7CC}"/>
    <cellStyle name="Note 50 16" xfId="9990" xr:uid="{48AD2DF6-4BE7-4B4D-BF23-8F4284AF8BDB}"/>
    <cellStyle name="Note 50 16 2" xfId="16461" xr:uid="{D8BDC29F-68D0-4977-8E3D-7E014EF1E25D}"/>
    <cellStyle name="Note 50 16 2 2" xfId="23743" xr:uid="{42C343D3-7A60-4261-9C49-25656D7186E0}"/>
    <cellStyle name="Note 50 16 2 3" xfId="33078" xr:uid="{CCAA0739-BA8C-4AD1-A583-99E001E8F981}"/>
    <cellStyle name="Note 50 16 3" xfId="5320" xr:uid="{9EF37F0D-7A40-493A-85EE-AAD63945E5A8}"/>
    <cellStyle name="Note 50 16 4" xfId="27566" xr:uid="{F1BE2EA4-FE7E-4E6E-8498-86A7EC28987B}"/>
    <cellStyle name="Note 50 17" xfId="10169" xr:uid="{7FCC01AF-90BE-4559-9CC6-26679AAE9552}"/>
    <cellStyle name="Note 50 17 2" xfId="16640" xr:uid="{9FC37842-16A9-44F3-950D-856FD717A38D}"/>
    <cellStyle name="Note 50 17 2 2" xfId="18559" xr:uid="{20A49DD5-8092-4C9C-9DA8-4BACADE3B99C}"/>
    <cellStyle name="Note 50 17 2 3" xfId="33255" xr:uid="{E24D7A15-9AE4-413D-A18B-1BE2D1C1C151}"/>
    <cellStyle name="Note 50 17 3" xfId="21025" xr:uid="{67779F1F-82E2-4EF0-90B3-DC8944459594}"/>
    <cellStyle name="Note 50 17 4" xfId="27742" xr:uid="{D0BE71E1-85C5-468D-80DD-B8CE22BDA59F}"/>
    <cellStyle name="Note 50 18" xfId="10346" xr:uid="{8802CD16-775C-4F1F-8E90-1F5E8A2683CD}"/>
    <cellStyle name="Note 50 18 2" xfId="16817" xr:uid="{1E914AE0-A1E7-43C0-A3A2-88E0AA926DAD}"/>
    <cellStyle name="Note 50 18 2 2" xfId="5401" xr:uid="{47BD40BB-0B19-49A8-8780-F61553599A3C}"/>
    <cellStyle name="Note 50 18 2 3" xfId="33430" xr:uid="{6F3A7363-9818-4F7D-B26F-A0ED9C508716}"/>
    <cellStyle name="Note 50 18 3" xfId="18563" xr:uid="{320B3077-9427-446E-9D32-707BF2E90D19}"/>
    <cellStyle name="Note 50 18 4" xfId="27918" xr:uid="{68F99277-9A12-41B4-B127-469742EB8AF8}"/>
    <cellStyle name="Note 50 19" xfId="10508" xr:uid="{0637A1E8-3BCA-486C-98C3-F5B21C8A2902}"/>
    <cellStyle name="Note 50 19 2" xfId="16979" xr:uid="{5D959FA4-B607-4EB4-B17A-8561809BA24D}"/>
    <cellStyle name="Note 50 19 2 2" xfId="19214" xr:uid="{D82BB11C-024F-43E3-BACC-266BFF675747}"/>
    <cellStyle name="Note 50 19 2 3" xfId="33590" xr:uid="{68BA37E3-A7CC-4EA0-86AB-77BDB93A4AD4}"/>
    <cellStyle name="Note 50 19 3" xfId="22563" xr:uid="{A7F19AF5-36FF-4AF1-B86D-AE00D1F1EBA9}"/>
    <cellStyle name="Note 50 19 4" xfId="28078" xr:uid="{74F027AC-3345-4DCD-9BBD-1E22C1291D11}"/>
    <cellStyle name="Note 50 2" xfId="2315" xr:uid="{00000000-0005-0000-0000-00000C090000}"/>
    <cellStyle name="Note 50 2 10" xfId="9068" xr:uid="{E1EDCA5C-929A-4F3A-9612-4B000F102322}"/>
    <cellStyle name="Note 50 2 10 2" xfId="15539" xr:uid="{B3EA0409-6981-4C85-AFEC-2479CE9B5BD6}"/>
    <cellStyle name="Note 50 2 10 2 2" xfId="22778" xr:uid="{827416FE-0A7E-4089-8452-96DFC5C73EF2}"/>
    <cellStyle name="Note 50 2 10 2 3" xfId="32358" xr:uid="{9DCC4F8B-8206-451C-8560-6C15CC5D8934}"/>
    <cellStyle name="Note 50 2 10 3" xfId="17452" xr:uid="{F8FE44F2-AAB6-47C3-A9C2-6CCAF208D3D9}"/>
    <cellStyle name="Note 50 2 10 4" xfId="26840" xr:uid="{8DF96F87-F63B-4669-A1A3-807D1F36B7FE}"/>
    <cellStyle name="Note 50 2 11" xfId="8901" xr:uid="{11B2C315-B379-4E9D-9A46-6FA08495028F}"/>
    <cellStyle name="Note 50 2 11 2" xfId="15372" xr:uid="{468E428F-C2B0-42B1-AE2B-21B5BC521AD5}"/>
    <cellStyle name="Note 50 2 11 2 2" xfId="18139" xr:uid="{FEE5C67F-B852-4359-BB24-F412913D205A}"/>
    <cellStyle name="Note 50 2 11 2 3" xfId="32192" xr:uid="{2D2588D9-1F67-416F-853D-034CE55577FC}"/>
    <cellStyle name="Note 50 2 11 3" xfId="18178" xr:uid="{BCE9DDF4-4F4F-45FD-8378-E709E226CDC4}"/>
    <cellStyle name="Note 50 2 11 4" xfId="26674" xr:uid="{FA6EDA96-8C3C-4408-9BA5-7F6F8DED3D4A}"/>
    <cellStyle name="Note 50 2 12" xfId="9301" xr:uid="{C35DFF8C-EC01-4A6A-977E-E350935326D4}"/>
    <cellStyle name="Note 50 2 12 2" xfId="15772" xr:uid="{DFC9BB33-FF65-406F-82F2-33594A3FA27E}"/>
    <cellStyle name="Note 50 2 12 2 2" xfId="6004" xr:uid="{F05F9260-99D7-4DCB-AB67-B5BE8D1FDBA4}"/>
    <cellStyle name="Note 50 2 12 2 3" xfId="32582" xr:uid="{A872379A-6F9B-4735-8CA1-9AB1ADD432AE}"/>
    <cellStyle name="Note 50 2 12 3" xfId="22016" xr:uid="{1936EF0A-9580-4A35-B846-22395281ABC7}"/>
    <cellStyle name="Note 50 2 12 4" xfId="27063" xr:uid="{80470447-AC0E-423C-9358-B423B93D4811}"/>
    <cellStyle name="Note 50 2 13" xfId="9511" xr:uid="{63ED0D04-DB88-49C3-8B6F-2C1D62F3AD71}"/>
    <cellStyle name="Note 50 2 13 2" xfId="15982" xr:uid="{0F162C11-E10D-4C2C-82FD-2C4026F94FB1}"/>
    <cellStyle name="Note 50 2 13 2 2" xfId="18652" xr:uid="{9AABF1D6-A794-4C5E-81F4-EB9185FA9A5C}"/>
    <cellStyle name="Note 50 2 13 2 3" xfId="32779" xr:uid="{1C174820-056A-4AB1-B9DD-C8111472EB9B}"/>
    <cellStyle name="Note 50 2 13 3" xfId="22366" xr:uid="{E7E40A51-22DC-4F18-BEFD-00B1E3389A90}"/>
    <cellStyle name="Note 50 2 13 4" xfId="27260" xr:uid="{587C2CA7-CAC8-4493-BD39-5CB735C83D3C}"/>
    <cellStyle name="Note 50 2 14" xfId="9991" xr:uid="{0E3FE4B4-9B63-4BDE-B12B-6B63DE75D417}"/>
    <cellStyle name="Note 50 2 14 2" xfId="16462" xr:uid="{A1C10623-AD3A-4A8A-8A85-0D57F7C59A9F}"/>
    <cellStyle name="Note 50 2 14 2 2" xfId="19384" xr:uid="{0AC9AFA2-E72B-4298-8B37-1EB923737CCB}"/>
    <cellStyle name="Note 50 2 14 2 3" xfId="33079" xr:uid="{79934F52-BBBC-46FB-99AE-E1EDD86908A7}"/>
    <cellStyle name="Note 50 2 14 3" xfId="20843" xr:uid="{D15555E8-C7AD-4CE7-BA86-9F1FAE373D47}"/>
    <cellStyle name="Note 50 2 14 4" xfId="27567" xr:uid="{D5F46A39-D21F-4577-A992-43B5C1C8C65B}"/>
    <cellStyle name="Note 50 2 15" xfId="10170" xr:uid="{4A32D0B5-DEEB-4D03-9E13-142A94EDF304}"/>
    <cellStyle name="Note 50 2 15 2" xfId="16641" xr:uid="{A6EB4F55-C0E4-45DF-8473-557000071D4A}"/>
    <cellStyle name="Note 50 2 15 2 2" xfId="17882" xr:uid="{78460904-9016-43E3-BB06-019C46334C92}"/>
    <cellStyle name="Note 50 2 15 2 3" xfId="33256" xr:uid="{5E1A2446-15AA-42F5-B1E8-4D507B6D3B6F}"/>
    <cellStyle name="Note 50 2 15 3" xfId="17382" xr:uid="{BBC7640A-8949-4AF5-96A8-9ACFCBC3B252}"/>
    <cellStyle name="Note 50 2 15 4" xfId="27743" xr:uid="{E29ADF3D-B417-448B-8164-6B2AC2F86370}"/>
    <cellStyle name="Note 50 2 16" xfId="10347" xr:uid="{CFC6391B-8765-4354-819F-D35E8A36513C}"/>
    <cellStyle name="Note 50 2 16 2" xfId="16818" xr:uid="{42DE480C-CD40-40FC-AA23-555427F24B42}"/>
    <cellStyle name="Note 50 2 16 2 2" xfId="17643" xr:uid="{46A74218-C5E3-4411-B80E-83E43A4239AD}"/>
    <cellStyle name="Note 50 2 16 2 3" xfId="33431" xr:uid="{03609236-32E8-4103-B792-B7FC792942C9}"/>
    <cellStyle name="Note 50 2 16 3" xfId="4711" xr:uid="{48C9B0C2-14F7-4B79-A86D-41A81DE4B555}"/>
    <cellStyle name="Note 50 2 16 4" xfId="27919" xr:uid="{7BD064E0-1F83-408D-8116-B7461819AEF4}"/>
    <cellStyle name="Note 50 2 17" xfId="10509" xr:uid="{19AED94F-38B9-43E5-A375-061BC37E651F}"/>
    <cellStyle name="Note 50 2 17 2" xfId="16980" xr:uid="{72D53750-45B1-4E72-B913-281060B2B89A}"/>
    <cellStyle name="Note 50 2 17 2 2" xfId="20554" xr:uid="{0C7BBD3F-F470-4F20-B99C-8F281605422C}"/>
    <cellStyle name="Note 50 2 17 2 3" xfId="33591" xr:uid="{427386FF-ADB1-4CB9-AAB9-1E3D0207EB86}"/>
    <cellStyle name="Note 50 2 17 3" xfId="4903" xr:uid="{C60A76AE-ECC0-4792-B4ED-436B561DA9C5}"/>
    <cellStyle name="Note 50 2 17 4" xfId="28079" xr:uid="{61407672-FCAD-4601-821B-CF561A4CCA9A}"/>
    <cellStyle name="Note 50 2 18" xfId="11145" xr:uid="{113B768B-0310-49DD-A024-95CFB1E6D37D}"/>
    <cellStyle name="Note 50 2 18 2" xfId="23020" xr:uid="{BEE50C51-DC81-4159-8909-4D7D5AA8CE62}"/>
    <cellStyle name="Note 50 2 18 3" xfId="28467" xr:uid="{BEC0FF92-6431-4554-9DAC-F0BB7198E003}"/>
    <cellStyle name="Note 50 2 19" xfId="11602" xr:uid="{C3BC9FD2-8221-47BA-A30F-A02ABF903781}"/>
    <cellStyle name="Note 50 2 19 2" xfId="20380" xr:uid="{BBE143D5-44D3-4E5E-ADCD-653293D4BBBC}"/>
    <cellStyle name="Note 50 2 19 3" xfId="28888" xr:uid="{FF383773-4089-40D6-BE60-0922EF20F8BF}"/>
    <cellStyle name="Note 50 2 2" xfId="2316" xr:uid="{00000000-0005-0000-0000-00000D090000}"/>
    <cellStyle name="Note 50 2 2 2" xfId="4290" xr:uid="{FAAF9ED8-87F6-44CB-914E-776A3A8DB810}"/>
    <cellStyle name="Note 50 2 2 2 2" xfId="13521" xr:uid="{18686C68-66C4-4613-9806-5A0E3A061899}"/>
    <cellStyle name="Note 50 2 2 2 2 2" xfId="18835" xr:uid="{3E6B7060-0FE4-4227-AC5C-EBCB1830ECEA}"/>
    <cellStyle name="Note 50 2 2 2 2 3" xfId="30662" xr:uid="{9E4EEDA4-65E9-492E-8CEA-46F6F963E546}"/>
    <cellStyle name="Note 50 2 2 2 3" xfId="21941" xr:uid="{6D647487-06CC-45A0-BED6-571247619F43}"/>
    <cellStyle name="Note 50 2 2 2 4" xfId="25131" xr:uid="{4F792F40-F412-4939-B82A-EE9CA95A947A}"/>
    <cellStyle name="Note 50 2 2 3" xfId="11603" xr:uid="{612B30E8-FBBD-4CCC-9964-6F433A3EF45C}"/>
    <cellStyle name="Note 50 2 2 3 2" xfId="23258" xr:uid="{C7D3DCDD-F7E7-48DB-85F2-47435085B6FC}"/>
    <cellStyle name="Note 50 2 2 3 3" xfId="28889" xr:uid="{8427B665-454D-48D4-8152-9FEA520086BE}"/>
    <cellStyle name="Note 50 2 2 4" xfId="12482" xr:uid="{D62614CA-441C-47A9-9DDC-56BF34A58B7C}"/>
    <cellStyle name="Note 50 2 2 4 2" xfId="5759" xr:uid="{102C3235-FF1B-49D6-8D30-95731C93CE91}"/>
    <cellStyle name="Note 50 2 2 4 3" xfId="29708" xr:uid="{7EEE77C5-435A-4F22-B97B-34903BBCA2FC}"/>
    <cellStyle name="Note 50 2 2 5" xfId="18257" xr:uid="{4A70CFC9-FDAC-4DB6-8DA0-A06342AE7418}"/>
    <cellStyle name="Note 50 2 20" xfId="10693" xr:uid="{919FD670-4BF4-41F7-BC5E-BE09BB982DAB}"/>
    <cellStyle name="Note 50 2 20 2" xfId="5824" xr:uid="{3EA7ED34-14B7-471A-B542-BD2D94B1001D}"/>
    <cellStyle name="Note 50 2 20 3" xfId="28248" xr:uid="{0591D2FF-226A-40D9-8744-0E487735240C}"/>
    <cellStyle name="Note 50 2 21" xfId="11906" xr:uid="{193AD236-11E3-43C5-832D-5928852EAA00}"/>
    <cellStyle name="Note 50 2 21 2" xfId="22389" xr:uid="{69F7553B-600E-43E0-924F-F339FAD0B64A}"/>
    <cellStyle name="Note 50 2 21 3" xfId="29185" xr:uid="{57A22159-AB1F-45B1-9423-B5A8F21E526A}"/>
    <cellStyle name="Note 50 2 22" xfId="12089" xr:uid="{4F9BCB08-E175-4D18-A6F8-03452C4567BD}"/>
    <cellStyle name="Note 50 2 22 2" xfId="7630" xr:uid="{D0A17042-FC7B-4B1A-B7B7-CC5B9334EF7E}"/>
    <cellStyle name="Note 50 2 22 3" xfId="29364" xr:uid="{7748E9E7-B08C-468A-BBDD-131C6D34836C}"/>
    <cellStyle name="Note 50 2 23" xfId="12212" xr:uid="{701DB07A-9604-4809-8A9F-772DFDE24DE1}"/>
    <cellStyle name="Note 50 2 23 2" xfId="5006" xr:uid="{36F75AA8-3C0D-4E7E-9F5B-E6C7ADAC105A}"/>
    <cellStyle name="Note 50 2 23 3" xfId="29483" xr:uid="{AA41A335-744B-4FDB-9087-585A6888283C}"/>
    <cellStyle name="Note 50 2 24" xfId="17232" xr:uid="{E649B414-8564-452D-8158-A12498FE479E}"/>
    <cellStyle name="Note 50 2 24 2" xfId="22991" xr:uid="{905CCD95-7F9C-4C39-983D-100AC68F061B}"/>
    <cellStyle name="Note 50 2 24 3" xfId="33796" xr:uid="{417F27EE-E8B5-41B3-98F5-62C657ECE834}"/>
    <cellStyle name="Note 50 2 25" xfId="22403" xr:uid="{C0D9DD8E-6544-435F-B14D-98D982554B58}"/>
    <cellStyle name="Note 50 2 26" xfId="34309" xr:uid="{A52A1254-08FF-4AC3-BC90-C4D3D45AB61E}"/>
    <cellStyle name="Note 50 2 27" xfId="33902" xr:uid="{DC3D3DE4-A3D3-4DD5-9B34-447B5ABD67E6}"/>
    <cellStyle name="Note 50 2 28" xfId="25357" xr:uid="{49E11A63-FD00-413A-B056-021FEB5C7109}"/>
    <cellStyle name="Note 50 2 3" xfId="3486" xr:uid="{3C9DD515-0C38-4E24-B822-8F706051D6A5}"/>
    <cellStyle name="Note 50 2 3 2" xfId="13520" xr:uid="{2A8B1E6D-6929-45E1-8CD7-F1D6512C9164}"/>
    <cellStyle name="Note 50 2 3 2 2" xfId="19046" xr:uid="{6A1C3FA9-C8A3-4679-98EC-057E45D9F384}"/>
    <cellStyle name="Note 50 2 3 2 3" xfId="30661" xr:uid="{616E19F3-0705-4031-BADC-7724A98BDE55}"/>
    <cellStyle name="Note 50 2 3 3" xfId="7168" xr:uid="{882720AA-B4E9-4CC9-83A9-653DE9A5B287}"/>
    <cellStyle name="Note 50 2 3 4" xfId="4409" xr:uid="{37B84186-D1EB-42E1-8AC1-C95D73C5A54B}"/>
    <cellStyle name="Note 50 2 3 5" xfId="25130" xr:uid="{EF91E240-99A8-4BF8-9B1D-AEC7409F873A}"/>
    <cellStyle name="Note 50 2 4" xfId="3798" xr:uid="{CD1C446A-618F-425E-85D4-F95D0A78DD20}"/>
    <cellStyle name="Note 50 2 4 2" xfId="14114" xr:uid="{978CA81B-F1C8-410B-95A5-B09C720F0B58}"/>
    <cellStyle name="Note 50 2 4 2 2" xfId="18475" xr:uid="{6F842C77-0DF8-4773-AF19-3DAED1169234}"/>
    <cellStyle name="Note 50 2 4 2 3" xfId="31142" xr:uid="{300E731A-A73D-401F-AB57-E96EFE7076F0}"/>
    <cellStyle name="Note 50 2 4 3" xfId="19933" xr:uid="{B6163259-5757-4F54-BB99-6AF4D093C93C}"/>
    <cellStyle name="Note 50 2 4 4" xfId="25621" xr:uid="{810ECE59-339B-4A18-9C68-6BA7B1701924}"/>
    <cellStyle name="Note 50 2 5" xfId="7540" xr:uid="{D9723A52-A4A9-474A-B8C6-5DE9B9155711}"/>
    <cellStyle name="Note 50 2 5 2" xfId="13944" xr:uid="{7DA34839-1461-4C9E-BE8A-27F3D0B7D5B3}"/>
    <cellStyle name="Note 50 2 5 2 2" xfId="5772" xr:uid="{0919432C-0ADE-44BB-BC15-5FD4AAB3910A}"/>
    <cellStyle name="Note 50 2 5 2 3" xfId="30974" xr:uid="{A79885FF-21A9-411A-A5A2-89B8ABCF133B}"/>
    <cellStyle name="Note 50 2 5 3" xfId="5307" xr:uid="{541D0D6A-6EC8-45D7-A42D-E0739D5255BB}"/>
    <cellStyle name="Note 50 2 5 4" xfId="25453" xr:uid="{7D99F737-7748-4081-B7D7-C4118A841B7A}"/>
    <cellStyle name="Note 50 2 6" xfId="7879" xr:uid="{ABD0FDF4-D6E6-4B54-99C0-35396BDC17AF}"/>
    <cellStyle name="Note 50 2 6 2" xfId="14350" xr:uid="{A20CC1B2-B243-4275-AAC3-2E128AB16C90}"/>
    <cellStyle name="Note 50 2 6 2 2" xfId="18532" xr:uid="{68C47AAE-CCB8-43C0-B876-078A5E5673A8}"/>
    <cellStyle name="Note 50 2 6 2 3" xfId="31366" xr:uid="{85607A57-34FE-4B49-9268-408B35724735}"/>
    <cellStyle name="Note 50 2 6 3" xfId="22273" xr:uid="{D429FB6E-5683-4BFD-A0B4-A85B49BB5EEC}"/>
    <cellStyle name="Note 50 2 6 4" xfId="25845" xr:uid="{AF48D027-A893-4A4A-9B5A-C5A6A9AA7636}"/>
    <cellStyle name="Note 50 2 7" xfId="8087" xr:uid="{CFC4E2D1-9441-4F75-8892-CD94D6C4AAA6}"/>
    <cellStyle name="Note 50 2 7 2" xfId="14558" xr:uid="{B3833181-DA8E-4CFC-A299-F313BD7986C1}"/>
    <cellStyle name="Note 50 2 7 2 2" xfId="20445" xr:uid="{90EBAFCF-A160-48B4-86C0-1276736BE4DA}"/>
    <cellStyle name="Note 50 2 7 2 3" xfId="31568" xr:uid="{9F720AA1-9258-4C0D-B914-B0D8186B9A78}"/>
    <cellStyle name="Note 50 2 7 3" xfId="5756" xr:uid="{4945860A-ED45-4DC8-AC47-50232399933B}"/>
    <cellStyle name="Note 50 2 7 4" xfId="26048" xr:uid="{A642EA34-9259-439B-BB8F-1C312D3D8A85}"/>
    <cellStyle name="Note 50 2 8" xfId="8521" xr:uid="{18F5E63A-11A1-40D7-93E5-0D6ACDF59270}"/>
    <cellStyle name="Note 50 2 8 2" xfId="14992" xr:uid="{35004619-C02D-40AF-AD94-9805DE7739F0}"/>
    <cellStyle name="Note 50 2 8 2 2" xfId="22547" xr:uid="{09CDA0DB-D0FF-4B34-A7AC-1CA3F3F445AC}"/>
    <cellStyle name="Note 50 2 8 2 3" xfId="31903" xr:uid="{6CD18040-44A9-4621-B080-4A77B0A56C8D}"/>
    <cellStyle name="Note 50 2 8 3" xfId="4837" xr:uid="{BEA7E939-5FB9-4941-866B-38B040348222}"/>
    <cellStyle name="Note 50 2 8 4" xfId="26384" xr:uid="{E64B8FC4-774D-4BCD-9521-C57438A381D0}"/>
    <cellStyle name="Note 50 2 9" xfId="8357" xr:uid="{A7FAE708-6AC9-46F8-8872-0C6A58444A62}"/>
    <cellStyle name="Note 50 2 9 2" xfId="14828" xr:uid="{13EE95B4-4354-4784-94F7-5A4E566C2370}"/>
    <cellStyle name="Note 50 2 9 2 2" xfId="17752" xr:uid="{59D0AAB6-5336-4650-B604-65EC7BB10095}"/>
    <cellStyle name="Note 50 2 9 2 3" xfId="31739" xr:uid="{2CE5797A-DBB9-49C4-9559-8A1246AE7053}"/>
    <cellStyle name="Note 50 2 9 3" xfId="19250" xr:uid="{63A04F42-F715-4F6E-ACCE-B815F0F7B7C6}"/>
    <cellStyle name="Note 50 2 9 4" xfId="26220" xr:uid="{F3E7D79C-1FD9-4C7F-AC13-EFDCF7BB7D7E}"/>
    <cellStyle name="Note 50 20" xfId="11144" xr:uid="{284BD468-4887-4AC1-96E7-AEE7307C6128}"/>
    <cellStyle name="Note 50 20 2" xfId="21961" xr:uid="{57E7332C-FA62-4987-97DB-F69450A245EA}"/>
    <cellStyle name="Note 50 20 3" xfId="28466" xr:uid="{B5E5BD9A-3EBA-45DF-AC70-CB60B216076D}"/>
    <cellStyle name="Note 50 21" xfId="11601" xr:uid="{79B7B4FD-C41F-4FA0-8A78-03A7479D5C65}"/>
    <cellStyle name="Note 50 21 2" xfId="19490" xr:uid="{87F4A818-1409-42C8-9410-0459E052F8AF}"/>
    <cellStyle name="Note 50 21 3" xfId="28887" xr:uid="{9FEEE324-5672-4AFA-8D65-35B169BA257E}"/>
    <cellStyle name="Note 50 22" xfId="10694" xr:uid="{98C22987-D2E6-4AD3-AA2A-79D24F4EC7C9}"/>
    <cellStyle name="Note 50 22 2" xfId="17824" xr:uid="{AA10C885-B7A8-4BD9-9268-640148123F55}"/>
    <cellStyle name="Note 50 22 3" xfId="28249" xr:uid="{4578B7AF-EAF1-4334-85BE-D25EF66656CA}"/>
    <cellStyle name="Note 50 23" xfId="11905" xr:uid="{B1EFD242-65D0-4E2F-B7BD-BC2563C09BAB}"/>
    <cellStyle name="Note 50 23 2" xfId="18909" xr:uid="{E5B6B8A4-4FAD-4D23-B4F8-BF1B39BA0E52}"/>
    <cellStyle name="Note 50 23 3" xfId="29184" xr:uid="{BDB2ECDF-F535-41F4-80AE-247D85AC5BE3}"/>
    <cellStyle name="Note 50 24" xfId="12088" xr:uid="{2F52F662-5408-470E-B45F-EB4736918B46}"/>
    <cellStyle name="Note 50 24 2" xfId="23578" xr:uid="{8305FA0C-6378-42B8-A19C-0DE862965F84}"/>
    <cellStyle name="Note 50 24 3" xfId="29363" xr:uid="{CEA614BA-2218-4BF1-80A3-A235BCFCB0F5}"/>
    <cellStyle name="Note 50 25" xfId="12211" xr:uid="{B19EEDE3-BCFE-4395-9809-B2CBA534117F}"/>
    <cellStyle name="Note 50 25 2" xfId="19925" xr:uid="{12FC8C83-BE04-4C7E-A056-8E1AA7243D54}"/>
    <cellStyle name="Note 50 25 3" xfId="29482" xr:uid="{B3F39970-C0EE-45B1-9CE1-A5F5512F70F7}"/>
    <cellStyle name="Note 50 26" xfId="17231" xr:uid="{9E46694A-7B96-4E5E-996B-140944538E5A}"/>
    <cellStyle name="Note 50 26 2" xfId="22865" xr:uid="{821B0097-5A2E-4889-902C-110C4E0071C5}"/>
    <cellStyle name="Note 50 26 3" xfId="33795" xr:uid="{F791294A-88F2-4E66-A86F-8EB2AE53F48B}"/>
    <cellStyle name="Note 50 27" xfId="4520" xr:uid="{2384034E-C7E7-4D0B-8FB6-FED613547EE6}"/>
    <cellStyle name="Note 50 28" xfId="34131" xr:uid="{BCAA62EF-5FB0-419B-A04A-EBDA3F8078A8}"/>
    <cellStyle name="Note 50 29" xfId="34155" xr:uid="{98EEA161-CBA6-482C-9567-09A72251A597}"/>
    <cellStyle name="Note 50 3" xfId="2317" xr:uid="{00000000-0005-0000-0000-00000E090000}"/>
    <cellStyle name="Note 50 3 2" xfId="4291" xr:uid="{D05CEEF8-6E1A-4CCC-A0F1-7B034F7FEDC6}"/>
    <cellStyle name="Note 50 3 2 2" xfId="13522" xr:uid="{98CAA4B4-AD12-4F8B-87C1-8FF8EE2E5E04}"/>
    <cellStyle name="Note 50 3 2 2 2" xfId="22048" xr:uid="{453BE8F4-C532-4E73-9894-8E6232D95B85}"/>
    <cellStyle name="Note 50 3 2 2 3" xfId="30663" xr:uid="{C60FC913-DE55-42D4-B199-D088FDE36098}"/>
    <cellStyle name="Note 50 3 2 3" xfId="19545" xr:uid="{8114CF88-88EE-454D-9F68-DE4C8366C5BE}"/>
    <cellStyle name="Note 50 3 2 4" xfId="25132" xr:uid="{D07E309F-F8ED-42BB-A272-857CCECB99AD}"/>
    <cellStyle name="Note 50 3 3" xfId="11604" xr:uid="{ACC5D69C-5DDF-4DD5-B00E-C614A63881A9}"/>
    <cellStyle name="Note 50 3 3 2" xfId="23292" xr:uid="{03354A28-95CF-4C76-8F4A-96C494E299C9}"/>
    <cellStyle name="Note 50 3 3 3" xfId="28890" xr:uid="{31BA380C-E638-4E45-9654-C277908DECA2}"/>
    <cellStyle name="Note 50 3 4" xfId="12483" xr:uid="{19DC25D2-2BAC-45CC-B786-8FCC7BA842E4}"/>
    <cellStyle name="Note 50 3 4 2" xfId="19223" xr:uid="{ECF40CF0-30D9-4865-8F61-5A960A40F203}"/>
    <cellStyle name="Note 50 3 4 3" xfId="29709" xr:uid="{9750B571-CC30-46EA-A3DC-AAF73D15D356}"/>
    <cellStyle name="Note 50 3 5" xfId="5120" xr:uid="{15D4FC38-47F3-4733-B5E6-8946AD177047}"/>
    <cellStyle name="Note 50 3 6" xfId="24202" xr:uid="{E8DA115D-CC11-4179-B29E-7CC24B1972EA}"/>
    <cellStyle name="Note 50 30" xfId="24121" xr:uid="{60D2781D-9F28-429A-BB49-EBFDDF6997F7}"/>
    <cellStyle name="Note 50 4" xfId="3325" xr:uid="{7CEDF028-2CCC-4D96-B89C-27E3600BD081}"/>
    <cellStyle name="Note 50 4 2" xfId="12955" xr:uid="{34C89688-25AD-4663-998E-A987AE595743}"/>
    <cellStyle name="Note 50 4 2 2" xfId="18842" xr:uid="{4EFB85EF-E25A-4224-B9A2-D28678FA9A2D}"/>
    <cellStyle name="Note 50 4 2 3" xfId="30180" xr:uid="{41AD2FFA-1049-4353-A1D3-2795C870049C}"/>
    <cellStyle name="Note 50 4 3" xfId="6605" xr:uid="{DC6622FE-8F87-4FCE-91AA-AC40A8187BFA}"/>
    <cellStyle name="Note 50 4 4" xfId="20970" xr:uid="{25E6FBCD-028B-44CB-837E-7609126330CB}"/>
    <cellStyle name="Note 50 5" xfId="3487" xr:uid="{3EDD41F9-73D1-4F77-A52B-B2EF59ECCE06}"/>
    <cellStyle name="Note 50 5 2" xfId="13519" xr:uid="{C7BF19D4-CD98-471D-9A4A-B1DA57BFD4B5}"/>
    <cellStyle name="Note 50 5 2 2" xfId="17994" xr:uid="{0E8F17CC-B64C-4FD7-B669-238B7A1771DA}"/>
    <cellStyle name="Note 50 5 2 3" xfId="30660" xr:uid="{1D6612DE-B10A-4929-94C0-B8141BEF32E4}"/>
    <cellStyle name="Note 50 5 3" xfId="7167" xr:uid="{35707865-4C9E-4FD7-BB6C-0A54959E1C6B}"/>
    <cellStyle name="Note 50 5 4" xfId="4774" xr:uid="{8B016E6D-8D79-4B4F-96D0-A0678B16DE5B}"/>
    <cellStyle name="Note 50 5 5" xfId="25129" xr:uid="{66A978F8-4FEF-43BB-8358-04A61842F9C1}"/>
    <cellStyle name="Note 50 6" xfId="3797" xr:uid="{23952EF6-8F5E-4232-BE08-1BB326C1BE87}"/>
    <cellStyle name="Note 50 6 2" xfId="14113" xr:uid="{51D43DC2-F045-432E-BD47-DA7EADC42883}"/>
    <cellStyle name="Note 50 6 2 2" xfId="21007" xr:uid="{E05B9F18-49E5-4D8B-AB70-1828358C4EEC}"/>
    <cellStyle name="Note 50 6 2 3" xfId="31141" xr:uid="{C59BDE0E-E04A-4C0B-85DA-E957A8BD77D7}"/>
    <cellStyle name="Note 50 6 3" xfId="20927" xr:uid="{312E5DD3-F7DA-4674-8473-C50A8DDB6C86}"/>
    <cellStyle name="Note 50 6 4" xfId="25620" xr:uid="{E01950DD-B2E6-41B9-94F7-90CFD7B73673}"/>
    <cellStyle name="Note 50 7" xfId="7539" xr:uid="{581DD799-CCFC-4E82-9845-ABFAF8E5C973}"/>
    <cellStyle name="Note 50 7 2" xfId="13943" xr:uid="{EC507646-FEBF-40C1-849D-850A39DCDF6B}"/>
    <cellStyle name="Note 50 7 2 2" xfId="21967" xr:uid="{EC863624-8F14-42F7-AE33-6085A78D6F73}"/>
    <cellStyle name="Note 50 7 2 3" xfId="30973" xr:uid="{448AC9EE-02BB-4EFD-BE01-43BF8C498430}"/>
    <cellStyle name="Note 50 7 3" xfId="23427" xr:uid="{BCF44BA3-81F3-4F77-A054-71BC72309A7B}"/>
    <cellStyle name="Note 50 7 4" xfId="25452" xr:uid="{B503162D-5DC6-4B91-813A-B817221B09FC}"/>
    <cellStyle name="Note 50 8" xfId="7878" xr:uid="{600F71CD-EA68-438A-94F7-82D42BD827B3}"/>
    <cellStyle name="Note 50 8 2" xfId="14349" xr:uid="{A4254F5E-8D40-48B8-97F5-09734C271236}"/>
    <cellStyle name="Note 50 8 2 2" xfId="19682" xr:uid="{83BD9C2D-5ECB-46E1-82D1-23249C6DE50B}"/>
    <cellStyle name="Note 50 8 2 3" xfId="31365" xr:uid="{7AA46CD6-9D3F-4F01-9F40-7989B2EB5E7A}"/>
    <cellStyle name="Note 50 8 3" xfId="19501" xr:uid="{4BE3D1E0-BBBC-4CA6-AB0B-19A27B95E682}"/>
    <cellStyle name="Note 50 8 4" xfId="25844" xr:uid="{C1204F8A-D76A-44EF-9784-7D3D8BC48B36}"/>
    <cellStyle name="Note 50 9" xfId="8088" xr:uid="{BECE9DC8-375B-442C-85B3-23526287F36E}"/>
    <cellStyle name="Note 50 9 2" xfId="14559" xr:uid="{AFB86134-B966-4912-A8E2-D033A9FB1D21}"/>
    <cellStyle name="Note 50 9 2 2" xfId="23457" xr:uid="{CA5636D0-A03A-403A-88A7-BB3B6E50D4C5}"/>
    <cellStyle name="Note 50 9 2 3" xfId="31569" xr:uid="{0519F241-4B15-4101-AF64-7CC5CAADE7F6}"/>
    <cellStyle name="Note 50 9 3" xfId="4440" xr:uid="{CDE9444A-5FA6-41E6-A9F9-84C81CA5D231}"/>
    <cellStyle name="Note 50 9 4" xfId="26049" xr:uid="{90E042A7-DC7A-49B2-96A4-6C85EAD8EF5B}"/>
    <cellStyle name="Note 50_TRAFO" xfId="2318" xr:uid="{00000000-0005-0000-0000-00000F090000}"/>
    <cellStyle name="Note 51" xfId="2319" xr:uid="{00000000-0005-0000-0000-000010090000}"/>
    <cellStyle name="Note 51 10" xfId="8522" xr:uid="{A7221CDC-CCAD-4C35-84F3-B2B2DFEA200F}"/>
    <cellStyle name="Note 51 10 2" xfId="14993" xr:uid="{7B027781-FD44-40AE-BF24-C70CE433C7D8}"/>
    <cellStyle name="Note 51 10 2 2" xfId="19268" xr:uid="{472F67C7-9DA8-4146-A1D5-DE51413B798A}"/>
    <cellStyle name="Note 51 10 2 3" xfId="31904" xr:uid="{A12176D5-6168-4EC4-9E08-DC2CC08BC9D6}"/>
    <cellStyle name="Note 51 10 3" xfId="21474" xr:uid="{0AD8C745-585F-4603-9768-1219C9A7DE5B}"/>
    <cellStyle name="Note 51 10 4" xfId="26385" xr:uid="{6891ABAF-38E8-429E-8C91-9C70615B1440}"/>
    <cellStyle name="Note 51 11" xfId="8358" xr:uid="{76141E12-4839-4CB1-BF7A-0FD373D6CD59}"/>
    <cellStyle name="Note 51 11 2" xfId="14829" xr:uid="{00EBBE35-6E11-4B0E-9752-3A49DA072CD1}"/>
    <cellStyle name="Note 51 11 2 2" xfId="23134" xr:uid="{8DBD1DC5-A1B5-404F-A4FC-33D8F5759D6F}"/>
    <cellStyle name="Note 51 11 2 3" xfId="31740" xr:uid="{3173E78F-241E-4DC3-9A05-F0639D79E4FC}"/>
    <cellStyle name="Note 51 11 3" xfId="19140" xr:uid="{71AC2212-D952-43F1-90D4-C4F482D394A9}"/>
    <cellStyle name="Note 51 11 4" xfId="26221" xr:uid="{C173403E-3522-4B52-BE84-3AD9A45E9088}"/>
    <cellStyle name="Note 51 12" xfId="9069" xr:uid="{B68E51E4-86E1-4C2F-9BCC-20E165D96CC4}"/>
    <cellStyle name="Note 51 12 2" xfId="15540" xr:uid="{8D0CC487-4210-4EE8-928D-97E6FEECA2CF}"/>
    <cellStyle name="Note 51 12 2 2" xfId="21870" xr:uid="{ADAFE561-ACB0-4452-83D6-582B544F303E}"/>
    <cellStyle name="Note 51 12 2 3" xfId="32359" xr:uid="{8756B4E3-22C9-45EA-8FAD-992803767D71}"/>
    <cellStyle name="Note 51 12 3" xfId="5369" xr:uid="{54E40650-67CF-4760-AF4E-8E1E9D9BA570}"/>
    <cellStyle name="Note 51 12 4" xfId="26841" xr:uid="{1602570A-6478-4875-A44E-05412A8103F7}"/>
    <cellStyle name="Note 51 13" xfId="8902" xr:uid="{BB6D9583-7BB9-4058-9CC7-CEFEA1222838}"/>
    <cellStyle name="Note 51 13 2" xfId="15373" xr:uid="{EFD70412-AFA4-42EC-B4ED-31E89F65AAA6}"/>
    <cellStyle name="Note 51 13 2 2" xfId="22432" xr:uid="{6C789CEA-188A-48A0-A26E-CB7C49816D20}"/>
    <cellStyle name="Note 51 13 2 3" xfId="32193" xr:uid="{B679A1F4-D714-4612-9C43-ABF2103FCEB5}"/>
    <cellStyle name="Note 51 13 3" xfId="5747" xr:uid="{A914E76E-BE68-4C78-98BE-025C5FAB4186}"/>
    <cellStyle name="Note 51 13 4" xfId="26675" xr:uid="{35111E82-B3D5-4300-9588-218C858E1C72}"/>
    <cellStyle name="Note 51 14" xfId="9302" xr:uid="{EE699F93-9125-442F-A9FA-53322EC31B64}"/>
    <cellStyle name="Note 51 14 2" xfId="15773" xr:uid="{3008130B-FB46-4319-B11B-0395FCE83DE3}"/>
    <cellStyle name="Note 51 14 2 2" xfId="21377" xr:uid="{621B470D-C14F-4A09-B6BC-CD95AA5CA326}"/>
    <cellStyle name="Note 51 14 2 3" xfId="32583" xr:uid="{F85119D1-EB45-4684-945D-946354FB457C}"/>
    <cellStyle name="Note 51 14 3" xfId="20068" xr:uid="{30573B73-C082-49E4-974C-C4FC03641C47}"/>
    <cellStyle name="Note 51 14 4" xfId="27064" xr:uid="{41A7CDF7-3BC7-4BA6-B21C-778E1EB0BAA0}"/>
    <cellStyle name="Note 51 15" xfId="9510" xr:uid="{14CC8F99-7423-42F5-9CED-FCD791D247C2}"/>
    <cellStyle name="Note 51 15 2" xfId="15981" xr:uid="{DA4B9D08-982F-46E7-AD5F-FEE999A17446}"/>
    <cellStyle name="Note 51 15 2 2" xfId="6147" xr:uid="{6A98A85F-ED81-4330-9A09-1C8D1519DD4F}"/>
    <cellStyle name="Note 51 15 2 3" xfId="32778" xr:uid="{4B303401-1116-4289-9AB6-1F4C6F7A10EB}"/>
    <cellStyle name="Note 51 15 3" xfId="19899" xr:uid="{AD4811FE-E7E6-4A44-87F0-86CE4BBB15EF}"/>
    <cellStyle name="Note 51 15 4" xfId="27259" xr:uid="{39B001B7-D6C7-4349-9178-6AFA120FA646}"/>
    <cellStyle name="Note 51 16" xfId="9992" xr:uid="{F7F071C8-0B7A-46AD-BAAF-B6B5877CEE2B}"/>
    <cellStyle name="Note 51 16 2" xfId="16463" xr:uid="{EDFCA707-2CE2-47CE-9915-CFDBC2390F1D}"/>
    <cellStyle name="Note 51 16 2 2" xfId="4916" xr:uid="{78EB97F3-967E-4C4E-A9D7-A85BB48BEC08}"/>
    <cellStyle name="Note 51 16 2 3" xfId="33080" xr:uid="{C798F3E7-8F3A-4CD4-AD4C-67268CCEAEF8}"/>
    <cellStyle name="Note 51 16 3" xfId="19441" xr:uid="{36323508-563A-4319-951A-6E463BC9F41F}"/>
    <cellStyle name="Note 51 16 4" xfId="27568" xr:uid="{E600C516-A18A-4786-A465-C079733AC48C}"/>
    <cellStyle name="Note 51 17" xfId="10171" xr:uid="{431BDBC6-4B4F-4128-B23A-83E5C72124EB}"/>
    <cellStyle name="Note 51 17 2" xfId="16642" xr:uid="{196A2499-4225-4099-ADE5-FAC60A72B321}"/>
    <cellStyle name="Note 51 17 2 2" xfId="23450" xr:uid="{E50F0F74-7A0A-49B4-A0B5-6578BF4C7E79}"/>
    <cellStyle name="Note 51 17 2 3" xfId="33257" xr:uid="{BD97F64B-C8C8-4BC5-9143-24C6DF32E747}"/>
    <cellStyle name="Note 51 17 3" xfId="17858" xr:uid="{725237DC-F38C-4FE0-8507-29E906910261}"/>
    <cellStyle name="Note 51 17 4" xfId="27744" xr:uid="{6BA5795D-9CA8-4C35-869B-CA7D6BA268FD}"/>
    <cellStyle name="Note 51 18" xfId="10348" xr:uid="{7DB8E134-AB3C-467E-A1C9-435F77790A5D}"/>
    <cellStyle name="Note 51 18 2" xfId="16819" xr:uid="{A4DEED4D-33A4-4831-A10A-21FFFC52A429}"/>
    <cellStyle name="Note 51 18 2 2" xfId="5151" xr:uid="{FEE32B67-95BE-4B5C-A190-AB7F9364AAAB}"/>
    <cellStyle name="Note 51 18 2 3" xfId="33432" xr:uid="{66BB51B3-E39C-4830-BB5C-8C021E4EAFB2}"/>
    <cellStyle name="Note 51 18 3" xfId="22079" xr:uid="{9CA931FC-9A58-4FDC-AD4C-D351731ACDB9}"/>
    <cellStyle name="Note 51 18 4" xfId="27920" xr:uid="{5FB8B9D0-BD32-4498-9251-EA52225C8612}"/>
    <cellStyle name="Note 51 19" xfId="10510" xr:uid="{5F3175D6-5C53-4BE3-9AED-3AF088E6C62E}"/>
    <cellStyle name="Note 51 19 2" xfId="16981" xr:uid="{C7ACEAD3-F15C-4417-8C30-DB373ECE7223}"/>
    <cellStyle name="Note 51 19 2 2" xfId="22999" xr:uid="{A531793D-5EDB-4556-A7F3-AB2051EE2C23}"/>
    <cellStyle name="Note 51 19 2 3" xfId="33592" xr:uid="{1CABC1F3-1FE5-4E28-9403-7C944252FDC8}"/>
    <cellStyle name="Note 51 19 3" xfId="21661" xr:uid="{E33E8632-9CD9-43D1-91C4-D1232F5153C1}"/>
    <cellStyle name="Note 51 19 4" xfId="28080" xr:uid="{56BE4913-B041-4A4D-8480-6CE785DEF969}"/>
    <cellStyle name="Note 51 2" xfId="2320" xr:uid="{00000000-0005-0000-0000-000011090000}"/>
    <cellStyle name="Note 51 2 10" xfId="9070" xr:uid="{1BD15836-1972-4B48-AA95-17CA0DE4AA1D}"/>
    <cellStyle name="Note 51 2 10 2" xfId="15541" xr:uid="{AD9F3E76-5B2E-4895-8B0A-3527D4F13E74}"/>
    <cellStyle name="Note 51 2 10 2 2" xfId="17523" xr:uid="{2B263FAF-253F-42C8-B443-D180CD874018}"/>
    <cellStyle name="Note 51 2 10 2 3" xfId="32360" xr:uid="{4EEE90A1-3048-44A4-8B0F-7522E31243E7}"/>
    <cellStyle name="Note 51 2 10 3" xfId="18050" xr:uid="{601EB0B5-0AC6-4400-A1AD-40D74F9ED09F}"/>
    <cellStyle name="Note 51 2 10 4" xfId="26842" xr:uid="{23354A72-963E-475C-B76D-595AEEEEDFBB}"/>
    <cellStyle name="Note 51 2 11" xfId="8903" xr:uid="{2A35414B-82B2-4B74-917F-F0AE8FBD00DE}"/>
    <cellStyle name="Note 51 2 11 2" xfId="15374" xr:uid="{4F213513-BA10-4C75-8055-34AE4A6400F6}"/>
    <cellStyle name="Note 51 2 11 2 2" xfId="20194" xr:uid="{861AA391-807A-4366-8416-72411A9454C5}"/>
    <cellStyle name="Note 51 2 11 2 3" xfId="32194" xr:uid="{C1AAE9FF-C88F-419F-858B-9CC57D08DAA1}"/>
    <cellStyle name="Note 51 2 11 3" xfId="4769" xr:uid="{38FEDDAE-C29C-49A6-9DD8-D8ABF64DABFD}"/>
    <cellStyle name="Note 51 2 11 4" xfId="26676" xr:uid="{A30BF956-2736-45BC-A26B-FB95E600C11E}"/>
    <cellStyle name="Note 51 2 12" xfId="9303" xr:uid="{F1CD79C8-724E-4345-9B92-73F41C9131DE}"/>
    <cellStyle name="Note 51 2 12 2" xfId="15774" xr:uid="{85793188-DA8E-485D-9E26-1E25CEB60CBE}"/>
    <cellStyle name="Note 51 2 12 2 2" xfId="21621" xr:uid="{CD40D7FB-616F-46EA-BB08-18399687087E}"/>
    <cellStyle name="Note 51 2 12 2 3" xfId="32584" xr:uid="{D3870A96-2261-443D-8959-2517EE476160}"/>
    <cellStyle name="Note 51 2 12 3" xfId="20722" xr:uid="{B22068AE-65C0-484B-AA38-BDB649190A44}"/>
    <cellStyle name="Note 51 2 12 4" xfId="27065" xr:uid="{920EEB1E-882E-4622-9038-34D358F01B70}"/>
    <cellStyle name="Note 51 2 13" xfId="9509" xr:uid="{510DB3FB-A7E9-437E-9F02-59D76E359AAF}"/>
    <cellStyle name="Note 51 2 13 2" xfId="15980" xr:uid="{E3766568-84F5-47A2-926F-FB4E7B91578D}"/>
    <cellStyle name="Note 51 2 13 2 2" xfId="22525" xr:uid="{EA64783B-4D3A-48F8-B0BB-CB4A38586EBF}"/>
    <cellStyle name="Note 51 2 13 2 3" xfId="32777" xr:uid="{2DB78581-12FD-4223-8E93-E85D09F514C9}"/>
    <cellStyle name="Note 51 2 13 3" xfId="21018" xr:uid="{3E13685D-0B6E-4BC9-B0EF-C4B833D4A84B}"/>
    <cellStyle name="Note 51 2 13 4" xfId="27258" xr:uid="{202D6CEF-B8EA-4141-BCDF-3ECD44C22FB9}"/>
    <cellStyle name="Note 51 2 14" xfId="9993" xr:uid="{3239BC34-3444-43FC-82BB-B71A10B5D710}"/>
    <cellStyle name="Note 51 2 14 2" xfId="16464" xr:uid="{B1E350F9-2F0C-4532-96E1-69C978B13C39}"/>
    <cellStyle name="Note 51 2 14 2 2" xfId="22260" xr:uid="{A8C2EB17-98E1-4314-9C41-1AADEF1C2E6E}"/>
    <cellStyle name="Note 51 2 14 2 3" xfId="33081" xr:uid="{D910855A-17FA-4454-AA61-049F4AA666FD}"/>
    <cellStyle name="Note 51 2 14 3" xfId="18047" xr:uid="{8B8F2060-27BC-4B11-9D65-D9F0C1F1E0CE}"/>
    <cellStyle name="Note 51 2 14 4" xfId="27569" xr:uid="{1098A9A7-22E8-4822-85F5-B47B226DE2C5}"/>
    <cellStyle name="Note 51 2 15" xfId="10172" xr:uid="{CACB1131-7F23-4745-B204-BFE59C049271}"/>
    <cellStyle name="Note 51 2 15 2" xfId="16643" xr:uid="{7DBEC536-3BE9-45A6-8556-A093B7DC166F}"/>
    <cellStyle name="Note 51 2 15 2 2" xfId="20930" xr:uid="{3FADA907-AA3A-4455-A4EE-AD29F9120BA3}"/>
    <cellStyle name="Note 51 2 15 2 3" xfId="33258" xr:uid="{77B9F5F3-DAEF-496E-894E-9C61314F78E9}"/>
    <cellStyle name="Note 51 2 15 3" xfId="4491" xr:uid="{C2E5CB84-B3C6-4368-A5F1-88B65A4960F4}"/>
    <cellStyle name="Note 51 2 15 4" xfId="27745" xr:uid="{4714E2CE-DFCB-4200-8E50-B38DBD0BA51D}"/>
    <cellStyle name="Note 51 2 16" xfId="10349" xr:uid="{860E5F4A-548A-495F-82FC-3311D48EE52B}"/>
    <cellStyle name="Note 51 2 16 2" xfId="16820" xr:uid="{EB3CF44F-5E6B-4451-8E6E-96D66D317229}"/>
    <cellStyle name="Note 51 2 16 2 2" xfId="5249" xr:uid="{FBF8FF04-6940-4A4D-8332-ED5E25B0729E}"/>
    <cellStyle name="Note 51 2 16 2 3" xfId="33433" xr:uid="{0DAF6454-779B-44E5-8425-B9AEFA9FF4D9}"/>
    <cellStyle name="Note 51 2 16 3" xfId="5480" xr:uid="{60FADDC6-16F2-499B-820F-2280B77818DB}"/>
    <cellStyle name="Note 51 2 16 4" xfId="27921" xr:uid="{CC053E76-3A41-474F-A317-23CED6133F78}"/>
    <cellStyle name="Note 51 2 17" xfId="10511" xr:uid="{39FCEEB5-5B6E-4EC7-97E0-68EB06FFF808}"/>
    <cellStyle name="Note 51 2 17 2" xfId="16982" xr:uid="{7A7F8A54-BD11-4EED-B922-B87E51D3D6AC}"/>
    <cellStyle name="Note 51 2 17 2 2" xfId="19357" xr:uid="{34772BDA-3044-4534-A4A1-341ABC9AE4A5}"/>
    <cellStyle name="Note 51 2 17 2 3" xfId="33593" xr:uid="{E402D474-EEF9-469F-A5B2-DC6567291487}"/>
    <cellStyle name="Note 51 2 17 3" xfId="22279" xr:uid="{FBEA8FEA-BF3F-4D68-96E8-20ECCB81A9B0}"/>
    <cellStyle name="Note 51 2 17 4" xfId="28081" xr:uid="{EDE9624B-8077-4381-824D-AE815E5899FB}"/>
    <cellStyle name="Note 51 2 18" xfId="11147" xr:uid="{1C2D2262-6C55-4705-ACD4-2F4444EBB0D1}"/>
    <cellStyle name="Note 51 2 18 2" xfId="22100" xr:uid="{FF85F272-3055-43A3-B482-DC43958539D9}"/>
    <cellStyle name="Note 51 2 18 3" xfId="28469" xr:uid="{1004034B-2203-440D-920B-4F7183CDEE82}"/>
    <cellStyle name="Note 51 2 19" xfId="11606" xr:uid="{3637122A-CB8C-4F31-8FF3-281ED2AB948D}"/>
    <cellStyle name="Note 51 2 19 2" xfId="6644" xr:uid="{F5A04D2D-FB1D-44AE-8EB2-25C0807EE42E}"/>
    <cellStyle name="Note 51 2 19 3" xfId="28892" xr:uid="{F01901C5-50DF-420A-AAC0-3A0528488F09}"/>
    <cellStyle name="Note 51 2 2" xfId="2321" xr:uid="{00000000-0005-0000-0000-000012090000}"/>
    <cellStyle name="Note 51 2 2 2" xfId="4292" xr:uid="{F3B4DB9F-B68C-4B97-BB65-501612EE043F}"/>
    <cellStyle name="Note 51 2 2 2 2" xfId="13525" xr:uid="{0C4DF85C-6EE6-414F-9FAD-246BD560ECEC}"/>
    <cellStyle name="Note 51 2 2 2 2 2" xfId="20271" xr:uid="{F5084697-67A5-4A56-A185-8E9FDAB1D919}"/>
    <cellStyle name="Note 51 2 2 2 2 3" xfId="30666" xr:uid="{6CD3470C-EBE9-4852-955A-0DAABD122715}"/>
    <cellStyle name="Note 51 2 2 2 3" xfId="21388" xr:uid="{13A7515E-471F-4B10-8660-EBCCBD9150C4}"/>
    <cellStyle name="Note 51 2 2 2 4" xfId="25135" xr:uid="{620B34EA-26DF-45BC-9EF5-7584B1D29918}"/>
    <cellStyle name="Note 51 2 2 3" xfId="11607" xr:uid="{59C53936-6006-431D-B98A-35F2B4132160}"/>
    <cellStyle name="Note 51 2 2 3 2" xfId="4905" xr:uid="{C3A96D66-5BEF-4792-B504-F74AA55915D4}"/>
    <cellStyle name="Note 51 2 2 3 3" xfId="28893" xr:uid="{8E20F04F-5CA4-4F51-B40C-51D71E59DDD3}"/>
    <cellStyle name="Note 51 2 2 4" xfId="12484" xr:uid="{74E2C72F-CF78-4BA9-A70F-C76E013BAB69}"/>
    <cellStyle name="Note 51 2 2 4 2" xfId="23005" xr:uid="{8F60897B-13B8-4A6E-90C4-EDA0CCAFDF08}"/>
    <cellStyle name="Note 51 2 2 4 3" xfId="29710" xr:uid="{3138FFCA-E39B-4618-8C65-D3AA2EB1CAD5}"/>
    <cellStyle name="Note 51 2 2 5" xfId="19561" xr:uid="{92CA9D93-1539-40AB-855A-73D20AC01045}"/>
    <cellStyle name="Note 51 2 20" xfId="11330" xr:uid="{8894CE27-43E8-4CA7-B144-FBD85F134576}"/>
    <cellStyle name="Note 51 2 20 2" xfId="20331" xr:uid="{DD2105B5-8E0E-4B04-BD5D-CBA02B61BC05}"/>
    <cellStyle name="Note 51 2 20 3" xfId="28622" xr:uid="{B88AACCF-F9A3-4F02-908E-CBEC1986BAFA}"/>
    <cellStyle name="Note 51 2 21" xfId="11908" xr:uid="{4CD5068F-9F10-4F20-B32E-4123E3B8C674}"/>
    <cellStyle name="Note 51 2 21 2" xfId="5380" xr:uid="{D71E28DA-7B62-4B18-9E50-15FB619356E0}"/>
    <cellStyle name="Note 51 2 21 3" xfId="29187" xr:uid="{CB8CA4F5-C026-4EC6-92A9-B177B414E55C}"/>
    <cellStyle name="Note 51 2 22" xfId="12091" xr:uid="{5F16736E-0B8D-4EBB-936E-B80861129F37}"/>
    <cellStyle name="Note 51 2 22 2" xfId="22330" xr:uid="{CF5D9577-23D2-4653-B3E5-E21718F10E01}"/>
    <cellStyle name="Note 51 2 22 3" xfId="29366" xr:uid="{27373151-3289-43B9-B58D-FA905D50373C}"/>
    <cellStyle name="Note 51 2 23" xfId="12214" xr:uid="{0E305EAD-56A2-47E3-8013-99F6B6BBB77E}"/>
    <cellStyle name="Note 51 2 23 2" xfId="5142" xr:uid="{50A5BDD1-EFFF-4324-A18D-AD01D97BA6F3}"/>
    <cellStyle name="Note 51 2 23 3" xfId="29485" xr:uid="{69E1B27C-6BB9-4BCF-88C3-057E10984960}"/>
    <cellStyle name="Note 51 2 24" xfId="17234" xr:uid="{9E881929-6AB0-45D0-9DFE-7B8CB0CEF617}"/>
    <cellStyle name="Note 51 2 24 2" xfId="5973" xr:uid="{A3E34426-785D-4943-9CE6-296993E52902}"/>
    <cellStyle name="Note 51 2 24 3" xfId="33798" xr:uid="{D553D6DD-3B1E-4C49-B503-08A81DA18C4C}"/>
    <cellStyle name="Note 51 2 25" xfId="22320" xr:uid="{DE50A474-EF01-4738-80A4-0CC716F11062}"/>
    <cellStyle name="Note 51 2 26" xfId="27378" xr:uid="{5155A737-C617-4BEF-BEA0-48618B83A10C}"/>
    <cellStyle name="Note 51 2 27" xfId="24056" xr:uid="{A11FEDB7-1FA0-428D-88CB-BF2D5ACAEBDE}"/>
    <cellStyle name="Note 51 2 28" xfId="24115" xr:uid="{8A4D0E8C-98E3-4F4E-ABF6-9D3FDFA3311B}"/>
    <cellStyle name="Note 51 2 3" xfId="3484" xr:uid="{D2F38DBA-96C5-4508-8348-11CD1E2879B9}"/>
    <cellStyle name="Note 51 2 3 2" xfId="13524" xr:uid="{E580BA73-B6E6-443D-BAD2-489CC1C9FA84}"/>
    <cellStyle name="Note 51 2 3 2 2" xfId="19808" xr:uid="{8C81B225-2990-4BAF-97F5-8E1B7EBDB26D}"/>
    <cellStyle name="Note 51 2 3 2 3" xfId="30665" xr:uid="{3172C20D-85AC-4554-AFE1-58463BC63BA9}"/>
    <cellStyle name="Note 51 2 3 3" xfId="7172" xr:uid="{82EA4593-20E9-47D5-9CDC-387F2286C3C0}"/>
    <cellStyle name="Note 51 2 3 4" xfId="17494" xr:uid="{67296ADA-2C5A-471C-AD67-30D7F76F72E8}"/>
    <cellStyle name="Note 51 2 3 5" xfId="25134" xr:uid="{9040050C-EEAA-4039-BB62-FC2E0788AD55}"/>
    <cellStyle name="Note 51 2 4" xfId="3800" xr:uid="{062DEFCE-F557-432B-BEEB-74BFA5FB3049}"/>
    <cellStyle name="Note 51 2 4 2" xfId="14116" xr:uid="{29191156-4229-49EA-A921-E91035008ACA}"/>
    <cellStyle name="Note 51 2 4 2 2" xfId="5392" xr:uid="{797E6FD9-B2A0-4AD1-B7D8-7708F1126832}"/>
    <cellStyle name="Note 51 2 4 2 3" xfId="31144" xr:uid="{05CEA6E7-6865-4E9E-A344-9280078F3431}"/>
    <cellStyle name="Note 51 2 4 3" xfId="20185" xr:uid="{96B8B387-49E3-4AC2-A369-D47BF1E42218}"/>
    <cellStyle name="Note 51 2 4 4" xfId="25623" xr:uid="{B706FA89-46C1-4D45-B8C2-06A0309157BA}"/>
    <cellStyle name="Note 51 2 5" xfId="7542" xr:uid="{FC4179D9-F7D2-4BF3-8FA1-022C3239F2B8}"/>
    <cellStyle name="Note 51 2 5 2" xfId="13946" xr:uid="{16A55AAF-400F-4759-8AD9-A72488533B08}"/>
    <cellStyle name="Note 51 2 5 2 2" xfId="23715" xr:uid="{2617B871-CC65-4FB5-B5E4-569206E174A3}"/>
    <cellStyle name="Note 51 2 5 2 3" xfId="30976" xr:uid="{D5D9388E-853B-4ED1-B90D-10447705A466}"/>
    <cellStyle name="Note 51 2 5 3" xfId="20826" xr:uid="{56AC10FE-2C83-45B8-A4D2-9D8AC3E1A771}"/>
    <cellStyle name="Note 51 2 5 4" xfId="25455" xr:uid="{3F89619D-0DF8-46FE-ADCD-2B6D18E262D2}"/>
    <cellStyle name="Note 51 2 6" xfId="7881" xr:uid="{9284849C-8058-4515-937E-196A38DD9E77}"/>
    <cellStyle name="Note 51 2 6 2" xfId="14352" xr:uid="{24136785-0EEA-422F-B879-9D952AEC5AD7}"/>
    <cellStyle name="Note 51 2 6 2 2" xfId="20488" xr:uid="{31DB2288-95BC-4EA6-9282-623063A536B8}"/>
    <cellStyle name="Note 51 2 6 2 3" xfId="31368" xr:uid="{662C0956-1BE3-4248-B3D7-01453EEE59DE}"/>
    <cellStyle name="Note 51 2 6 3" xfId="22186" xr:uid="{644BF54F-80F2-4B6D-BD89-6A7B1ACF36D1}"/>
    <cellStyle name="Note 51 2 6 4" xfId="25847" xr:uid="{54305629-F3CC-43BD-A282-163D98F15242}"/>
    <cellStyle name="Note 51 2 7" xfId="8085" xr:uid="{D676BB58-C20A-4937-9E33-777ADCFB1B60}"/>
    <cellStyle name="Note 51 2 7 2" xfId="14556" xr:uid="{45868B2D-4609-42B3-985F-5B96345187CE}"/>
    <cellStyle name="Note 51 2 7 2 2" xfId="5678" xr:uid="{2F7106A1-F4BC-4A53-B09E-49803C09ADDE}"/>
    <cellStyle name="Note 51 2 7 2 3" xfId="31566" xr:uid="{4765858F-48AE-4E95-936D-85BFA9636939}"/>
    <cellStyle name="Note 51 2 7 3" xfId="6541" xr:uid="{B09215D3-6DA1-4A2F-A807-EFDD0A1A18A9}"/>
    <cellStyle name="Note 51 2 7 4" xfId="26046" xr:uid="{3AA78588-E988-4A46-BE74-71943F7E0117}"/>
    <cellStyle name="Note 51 2 8" xfId="8523" xr:uid="{9AA9A625-892F-4554-8007-ED7D409C01D5}"/>
    <cellStyle name="Note 51 2 8 2" xfId="14994" xr:uid="{9399B2CD-E753-44EB-A7C7-683946C20FD5}"/>
    <cellStyle name="Note 51 2 8 2 2" xfId="18907" xr:uid="{62D2202D-59D7-413F-9EAF-EA18DFBB8935}"/>
    <cellStyle name="Note 51 2 8 2 3" xfId="31905" xr:uid="{C67840F8-1133-4E7F-AA1C-568283B6AD08}"/>
    <cellStyle name="Note 51 2 8 3" xfId="19879" xr:uid="{F6F16D5A-D8EA-42CD-9EFE-24237C39E903}"/>
    <cellStyle name="Note 51 2 8 4" xfId="26386" xr:uid="{D55F1E5A-A046-49FC-8D20-39B81EAD7AFA}"/>
    <cellStyle name="Note 51 2 9" xfId="8004" xr:uid="{E6E1D311-EF4D-4C91-92CB-99AF48422D5E}"/>
    <cellStyle name="Note 51 2 9 2" xfId="14475" xr:uid="{E31040D0-3DB8-442F-8BA6-86A7CCBDB46C}"/>
    <cellStyle name="Note 51 2 9 2 2" xfId="5010" xr:uid="{B92E67AA-1C89-4E1E-A2A7-EDC52FA14C7D}"/>
    <cellStyle name="Note 51 2 9 2 3" xfId="31485" xr:uid="{D4124A7A-A354-4B7B-A646-F684E3CBEB54}"/>
    <cellStyle name="Note 51 2 9 3" xfId="23615" xr:uid="{C8AC248B-B9D7-457C-ADB6-60FBEC5212CA}"/>
    <cellStyle name="Note 51 2 9 4" xfId="25965" xr:uid="{9D8B301F-D102-45E2-AFD0-B8D7A083B01D}"/>
    <cellStyle name="Note 51 20" xfId="11146" xr:uid="{C854A20D-CA2F-4BDE-AD5B-15EF19CF33CD}"/>
    <cellStyle name="Note 51 20 2" xfId="21177" xr:uid="{4E455167-7DD3-44DA-AFA5-2F5CEAC08576}"/>
    <cellStyle name="Note 51 20 3" xfId="28468" xr:uid="{37F11634-537A-4DB7-B903-38EC801049AA}"/>
    <cellStyle name="Note 51 21" xfId="11605" xr:uid="{A876B52C-1815-48A2-80A1-3DB20EE08C9B}"/>
    <cellStyle name="Note 51 21 2" xfId="17841" xr:uid="{7806A8ED-879C-444E-B3EE-629DA4AC9DB1}"/>
    <cellStyle name="Note 51 21 3" xfId="28891" xr:uid="{53DDAE31-BD08-4920-962A-DB65E23BE7B7}"/>
    <cellStyle name="Note 51 22" xfId="10692" xr:uid="{9BCE7548-EDF5-4A75-A580-880188115EA9}"/>
    <cellStyle name="Note 51 22 2" xfId="23013" xr:uid="{BC219618-3382-4395-A3E6-8541D427524B}"/>
    <cellStyle name="Note 51 22 3" xfId="28247" xr:uid="{33592C32-E5F4-4465-87EC-3763499FA1FB}"/>
    <cellStyle name="Note 51 23" xfId="11907" xr:uid="{64A16941-24EF-47CD-9D9C-9B550AE02CF1}"/>
    <cellStyle name="Note 51 23 2" xfId="22978" xr:uid="{5F482463-9F88-4BED-A167-08C1E44F9BA2}"/>
    <cellStyle name="Note 51 23 3" xfId="29186" xr:uid="{0EFED05C-0F8E-4561-A47C-6424FB5E3C34}"/>
    <cellStyle name="Note 51 24" xfId="12090" xr:uid="{7E5334A5-001F-42CE-856E-FADFF9D8421B}"/>
    <cellStyle name="Note 51 24 2" xfId="23014" xr:uid="{247822E8-2DFD-424F-8B85-C0C04CC29AB5}"/>
    <cellStyle name="Note 51 24 3" xfId="29365" xr:uid="{DFA222CB-0687-4306-9A4B-402ABFB19E41}"/>
    <cellStyle name="Note 51 25" xfId="12213" xr:uid="{BFA7BBF4-0EB3-41F0-93D8-3ED8689AEDBB}"/>
    <cellStyle name="Note 51 25 2" xfId="5256" xr:uid="{E27B807C-2CA5-4487-9702-3B0BE1FFD92F}"/>
    <cellStyle name="Note 51 25 3" xfId="29484" xr:uid="{CE15F8D3-6589-4310-A533-9BD34269AB86}"/>
    <cellStyle name="Note 51 26" xfId="17233" xr:uid="{B6FCBA2A-407C-4EF7-8AB5-CA3B9A765308}"/>
    <cellStyle name="Note 51 26 2" xfId="17412" xr:uid="{9D02B9E4-DB81-4924-A614-A6477626143A}"/>
    <cellStyle name="Note 51 26 3" xfId="33797" xr:uid="{57D6F37A-F714-44DB-A8B4-31F46637C8E3}"/>
    <cellStyle name="Note 51 27" xfId="4773" xr:uid="{39EC9E00-48D6-4ECC-B58C-C9C71E1F95BA}"/>
    <cellStyle name="Note 51 28" xfId="24329" xr:uid="{7484420B-AD26-40DC-97C3-01FC1B6237EA}"/>
    <cellStyle name="Note 51 29" xfId="34015" xr:uid="{4A12E8D8-C007-4167-A675-24C537E7C1C2}"/>
    <cellStyle name="Note 51 3" xfId="2322" xr:uid="{00000000-0005-0000-0000-000013090000}"/>
    <cellStyle name="Note 51 3 2" xfId="4293" xr:uid="{10C3C32C-824E-412D-80F1-1BE7EAE1DC30}"/>
    <cellStyle name="Note 51 3 2 2" xfId="13526" xr:uid="{2FAF4B0F-AD63-415A-8A91-67F36AF15212}"/>
    <cellStyle name="Note 51 3 2 2 2" xfId="4963" xr:uid="{9C2B3CBF-26ED-4D98-813C-3126D26D0598}"/>
    <cellStyle name="Note 51 3 2 2 3" xfId="30667" xr:uid="{20E4F5BD-C682-4D75-B125-EB220AAD198B}"/>
    <cellStyle name="Note 51 3 2 3" xfId="21888" xr:uid="{A26F399E-D918-4C43-8FC6-DF4EF593B4EC}"/>
    <cellStyle name="Note 51 3 2 4" xfId="25136" xr:uid="{6560E724-0497-43CA-9ED2-35901D5DBA0F}"/>
    <cellStyle name="Note 51 3 3" xfId="11608" xr:uid="{74939714-F4E2-44DE-85F5-CD2C460445AD}"/>
    <cellStyle name="Note 51 3 3 2" xfId="20856" xr:uid="{395F6F0A-CA64-4994-9E12-91F6B20FBC01}"/>
    <cellStyle name="Note 51 3 3 3" xfId="28894" xr:uid="{70A09AC2-BD4F-45D9-B061-82CC536BF501}"/>
    <cellStyle name="Note 51 3 4" xfId="12485" xr:uid="{A56D0D19-6D31-41FF-9A51-3AF2B51DAEAD}"/>
    <cellStyle name="Note 51 3 4 2" xfId="23548" xr:uid="{0C313BA8-C789-411C-BA1C-A4A66826EB68}"/>
    <cellStyle name="Note 51 3 4 3" xfId="29711" xr:uid="{F2ABED8B-E950-4D19-92AD-1F1DFCD5D67A}"/>
    <cellStyle name="Note 51 3 5" xfId="19396" xr:uid="{B30D566F-7D9C-453F-85F0-E9D42F68E2D8}"/>
    <cellStyle name="Note 51 3 6" xfId="24203" xr:uid="{B1A5053C-17BE-4DB9-B8B1-A1D6BC133B4D}"/>
    <cellStyle name="Note 51 30" xfId="27385" xr:uid="{B08A6FBE-AE30-4BFE-822A-4A235DA9B154}"/>
    <cellStyle name="Note 51 4" xfId="3326" xr:uid="{71D3340D-4E70-4BF5-8C08-A8151F7FB7D3}"/>
    <cellStyle name="Note 51 4 2" xfId="12956" xr:uid="{479AEEEB-E0D9-42B1-8F2B-9B4AED0B7060}"/>
    <cellStyle name="Note 51 4 2 2" xfId="23525" xr:uid="{6A091F67-07B4-48A4-834D-D8BD1FDEF2B2}"/>
    <cellStyle name="Note 51 4 2 3" xfId="30181" xr:uid="{FE3869C1-9AC0-4D8A-A189-9BFE8D0871F3}"/>
    <cellStyle name="Note 51 4 3" xfId="6606" xr:uid="{0C2E926A-9E98-43DA-B796-E64F11E34CFD}"/>
    <cellStyle name="Note 51 4 4" xfId="20155" xr:uid="{E8A5C4F3-DEE1-47B7-81B8-F8881DF2285D}"/>
    <cellStyle name="Note 51 5" xfId="3485" xr:uid="{E9C49DFE-F272-4EDC-BDB1-BE71750FE775}"/>
    <cellStyle name="Note 51 5 2" xfId="13523" xr:uid="{E944C753-AC10-4FCC-B3E0-CD482557E54F}"/>
    <cellStyle name="Note 51 5 2 2" xfId="18084" xr:uid="{A1D5B246-937B-447B-B240-8D2956256574}"/>
    <cellStyle name="Note 51 5 2 3" xfId="30664" xr:uid="{92B9D15E-F48A-43BA-945C-4A58E56A68EA}"/>
    <cellStyle name="Note 51 5 3" xfId="7171" xr:uid="{101A3D88-5B75-4554-97EE-66EE1F917131}"/>
    <cellStyle name="Note 51 5 4" xfId="7465" xr:uid="{42C724A6-687E-41C3-A2EB-81F2F8710B49}"/>
    <cellStyle name="Note 51 5 5" xfId="25133" xr:uid="{C8623184-F317-4181-AA9D-000173212AD9}"/>
    <cellStyle name="Note 51 6" xfId="3799" xr:uid="{98667972-1E9E-40C2-9FF7-4652C69DBCE3}"/>
    <cellStyle name="Note 51 6 2" xfId="14115" xr:uid="{E5D68821-8289-4706-A8E7-54CD1A86ED89}"/>
    <cellStyle name="Note 51 6 2 2" xfId="5046" xr:uid="{AE984E91-609B-4485-9B20-A1254B151260}"/>
    <cellStyle name="Note 51 6 2 3" xfId="31143" xr:uid="{6140A090-8475-4308-9438-C56FCC796911}"/>
    <cellStyle name="Note 51 6 3" xfId="21469" xr:uid="{CBE7C0A7-489F-40ED-8347-0783F5CAD324}"/>
    <cellStyle name="Note 51 6 4" xfId="25622" xr:uid="{098B023A-6209-4E49-BB71-5142EA601185}"/>
    <cellStyle name="Note 51 7" xfId="7541" xr:uid="{500DE880-C467-46E6-ABBD-C8B3B8F5E04C}"/>
    <cellStyle name="Note 51 7 2" xfId="13945" xr:uid="{E6ED8A13-8D26-41D9-8F2B-355EC4FECF5A}"/>
    <cellStyle name="Note 51 7 2 2" xfId="19094" xr:uid="{BD208572-8F3C-4BB7-9C2A-3432719C0736}"/>
    <cellStyle name="Note 51 7 2 3" xfId="30975" xr:uid="{C215E316-2D40-42CB-ADAB-501130C93352}"/>
    <cellStyle name="Note 51 7 3" xfId="22821" xr:uid="{487879C3-D73E-4C72-ABAF-767C7B1D9E6A}"/>
    <cellStyle name="Note 51 7 4" xfId="25454" xr:uid="{0802F609-B25B-4E1F-8FBE-F7EDFB083E63}"/>
    <cellStyle name="Note 51 8" xfId="7880" xr:uid="{F62CFF00-E25F-4F22-A88B-09A164B7B71B}"/>
    <cellStyle name="Note 51 8 2" xfId="14351" xr:uid="{DBA10D79-1266-48EC-AAE0-FF3A9D3123F6}"/>
    <cellStyle name="Note 51 8 2 2" xfId="4510" xr:uid="{9AC36144-7760-4F84-AA82-D35A69EA92E2}"/>
    <cellStyle name="Note 51 8 2 3" xfId="31367" xr:uid="{FEAD2198-8C12-4D96-A64A-F2383961383C}"/>
    <cellStyle name="Note 51 8 3" xfId="21762" xr:uid="{7BD11563-01C0-48E4-8631-9444BDB72F04}"/>
    <cellStyle name="Note 51 8 4" xfId="25846" xr:uid="{FF835B12-B6AB-44B9-9903-34191EF91241}"/>
    <cellStyle name="Note 51 9" xfId="8086" xr:uid="{2FE7D73D-59B1-4315-B883-3B1998C21AFF}"/>
    <cellStyle name="Note 51 9 2" xfId="14557" xr:uid="{B628E2A0-5EBB-4901-8C38-25DAFD517036}"/>
    <cellStyle name="Note 51 9 2 2" xfId="4595" xr:uid="{C87F7FC5-D313-43CE-B159-F0ED6BA18EF1}"/>
    <cellStyle name="Note 51 9 2 3" xfId="31567" xr:uid="{A6EB41E3-90A6-4EA3-997E-4DB5458BB1A5}"/>
    <cellStyle name="Note 51 9 3" xfId="18465" xr:uid="{688679F6-CF1C-4FE1-B975-05B65A4B74C0}"/>
    <cellStyle name="Note 51 9 4" xfId="26047" xr:uid="{1992C28C-9C5C-4451-ACB9-854DB7E1DAB2}"/>
    <cellStyle name="Note 51_TRAFO" xfId="2323" xr:uid="{00000000-0005-0000-0000-000014090000}"/>
    <cellStyle name="Note 52" xfId="2324" xr:uid="{00000000-0005-0000-0000-000015090000}"/>
    <cellStyle name="Note 52 10" xfId="8524" xr:uid="{C8311AA4-B362-465D-9152-B4187192852E}"/>
    <cellStyle name="Note 52 10 2" xfId="14995" xr:uid="{A96F4BE7-E723-4868-8FDE-B176CBD93A65}"/>
    <cellStyle name="Note 52 10 2 2" xfId="23522" xr:uid="{A9DBEE9A-5B4B-457C-8661-7EA3FF47B1DD}"/>
    <cellStyle name="Note 52 10 2 3" xfId="31906" xr:uid="{62FB2187-7EAD-4F97-8381-0BE8463F62B2}"/>
    <cellStyle name="Note 52 10 3" xfId="4565" xr:uid="{CFDC9AEF-4F3B-4698-AF1B-D25D785CDF55}"/>
    <cellStyle name="Note 52 10 4" xfId="26387" xr:uid="{162F63F3-6E00-424F-B18A-181C6C8501A2}"/>
    <cellStyle name="Note 52 11" xfId="8359" xr:uid="{90016CE4-45F4-419E-8E10-77A0C13EA6AB}"/>
    <cellStyle name="Note 52 11 2" xfId="14830" xr:uid="{173BD576-A699-40DD-8307-24DCC95ADDE6}"/>
    <cellStyle name="Note 52 11 2 2" xfId="22252" xr:uid="{595D08F8-B41F-4343-9196-16267A72B6C3}"/>
    <cellStyle name="Note 52 11 2 3" xfId="31741" xr:uid="{728FDCD1-EF10-4A43-863D-77E5944E5BB8}"/>
    <cellStyle name="Note 52 11 3" xfId="7730" xr:uid="{CE4AD379-DBDE-4AB9-8741-4CDF946C65D9}"/>
    <cellStyle name="Note 52 11 4" xfId="26222" xr:uid="{EED1A930-3FF6-426A-8CD7-12A65E86A137}"/>
    <cellStyle name="Note 52 12" xfId="8728" xr:uid="{8EBFF2A9-659E-4E12-B8E3-B73D4FC6F5EF}"/>
    <cellStyle name="Note 52 12 2" xfId="15199" xr:uid="{F6D0DFD0-CEE2-4E16-B0B4-AD6811B93C56}"/>
    <cellStyle name="Note 52 12 2 2" xfId="5145" xr:uid="{0F877256-36C0-4644-9B4D-6634A251B702}"/>
    <cellStyle name="Note 52 12 2 3" xfId="32089" xr:uid="{A46DB82F-F652-4D6B-9300-EA33F35C1E68}"/>
    <cellStyle name="Note 52 12 3" xfId="6071" xr:uid="{05A1DD66-A896-42BC-B7F6-6B3BA1888C9C}"/>
    <cellStyle name="Note 52 12 4" xfId="26568" xr:uid="{20B2362E-10A1-462D-AEAB-34613E404596}"/>
    <cellStyle name="Note 52 13" xfId="8904" xr:uid="{E811E7FF-FF71-4E1A-9993-49DD09F017C6}"/>
    <cellStyle name="Note 52 13 2" xfId="15375" xr:uid="{41B41F79-DC8A-4937-B993-9A4EF53BE100}"/>
    <cellStyle name="Note 52 13 2 2" xfId="23027" xr:uid="{35B31892-585E-4C66-9B7B-F2B47575A824}"/>
    <cellStyle name="Note 52 13 2 3" xfId="32195" xr:uid="{FC39A8AF-1E69-4E44-B52F-B60112671785}"/>
    <cellStyle name="Note 52 13 3" xfId="17771" xr:uid="{AFC9F033-7173-47DF-8155-3193460472EC}"/>
    <cellStyle name="Note 52 13 4" xfId="26677" xr:uid="{5ED3BE92-6F8C-487B-B6E3-FAF646599080}"/>
    <cellStyle name="Note 52 14" xfId="9304" xr:uid="{86CE52FB-4660-4744-9585-B551519B0AFB}"/>
    <cellStyle name="Note 52 14 2" xfId="15775" xr:uid="{DAB4F37E-3A30-489F-A68D-E5BDDEF7D1A6}"/>
    <cellStyle name="Note 52 14 2 2" xfId="22479" xr:uid="{BFBDDCD7-0008-422F-97B1-40E9E1BAB22F}"/>
    <cellStyle name="Note 52 14 2 3" xfId="32585" xr:uid="{C4CFAE74-D068-4D49-8C7F-1BF2D62E9FBA}"/>
    <cellStyle name="Note 52 14 3" xfId="23388" xr:uid="{1EC4DB69-F938-4DAA-879E-72203369F647}"/>
    <cellStyle name="Note 52 14 4" xfId="27066" xr:uid="{484CD7B6-20F3-4694-B9B4-2D129D16ED53}"/>
    <cellStyle name="Note 52 15" xfId="9508" xr:uid="{C6A361F4-678A-4D8C-B4FD-E05E3FAF226D}"/>
    <cellStyle name="Note 52 15 2" xfId="15979" xr:uid="{3E5D727A-3F0C-4D99-AA04-18474BD0EC1C}"/>
    <cellStyle name="Note 52 15 2 2" xfId="18137" xr:uid="{306F7CAF-CC80-40AB-9CD1-3DFC6D187657}"/>
    <cellStyle name="Note 52 15 2 3" xfId="32776" xr:uid="{6CA12444-69F7-49BF-B820-D8FA7A26996A}"/>
    <cellStyle name="Note 52 15 3" xfId="18667" xr:uid="{E8F9E2E4-A5FA-4BA9-91E4-972E2C69F400}"/>
    <cellStyle name="Note 52 15 4" xfId="27257" xr:uid="{5CC6B9EC-906C-4541-B937-2518CC79675C}"/>
    <cellStyle name="Note 52 16" xfId="9994" xr:uid="{3A4146F2-F2E6-4D13-AC91-49810CAFC556}"/>
    <cellStyle name="Note 52 16 2" xfId="16465" xr:uid="{97E4052C-837D-44DE-9997-34DFB15FE25A}"/>
    <cellStyle name="Note 52 16 2 2" xfId="24007" xr:uid="{74888DA4-F768-4F1A-868E-F233E4516596}"/>
    <cellStyle name="Note 52 16 2 3" xfId="33082" xr:uid="{57F7407E-A59F-443E-87B2-928044ECAA98}"/>
    <cellStyle name="Note 52 16 3" xfId="17533" xr:uid="{D49FDA43-7DD1-420E-B3D9-2E0AF39DAAFD}"/>
    <cellStyle name="Note 52 16 4" xfId="27570" xr:uid="{124358B6-5E23-40A9-B71A-3F99306D0D58}"/>
    <cellStyle name="Note 52 17" xfId="10173" xr:uid="{34577D35-11B9-4500-9C6C-A2EAE5745F3A}"/>
    <cellStyle name="Note 52 17 2" xfId="16644" xr:uid="{787FD2AF-5D17-49B0-8DDF-36FAF307BF37}"/>
    <cellStyle name="Note 52 17 2 2" xfId="5174" xr:uid="{A7FB8C1F-4FD5-4581-B42B-0199750BF33F}"/>
    <cellStyle name="Note 52 17 2 3" xfId="33259" xr:uid="{8D4A6F7B-DFF1-4E73-A688-B9B9B96585D4}"/>
    <cellStyle name="Note 52 17 3" xfId="17786" xr:uid="{81388B90-CF34-4C3B-B323-11BB11D60FEE}"/>
    <cellStyle name="Note 52 17 4" xfId="27746" xr:uid="{D7FAB124-377E-4B54-83C7-9DBB3EF6F306}"/>
    <cellStyle name="Note 52 18" xfId="10350" xr:uid="{23E694D6-1487-4745-9440-51E0A8292DB9}"/>
    <cellStyle name="Note 52 18 2" xfId="16821" xr:uid="{393DE870-0259-4EE6-BE24-F02457FA046B}"/>
    <cellStyle name="Note 52 18 2 2" xfId="4432" xr:uid="{87048DF9-CFE8-469E-A5A4-835B3CF47443}"/>
    <cellStyle name="Note 52 18 2 3" xfId="33434" xr:uid="{F54D0060-6694-4239-81C1-FABA2DB31E46}"/>
    <cellStyle name="Note 52 18 3" xfId="17470" xr:uid="{183919A0-F1C0-43BC-97BD-14F8C5073E3E}"/>
    <cellStyle name="Note 52 18 4" xfId="27922" xr:uid="{DDAD8730-7BF6-45ED-BBED-381463262F24}"/>
    <cellStyle name="Note 52 19" xfId="10512" xr:uid="{BCE68003-3180-46DB-A4D3-90B54CEA862C}"/>
    <cellStyle name="Note 52 19 2" xfId="16983" xr:uid="{DCDD5352-729E-4104-869A-E9D634485EF2}"/>
    <cellStyle name="Note 52 19 2 2" xfId="22343" xr:uid="{2BB82AF6-5098-459F-8C78-BABDA29FA6E4}"/>
    <cellStyle name="Note 52 19 2 3" xfId="33594" xr:uid="{F223974A-C1C0-4394-8A0E-AA3353810182}"/>
    <cellStyle name="Note 52 19 3" xfId="21436" xr:uid="{21CD3F1B-966A-49E1-81E0-7BA26AB055CB}"/>
    <cellStyle name="Note 52 19 4" xfId="28082" xr:uid="{ACD5CE11-CF72-4103-9D93-000D4D650418}"/>
    <cellStyle name="Note 52 2" xfId="2325" xr:uid="{00000000-0005-0000-0000-000016090000}"/>
    <cellStyle name="Note 52 2 10" xfId="9071" xr:uid="{D071DBE4-DBB5-48D3-AAF2-290A4114F113}"/>
    <cellStyle name="Note 52 2 10 2" xfId="15542" xr:uid="{F77A2360-F1F5-4822-A3FB-5DC5E2643BA4}"/>
    <cellStyle name="Note 52 2 10 2 2" xfId="21930" xr:uid="{BE589C38-D4AF-404B-95A9-CA1E88400065}"/>
    <cellStyle name="Note 52 2 10 2 3" xfId="32361" xr:uid="{8B3D3B56-389B-45F6-91E8-EF653ACD19CD}"/>
    <cellStyle name="Note 52 2 10 3" xfId="19039" xr:uid="{ACCFE95D-45D6-4B46-BD88-94CEE5698111}"/>
    <cellStyle name="Note 52 2 10 4" xfId="26843" xr:uid="{87821E35-A137-41B1-8545-1A472C485891}"/>
    <cellStyle name="Note 52 2 11" xfId="8905" xr:uid="{B032E975-2AD0-4D07-8FEB-31206FA04A8A}"/>
    <cellStyle name="Note 52 2 11 2" xfId="15376" xr:uid="{5935E0E1-F5A6-4F34-8E28-5A04A42222D4}"/>
    <cellStyle name="Note 52 2 11 2 2" xfId="6108" xr:uid="{C0F41309-0B9E-4C2A-BA7C-482828C45282}"/>
    <cellStyle name="Note 52 2 11 2 3" xfId="32196" xr:uid="{DF217F7F-3A9A-4253-9989-7462C91CDFEE}"/>
    <cellStyle name="Note 52 2 11 3" xfId="5439" xr:uid="{4D510D68-9694-42B5-BA4A-1CFC93F6E0E7}"/>
    <cellStyle name="Note 52 2 11 4" xfId="26678" xr:uid="{19E10248-8369-4962-B5C1-464926A2955A}"/>
    <cellStyle name="Note 52 2 12" xfId="9305" xr:uid="{69A0A714-851C-4E86-AF4A-C8DC2A664A39}"/>
    <cellStyle name="Note 52 2 12 2" xfId="15776" xr:uid="{749645E5-C7F7-494F-9FEB-4D162410FAE9}"/>
    <cellStyle name="Note 52 2 12 2 2" xfId="19920" xr:uid="{CDCBA97E-7B1B-4345-9F7E-AADE2C032560}"/>
    <cellStyle name="Note 52 2 12 2 3" xfId="32586" xr:uid="{DE8A083C-BFAC-47AB-9F3B-80395BDA156B}"/>
    <cellStyle name="Note 52 2 12 3" xfId="20540" xr:uid="{8217BBB8-F89F-4B6C-AD5A-78CF6DF2516E}"/>
    <cellStyle name="Note 52 2 12 4" xfId="27067" xr:uid="{D8340F63-E448-4C28-8EE0-5A57E3DA4973}"/>
    <cellStyle name="Note 52 2 13" xfId="9408" xr:uid="{09CA3326-E29C-4B95-AE6D-8E223667951B}"/>
    <cellStyle name="Note 52 2 13 2" xfId="15879" xr:uid="{2C2AF781-119C-46B4-8F2D-6F78BBE70E7F}"/>
    <cellStyle name="Note 52 2 13 2 2" xfId="23929" xr:uid="{C886D8C1-C900-442D-AC3D-AF1A31E1DE33}"/>
    <cellStyle name="Note 52 2 13 2 3" xfId="32689" xr:uid="{B88AC750-5404-4E8E-B609-4E8EEBF8618F}"/>
    <cellStyle name="Note 52 2 13 3" xfId="23679" xr:uid="{38CF9211-098D-4951-BC21-415625CA643A}"/>
    <cellStyle name="Note 52 2 13 4" xfId="27169" xr:uid="{6630B47D-F6B4-438D-9013-2A729F85A14F}"/>
    <cellStyle name="Note 52 2 14" xfId="9995" xr:uid="{F2A99D40-8A55-41CC-8003-813493FB8D91}"/>
    <cellStyle name="Note 52 2 14 2" xfId="16466" xr:uid="{31926E0A-83C5-4BD6-8E71-D5B07BDB8D40}"/>
    <cellStyle name="Note 52 2 14 2 2" xfId="19728" xr:uid="{8319AC94-D98F-4A20-85F8-0F964D28AE37}"/>
    <cellStyle name="Note 52 2 14 2 3" xfId="33083" xr:uid="{F4279EEB-70C9-4FAD-901D-4FA4B880DD5B}"/>
    <cellStyle name="Note 52 2 14 3" xfId="23640" xr:uid="{7140C74A-D3F2-4AB1-8C41-F8A71F9FF885}"/>
    <cellStyle name="Note 52 2 14 4" xfId="27571" xr:uid="{846DF962-22C2-404A-8A25-9D66C43FED28}"/>
    <cellStyle name="Note 52 2 15" xfId="10174" xr:uid="{864DD159-B219-45CA-98E9-2EACF0A43497}"/>
    <cellStyle name="Note 52 2 15 2" xfId="16645" xr:uid="{B972854E-3691-477C-842F-870D965290AB}"/>
    <cellStyle name="Note 52 2 15 2 2" xfId="23922" xr:uid="{A3A5847A-52F1-4079-A9D3-ECDD129381E7}"/>
    <cellStyle name="Note 52 2 15 2 3" xfId="33260" xr:uid="{2019D813-137F-4EB3-A1E8-E910BCF992E5}"/>
    <cellStyle name="Note 52 2 15 3" xfId="18192" xr:uid="{0FD5C972-4879-4738-BF83-C1AFFC0D46D8}"/>
    <cellStyle name="Note 52 2 15 4" xfId="27747" xr:uid="{529D1D66-F475-4256-B0F0-63A0338EE403}"/>
    <cellStyle name="Note 52 2 16" xfId="10351" xr:uid="{EDE1785D-C772-4F64-87FD-05E30B7A48BD}"/>
    <cellStyle name="Note 52 2 16 2" xfId="16822" xr:uid="{A7F41572-6327-4C42-B8BB-C65FA6AF9236}"/>
    <cellStyle name="Note 52 2 16 2 2" xfId="6039" xr:uid="{4819D89E-8354-4F17-94FD-0E89FF96CF23}"/>
    <cellStyle name="Note 52 2 16 2 3" xfId="33435" xr:uid="{30E98E2B-7DAF-417B-8483-5575BFC0C21F}"/>
    <cellStyle name="Note 52 2 16 3" xfId="7187" xr:uid="{0446E232-FBE7-4DF5-B89C-045DE325FBA0}"/>
    <cellStyle name="Note 52 2 16 4" xfId="27923" xr:uid="{3B8611E6-54DB-4BB7-8C53-700A20E1B31D}"/>
    <cellStyle name="Note 52 2 17" xfId="10513" xr:uid="{DC0605CF-5089-461B-A744-61C1D2AA2198}"/>
    <cellStyle name="Note 52 2 17 2" xfId="16984" xr:uid="{A64B9FEA-1BBF-423D-8353-8B42DD66D145}"/>
    <cellStyle name="Note 52 2 17 2 2" xfId="19965" xr:uid="{2D1C4111-D0BF-4DAA-B212-83F39ED645E0}"/>
    <cellStyle name="Note 52 2 17 2 3" xfId="33595" xr:uid="{9A9D2555-B657-4879-BF88-90FA9C403C2F}"/>
    <cellStyle name="Note 52 2 17 3" xfId="20641" xr:uid="{8A59FDD1-D9DD-4ECD-8638-9DDC90F334FC}"/>
    <cellStyle name="Note 52 2 17 4" xfId="28083" xr:uid="{EA9FEE98-594F-474A-A265-21C39023490A}"/>
    <cellStyle name="Note 52 2 18" xfId="11149" xr:uid="{3E6B205C-566F-4C24-97E4-972F0345B4B1}"/>
    <cellStyle name="Note 52 2 18 2" xfId="4613" xr:uid="{B05727A0-6084-485F-B4C7-C165629A8531}"/>
    <cellStyle name="Note 52 2 18 3" xfId="28471" xr:uid="{426A025C-CA83-40A9-9AA3-D00AA2B58422}"/>
    <cellStyle name="Note 52 2 19" xfId="11610" xr:uid="{A3391DF2-40B8-478A-A305-CB3712D3C264}"/>
    <cellStyle name="Note 52 2 19 2" xfId="20697" xr:uid="{0C3BBD15-C39C-4E93-94D0-0169EE2039EA}"/>
    <cellStyle name="Note 52 2 19 3" xfId="28896" xr:uid="{5F37E4DE-180A-4DFA-B8E6-79B1B3F3F24A}"/>
    <cellStyle name="Note 52 2 2" xfId="2326" xr:uid="{00000000-0005-0000-0000-000017090000}"/>
    <cellStyle name="Note 52 2 2 2" xfId="4294" xr:uid="{ED271CB1-57B5-4BC3-B3B9-D3BA5870608F}"/>
    <cellStyle name="Note 52 2 2 2 2" xfId="13529" xr:uid="{5C1E9BD2-0446-42E0-8E8B-DA745FCD3582}"/>
    <cellStyle name="Note 52 2 2 2 2 2" xfId="23371" xr:uid="{5CF18B92-5179-4A14-98EB-150DAA8575AE}"/>
    <cellStyle name="Note 52 2 2 2 2 3" xfId="30670" xr:uid="{4EDE1E6F-5A3D-4533-8D99-976F76C79B45}"/>
    <cellStyle name="Note 52 2 2 2 3" xfId="19895" xr:uid="{FC4F160F-1FA9-4B9A-B775-6B1FA7A94717}"/>
    <cellStyle name="Note 52 2 2 2 4" xfId="25139" xr:uid="{FC21B226-8056-440E-BB93-6173E1A35F8B}"/>
    <cellStyle name="Note 52 2 2 3" xfId="11611" xr:uid="{65C09669-D8F4-4C3B-A6AA-2F6478074EE9}"/>
    <cellStyle name="Note 52 2 2 3 2" xfId="22531" xr:uid="{64B69F40-0DF5-465B-9D05-32FF20FB44D4}"/>
    <cellStyle name="Note 52 2 2 3 3" xfId="28897" xr:uid="{627246A4-C055-48AD-BCAD-184EE5DA07EA}"/>
    <cellStyle name="Note 52 2 2 4" xfId="12486" xr:uid="{6C653587-EB16-49C1-89AC-B67A4728A28E}"/>
    <cellStyle name="Note 52 2 2 4 2" xfId="5351" xr:uid="{33AC2E32-BF1F-49DE-B6EC-75594D073A81}"/>
    <cellStyle name="Note 52 2 2 4 3" xfId="29712" xr:uid="{6E836CAA-6530-4375-A83B-97B1089EAB3B}"/>
    <cellStyle name="Note 52 2 2 5" xfId="19633" xr:uid="{55990CB4-83DF-4422-9E5A-9E7EB99AA560}"/>
    <cellStyle name="Note 52 2 20" xfId="10690" xr:uid="{41435405-B5E0-42A2-A608-EDAD0B3F20C5}"/>
    <cellStyle name="Note 52 2 20 2" xfId="22339" xr:uid="{D1BF9958-F5B5-4058-B384-C735EF81CC26}"/>
    <cellStyle name="Note 52 2 20 3" xfId="28245" xr:uid="{CDA16CD6-5415-4741-9253-912A42D2AE9D}"/>
    <cellStyle name="Note 52 2 21" xfId="11910" xr:uid="{229FC8D8-2093-4D89-8F67-D5510C26A6D4}"/>
    <cellStyle name="Note 52 2 21 2" xfId="5130" xr:uid="{C34A8ACE-6D6F-4F63-8B37-68F6DE9AF73E}"/>
    <cellStyle name="Note 52 2 21 3" xfId="29189" xr:uid="{7DB0AD8B-696D-41DF-AB68-0EC5EE3C70E8}"/>
    <cellStyle name="Note 52 2 22" xfId="12093" xr:uid="{3C6DEFCF-AA5D-4003-9E25-6492495D3165}"/>
    <cellStyle name="Note 52 2 22 2" xfId="19119" xr:uid="{E7EBD429-D493-4528-8AAE-0A16E7E8DDB1}"/>
    <cellStyle name="Note 52 2 22 3" xfId="29368" xr:uid="{CA0D23AF-26CC-4A8E-9F4A-1BE5CD77D5B2}"/>
    <cellStyle name="Note 52 2 23" xfId="12216" xr:uid="{96D67547-AA1C-43B1-9971-7B72620CF370}"/>
    <cellStyle name="Note 52 2 23 2" xfId="20377" xr:uid="{503F40AA-CBE8-465B-BBC5-DC19536FD703}"/>
    <cellStyle name="Note 52 2 23 3" xfId="29487" xr:uid="{7EBB23AB-817F-40BB-8416-A5FD89373600}"/>
    <cellStyle name="Note 52 2 24" xfId="17236" xr:uid="{4FD0FB75-5219-491F-B1A1-246F8882AF89}"/>
    <cellStyle name="Note 52 2 24 2" xfId="23985" xr:uid="{65728571-22DC-40A0-8A36-FF820BF9BB8F}"/>
    <cellStyle name="Note 52 2 24 3" xfId="33800" xr:uid="{971021CB-14D5-4A6B-8E49-9B8D1F7F4408}"/>
    <cellStyle name="Note 52 2 25" xfId="17900" xr:uid="{99B61D9E-D410-46A0-8603-AFFDB60F8490}"/>
    <cellStyle name="Note 52 2 26" xfId="34106" xr:uid="{417C0FB9-AE2D-47FA-8A57-D40202C094FD}"/>
    <cellStyle name="Note 52 2 27" xfId="24067" xr:uid="{5022C12A-71D6-417E-893A-B1C6CFC73B02}"/>
    <cellStyle name="Note 52 2 28" xfId="34073" xr:uid="{328ACB39-7491-4182-B67B-FF3056B1C1DC}"/>
    <cellStyle name="Note 52 2 3" xfId="3482" xr:uid="{1ECF9EF7-5CDC-4842-8EED-7A7158C36454}"/>
    <cellStyle name="Note 52 2 3 2" xfId="13528" xr:uid="{ED1A4BC3-5134-4EC5-A39B-67182D21BEA3}"/>
    <cellStyle name="Note 52 2 3 2 2" xfId="22592" xr:uid="{7875B591-9D8A-445A-BECF-B362BADCA611}"/>
    <cellStyle name="Note 52 2 3 2 3" xfId="30669" xr:uid="{8D4B4021-2231-4A43-B906-1A7387AFF957}"/>
    <cellStyle name="Note 52 2 3 3" xfId="7175" xr:uid="{BFE6EC1C-F611-4AB3-9066-913E423EA910}"/>
    <cellStyle name="Note 52 2 3 4" xfId="19180" xr:uid="{1A8A4F1E-3611-41F4-9320-8559A459BBD1}"/>
    <cellStyle name="Note 52 2 3 5" xfId="25138" xr:uid="{973E92D4-D961-4FC7-9EEB-EB1F75A3A5EF}"/>
    <cellStyle name="Note 52 2 4" xfId="3802" xr:uid="{7FB1FDD6-88C6-438D-9D1A-22DFACA65859}"/>
    <cellStyle name="Note 52 2 4 2" xfId="14118" xr:uid="{52BF183D-5355-419A-8AF7-093F7E5732C1}"/>
    <cellStyle name="Note 52 2 4 2 2" xfId="20382" xr:uid="{A64DC405-D65B-4867-8CDD-93D6239919D5}"/>
    <cellStyle name="Note 52 2 4 2 3" xfId="31146" xr:uid="{667AD079-6C44-4E9B-B38A-F5BE3C87C384}"/>
    <cellStyle name="Note 52 2 4 3" xfId="19410" xr:uid="{8CD1DDA4-013F-4D97-A6D4-2D25272CA72B}"/>
    <cellStyle name="Note 52 2 4 4" xfId="25625" xr:uid="{8917C5D0-671B-48AA-934F-F325FDBAB339}"/>
    <cellStyle name="Note 52 2 5" xfId="7544" xr:uid="{523E5160-77B6-4400-820D-EDA0996F52C2}"/>
    <cellStyle name="Note 52 2 5 2" xfId="13948" xr:uid="{2D1DFC74-9D94-4139-84E0-2C1E97617CDD}"/>
    <cellStyle name="Note 52 2 5 2 2" xfId="23335" xr:uid="{90EEAD0A-DF30-4EE1-ACF1-0D5E489500F5}"/>
    <cellStyle name="Note 52 2 5 2 3" xfId="30978" xr:uid="{5EEEF33B-E985-4E4C-ADE9-4C0881DC905A}"/>
    <cellStyle name="Note 52 2 5 3" xfId="6009" xr:uid="{92E16572-A1D7-43DF-8C70-AADB2D4D31D2}"/>
    <cellStyle name="Note 52 2 5 4" xfId="25457" xr:uid="{575D5858-62AE-4D21-ABD2-0888871FE4CB}"/>
    <cellStyle name="Note 52 2 6" xfId="7883" xr:uid="{C218F1F9-3045-40AE-A75A-F256C1C4BECF}"/>
    <cellStyle name="Note 52 2 6 2" xfId="14354" xr:uid="{1586F9FF-DD65-45BF-A692-7E245319970E}"/>
    <cellStyle name="Note 52 2 6 2 2" xfId="4919" xr:uid="{B8248FFF-D65C-440B-B95C-C0B1162B3FF2}"/>
    <cellStyle name="Note 52 2 6 2 3" xfId="31370" xr:uid="{E4368C62-5BDD-4E90-82C1-3C071D381C1A}"/>
    <cellStyle name="Note 52 2 6 3" xfId="18204" xr:uid="{38D3BA1A-905F-4E21-976F-9D51AB24BAF6}"/>
    <cellStyle name="Note 52 2 6 4" xfId="25849" xr:uid="{4EFFEBA8-F3AC-4AE8-87D8-0CBDA5E545B2}"/>
    <cellStyle name="Note 52 2 7" xfId="8083" xr:uid="{6B793AA8-C421-46A5-A883-511D4B013AED}"/>
    <cellStyle name="Note 52 2 7 2" xfId="14554" xr:uid="{FB32A482-742A-49BF-B8EF-8A5BA230AFBD}"/>
    <cellStyle name="Note 52 2 7 2 2" xfId="17666" xr:uid="{FE5D53DD-CE0E-4450-9EFF-7D9EA2F6D24B}"/>
    <cellStyle name="Note 52 2 7 2 3" xfId="31564" xr:uid="{3918A3F5-E1E0-46C9-89F2-89228C3E2D6F}"/>
    <cellStyle name="Note 52 2 7 3" xfId="21287" xr:uid="{60513246-2A73-4D3A-B155-2FABC81526F6}"/>
    <cellStyle name="Note 52 2 7 4" xfId="26044" xr:uid="{59E15710-27EA-4CCD-B011-16C447743D1A}"/>
    <cellStyle name="Note 52 2 8" xfId="8551" xr:uid="{DE7ABD52-9920-4C4D-B0D1-5A5F6CD21410}"/>
    <cellStyle name="Note 52 2 8 2" xfId="15022" xr:uid="{0374665A-2605-46CE-8329-EA736C0BDAA5}"/>
    <cellStyle name="Note 52 2 8 2 2" xfId="18290" xr:uid="{24483823-1238-4133-B944-FC2C24D64F43}"/>
    <cellStyle name="Note 52 2 8 2 3" xfId="31929" xr:uid="{27955906-83BF-460F-A81B-E37990C5D46B}"/>
    <cellStyle name="Note 52 2 8 3" xfId="19471" xr:uid="{72ACE65C-9F41-4F8B-A4FE-52CDD3334944}"/>
    <cellStyle name="Note 52 2 8 4" xfId="26409" xr:uid="{A35A47B7-9EB9-4ED6-BF51-F249D6A11CFA}"/>
    <cellStyle name="Note 52 2 9" xfId="8360" xr:uid="{8AC5F0FA-1FAC-4964-ACAB-10D1E81D1849}"/>
    <cellStyle name="Note 52 2 9 2" xfId="14831" xr:uid="{6D7019AB-F00F-4C46-B9B0-3CBAF3E2D471}"/>
    <cellStyle name="Note 52 2 9 2 2" xfId="6127" xr:uid="{29F86D34-C75B-4DF9-96B8-4380FC8E9A88}"/>
    <cellStyle name="Note 52 2 9 2 3" xfId="31742" xr:uid="{583AB0F7-E11B-4C3A-8641-367EE2CD7039}"/>
    <cellStyle name="Note 52 2 9 3" xfId="23136" xr:uid="{122964E8-CEA1-4DEF-B442-5910EA6C15E8}"/>
    <cellStyle name="Note 52 2 9 4" xfId="26223" xr:uid="{C887223D-6123-419C-BCD0-1E80FF6DD82C}"/>
    <cellStyle name="Note 52 20" xfId="11148" xr:uid="{40A82578-EEDC-44D4-A841-58EAC37BC8B8}"/>
    <cellStyle name="Note 52 20 2" xfId="19602" xr:uid="{C6012383-4676-4CB0-BA11-599278635DBA}"/>
    <cellStyle name="Note 52 20 3" xfId="28470" xr:uid="{DDEBDD55-2165-4717-B308-F9F361711DAA}"/>
    <cellStyle name="Note 52 21" xfId="11609" xr:uid="{6F9C6923-1421-46AF-B05E-7AE8AE1A8F3B}"/>
    <cellStyle name="Note 52 21 2" xfId="19431" xr:uid="{FB93FAE9-4D28-4D92-B7CC-B0092CF36E5E}"/>
    <cellStyle name="Note 52 21 3" xfId="28895" xr:uid="{38B2187F-45EA-4861-B2B0-1915AD2AA98D}"/>
    <cellStyle name="Note 52 22" xfId="10691" xr:uid="{B6C43D85-317E-4951-AF65-201BDAF19A5A}"/>
    <cellStyle name="Note 52 22 2" xfId="23849" xr:uid="{4F47A4C6-10F7-4E3D-8842-4A9AF0A8200E}"/>
    <cellStyle name="Note 52 22 3" xfId="28246" xr:uid="{1E87C56F-08D7-477E-B168-43CF0AFA11A4}"/>
    <cellStyle name="Note 52 23" xfId="11909" xr:uid="{F2D66915-CD67-4F28-9ED6-A498E5CE467A}"/>
    <cellStyle name="Note 52 23 2" xfId="19091" xr:uid="{EDFD69AF-96A2-4618-9AB9-3FF19AD63069}"/>
    <cellStyle name="Note 52 23 3" xfId="29188" xr:uid="{7F601E76-3F07-420B-B8F5-B5195B6ABF84}"/>
    <cellStyle name="Note 52 24" xfId="12092" xr:uid="{33841EA2-5A08-4497-B551-EEF210B68BF5}"/>
    <cellStyle name="Note 52 24 2" xfId="21091" xr:uid="{313F553E-0303-49F5-AF60-C4CE6A7A4224}"/>
    <cellStyle name="Note 52 24 3" xfId="29367" xr:uid="{FF06B9A7-B04B-4564-AE77-428F8912C567}"/>
    <cellStyle name="Note 52 25" xfId="12215" xr:uid="{97566F9B-E630-4D93-9D2D-2E58B2B38275}"/>
    <cellStyle name="Note 52 25 2" xfId="18435" xr:uid="{826E5647-A7F3-46E8-BA9A-D66488677810}"/>
    <cellStyle name="Note 52 25 3" xfId="29486" xr:uid="{DCB38135-B8C7-4E5C-B0C2-8E2D26BCA61F}"/>
    <cellStyle name="Note 52 26" xfId="17235" xr:uid="{5AEFBD5C-00ED-4AAB-843C-5CBC81D911A9}"/>
    <cellStyle name="Note 52 26 2" xfId="19106" xr:uid="{9A8C52D9-127A-4B42-9D6E-9CDDDBE060E5}"/>
    <cellStyle name="Note 52 26 3" xfId="33799" xr:uid="{428861D7-E31B-4127-8DA3-724D622BA07E}"/>
    <cellStyle name="Note 52 27" xfId="19285" xr:uid="{2516997A-8628-4734-9981-214858308902}"/>
    <cellStyle name="Note 52 28" xfId="24674" xr:uid="{F5C3DC00-762F-4FB4-8A12-F4712EF2B685}"/>
    <cellStyle name="Note 52 29" xfId="34196" xr:uid="{BEF42894-C2DA-4596-9E89-A7CD73F1E2F4}"/>
    <cellStyle name="Note 52 3" xfId="2327" xr:uid="{00000000-0005-0000-0000-000018090000}"/>
    <cellStyle name="Note 52 3 2" xfId="4295" xr:uid="{6233BD20-EA3B-4CA6-A00A-F33C928563BD}"/>
    <cellStyle name="Note 52 3 2 2" xfId="13530" xr:uid="{863AB9D6-DE36-4348-89A8-79E296B9DC61}"/>
    <cellStyle name="Note 52 3 2 2 2" xfId="23760" xr:uid="{E314BEDC-F18A-4176-95A8-3CBFE48E58ED}"/>
    <cellStyle name="Note 52 3 2 2 3" xfId="30671" xr:uid="{A31BFC6B-F8DF-4BA9-BE9A-1712D2A60C13}"/>
    <cellStyle name="Note 52 3 2 3" xfId="18364" xr:uid="{A042C3B2-1247-48B2-B5C5-1A1F2A1F0B2E}"/>
    <cellStyle name="Note 52 3 2 4" xfId="25140" xr:uid="{EA244A0F-1F20-4693-8940-7F77C96E267E}"/>
    <cellStyle name="Note 52 3 3" xfId="11612" xr:uid="{2721E0FB-8958-487E-B632-83530F02C40C}"/>
    <cellStyle name="Note 52 3 3 2" xfId="5606" xr:uid="{F7A8D20F-7622-49B6-A0A5-F7EEB5CF0671}"/>
    <cellStyle name="Note 52 3 3 3" xfId="28898" xr:uid="{CD0C5FD6-9806-4765-AE2C-5DAA5302188A}"/>
    <cellStyle name="Note 52 3 4" xfId="12487" xr:uid="{F2E30803-CF1B-4BCC-AA5E-B89EC945A592}"/>
    <cellStyle name="Note 52 3 4 2" xfId="19271" xr:uid="{26AAE5DD-863A-42FD-A7BB-119ADA7868C0}"/>
    <cellStyle name="Note 52 3 4 3" xfId="29713" xr:uid="{69007DA5-58CB-4403-800A-54439B8D7BBF}"/>
    <cellStyle name="Note 52 3 5" xfId="4960" xr:uid="{E85FAF73-ADA2-4C82-9E47-88D7DA53E1D1}"/>
    <cellStyle name="Note 52 3 6" xfId="24204" xr:uid="{79BED67E-A923-4165-963E-41171D611818}"/>
    <cellStyle name="Note 52 30" xfId="34241" xr:uid="{5CE949E5-B6BC-4053-A763-71D3B10E15D3}"/>
    <cellStyle name="Note 52 4" xfId="3327" xr:uid="{626AA525-C2FF-4DC6-9BE0-104D273D2CCA}"/>
    <cellStyle name="Note 52 4 2" xfId="12957" xr:uid="{D48C5B41-2009-43FE-9B52-8B0B63C22FF1}"/>
    <cellStyle name="Note 52 4 2 2" xfId="19849" xr:uid="{06772810-913E-43C1-9706-575B068447C8}"/>
    <cellStyle name="Note 52 4 2 3" xfId="30182" xr:uid="{F6612552-BAC0-45A6-ABBF-B0EECB6390AC}"/>
    <cellStyle name="Note 52 4 3" xfId="6607" xr:uid="{075FF54A-981D-4903-8BCD-AF1DCF54E246}"/>
    <cellStyle name="Note 52 4 4" xfId="22250" xr:uid="{FA9DC0D8-23CB-48FC-8072-641246A515D3}"/>
    <cellStyle name="Note 52 5" xfId="3483" xr:uid="{60C2D556-2F8C-41F3-8C56-44C6A3F8EA16}"/>
    <cellStyle name="Note 52 5 2" xfId="13527" xr:uid="{C127A0AE-8EB3-4DB5-831E-F2A4B250C974}"/>
    <cellStyle name="Note 52 5 2 2" xfId="19344" xr:uid="{482E4363-CAB5-449D-A73D-5ED674F12ABB}"/>
    <cellStyle name="Note 52 5 2 3" xfId="30668" xr:uid="{DB1B73E6-A716-4ABD-884B-4EBF3F765BF4}"/>
    <cellStyle name="Note 52 5 3" xfId="7174" xr:uid="{D8CABC25-3791-4A18-A2D4-72810B3F6276}"/>
    <cellStyle name="Note 52 5 4" xfId="19822" xr:uid="{BF1F8489-EE0C-41D6-94E9-656B1BD8EEC5}"/>
    <cellStyle name="Note 52 5 5" xfId="25137" xr:uid="{96E6060C-1949-484F-8389-C538789E0E11}"/>
    <cellStyle name="Note 52 6" xfId="3801" xr:uid="{398DD5E9-B5F5-4CD7-A944-F8135896D7B3}"/>
    <cellStyle name="Note 52 6 2" xfId="14117" xr:uid="{17A8A611-0576-45A6-BB3D-97FF20452749}"/>
    <cellStyle name="Note 52 6 2 2" xfId="19326" xr:uid="{7ACDE12A-EF6C-42E8-B8F2-47675CD83268}"/>
    <cellStyle name="Note 52 6 2 3" xfId="31145" xr:uid="{DA36FC09-DE6E-4EFC-AF6E-0D4259B11585}"/>
    <cellStyle name="Note 52 6 3" xfId="18113" xr:uid="{962AC230-758B-4BDC-AAA1-EBD7704E4614}"/>
    <cellStyle name="Note 52 6 4" xfId="25624" xr:uid="{553C6EE4-A09D-4A8F-873F-60AFAEB2C200}"/>
    <cellStyle name="Note 52 7" xfId="7543" xr:uid="{4E9A93BE-61D7-4847-9571-4BE1A175036B}"/>
    <cellStyle name="Note 52 7 2" xfId="13947" xr:uid="{6E401647-88FE-4ECD-8D27-DBF700106532}"/>
    <cellStyle name="Note 52 7 2 2" xfId="21558" xr:uid="{F3714982-A86F-4CE6-A88A-6F7D1A79EA93}"/>
    <cellStyle name="Note 52 7 2 3" xfId="30977" xr:uid="{4B9849CC-6F8A-4487-BAB7-91A948DFA0C6}"/>
    <cellStyle name="Note 52 7 3" xfId="22732" xr:uid="{E69CAEEC-9F34-4E37-926D-50B7E13E45B7}"/>
    <cellStyle name="Note 52 7 4" xfId="25456" xr:uid="{0177A3BB-38D2-4867-A55E-088F5A4F0D22}"/>
    <cellStyle name="Note 52 8" xfId="7882" xr:uid="{ECFC7281-B934-4FBD-A7A2-6ECBC6B2C100}"/>
    <cellStyle name="Note 52 8 2" xfId="14353" xr:uid="{3B48AA16-8B4F-41EE-8757-A02812BD8548}"/>
    <cellStyle name="Note 52 8 2 2" xfId="23869" xr:uid="{1CF88EC3-FDD1-431E-A9C1-F34A874B74EA}"/>
    <cellStyle name="Note 52 8 2 3" xfId="31369" xr:uid="{17F14ABB-9A14-4909-B1CE-4D7C71D712E2}"/>
    <cellStyle name="Note 52 8 3" xfId="22845" xr:uid="{B1E9E5FB-E583-49B6-80AC-957DA2D0D3C7}"/>
    <cellStyle name="Note 52 8 4" xfId="25848" xr:uid="{482682BD-EF91-427F-9B76-F875674C6F56}"/>
    <cellStyle name="Note 52 9" xfId="8084" xr:uid="{3396E586-C19E-4628-94EC-175E6E630946}"/>
    <cellStyle name="Note 52 9 2" xfId="14555" xr:uid="{3F2BEB7C-2DF6-4826-B5FC-B96D4C609AF3}"/>
    <cellStyle name="Note 52 9 2 2" xfId="18202" xr:uid="{36D1541C-9A9E-4C75-8AE3-41DADEBB16B2}"/>
    <cellStyle name="Note 52 9 2 3" xfId="31565" xr:uid="{AF88D206-13D6-496B-BA49-2A8B915C60B4}"/>
    <cellStyle name="Note 52 9 3" xfId="18455" xr:uid="{75362D3D-8C36-40D5-B603-8D07A5EC2A36}"/>
    <cellStyle name="Note 52 9 4" xfId="26045" xr:uid="{F3104453-2BF8-47D7-88AB-33CA41C8E3B5}"/>
    <cellStyle name="Note 52_TRAFO" xfId="2328" xr:uid="{00000000-0005-0000-0000-000019090000}"/>
    <cellStyle name="Note 53" xfId="2329" xr:uid="{00000000-0005-0000-0000-00001A090000}"/>
    <cellStyle name="Note 53 10" xfId="8525" xr:uid="{6808ECAD-3C7A-4E8D-AD63-FD90E18F0DE5}"/>
    <cellStyle name="Note 53 10 2" xfId="14996" xr:uid="{528539DD-96A5-4709-954A-1FA6A4A7470E}"/>
    <cellStyle name="Note 53 10 2 2" xfId="21676" xr:uid="{CBC5D3BC-C69D-40EE-B5FF-42EFE6ECFC5F}"/>
    <cellStyle name="Note 53 10 2 3" xfId="31907" xr:uid="{5126CF81-453D-490D-879F-AF864A7003F4}"/>
    <cellStyle name="Note 53 10 3" xfId="6000" xr:uid="{13603129-6902-46FA-BBE8-0F9B9E6300D6}"/>
    <cellStyle name="Note 53 10 4" xfId="26388" xr:uid="{72EE969E-D006-45BA-A4BE-F8171DA3826B}"/>
    <cellStyle name="Note 53 11" xfId="8361" xr:uid="{41861273-9FD7-4CA8-809B-37A0C95FEC4D}"/>
    <cellStyle name="Note 53 11 2" xfId="14832" xr:uid="{3BB0E3EB-DDB3-46BB-AB8F-D4823D9ED07F}"/>
    <cellStyle name="Note 53 11 2 2" xfId="18243" xr:uid="{DB341F16-D999-466A-8D40-0F905AF06CA0}"/>
    <cellStyle name="Note 53 11 2 3" xfId="31743" xr:uid="{06205FF8-E27B-46E7-B64B-3B3A60C08E27}"/>
    <cellStyle name="Note 53 11 3" xfId="4859" xr:uid="{9D718E39-B751-45DA-A5E9-3DA618B84F70}"/>
    <cellStyle name="Note 53 11 4" xfId="26224" xr:uid="{B4FF3BAF-3185-4EC7-BE75-2AAF2EF9B771}"/>
    <cellStyle name="Note 53 12" xfId="9072" xr:uid="{23AAFEB8-F161-4AFE-AE0C-E7BC02C388D6}"/>
    <cellStyle name="Note 53 12 2" xfId="15543" xr:uid="{FDCF2B54-1702-42A0-A17E-54AEE058C7E2}"/>
    <cellStyle name="Note 53 12 2 2" xfId="21848" xr:uid="{06274FC1-6643-4B56-98BA-50AB6F10C11F}"/>
    <cellStyle name="Note 53 12 2 3" xfId="32362" xr:uid="{42FD99FB-BFA6-4B4A-8C0F-49A28994D07A}"/>
    <cellStyle name="Note 53 12 3" xfId="22085" xr:uid="{F624F19E-800B-4EBB-B2E2-A04C83F29B21}"/>
    <cellStyle name="Note 53 12 4" xfId="26844" xr:uid="{4840F021-A5A2-4A1A-8B19-FDE9F0D55C04}"/>
    <cellStyle name="Note 53 13" xfId="8906" xr:uid="{90588595-BC61-4A04-A4F4-B5C58098C1DD}"/>
    <cellStyle name="Note 53 13 2" xfId="15377" xr:uid="{73607977-793A-4D9E-9811-2CE3B1AEA085}"/>
    <cellStyle name="Note 53 13 2 2" xfId="20486" xr:uid="{D766824C-3DCE-470F-9C49-D276C8A7EFBA}"/>
    <cellStyle name="Note 53 13 2 3" xfId="32197" xr:uid="{FE466E23-0AAB-4218-A262-3740C3EF78BD}"/>
    <cellStyle name="Note 53 13 3" xfId="4696" xr:uid="{915E0802-F0E0-4780-9101-9B4A3F4B0ABD}"/>
    <cellStyle name="Note 53 13 4" xfId="26679" xr:uid="{CF386BD9-0669-4C25-B700-30C68F211447}"/>
    <cellStyle name="Note 53 14" xfId="9306" xr:uid="{4AD811B1-B152-4983-B64B-A594BC856A27}"/>
    <cellStyle name="Note 53 14 2" xfId="15777" xr:uid="{4BC99B3F-27B6-4F74-ACF5-DB306E2213A9}"/>
    <cellStyle name="Note 53 14 2 2" xfId="21114" xr:uid="{B12EB3A8-8E8D-40AA-8438-4ADA6449FB6F}"/>
    <cellStyle name="Note 53 14 2 3" xfId="32587" xr:uid="{9C2B51EA-96A1-418B-AA38-7C59586BA1B3}"/>
    <cellStyle name="Note 53 14 3" xfId="5485" xr:uid="{D0154E68-951B-4EA5-991D-7177F31D8AE7}"/>
    <cellStyle name="Note 53 14 4" xfId="27068" xr:uid="{D21F4ED7-CE59-41AC-9183-FC266976E33F}"/>
    <cellStyle name="Note 53 15" xfId="9507" xr:uid="{4D443076-FE3A-4000-A73A-CD6CE5E3F7BC}"/>
    <cellStyle name="Note 53 15 2" xfId="15978" xr:uid="{66A4F77B-EA19-4A43-AE57-244968773A3F}"/>
    <cellStyle name="Note 53 15 2 2" xfId="4865" xr:uid="{D06F9688-1C5D-4E41-8C2B-E4D1FB86AA8D}"/>
    <cellStyle name="Note 53 15 2 3" xfId="32775" xr:uid="{B2F5AF51-6CEC-4421-8703-12C71882A03E}"/>
    <cellStyle name="Note 53 15 3" xfId="5255" xr:uid="{57FA218F-7DCE-47F4-8476-6723D85FEB55}"/>
    <cellStyle name="Note 53 15 4" xfId="27256" xr:uid="{B295E3FF-C299-4450-9C99-726DA30C310E}"/>
    <cellStyle name="Note 53 16" xfId="9996" xr:uid="{FAAB90C3-BEAD-425E-AFF1-94D97ADF129E}"/>
    <cellStyle name="Note 53 16 2" xfId="16467" xr:uid="{1C22ABF9-2F08-415F-B2EF-E994F26169D6}"/>
    <cellStyle name="Note 53 16 2 2" xfId="23037" xr:uid="{E779A4B8-DB2D-4E72-90B8-6957465C09A3}"/>
    <cellStyle name="Note 53 16 2 3" xfId="33084" xr:uid="{8351C5EA-6ECC-48F8-867C-7692A485CD0B}"/>
    <cellStyle name="Note 53 16 3" xfId="4902" xr:uid="{F6943CFE-F267-4599-8A11-D8857D59B93B}"/>
    <cellStyle name="Note 53 16 4" xfId="27572" xr:uid="{183FCF6B-E5EA-4638-ABDB-A2BEF33CA2F3}"/>
    <cellStyle name="Note 53 17" xfId="10175" xr:uid="{02EF46B6-288F-4C1A-9838-84A171E1D12B}"/>
    <cellStyle name="Note 53 17 2" xfId="16646" xr:uid="{16A290EA-EC8C-4EFA-A855-FC85DF2041B7}"/>
    <cellStyle name="Note 53 17 2 2" xfId="5012" xr:uid="{2FA6329A-9CCD-44FC-95AB-73E32A9B7C02}"/>
    <cellStyle name="Note 53 17 2 3" xfId="33261" xr:uid="{4635AD35-A4EF-4E23-9DCA-740D9EA6E128}"/>
    <cellStyle name="Note 53 17 3" xfId="19843" xr:uid="{4865E134-6F4A-430B-A3FD-A117B398129C}"/>
    <cellStyle name="Note 53 17 4" xfId="27748" xr:uid="{3C6BC995-D1B8-4C6C-A513-47EB1B3122CA}"/>
    <cellStyle name="Note 53 18" xfId="10352" xr:uid="{921844F2-A7E9-4987-9CB5-097005FCFE5A}"/>
    <cellStyle name="Note 53 18 2" xfId="16823" xr:uid="{9B513EBE-19CF-49B2-B505-F6691042EAA9}"/>
    <cellStyle name="Note 53 18 2 2" xfId="17763" xr:uid="{B38F5049-EFCD-47D2-B884-CD07EA905DEB}"/>
    <cellStyle name="Note 53 18 2 3" xfId="33436" xr:uid="{CED63068-3304-4CCF-A666-1C0BE3A06BCD}"/>
    <cellStyle name="Note 53 18 3" xfId="19741" xr:uid="{E0DE6034-1B2A-460B-9E42-0674838280E8}"/>
    <cellStyle name="Note 53 18 4" xfId="27924" xr:uid="{3ED3972D-172E-44B7-8221-621660CC9D8C}"/>
    <cellStyle name="Note 53 19" xfId="10514" xr:uid="{B63820E2-3496-4FA3-B71B-35DC0AC76026}"/>
    <cellStyle name="Note 53 19 2" xfId="16985" xr:uid="{70E7CC59-ADDA-4924-86EC-09A6DBB58B1B}"/>
    <cellStyle name="Note 53 19 2 2" xfId="19295" xr:uid="{2FE3DAAE-45AD-4ACC-9B7C-CC637A3F8262}"/>
    <cellStyle name="Note 53 19 2 3" xfId="33596" xr:uid="{E836B212-5204-4CF9-8E07-B2D63282059A}"/>
    <cellStyle name="Note 53 19 3" xfId="21413" xr:uid="{A40A848F-759F-4FB9-AC84-939B1CD62E7C}"/>
    <cellStyle name="Note 53 19 4" xfId="28084" xr:uid="{9967B270-7B24-4AB8-A56B-0586D22AEBA0}"/>
    <cellStyle name="Note 53 2" xfId="2330" xr:uid="{00000000-0005-0000-0000-00001B090000}"/>
    <cellStyle name="Note 53 2 10" xfId="9073" xr:uid="{B43F44A3-88E7-44E8-94A0-E59308BA0F3B}"/>
    <cellStyle name="Note 53 2 10 2" xfId="15544" xr:uid="{EFEDB09E-9F65-4BE2-BFB1-2BEF7E3EC182}"/>
    <cellStyle name="Note 53 2 10 2 2" xfId="5690" xr:uid="{AC23AB0A-F0D8-4909-96DC-E10E02D0D672}"/>
    <cellStyle name="Note 53 2 10 2 3" xfId="32363" xr:uid="{8BFA5E7D-F928-4196-8AA7-C6DD5334A253}"/>
    <cellStyle name="Note 53 2 10 3" xfId="22785" xr:uid="{4595339C-89A3-484E-BFF8-25C51AA8A9E7}"/>
    <cellStyle name="Note 53 2 10 4" xfId="26845" xr:uid="{A5C232A1-AA44-4E61-B6B2-33E957E95E17}"/>
    <cellStyle name="Note 53 2 11" xfId="8741" xr:uid="{DCB229C3-CCDF-4966-88BD-0EB27AC948D1}"/>
    <cellStyle name="Note 53 2 11 2" xfId="15212" xr:uid="{5AEAE78A-5DF8-473C-8A30-5313D8C53987}"/>
    <cellStyle name="Note 53 2 11 2 2" xfId="17914" xr:uid="{401755F8-8A38-4BFA-8A9B-D5917A91CAB8}"/>
    <cellStyle name="Note 53 2 11 2 3" xfId="32100" xr:uid="{D9DE13F5-630F-4E19-8291-12C69DE92590}"/>
    <cellStyle name="Note 53 2 11 3" xfId="7632" xr:uid="{FDE733F8-2F99-44C7-A0FC-539DD5296DCC}"/>
    <cellStyle name="Note 53 2 11 4" xfId="26579" xr:uid="{C07C19B0-4D98-4408-81E3-4EA809B27D2A}"/>
    <cellStyle name="Note 53 2 12" xfId="9307" xr:uid="{D9A416B7-26F8-44AE-B093-8080B0612477}"/>
    <cellStyle name="Note 53 2 12 2" xfId="15778" xr:uid="{05A5EEC6-E790-49BD-996F-63FBB67B76F2}"/>
    <cellStyle name="Note 53 2 12 2 2" xfId="18602" xr:uid="{37334AE4-0BA6-40AA-B63D-59268E298EC2}"/>
    <cellStyle name="Note 53 2 12 2 3" xfId="32588" xr:uid="{05E5FAAD-CAEC-43FA-B500-7D60C6C8292D}"/>
    <cellStyle name="Note 53 2 12 3" xfId="17924" xr:uid="{372FB1D8-BC24-4C70-8404-FAF6C9FA9880}"/>
    <cellStyle name="Note 53 2 12 4" xfId="27069" xr:uid="{1A69C034-0347-427E-8CC8-B86D512A0A9D}"/>
    <cellStyle name="Note 53 2 13" xfId="9506" xr:uid="{793E77FF-C04B-4DD4-9CEE-4D0298CC8EE7}"/>
    <cellStyle name="Note 53 2 13 2" xfId="15977" xr:uid="{A0E08C51-2E4D-4799-A3BE-7E08A9C31A3A}"/>
    <cellStyle name="Note 53 2 13 2 2" xfId="22901" xr:uid="{BA0373E3-EC51-47C7-9C9C-0B35F8A1D15D}"/>
    <cellStyle name="Note 53 2 13 2 3" xfId="32774" xr:uid="{2BBC3765-10B0-45CA-B8B8-37BE44764242}"/>
    <cellStyle name="Note 53 2 13 3" xfId="22159" xr:uid="{56D2C1B9-D437-483D-957B-5AEDDAD730E6}"/>
    <cellStyle name="Note 53 2 13 4" xfId="27255" xr:uid="{8D5C3CCD-5E6C-43E0-8F33-AA7404E23A7A}"/>
    <cellStyle name="Note 53 2 14" xfId="9997" xr:uid="{DBB3C43B-66D4-4726-A5F9-A3F7F4D6FEF2}"/>
    <cellStyle name="Note 53 2 14 2" xfId="16468" xr:uid="{3DE81A62-1765-476E-857F-EB1B79B23DDF}"/>
    <cellStyle name="Note 53 2 14 2 2" xfId="20022" xr:uid="{DDDA64CB-E54A-4235-952B-ACFD93227553}"/>
    <cellStyle name="Note 53 2 14 2 3" xfId="33085" xr:uid="{F78340BA-C3A3-4F54-83C2-D04A734778C3}"/>
    <cellStyle name="Note 53 2 14 3" xfId="6552" xr:uid="{050E29D3-F059-492B-BD79-2F11F9ECA24A}"/>
    <cellStyle name="Note 53 2 14 4" xfId="27573" xr:uid="{066196A4-7216-4E51-A001-2067EADEBFF3}"/>
    <cellStyle name="Note 53 2 15" xfId="10176" xr:uid="{CE6D9F2F-5C80-42E0-9137-EA3C3177402E}"/>
    <cellStyle name="Note 53 2 15 2" xfId="16647" xr:uid="{0529FBF4-6930-49D1-8D15-52137406B4EB}"/>
    <cellStyle name="Note 53 2 15 2 2" xfId="23523" xr:uid="{EBC8E076-0D8C-4234-B11E-412D3B76777B}"/>
    <cellStyle name="Note 53 2 15 2 3" xfId="33262" xr:uid="{66BB67C3-A53C-48E4-A344-26558237C600}"/>
    <cellStyle name="Note 53 2 15 3" xfId="6158" xr:uid="{B4D1DCCC-9619-4007-8464-DFDD3B559418}"/>
    <cellStyle name="Note 53 2 15 4" xfId="27749" xr:uid="{B4F04F32-CEA7-4FE7-8BD1-19D9F37FBF5C}"/>
    <cellStyle name="Note 53 2 16" xfId="10353" xr:uid="{18F1F9EF-BBFA-418E-87EC-7ABEC0816593}"/>
    <cellStyle name="Note 53 2 16 2" xfId="16824" xr:uid="{7B174A50-ACB0-4C41-9813-83D3FF3237A1}"/>
    <cellStyle name="Note 53 2 16 2 2" xfId="19398" xr:uid="{12109001-2D33-45CC-BC4E-1B2552FA4AA2}"/>
    <cellStyle name="Note 53 2 16 2 3" xfId="33437" xr:uid="{FE546B17-F428-4964-9A6E-B916CB336A35}"/>
    <cellStyle name="Note 53 2 16 3" xfId="21196" xr:uid="{2D472FCE-7AB2-4441-8835-97C475AAB1BE}"/>
    <cellStyle name="Note 53 2 16 4" xfId="27925" xr:uid="{2943DB0A-28D1-4C65-A147-9DEF9A06E26C}"/>
    <cellStyle name="Note 53 2 17" xfId="10515" xr:uid="{72A9E643-0EFE-40E5-B990-D6B6DE82060F}"/>
    <cellStyle name="Note 53 2 17 2" xfId="16986" xr:uid="{525DF646-10C8-4363-928E-F9B1C166DB6D}"/>
    <cellStyle name="Note 53 2 17 2 2" xfId="18493" xr:uid="{B9AA9FF3-72BA-4B40-A101-B70FCAA635D7}"/>
    <cellStyle name="Note 53 2 17 2 3" xfId="33597" xr:uid="{23B1F132-669D-423F-AC2C-7BF99AFFDAC3}"/>
    <cellStyle name="Note 53 2 17 3" xfId="21112" xr:uid="{300D0A5E-0B4D-4D44-B71F-08FE3DCE37B0}"/>
    <cellStyle name="Note 53 2 17 4" xfId="28085" xr:uid="{F9CBE250-70DD-4EF8-9F71-83351F339542}"/>
    <cellStyle name="Note 53 2 18" xfId="11151" xr:uid="{166443E8-B5AF-4C73-A2F9-97F791F82486}"/>
    <cellStyle name="Note 53 2 18 2" xfId="21736" xr:uid="{A9AED3CB-65FB-4A31-9ABD-6F7D4074D544}"/>
    <cellStyle name="Note 53 2 18 3" xfId="28473" xr:uid="{154B14D5-F16D-412C-8045-5E16CE726088}"/>
    <cellStyle name="Note 53 2 19" xfId="11614" xr:uid="{C0CD188D-D67D-4580-B1F8-5E8C4A7E3EAA}"/>
    <cellStyle name="Note 53 2 19 2" xfId="5784" xr:uid="{EACD6978-8730-4F2D-8A08-0FEE19C3550F}"/>
    <cellStyle name="Note 53 2 19 3" xfId="28900" xr:uid="{DF0F37E5-80C7-4BF9-9DFC-CDFE57E0C437}"/>
    <cellStyle name="Note 53 2 2" xfId="2331" xr:uid="{00000000-0005-0000-0000-00001C090000}"/>
    <cellStyle name="Note 53 2 2 2" xfId="4296" xr:uid="{404CC517-7F9E-4B7D-901E-C722272D8F8C}"/>
    <cellStyle name="Note 53 2 2 2 2" xfId="13533" xr:uid="{48D1BFCB-8491-4C8C-8655-A067441DC9A2}"/>
    <cellStyle name="Note 53 2 2 2 2 2" xfId="23683" xr:uid="{3E5EB7B6-7008-4185-A7F9-A13F6F9E2A6A}"/>
    <cellStyle name="Note 53 2 2 2 2 3" xfId="30674" xr:uid="{F21DB100-07D0-4386-B029-0586F2A7D2FD}"/>
    <cellStyle name="Note 53 2 2 2 3" xfId="4534" xr:uid="{949B3649-EA2C-42B5-A054-962626F28B4C}"/>
    <cellStyle name="Note 53 2 2 2 4" xfId="25143" xr:uid="{0BB18618-5BEE-42AC-A640-E10EECEEAA83}"/>
    <cellStyle name="Note 53 2 2 3" xfId="11615" xr:uid="{0A063656-69C9-43B8-A0BA-CF5C93411551}"/>
    <cellStyle name="Note 53 2 2 3 2" xfId="23463" xr:uid="{F5671B3A-AF73-498A-8755-C9126F596D67}"/>
    <cellStyle name="Note 53 2 2 3 3" xfId="28901" xr:uid="{B8C19A12-DFBD-4302-936E-921F5C7995AF}"/>
    <cellStyle name="Note 53 2 2 4" xfId="12488" xr:uid="{F8725161-58A4-494C-9AB5-E30BA9A60095}"/>
    <cellStyle name="Note 53 2 2 4 2" xfId="23080" xr:uid="{027ADFD2-CE42-41E2-84AB-006273D5E645}"/>
    <cellStyle name="Note 53 2 2 4 3" xfId="29714" xr:uid="{64466C64-DEC1-4AAE-8DF7-E0D2537C5D0B}"/>
    <cellStyle name="Note 53 2 2 5" xfId="20729" xr:uid="{F4500A6E-3370-4472-93BA-78C473A032A4}"/>
    <cellStyle name="Note 53 2 20" xfId="10688" xr:uid="{CA661D16-F7BD-4368-941E-784A9E91FD72}"/>
    <cellStyle name="Note 53 2 20 2" xfId="6151" xr:uid="{F9C857CD-CF63-499B-8565-A3B789E8D8D9}"/>
    <cellStyle name="Note 53 2 20 3" xfId="28243" xr:uid="{36FB9189-AC71-489F-B0D6-F6B3A4687CA9}"/>
    <cellStyle name="Note 53 2 21" xfId="11912" xr:uid="{44D93E75-C748-482E-85E7-967117E919F4}"/>
    <cellStyle name="Note 53 2 21 2" xfId="6969" xr:uid="{E278BEA5-172F-4878-8808-4EEF1A787109}"/>
    <cellStyle name="Note 53 2 21 3" xfId="29191" xr:uid="{382AE65C-0892-46D6-88FC-23F8CA0A1F6E}"/>
    <cellStyle name="Note 53 2 22" xfId="12095" xr:uid="{3EA5BA76-6265-403B-81D0-1F0818F26E43}"/>
    <cellStyle name="Note 53 2 22 2" xfId="20480" xr:uid="{66CB6FFA-5489-4545-BD07-AB40A1A306D6}"/>
    <cellStyle name="Note 53 2 22 3" xfId="29370" xr:uid="{6ABDBA86-2FA8-4C93-9EFA-80484C3F2BA5}"/>
    <cellStyle name="Note 53 2 23" xfId="12218" xr:uid="{D5DBE18A-3249-44F4-A5FD-A82A2E298C02}"/>
    <cellStyle name="Note 53 2 23 2" xfId="22594" xr:uid="{56A05722-56FD-4DAC-A758-EB912D878B46}"/>
    <cellStyle name="Note 53 2 23 3" xfId="29489" xr:uid="{3A5E9D9D-9993-44F4-BA49-E603B8F79084}"/>
    <cellStyle name="Note 53 2 24" xfId="17238" xr:uid="{12EBCA31-BE18-4D85-ACFD-E363E73583D6}"/>
    <cellStyle name="Note 53 2 24 2" xfId="23179" xr:uid="{DCB17F9F-3141-4FEA-81E5-9A6AFAA51D9F}"/>
    <cellStyle name="Note 53 2 24 3" xfId="33802" xr:uid="{C75DDEF3-3422-46D8-B23C-232271655494}"/>
    <cellStyle name="Note 53 2 25" xfId="19079" xr:uid="{D10150C3-3460-4795-9BC7-3FBE43C422A0}"/>
    <cellStyle name="Note 53 2 26" xfId="30214" xr:uid="{3D6E1F8A-29DA-46CB-A673-35008C4DDB74}"/>
    <cellStyle name="Note 53 2 27" xfId="34148" xr:uid="{C8307F44-085A-4547-AA37-44A8C40F9BD7}"/>
    <cellStyle name="Note 53 2 28" xfId="34170" xr:uid="{1CE77DFE-5E06-41C2-A3F9-C95E979A37A6}"/>
    <cellStyle name="Note 53 2 3" xfId="3481" xr:uid="{E4FD0A0F-AEA7-40CE-B594-83368061886E}"/>
    <cellStyle name="Note 53 2 3 2" xfId="13532" xr:uid="{91EF331C-6A3F-4653-8067-DFF2BEECFC00}"/>
    <cellStyle name="Note 53 2 3 2 2" xfId="18034" xr:uid="{B8607C24-3D4B-4C97-A574-526114E2C305}"/>
    <cellStyle name="Note 53 2 3 2 3" xfId="30673" xr:uid="{ED3BCDD1-02EB-49BF-BABC-5074C165B5E5}"/>
    <cellStyle name="Note 53 2 3 3" xfId="7179" xr:uid="{39E73E64-0EB5-430B-8816-7514A3E453D0}"/>
    <cellStyle name="Note 53 2 3 4" xfId="21863" xr:uid="{B6554CCA-2830-4805-8B61-B06B26592E67}"/>
    <cellStyle name="Note 53 2 3 5" xfId="25142" xr:uid="{E451F1D4-B7DE-49B3-B15A-756D0DAEF2AD}"/>
    <cellStyle name="Note 53 2 4" xfId="3804" xr:uid="{9720FAE0-5104-49B6-82D6-C7E06045B1AB}"/>
    <cellStyle name="Note 53 2 4 2" xfId="14120" xr:uid="{DBA380EE-645E-476F-8DDE-87A6F48A0210}"/>
    <cellStyle name="Note 53 2 4 2 2" xfId="21470" xr:uid="{B4C5EE9D-C25F-40AA-BA2B-3181A2A8855D}"/>
    <cellStyle name="Note 53 2 4 2 3" xfId="31148" xr:uid="{357D69BD-AA83-4BB6-9095-7AA3CFF6B2F1}"/>
    <cellStyle name="Note 53 2 4 3" xfId="21900" xr:uid="{6B6E47B7-7DD0-4DEF-9656-A3B0272BE341}"/>
    <cellStyle name="Note 53 2 4 4" xfId="25627" xr:uid="{70F86D5E-CEDF-4A56-ADAD-A76FCC103A13}"/>
    <cellStyle name="Note 53 2 5" xfId="7545" xr:uid="{B7816F8D-85DE-4EDF-A633-A860E91A1595}"/>
    <cellStyle name="Note 53 2 5 2" xfId="13949" xr:uid="{2CC3170F-4544-48D5-8F00-A17B072F86E9}"/>
    <cellStyle name="Note 53 2 5 2 2" xfId="17978" xr:uid="{D12B0A10-3BA7-470D-93C0-D59AFCB38E59}"/>
    <cellStyle name="Note 53 2 5 2 3" xfId="30979" xr:uid="{19A46916-5893-49C8-9E44-CEA2EC9793B4}"/>
    <cellStyle name="Note 53 2 5 3" xfId="18583" xr:uid="{0942F416-D783-4834-8C99-DC8DF03679D7}"/>
    <cellStyle name="Note 53 2 5 4" xfId="25458" xr:uid="{67C8246A-9B4F-4C15-9A46-FFF63EA8CC62}"/>
    <cellStyle name="Note 53 2 6" xfId="7885" xr:uid="{4DDE11E2-4D48-41B3-BD1B-1674ED684B6D}"/>
    <cellStyle name="Note 53 2 6 2" xfId="14356" xr:uid="{D607383E-B1C2-4089-8435-5C368A95A198}"/>
    <cellStyle name="Note 53 2 6 2 2" xfId="22968" xr:uid="{7FB07AE4-809B-4A0B-82C6-F8BFCBF1D6E9}"/>
    <cellStyle name="Note 53 2 6 2 3" xfId="31372" xr:uid="{1B4925F7-947F-49D8-90DD-48F8882EBBF5}"/>
    <cellStyle name="Note 53 2 6 3" xfId="23825" xr:uid="{0718CFE6-3AAE-41F2-9CFA-A2789EA80A11}"/>
    <cellStyle name="Note 53 2 6 4" xfId="25851" xr:uid="{6BDF4895-26D4-413D-A308-60BAE8D48E2E}"/>
    <cellStyle name="Note 53 2 7" xfId="8081" xr:uid="{13826382-88AB-4A7F-B320-0A8FC568A539}"/>
    <cellStyle name="Note 53 2 7 2" xfId="14552" xr:uid="{C1500848-CAAF-4DED-B341-14FC9D04774E}"/>
    <cellStyle name="Note 53 2 7 2 2" xfId="20389" xr:uid="{14715D0E-F07D-45A8-97FD-DB0B714BB780}"/>
    <cellStyle name="Note 53 2 7 2 3" xfId="31562" xr:uid="{201104B7-5DAB-471B-910C-739A4AB8D210}"/>
    <cellStyle name="Note 53 2 7 3" xfId="23326" xr:uid="{BA52F6A7-A76D-446F-A810-CFE18A50DC90}"/>
    <cellStyle name="Note 53 2 7 4" xfId="26042" xr:uid="{9C6732F3-2038-41F6-8782-19B9C115750A}"/>
    <cellStyle name="Note 53 2 8" xfId="8526" xr:uid="{7B08BCFB-D2BC-450F-9B8D-421F7ED68411}"/>
    <cellStyle name="Note 53 2 8 2" xfId="14997" xr:uid="{A6CDCDD0-594D-4938-948D-3DE01624C8BC}"/>
    <cellStyle name="Note 53 2 8 2 2" xfId="17919" xr:uid="{D91F8EA5-B19C-4982-8E81-295987CB73E0}"/>
    <cellStyle name="Note 53 2 8 2 3" xfId="31908" xr:uid="{376235B9-E4A4-4481-B483-D1D783ECE2C0}"/>
    <cellStyle name="Note 53 2 8 3" xfId="5695" xr:uid="{332EE3D0-567D-4CBD-928C-F64159E31CEC}"/>
    <cellStyle name="Note 53 2 8 4" xfId="26389" xr:uid="{08308EF6-0252-4715-B4D0-CC5AF023651B}"/>
    <cellStyle name="Note 53 2 9" xfId="8362" xr:uid="{AF2142FB-BF65-4B91-B291-BC18B93F45E7}"/>
    <cellStyle name="Note 53 2 9 2" xfId="14833" xr:uid="{26898DFE-C011-4E1B-B375-CF6222ACCB33}"/>
    <cellStyle name="Note 53 2 9 2 2" xfId="7685" xr:uid="{A9790AF6-EBDC-4EC1-B5DA-AE2BED66C7A4}"/>
    <cellStyle name="Note 53 2 9 2 3" xfId="31744" xr:uid="{A4A6F823-1187-4A11-9496-EC221D35EC24}"/>
    <cellStyle name="Note 53 2 9 3" xfId="22556" xr:uid="{32402F0F-F8E9-4F92-8186-BB8E61120EDB}"/>
    <cellStyle name="Note 53 2 9 4" xfId="26225" xr:uid="{1E685715-5D08-4401-B559-13F2019336EC}"/>
    <cellStyle name="Note 53 20" xfId="11150" xr:uid="{52A68028-E931-4F16-9387-B1F5E291A6FE}"/>
    <cellStyle name="Note 53 20 2" xfId="20511" xr:uid="{71255380-E4FD-4029-A806-9F71E3042001}"/>
    <cellStyle name="Note 53 20 3" xfId="28472" xr:uid="{9577C77E-BDA4-4D0D-A846-BE5CE2EABEB8}"/>
    <cellStyle name="Note 53 21" xfId="11613" xr:uid="{441F60D4-D166-45F1-88F3-B507A5CB48EB}"/>
    <cellStyle name="Note 53 21 2" xfId="19195" xr:uid="{481F2B96-B855-40DE-ADD4-FD9F69EE560E}"/>
    <cellStyle name="Note 53 21 3" xfId="28899" xr:uid="{699C1D0A-D71E-424F-A274-D1C0BF22C489}"/>
    <cellStyle name="Note 53 22" xfId="10689" xr:uid="{AA070A36-D694-45B5-A8E0-990C915C44FE}"/>
    <cellStyle name="Note 53 22 2" xfId="7100" xr:uid="{D19E567F-B4BF-4550-828D-904ACED70078}"/>
    <cellStyle name="Note 53 22 3" xfId="28244" xr:uid="{9740DAEC-2852-4BC5-866B-6C9972FDFED4}"/>
    <cellStyle name="Note 53 23" xfId="11911" xr:uid="{0D141827-ABBF-4B74-ACC5-E2BAC2E2F84D}"/>
    <cellStyle name="Note 53 23 2" xfId="5222" xr:uid="{C946208C-3B4C-4307-B1C6-64BA0BC49EEC}"/>
    <cellStyle name="Note 53 23 3" xfId="29190" xr:uid="{293AD641-3037-4B2E-A82E-5606F45653AB}"/>
    <cellStyle name="Note 53 24" xfId="12094" xr:uid="{66266BD6-A2E8-440A-904B-0E03E69C7970}"/>
    <cellStyle name="Note 53 24 2" xfId="5798" xr:uid="{8DA3AE5B-BF85-4921-AD61-B94B18F3B5EF}"/>
    <cellStyle name="Note 53 24 3" xfId="29369" xr:uid="{7F5B00CB-70A5-4515-AEBF-71AE715D014C}"/>
    <cellStyle name="Note 53 25" xfId="12217" xr:uid="{7BBBF7EA-D03F-4C2A-A2C8-725BC0BD5348}"/>
    <cellStyle name="Note 53 25 2" xfId="19588" xr:uid="{73E85AB6-57DB-4BA9-B232-F296731F2C12}"/>
    <cellStyle name="Note 53 25 3" xfId="29488" xr:uid="{DBCF9C13-ADED-4B67-8D18-30274E76539E}"/>
    <cellStyle name="Note 53 26" xfId="17237" xr:uid="{54A81933-6E60-4848-BAFC-2038830DD381}"/>
    <cellStyle name="Note 53 26 2" xfId="23247" xr:uid="{73BFBCBF-11AD-4519-BEDD-BBE6E5E7972C}"/>
    <cellStyle name="Note 53 26 3" xfId="33801" xr:uid="{FD359A29-AE0C-4E97-A94A-C219E53C529A}"/>
    <cellStyle name="Note 53 27" xfId="5770" xr:uid="{397A0576-F778-4887-AC3C-B36C3BB709CA}"/>
    <cellStyle name="Note 53 28" xfId="34104" xr:uid="{FE0CAF70-78D2-4C1D-B896-87F95A72E53B}"/>
    <cellStyle name="Note 53 29" xfId="24216" xr:uid="{A8B19261-F0A8-47CC-9777-E7C44F1BEC89}"/>
    <cellStyle name="Note 53 3" xfId="2332" xr:uid="{00000000-0005-0000-0000-00001D090000}"/>
    <cellStyle name="Note 53 3 2" xfId="4297" xr:uid="{A2AA1E76-5504-414A-92A8-88AA1EE21618}"/>
    <cellStyle name="Note 53 3 2 2" xfId="13534" xr:uid="{4E1BF698-5ABD-478D-B414-0D8117FD8895}"/>
    <cellStyle name="Note 53 3 2 2 2" xfId="23338" xr:uid="{5645CA44-37E6-4A77-BFF3-FA3355EF6BCB}"/>
    <cellStyle name="Note 53 3 2 2 3" xfId="30675" xr:uid="{EE7F025C-0B75-4C07-A740-46E752413E01}"/>
    <cellStyle name="Note 53 3 2 3" xfId="19919" xr:uid="{43C7D92F-96BB-41D2-A2C2-946A0010B809}"/>
    <cellStyle name="Note 53 3 2 4" xfId="25144" xr:uid="{80957595-D538-4F07-A208-5DF60042D119}"/>
    <cellStyle name="Note 53 3 3" xfId="11616" xr:uid="{9981F187-F10B-4D4D-902C-317793B6A26F}"/>
    <cellStyle name="Note 53 3 3 2" xfId="21555" xr:uid="{5C0492F0-4F3E-4E94-9DD0-BC6700400DC9}"/>
    <cellStyle name="Note 53 3 3 3" xfId="28902" xr:uid="{A1A9DD72-2D3A-441E-A787-86FB4B263C4B}"/>
    <cellStyle name="Note 53 3 4" xfId="12489" xr:uid="{37170EF4-CE37-4136-BAE7-03C892E83774}"/>
    <cellStyle name="Note 53 3 4 2" xfId="22929" xr:uid="{E8E9AEC7-AF39-441F-AE3D-10A2754E8AAB}"/>
    <cellStyle name="Note 53 3 4 3" xfId="29715" xr:uid="{CC37A09D-DEA4-488A-96C4-BF4247AA4D3A}"/>
    <cellStyle name="Note 53 3 5" xfId="23278" xr:uid="{655D4FDB-82DF-4913-AB8E-73216DA3250C}"/>
    <cellStyle name="Note 53 3 6" xfId="24205" xr:uid="{D5B173FF-829C-4C91-9B3D-DB9913CEC66A}"/>
    <cellStyle name="Note 53 30" xfId="24028" xr:uid="{4D22FFD2-D5C4-4EE3-9B8A-12EBFFBA7A6D}"/>
    <cellStyle name="Note 53 4" xfId="3328" xr:uid="{E79AC231-CFB8-4D87-B05C-317D4419DA07}"/>
    <cellStyle name="Note 53 4 2" xfId="12958" xr:uid="{E7F783FE-9F77-4E41-BD46-1213545E77AE}"/>
    <cellStyle name="Note 53 4 2 2" xfId="17729" xr:uid="{D9B4A3E6-8B45-47D0-A0F3-4AE43B6428B3}"/>
    <cellStyle name="Note 53 4 2 3" xfId="30183" xr:uid="{BD0FC524-E6A6-4420-9307-E2A35CB1E8E6}"/>
    <cellStyle name="Note 53 4 3" xfId="6608" xr:uid="{8D1BD93E-F75C-4218-9835-445188CFDE7B}"/>
    <cellStyle name="Note 53 4 4" xfId="4779" xr:uid="{1F1E948A-2DCC-40A1-A4FA-5987E4C0F30D}"/>
    <cellStyle name="Note 53 5" xfId="3394" xr:uid="{9FBC9FAA-E0ED-4865-A20D-54682241B6C3}"/>
    <cellStyle name="Note 53 5 2" xfId="13531" xr:uid="{9C0936B5-146B-4E56-8E90-0CB3B9EBC650}"/>
    <cellStyle name="Note 53 5 2 2" xfId="19319" xr:uid="{6CA618AE-13E2-46FF-8C66-1AA84091790E}"/>
    <cellStyle name="Note 53 5 2 3" xfId="30672" xr:uid="{918C1AE8-3E8B-4724-98B3-5102FB8D9592}"/>
    <cellStyle name="Note 53 5 3" xfId="7178" xr:uid="{3191B6A0-CCAC-43BB-B52D-7B8C8F3E3C9C}"/>
    <cellStyle name="Note 53 5 4" xfId="22574" xr:uid="{252D4C31-34C6-44A8-817A-6E2F0F1FCB0D}"/>
    <cellStyle name="Note 53 5 5" xfId="25141" xr:uid="{AB868C8F-45DF-454B-B44B-A56EB5EFCBCF}"/>
    <cellStyle name="Note 53 6" xfId="3803" xr:uid="{D8D5BEDF-EFA0-44F3-BC4E-B763D538957A}"/>
    <cellStyle name="Note 53 6 2" xfId="14119" xr:uid="{9C1451B6-BD53-42D7-85B2-BA778108D70A}"/>
    <cellStyle name="Note 53 6 2 2" xfId="5233" xr:uid="{5E130C08-6453-4323-B9B5-36D2F2D9065C}"/>
    <cellStyle name="Note 53 6 2 3" xfId="31147" xr:uid="{E1B8A76A-5AC9-4847-8532-06411B6A077A}"/>
    <cellStyle name="Note 53 6 3" xfId="18794" xr:uid="{2306419E-CE83-4900-82C1-4BA3388C69FA}"/>
    <cellStyle name="Note 53 6 4" xfId="25626" xr:uid="{9409081B-85DD-43EB-80C3-D14B4E7F4F42}"/>
    <cellStyle name="Note 53 7" xfId="7359" xr:uid="{125E45AD-1711-460A-8294-3D1602CA02D0}"/>
    <cellStyle name="Note 53 7 2" xfId="13746" xr:uid="{618FC746-01FC-45DB-916E-A4FF7F19A3B3}"/>
    <cellStyle name="Note 53 7 2 2" xfId="23283" xr:uid="{A33CDD3A-B37C-4703-A575-12675BA7D851}"/>
    <cellStyle name="Note 53 7 2 3" xfId="30880" xr:uid="{10880553-CA7F-4E6A-86BA-31479A2E6FEC}"/>
    <cellStyle name="Note 53 7 3" xfId="18895" xr:uid="{B2FB05CF-B60A-496E-84B4-8F66D7D1351A}"/>
    <cellStyle name="Note 53 7 4" xfId="25354" xr:uid="{4C169142-1B49-4650-84D0-3D03F3F9D20E}"/>
    <cellStyle name="Note 53 8" xfId="7884" xr:uid="{C7786EAE-F5DC-4533-BE3D-F3AEB7F2B95D}"/>
    <cellStyle name="Note 53 8 2" xfId="14355" xr:uid="{6AC2A5B6-338A-499A-9456-9B33B0C76532}"/>
    <cellStyle name="Note 53 8 2 2" xfId="4585" xr:uid="{640B56FD-A6DC-4626-9767-B0143A5A8830}"/>
    <cellStyle name="Note 53 8 2 3" xfId="31371" xr:uid="{4F72514A-F230-4946-A0C1-C0E28F8D820E}"/>
    <cellStyle name="Note 53 8 3" xfId="5481" xr:uid="{A6B09E7C-E5A3-47F3-AF45-3E4FFD52CDBF}"/>
    <cellStyle name="Note 53 8 4" xfId="25850" xr:uid="{317370E7-327A-452C-900D-77064F586C23}"/>
    <cellStyle name="Note 53 9" xfId="8082" xr:uid="{16E2DF65-01A2-497C-A80C-5E7344B05351}"/>
    <cellStyle name="Note 53 9 2" xfId="14553" xr:uid="{A968EEC6-8358-4E64-995F-73361CD9EE96}"/>
    <cellStyle name="Note 53 9 2 2" xfId="20789" xr:uid="{A9D0582D-5CB9-4B3B-84D5-39CB5727EEF0}"/>
    <cellStyle name="Note 53 9 2 3" xfId="31563" xr:uid="{616EE744-FF94-4B40-9745-CABDC7D7E474}"/>
    <cellStyle name="Note 53 9 3" xfId="23638" xr:uid="{64EAD58E-6FEF-40E4-8B9F-059545C62F8F}"/>
    <cellStyle name="Note 53 9 4" xfId="26043" xr:uid="{C65CA4BF-431E-400D-BF5C-B624889738BC}"/>
    <cellStyle name="Note 53_TRAFO" xfId="2333" xr:uid="{00000000-0005-0000-0000-00001E090000}"/>
    <cellStyle name="Note 54" xfId="2334" xr:uid="{00000000-0005-0000-0000-00001F090000}"/>
    <cellStyle name="Note 54 10" xfId="8527" xr:uid="{FB2641B5-B529-41CD-89AE-12E6CBE60208}"/>
    <cellStyle name="Note 54 10 2" xfId="14998" xr:uid="{0B31886C-C4BC-4976-A7BB-6A49075A1FA9}"/>
    <cellStyle name="Note 54 10 2 2" xfId="6145" xr:uid="{AEEEAFBB-5BCE-446A-A9C6-001A8EB68DE6}"/>
    <cellStyle name="Note 54 10 2 3" xfId="31909" xr:uid="{49E97333-392B-4DB7-9DEC-F25DE11E5EC1}"/>
    <cellStyle name="Note 54 10 3" xfId="22940" xr:uid="{59A9D710-F37C-458C-A774-60393BCD74B7}"/>
    <cellStyle name="Note 54 10 4" xfId="26390" xr:uid="{BE1A7AEA-2A5F-4921-9DAE-4703405981CF}"/>
    <cellStyle name="Note 54 11" xfId="8363" xr:uid="{BC7D0966-0301-4D03-95BD-433C904E5730}"/>
    <cellStyle name="Note 54 11 2" xfId="14834" xr:uid="{570F273F-76BE-4B32-99BC-989918A5B31E}"/>
    <cellStyle name="Note 54 11 2 2" xfId="5561" xr:uid="{8D0F6888-B8EE-4794-9132-EBB7A3220BE6}"/>
    <cellStyle name="Note 54 11 2 3" xfId="31745" xr:uid="{1142EEA9-2DE5-48C6-A937-3F14ABB296AA}"/>
    <cellStyle name="Note 54 11 3" xfId="4966" xr:uid="{64D5FBC1-9432-46F5-AE04-F2DF9DE4AA89}"/>
    <cellStyle name="Note 54 11 4" xfId="26226" xr:uid="{BD5CDA16-EF89-4096-9C0E-D523497C1E41}"/>
    <cellStyle name="Note 54 12" xfId="9074" xr:uid="{59D62114-F7CE-4D38-97DE-B2F215BCC3D0}"/>
    <cellStyle name="Note 54 12 2" xfId="15545" xr:uid="{26E92E58-7956-4482-915D-47D6D122D90F}"/>
    <cellStyle name="Note 54 12 2 2" xfId="4588" xr:uid="{50FC6A78-EC83-4533-AFCF-98A243E910F2}"/>
    <cellStyle name="Note 54 12 2 3" xfId="32364" xr:uid="{1DA5FFDE-3183-4F58-A89F-BC290DDEFBB5}"/>
    <cellStyle name="Note 54 12 3" xfId="17756" xr:uid="{09F4ED67-4C12-48CF-8138-2E4162C43F7E}"/>
    <cellStyle name="Note 54 12 4" xfId="26846" xr:uid="{F4A57179-46D1-403C-A109-1D2AFFE0F26C}"/>
    <cellStyle name="Note 54 13" xfId="8907" xr:uid="{4D983B38-8FE4-47A3-AE87-CC51A0B93E75}"/>
    <cellStyle name="Note 54 13 2" xfId="15378" xr:uid="{62361CF3-B926-45A7-970F-CBEC8E3C038B}"/>
    <cellStyle name="Note 54 13 2 2" xfId="20785" xr:uid="{515B0343-B737-4A5E-A0CA-4A55F336FF11}"/>
    <cellStyle name="Note 54 13 2 3" xfId="32198" xr:uid="{F971C6E0-594B-4F85-ABB1-F6FC7F0FB20C}"/>
    <cellStyle name="Note 54 13 3" xfId="5518" xr:uid="{C7D9047D-44FD-4095-BA3C-C867832B54A3}"/>
    <cellStyle name="Note 54 13 4" xfId="26680" xr:uid="{D3AF2A3B-91B9-4E4E-9E84-36F2F753AEB5}"/>
    <cellStyle name="Note 54 14" xfId="9308" xr:uid="{A4F5B5E5-E751-4C2B-BAFC-2E1DEF3881B7}"/>
    <cellStyle name="Note 54 14 2" xfId="15779" xr:uid="{D67D5C95-BB7D-4987-B155-E3A099FC31C5}"/>
    <cellStyle name="Note 54 14 2 2" xfId="5836" xr:uid="{B087BB67-BDDE-44D6-8B8C-B9C772308850}"/>
    <cellStyle name="Note 54 14 2 3" xfId="32589" xr:uid="{5DCA06F2-CA55-4CEE-9381-1FDF98F9FAF4}"/>
    <cellStyle name="Note 54 14 3" xfId="18045" xr:uid="{96BFF3DA-A47F-498F-92F8-5E127CCF1322}"/>
    <cellStyle name="Note 54 14 4" xfId="27070" xr:uid="{108FD63D-5607-4C8D-925F-172E31D1FDC9}"/>
    <cellStyle name="Note 54 15" xfId="9505" xr:uid="{10210BD1-F344-4F61-BA1A-91565D871E60}"/>
    <cellStyle name="Note 54 15 2" xfId="15976" xr:uid="{173D6AA7-1085-4D00-875C-3A2BC72DA79C}"/>
    <cellStyle name="Note 54 15 2 2" xfId="19102" xr:uid="{A0E019C4-3F1A-4B7A-A973-F4D2D488EBE2}"/>
    <cellStyle name="Note 54 15 2 3" xfId="32773" xr:uid="{55FD18EE-D28C-4E90-88BA-48D3BA45FAF1}"/>
    <cellStyle name="Note 54 15 3" xfId="20085" xr:uid="{44765220-338D-487C-944E-D8B4B392ECCD}"/>
    <cellStyle name="Note 54 15 4" xfId="27254" xr:uid="{4F29983F-C21E-4012-AA03-4875C7D862E2}"/>
    <cellStyle name="Note 54 16" xfId="9998" xr:uid="{F05B0154-8FD6-4436-8BF1-19AE7785B9AA}"/>
    <cellStyle name="Note 54 16 2" xfId="16469" xr:uid="{81B21502-C0FA-4039-9778-ED089A1349AA}"/>
    <cellStyle name="Note 54 16 2 2" xfId="19691" xr:uid="{0504E19C-903C-4BAF-B26E-1D7D27D9B56D}"/>
    <cellStyle name="Note 54 16 2 3" xfId="33086" xr:uid="{9C3AEE2A-382F-49B0-B9C9-AF70C18C79C0}"/>
    <cellStyle name="Note 54 16 3" xfId="6141" xr:uid="{DA4CEE1A-C88F-4052-BE95-8C9F84D902FF}"/>
    <cellStyle name="Note 54 16 4" xfId="27574" xr:uid="{1A9124B4-548C-4E4F-A242-92C7E85469B5}"/>
    <cellStyle name="Note 54 17" xfId="10177" xr:uid="{C900034C-3517-4D7F-8301-1A00011FFAA8}"/>
    <cellStyle name="Note 54 17 2" xfId="16648" xr:uid="{EAD1C86A-CC65-4637-99A5-2AEA0EC5A566}"/>
    <cellStyle name="Note 54 17 2 2" xfId="20059" xr:uid="{61A32E67-44E8-4557-9754-FBB35F2E78E6}"/>
    <cellStyle name="Note 54 17 2 3" xfId="33263" xr:uid="{9E76D032-637E-4B30-ACC7-9D402487EC53}"/>
    <cellStyle name="Note 54 17 3" xfId="19432" xr:uid="{F18CD3CD-30DB-4F51-ADBC-520ECEB60EF3}"/>
    <cellStyle name="Note 54 17 4" xfId="27750" xr:uid="{432B6976-2E91-4195-9080-F786C90AFD21}"/>
    <cellStyle name="Note 54 18" xfId="10354" xr:uid="{1311628C-62A3-438E-AC2E-77EFAEC51FD4}"/>
    <cellStyle name="Note 54 18 2" xfId="16825" xr:uid="{B838E7F2-7AED-4B2F-A60B-38B32C23FC22}"/>
    <cellStyle name="Note 54 18 2 2" xfId="23948" xr:uid="{AC54E30A-C5BD-4F57-BBBE-24C9830BE319}"/>
    <cellStyle name="Note 54 18 2 3" xfId="33438" xr:uid="{D2A7805C-0225-4EBC-A5BC-372C1EBF8CE2}"/>
    <cellStyle name="Note 54 18 3" xfId="20263" xr:uid="{148B013C-90C6-4B90-883F-EAA9E448575E}"/>
    <cellStyle name="Note 54 18 4" xfId="27926" xr:uid="{B6D701A8-214A-4FD3-8331-F7BBC7AF3853}"/>
    <cellStyle name="Note 54 19" xfId="10516" xr:uid="{C1ED8ED4-3FF6-498F-8847-E366835233CA}"/>
    <cellStyle name="Note 54 19 2" xfId="16987" xr:uid="{32094111-B430-462D-A2A1-54B7626EEA39}"/>
    <cellStyle name="Note 54 19 2 2" xfId="5898" xr:uid="{D802AEC0-701B-40DE-B6AD-3779437B4F2D}"/>
    <cellStyle name="Note 54 19 2 3" xfId="33598" xr:uid="{032BE0CE-5498-4AB5-88EB-604940857C35}"/>
    <cellStyle name="Note 54 19 3" xfId="20589" xr:uid="{20CD8618-43C4-4CED-9D8F-1C8771B67C34}"/>
    <cellStyle name="Note 54 19 4" xfId="28086" xr:uid="{A2FEF0CF-6D7D-492E-BEDD-8AC5F38683E3}"/>
    <cellStyle name="Note 54 2" xfId="2335" xr:uid="{00000000-0005-0000-0000-000020090000}"/>
    <cellStyle name="Note 54 2 10" xfId="9075" xr:uid="{DE9E54B5-F21F-4C62-9A64-09FD6D469292}"/>
    <cellStyle name="Note 54 2 10 2" xfId="15546" xr:uid="{8FE08B49-0924-417E-B231-36F6873AF77D}"/>
    <cellStyle name="Note 54 2 10 2 2" xfId="21905" xr:uid="{EBA00538-6364-4D3B-B1BA-AFDB63E6D151}"/>
    <cellStyle name="Note 54 2 10 2 3" xfId="32365" xr:uid="{E5C46FE7-85CB-4A47-92BD-75375CEEFBC1}"/>
    <cellStyle name="Note 54 2 10 3" xfId="19626" xr:uid="{2C1607B5-9B24-4886-8395-683C074A8F83}"/>
    <cellStyle name="Note 54 2 10 4" xfId="26847" xr:uid="{B03CC6CA-36BE-45ED-A2F7-AD7FB261647B}"/>
    <cellStyle name="Note 54 2 11" xfId="8908" xr:uid="{B883D38C-BA6B-4A9D-A10F-4DC8C4D22A0E}"/>
    <cellStyle name="Note 54 2 11 2" xfId="15379" xr:uid="{E7BC8908-AA64-4430-BAC1-B5BFE5C54118}"/>
    <cellStyle name="Note 54 2 11 2 2" xfId="7170" xr:uid="{796CF30C-1C24-4A87-B59F-4BAFF5233D4D}"/>
    <cellStyle name="Note 54 2 11 2 3" xfId="32199" xr:uid="{8DD055C4-33CD-4425-B2AA-75B8D0904B55}"/>
    <cellStyle name="Note 54 2 11 3" xfId="17510" xr:uid="{F9B73BF9-4DC8-4977-B609-137373B584E0}"/>
    <cellStyle name="Note 54 2 11 4" xfId="26681" xr:uid="{F478643B-51EF-4D06-999D-DA582E76F78C}"/>
    <cellStyle name="Note 54 2 12" xfId="9309" xr:uid="{FCFF4819-1B27-44C9-9E15-409EEDC11F9D}"/>
    <cellStyle name="Note 54 2 12 2" xfId="15780" xr:uid="{4E9672C9-0658-4DB3-BD52-5619CCD5940E}"/>
    <cellStyle name="Note 54 2 12 2 2" xfId="22795" xr:uid="{088542BB-BAAC-4EC0-A3EB-475E69C637E4}"/>
    <cellStyle name="Note 54 2 12 2 3" xfId="32590" xr:uid="{83DE28DC-9F89-47C0-B629-422FFE73989F}"/>
    <cellStyle name="Note 54 2 12 3" xfId="22889" xr:uid="{21D32832-7908-4CD8-B382-8CE3A826EE99}"/>
    <cellStyle name="Note 54 2 12 4" xfId="27071" xr:uid="{C7251FA9-5248-479D-9297-7AC2D8B69F42}"/>
    <cellStyle name="Note 54 2 13" xfId="9504" xr:uid="{2B6A474E-9F42-4D8C-9F44-2CD70F4CCE09}"/>
    <cellStyle name="Note 54 2 13 2" xfId="15975" xr:uid="{DB89F0CE-D128-4719-B7F5-7B8F4077CA8B}"/>
    <cellStyle name="Note 54 2 13 2 2" xfId="20340" xr:uid="{BC547494-AAA6-49E3-9F79-C52DE7ECF746}"/>
    <cellStyle name="Note 54 2 13 2 3" xfId="32772" xr:uid="{276C1052-D689-4F54-AD29-ADFC6B55329C}"/>
    <cellStyle name="Note 54 2 13 3" xfId="19338" xr:uid="{68F8A236-6A0C-4DED-BF48-440C4D1D065F}"/>
    <cellStyle name="Note 54 2 13 4" xfId="27253" xr:uid="{CD560857-558C-4084-B40C-5F5B6C7C045E}"/>
    <cellStyle name="Note 54 2 14" xfId="9999" xr:uid="{4A03F58E-E09F-457D-BFDD-E36E999A19A9}"/>
    <cellStyle name="Note 54 2 14 2" xfId="16470" xr:uid="{41328F72-24E0-4F23-A783-10410AACA9F0}"/>
    <cellStyle name="Note 54 2 14 2 2" xfId="18810" xr:uid="{17629A4E-57E2-4FA3-9A28-1591DCD06BF5}"/>
    <cellStyle name="Note 54 2 14 2 3" xfId="33087" xr:uid="{3332C695-C05A-4264-A758-A7173CABB6EB}"/>
    <cellStyle name="Note 54 2 14 3" xfId="21759" xr:uid="{F4806C4E-1B28-4AF8-9470-01D7867FB850}"/>
    <cellStyle name="Note 54 2 14 4" xfId="27575" xr:uid="{27BDBBEB-DB25-483C-A508-EE872D88F29A}"/>
    <cellStyle name="Note 54 2 15" xfId="10178" xr:uid="{DD6B3304-9495-4037-B18B-E444406C04BE}"/>
    <cellStyle name="Note 54 2 15 2" xfId="16649" xr:uid="{99094DD0-3B94-4BAB-8DFE-87FC912D18C0}"/>
    <cellStyle name="Note 54 2 15 2 2" xfId="22222" xr:uid="{9CC91159-EA05-4287-88E4-B231BB6AA6C9}"/>
    <cellStyle name="Note 54 2 15 2 3" xfId="33264" xr:uid="{FB566680-060C-49D4-9D43-C3ECB0BF0889}"/>
    <cellStyle name="Note 54 2 15 3" xfId="19120" xr:uid="{9DF40967-567A-439C-A593-CFD90C37BCA7}"/>
    <cellStyle name="Note 54 2 15 4" xfId="27751" xr:uid="{29224B62-49B9-4916-AD1F-0FA6A87ADAB0}"/>
    <cellStyle name="Note 54 2 16" xfId="10355" xr:uid="{A44AC205-50AB-4BB7-AFC1-551C344003DA}"/>
    <cellStyle name="Note 54 2 16 2" xfId="16826" xr:uid="{DD9BBAAE-1230-4196-9D8E-0B851CB12608}"/>
    <cellStyle name="Note 54 2 16 2 2" xfId="5626" xr:uid="{4FA2E5D1-781D-4E09-9F13-94A5F724FB0E}"/>
    <cellStyle name="Note 54 2 16 2 3" xfId="33439" xr:uid="{32899B23-6515-49E9-A472-EAC01FA87309}"/>
    <cellStyle name="Note 54 2 16 3" xfId="20405" xr:uid="{FF3ACA60-823A-4520-B71C-AB67FBBC025E}"/>
    <cellStyle name="Note 54 2 16 4" xfId="27927" xr:uid="{FD967359-9749-46CC-BBF4-A677FB7A7B2C}"/>
    <cellStyle name="Note 54 2 17" xfId="10517" xr:uid="{7C5258A1-8B58-43B9-89DE-D8E3A2AABE20}"/>
    <cellStyle name="Note 54 2 17 2" xfId="16988" xr:uid="{4D43F822-C831-4F7A-A80E-08ADCCBF8C62}"/>
    <cellStyle name="Note 54 2 17 2 2" xfId="20261" xr:uid="{3609AE9B-2FDD-4EF4-BF3A-AAC68FA48845}"/>
    <cellStyle name="Note 54 2 17 2 3" xfId="33599" xr:uid="{6BBF3A89-9C7D-4DBF-A727-0ED777B39F7F}"/>
    <cellStyle name="Note 54 2 17 3" xfId="18453" xr:uid="{0030B09E-0D64-4B08-B185-BC0FBBC5C45D}"/>
    <cellStyle name="Note 54 2 17 4" xfId="28087" xr:uid="{81C95FD1-23BC-46B7-A0F3-885B2D5F8B04}"/>
    <cellStyle name="Note 54 2 18" xfId="11153" xr:uid="{3DC5CC39-E7F5-4C72-897A-99877DA656B4}"/>
    <cellStyle name="Note 54 2 18 2" xfId="5296" xr:uid="{8430FCA0-E4E3-4F47-858F-E07721460553}"/>
    <cellStyle name="Note 54 2 18 3" xfId="28475" xr:uid="{6115C222-399E-4788-A2E0-E89FC5EE1819}"/>
    <cellStyle name="Note 54 2 19" xfId="11618" xr:uid="{29445DEE-04E6-4EE9-9CAC-31161639D5FB}"/>
    <cellStyle name="Note 54 2 19 2" xfId="21737" xr:uid="{50E004F8-A2A4-47B2-AD01-336F00BE4E40}"/>
    <cellStyle name="Note 54 2 19 3" xfId="28904" xr:uid="{11DB6B15-043F-4FEA-B562-9EED96B9D5C8}"/>
    <cellStyle name="Note 54 2 2" xfId="2336" xr:uid="{00000000-0005-0000-0000-000021090000}"/>
    <cellStyle name="Note 54 2 2 2" xfId="4298" xr:uid="{A44A2A2E-F96E-43C8-97CF-8C15EB2F591E}"/>
    <cellStyle name="Note 54 2 2 2 2" xfId="13537" xr:uid="{546447DB-24A2-4068-A1F4-7B859FA06EB5}"/>
    <cellStyle name="Note 54 2 2 2 2 2" xfId="7049" xr:uid="{353127BB-F2F7-43F7-8357-4CFDA7896CE2}"/>
    <cellStyle name="Note 54 2 2 2 2 3" xfId="30678" xr:uid="{53DF7AA4-A4F1-4D1D-9CEB-A3F1E7C36629}"/>
    <cellStyle name="Note 54 2 2 2 3" xfId="17976" xr:uid="{EAC5D3B7-869E-483B-AF62-26B01429C78F}"/>
    <cellStyle name="Note 54 2 2 2 4" xfId="25147" xr:uid="{51F438CE-00F2-43A8-A3F3-EB4F99048BE2}"/>
    <cellStyle name="Note 54 2 2 3" xfId="11619" xr:uid="{37C5244C-F901-4BCA-B071-437A038EDB49}"/>
    <cellStyle name="Note 54 2 2 3 2" xfId="17529" xr:uid="{05B32C71-9594-41CC-92B3-027DA97872F5}"/>
    <cellStyle name="Note 54 2 2 3 3" xfId="28905" xr:uid="{B4544FC7-0E09-4925-A52D-2577C42B5E0F}"/>
    <cellStyle name="Note 54 2 2 4" xfId="12490" xr:uid="{4E1AAD24-38AC-4310-AC21-E9517FC8DD06}"/>
    <cellStyle name="Note 54 2 2 4 2" xfId="20215" xr:uid="{5F576747-4E12-4FA0-9A41-DBD72C29590A}"/>
    <cellStyle name="Note 54 2 2 4 3" xfId="29716" xr:uid="{40CDAAD5-EC38-4EC7-BA46-FE17E96E2AA4}"/>
    <cellStyle name="Note 54 2 2 5" xfId="20569" xr:uid="{BA583D72-ED61-43F5-916D-A8E45FFE1EED}"/>
    <cellStyle name="Note 54 2 20" xfId="10613" xr:uid="{AB9086A5-F2ED-4557-8BC1-6A473241FA1E}"/>
    <cellStyle name="Note 54 2 20 2" xfId="18658" xr:uid="{82B06D01-94FA-4A7E-81CF-E2B3EE2E5669}"/>
    <cellStyle name="Note 54 2 20 3" xfId="28181" xr:uid="{AD6C5DA7-D84B-4072-A12F-5DDD65CDB099}"/>
    <cellStyle name="Note 54 2 21" xfId="11914" xr:uid="{37545981-09FE-4B7B-9AA6-BDA04195017F}"/>
    <cellStyle name="Note 54 2 21 2" xfId="22791" xr:uid="{66EC28EB-13B3-40C6-8E5F-ACA0B87A9875}"/>
    <cellStyle name="Note 54 2 21 3" xfId="29193" xr:uid="{98B6E839-1EC9-481E-9043-BA4D9C25EDBF}"/>
    <cellStyle name="Note 54 2 22" xfId="12097" xr:uid="{FF15D5D6-0D9A-4260-9CF6-282ED4E894D7}"/>
    <cellStyle name="Note 54 2 22 2" xfId="20477" xr:uid="{98320F29-313E-463A-89A0-0F8DFB43B2DA}"/>
    <cellStyle name="Note 54 2 22 3" xfId="29372" xr:uid="{19ACEA84-62D5-41E0-84FC-EFA646F185A2}"/>
    <cellStyle name="Note 54 2 23" xfId="12313" xr:uid="{202E5A4C-CF14-4CC8-876E-9A2A067302BA}"/>
    <cellStyle name="Note 54 2 23 2" xfId="21172" xr:uid="{4029FDB7-EB25-4F68-A21C-7ABEE839066C}"/>
    <cellStyle name="Note 54 2 23 3" xfId="29582" xr:uid="{A2C84DBE-D126-41F7-A731-4FD387FE573C}"/>
    <cellStyle name="Note 54 2 24" xfId="17240" xr:uid="{3E1115AB-82AD-45AD-B2A0-BE18DCB7055A}"/>
    <cellStyle name="Note 54 2 24 2" xfId="21093" xr:uid="{A665DB62-9503-4CE8-9A6D-F1E1FA426ED1}"/>
    <cellStyle name="Note 54 2 24 3" xfId="33804" xr:uid="{F248EF5C-60B8-4BCF-BBBA-AD6B41294B6A}"/>
    <cellStyle name="Note 54 2 25" xfId="5270" xr:uid="{335A7E25-7744-48C7-A117-2F4499A4611B}"/>
    <cellStyle name="Note 54 2 26" xfId="33917" xr:uid="{C71EF6B8-C805-4E63-966E-6D8D33352478}"/>
    <cellStyle name="Note 54 2 27" xfId="34045" xr:uid="{F14CC34A-C95D-42C9-A5CA-D49F67F6D47F}"/>
    <cellStyle name="Note 54 2 28" xfId="24095" xr:uid="{03E49C65-6F58-4315-80D9-7D9E9721C6AE}"/>
    <cellStyle name="Note 54 2 3" xfId="3479" xr:uid="{990101D9-287F-48E8-A556-C06EE6895E55}"/>
    <cellStyle name="Note 54 2 3 2" xfId="13536" xr:uid="{E72D522A-3BF0-491D-99AE-3D4890816294}"/>
    <cellStyle name="Note 54 2 3 2 2" xfId="20346" xr:uid="{FF56A14A-0DA7-4C6C-88D7-6A7BC2724525}"/>
    <cellStyle name="Note 54 2 3 2 3" xfId="30677" xr:uid="{6118BF1E-CC94-4873-BCFA-5165BF8471BE}"/>
    <cellStyle name="Note 54 2 3 3" xfId="7182" xr:uid="{39EEAEC4-9616-46E4-80E3-44ACB12FA35C}"/>
    <cellStyle name="Note 54 2 3 4" xfId="17766" xr:uid="{545B5207-7194-4EC5-AB10-610DE09A6D8D}"/>
    <cellStyle name="Note 54 2 3 5" xfId="25146" xr:uid="{ACF3B75F-9FCF-4851-A15F-DF3DF8EAE143}"/>
    <cellStyle name="Note 54 2 4" xfId="3806" xr:uid="{DDFAA899-5C3A-4D12-AD4D-75ADF149E9B2}"/>
    <cellStyle name="Note 54 2 4 2" xfId="14122" xr:uid="{2FE9E744-E365-4E1D-9F61-E9617E7F656E}"/>
    <cellStyle name="Note 54 2 4 2 2" xfId="6978" xr:uid="{3D5027BC-C3AF-471C-96D4-B90546484CCB}"/>
    <cellStyle name="Note 54 2 4 2 3" xfId="31150" xr:uid="{09DCF2D8-D0E2-460E-9745-81031ABE51E7}"/>
    <cellStyle name="Note 54 2 4 3" xfId="20866" xr:uid="{0B3F0D3D-BCCF-4A6E-B2C8-14B7EA4AAA5D}"/>
    <cellStyle name="Note 54 2 4 4" xfId="25629" xr:uid="{18190751-F573-44B5-85D2-B77419F7665A}"/>
    <cellStyle name="Note 54 2 5" xfId="7547" xr:uid="{2EB0E624-FC93-456A-9E36-64D5187DCEB9}"/>
    <cellStyle name="Note 54 2 5 2" xfId="13951" xr:uid="{5DDAF51A-568E-48F3-9741-2D7359C3E524}"/>
    <cellStyle name="Note 54 2 5 2 2" xfId="20239" xr:uid="{4A8EDEBB-A5A5-4D5F-B943-31C639AFB2D1}"/>
    <cellStyle name="Note 54 2 5 2 3" xfId="30981" xr:uid="{6CFFBF14-2D95-4B0C-AB07-F659AE593E7C}"/>
    <cellStyle name="Note 54 2 5 3" xfId="5182" xr:uid="{F90BD355-D94F-4B20-BDC2-8AE0ED15897A}"/>
    <cellStyle name="Note 54 2 5 4" xfId="25460" xr:uid="{622DACAC-21AC-4824-9195-5C1890ACEF6E}"/>
    <cellStyle name="Note 54 2 6" xfId="7887" xr:uid="{B933D8EA-4D33-4C67-AABA-5E5D0257966F}"/>
    <cellStyle name="Note 54 2 6 2" xfId="14358" xr:uid="{94619B03-0073-4FC8-AB64-6F1A9A9B9506}"/>
    <cellStyle name="Note 54 2 6 2 2" xfId="22496" xr:uid="{554FB181-6A6D-4326-84CB-0603601D4198}"/>
    <cellStyle name="Note 54 2 6 2 3" xfId="31374" xr:uid="{53DCD4D9-58FF-4B47-A63F-77E1773D956B}"/>
    <cellStyle name="Note 54 2 6 3" xfId="19233" xr:uid="{A3CF3D8F-8AE5-4762-B165-FA88D0752F5C}"/>
    <cellStyle name="Note 54 2 6 4" xfId="25853" xr:uid="{AB02C6DD-9050-45F3-B363-08E2E7E598AA}"/>
    <cellStyle name="Note 54 2 7" xfId="8079" xr:uid="{855D14F8-33D3-4D11-AF33-764FFE61636C}"/>
    <cellStyle name="Note 54 2 7 2" xfId="14550" xr:uid="{61B12945-698D-4B0C-B140-D4286702A295}"/>
    <cellStyle name="Note 54 2 7 2 2" xfId="5667" xr:uid="{99719ECA-44D2-4F8B-908B-686EA7EAD5BB}"/>
    <cellStyle name="Note 54 2 7 2 3" xfId="31560" xr:uid="{82F437D9-7F89-4F82-A2EF-2899747E063D}"/>
    <cellStyle name="Note 54 2 7 3" xfId="21058" xr:uid="{D62EB7B3-C026-4F80-988A-386BED46BB39}"/>
    <cellStyle name="Note 54 2 7 4" xfId="26040" xr:uid="{96DD994D-0818-4804-BEB7-9A44F90D620E}"/>
    <cellStyle name="Note 54 2 8" xfId="8528" xr:uid="{DAC19770-3B30-4E90-800F-4DCDD048BB9D}"/>
    <cellStyle name="Note 54 2 8 2" xfId="14999" xr:uid="{6A1DEA70-EF96-4828-AA4F-7BCA994CCED2}"/>
    <cellStyle name="Note 54 2 8 2 2" xfId="5470" xr:uid="{CDEF21CC-E828-46A8-AA23-D916838326FB}"/>
    <cellStyle name="Note 54 2 8 2 3" xfId="31910" xr:uid="{1B7BE50C-682F-41AB-A676-7A099114E6AD}"/>
    <cellStyle name="Note 54 2 8 3" xfId="18416" xr:uid="{D9103C43-B773-4FC8-AE0D-05F8B35B8E34}"/>
    <cellStyle name="Note 54 2 8 4" xfId="26391" xr:uid="{3A56E76C-F838-4032-AC6A-B7ED36053CC1}"/>
    <cellStyle name="Note 54 2 9" xfId="8364" xr:uid="{391D5AE3-493C-4627-A715-73D102148F8E}"/>
    <cellStyle name="Note 54 2 9 2" xfId="14835" xr:uid="{1F6F00E1-8B30-4024-90B1-00EE0F53B6E3}"/>
    <cellStyle name="Note 54 2 9 2 2" xfId="20693" xr:uid="{B2A0DD10-4733-42B1-82C3-7DBB58D5BBA9}"/>
    <cellStyle name="Note 54 2 9 2 3" xfId="31746" xr:uid="{FE9E1E2C-2123-4060-A155-B485851BD7B1}"/>
    <cellStyle name="Note 54 2 9 3" xfId="6178" xr:uid="{25995B61-C758-4FD1-A68D-9D59816C19DF}"/>
    <cellStyle name="Note 54 2 9 4" xfId="26227" xr:uid="{F1BD48C8-0CB4-4434-B3E2-743FE2D89024}"/>
    <cellStyle name="Note 54 20" xfId="11152" xr:uid="{0CC26A9D-521E-4E77-A5CF-3EDA222A50D5}"/>
    <cellStyle name="Note 54 20 2" xfId="17652" xr:uid="{822E9EC7-7296-44D0-BD4D-7461A934516E}"/>
    <cellStyle name="Note 54 20 3" xfId="28474" xr:uid="{1855FE19-2F78-4502-ABCF-9FA38C7B0A16}"/>
    <cellStyle name="Note 54 21" xfId="11617" xr:uid="{ECE9A52F-E40C-4EAE-85B8-2352CEF3070B}"/>
    <cellStyle name="Note 54 21 2" xfId="17472" xr:uid="{7EE725E4-B885-4728-948A-828BDF986F90}"/>
    <cellStyle name="Note 54 21 3" xfId="28903" xr:uid="{B4C873A4-E5F1-4E3E-9A89-C83A2B4F3E49}"/>
    <cellStyle name="Note 54 22" xfId="10687" xr:uid="{7638E662-A505-4C70-B856-6A984B9EBA9C}"/>
    <cellStyle name="Note 54 22 2" xfId="18603" xr:uid="{71B6D44F-2817-4791-B4C4-AD8DBF6520B4}"/>
    <cellStyle name="Note 54 22 3" xfId="28242" xr:uid="{9B3E6BEB-E1DA-447E-B560-7B06DE2C6806}"/>
    <cellStyle name="Note 54 23" xfId="11913" xr:uid="{F9F1DFF9-6754-46FC-BD99-83A31EE5E273}"/>
    <cellStyle name="Note 54 23 2" xfId="6030" xr:uid="{01911B72-1D04-4A70-B288-48A8E0104DFE}"/>
    <cellStyle name="Note 54 23 3" xfId="29192" xr:uid="{9D2628BC-68EA-4381-ADDB-198D4636F9BF}"/>
    <cellStyle name="Note 54 24" xfId="12096" xr:uid="{9F968CFE-8944-4767-969C-4EC951F20B91}"/>
    <cellStyle name="Note 54 24 2" xfId="7176" xr:uid="{F1654541-7604-4980-AEF1-EABAC649B81F}"/>
    <cellStyle name="Note 54 24 3" xfId="29371" xr:uid="{11234B3D-743A-4961-8F9D-A1CA0E20DB22}"/>
    <cellStyle name="Note 54 25" xfId="12219" xr:uid="{5077AB3F-DE69-4058-A374-125985D268C7}"/>
    <cellStyle name="Note 54 25 2" xfId="19877" xr:uid="{922C3293-E6D4-4C7A-A8D1-330D1AD98619}"/>
    <cellStyle name="Note 54 25 3" xfId="29490" xr:uid="{C4DB85D9-C2DC-442C-B8A3-3DE652D35F80}"/>
    <cellStyle name="Note 54 26" xfId="17239" xr:uid="{7537BA9E-CF15-4DC4-824C-4A0D4B83DB26}"/>
    <cellStyle name="Note 54 26 2" xfId="18871" xr:uid="{8A4BA8F9-4F53-4E30-B61C-AA2F95243DE6}"/>
    <cellStyle name="Note 54 26 3" xfId="33803" xr:uid="{0E9033D2-9B8F-4C01-829E-E2D6AD644D21}"/>
    <cellStyle name="Note 54 27" xfId="19320" xr:uid="{32A376BB-AF16-4CF2-AE4D-67B274BB7D08}"/>
    <cellStyle name="Note 54 28" xfId="34319" xr:uid="{E2D313E1-2F02-41F4-9D93-BD48856DE723}"/>
    <cellStyle name="Note 54 29" xfId="31661" xr:uid="{132C5110-DC70-48B9-BD29-BD0CE20D64B8}"/>
    <cellStyle name="Note 54 3" xfId="2337" xr:uid="{00000000-0005-0000-0000-000022090000}"/>
    <cellStyle name="Note 54 3 2" xfId="4299" xr:uid="{64C3C11D-BC72-43CE-BD7B-C33027DB89D0}"/>
    <cellStyle name="Note 54 3 2 2" xfId="13538" xr:uid="{A1120EF0-9D01-46FC-8EC9-DDA901CECA8F}"/>
    <cellStyle name="Note 54 3 2 2 2" xfId="17459" xr:uid="{7567E2A1-71F7-4DB1-A67D-E3F40BA187F1}"/>
    <cellStyle name="Note 54 3 2 2 3" xfId="30679" xr:uid="{0FE51797-8C61-4216-89CD-55798372AC90}"/>
    <cellStyle name="Note 54 3 2 3" xfId="17640" xr:uid="{A209CA27-14F6-4D19-915D-B201A1E21B14}"/>
    <cellStyle name="Note 54 3 2 4" xfId="25148" xr:uid="{27767EEE-023C-4EAB-A233-06F7887F7CBB}"/>
    <cellStyle name="Note 54 3 3" xfId="11620" xr:uid="{A0CA5D4B-C4A0-47D1-99AC-D7A085398ED7}"/>
    <cellStyle name="Note 54 3 3 2" xfId="21128" xr:uid="{169223C1-962E-48E9-B9CD-AC389A8DD077}"/>
    <cellStyle name="Note 54 3 3 3" xfId="28906" xr:uid="{C8D275F6-1F51-4AE3-BE00-41D6D141153B}"/>
    <cellStyle name="Note 54 3 4" xfId="12491" xr:uid="{A4AA5CB6-C53C-48DE-B616-70AA0797CFA9}"/>
    <cellStyle name="Note 54 3 4 2" xfId="19771" xr:uid="{120AB574-1B98-41E3-910D-3A0557BE293C}"/>
    <cellStyle name="Note 54 3 4 3" xfId="29717" xr:uid="{FCB788BB-F35B-4649-8C13-928354BD54C1}"/>
    <cellStyle name="Note 54 3 5" xfId="18360" xr:uid="{13EF9B97-083C-4D36-BB10-EC040A451F0A}"/>
    <cellStyle name="Note 54 3 6" xfId="24206" xr:uid="{39B4B915-75DE-4A34-BFAE-4873968825D8}"/>
    <cellStyle name="Note 54 30" xfId="33938" xr:uid="{13648FCA-DB1B-4D84-AF93-4807CC40997A}"/>
    <cellStyle name="Note 54 4" xfId="3329" xr:uid="{C592B71B-8874-41FC-9CE1-95C9B48FCA3E}"/>
    <cellStyle name="Note 54 4 2" xfId="12959" xr:uid="{6E802BD2-CA39-4364-A401-77B0C2C5F37D}"/>
    <cellStyle name="Note 54 4 2 2" xfId="20311" xr:uid="{F64AF20B-F145-4CBB-8FCE-5EEC6F64E437}"/>
    <cellStyle name="Note 54 4 2 3" xfId="30184" xr:uid="{209FF4EC-5031-4CF1-B97F-79155E6BBF85}"/>
    <cellStyle name="Note 54 4 3" xfId="6609" xr:uid="{B94307CE-3AE7-4CE0-9E10-02D03A0E7519}"/>
    <cellStyle name="Note 54 4 4" xfId="17880" xr:uid="{77AEDFDF-A635-4912-9EBA-BB0F8B96D71C}"/>
    <cellStyle name="Note 54 5" xfId="3480" xr:uid="{8F5C4671-A803-4A60-BFC3-522EE258B1A0}"/>
    <cellStyle name="Note 54 5 2" xfId="13535" xr:uid="{2D9F33E7-4127-4079-9248-EC700A5194BF}"/>
    <cellStyle name="Note 54 5 2 2" xfId="19623" xr:uid="{9548CA1E-57BB-47B7-9805-9763FD1F471A}"/>
    <cellStyle name="Note 54 5 2 3" xfId="30676" xr:uid="{0BA11E3E-2FB7-4E41-9D13-4090DE622A74}"/>
    <cellStyle name="Note 54 5 3" xfId="7181" xr:uid="{33D9D476-D0A2-41E2-9416-E257C5E311F6}"/>
    <cellStyle name="Note 54 5 4" xfId="21100" xr:uid="{68D4779F-6425-4952-804F-E80D0B440E7C}"/>
    <cellStyle name="Note 54 5 5" xfId="25145" xr:uid="{7B19031E-8C25-4AFB-A8F0-5144EB4ABA87}"/>
    <cellStyle name="Note 54 6" xfId="3805" xr:uid="{0136DA5B-324A-47B6-81FA-92F1A04C1F5C}"/>
    <cellStyle name="Note 54 6 2" xfId="14121" xr:uid="{EED80027-B3EC-4FF2-A985-FE3DB212E4C8}"/>
    <cellStyle name="Note 54 6 2 2" xfId="19168" xr:uid="{C3393A2D-5F8E-4B99-8525-D497E8BE6541}"/>
    <cellStyle name="Note 54 6 2 3" xfId="31149" xr:uid="{4AF52753-9DA1-4754-9648-1072F5EDA536}"/>
    <cellStyle name="Note 54 6 3" xfId="23096" xr:uid="{49FB22BC-01C5-4225-9B00-D82122C7166A}"/>
    <cellStyle name="Note 54 6 4" xfId="25628" xr:uid="{92D80642-8251-4977-AA76-FB4617EA66AE}"/>
    <cellStyle name="Note 54 7" xfId="7546" xr:uid="{4E421FF2-649C-4A0C-9235-A2E4CFBF8B4E}"/>
    <cellStyle name="Note 54 7 2" xfId="13950" xr:uid="{673B8B61-1398-4C13-BAA7-EEE608075A68}"/>
    <cellStyle name="Note 54 7 2 2" xfId="23140" xr:uid="{63A5461F-4BCB-4061-A96C-FB327B186BD1}"/>
    <cellStyle name="Note 54 7 2 3" xfId="30980" xr:uid="{E55FAC77-5B62-4D20-B152-8E07EE3C0C6C}"/>
    <cellStyle name="Note 54 7 3" xfId="23114" xr:uid="{F75A23FE-D2AA-4454-8FC7-A1784DC7BF3F}"/>
    <cellStyle name="Note 54 7 4" xfId="25459" xr:uid="{A182E5B9-E0C8-4FDB-9739-9DF7E35ACEBC}"/>
    <cellStyle name="Note 54 8" xfId="7886" xr:uid="{DAE15A22-08D2-44E3-A84B-A5E82AFC0517}"/>
    <cellStyle name="Note 54 8 2" xfId="14357" xr:uid="{8D5FC00E-8431-4A10-90C2-49C5E87F2B19}"/>
    <cellStyle name="Note 54 8 2 2" xfId="21153" xr:uid="{CF17B38D-4183-4AC9-8902-7FE68438949E}"/>
    <cellStyle name="Note 54 8 2 3" xfId="31373" xr:uid="{5E97CF71-B9B9-48FA-9C86-368581FBE968}"/>
    <cellStyle name="Note 54 8 3" xfId="5443" xr:uid="{E4A9762B-5AA5-4B35-9692-5FE7A4D83113}"/>
    <cellStyle name="Note 54 8 4" xfId="25852" xr:uid="{07384A95-CC37-4D72-BA21-7E9975F70FFA}"/>
    <cellStyle name="Note 54 9" xfId="8080" xr:uid="{8AFB1DC9-EDC6-47B3-AA90-6EEB300F6097}"/>
    <cellStyle name="Note 54 9 2" xfId="14551" xr:uid="{BBA25D03-E2AC-42DD-A56A-F21AE570B912}"/>
    <cellStyle name="Note 54 9 2 2" xfId="5980" xr:uid="{5DE01F62-262C-4E15-BF1C-577F2B2B756D}"/>
    <cellStyle name="Note 54 9 2 3" xfId="31561" xr:uid="{87468338-7DAF-4EE2-B8DD-6B2E5C2B3181}"/>
    <cellStyle name="Note 54 9 3" xfId="20439" xr:uid="{13E5CF58-2883-403C-873A-4E70CFB67720}"/>
    <cellStyle name="Note 54 9 4" xfId="26041" xr:uid="{93C5B5C2-5277-434A-99C4-4B23B2A1A111}"/>
    <cellStyle name="Note 54_TRAFO" xfId="2338" xr:uid="{00000000-0005-0000-0000-000023090000}"/>
    <cellStyle name="Note 55" xfId="2339" xr:uid="{00000000-0005-0000-0000-000024090000}"/>
    <cellStyle name="Note 55 10" xfId="8529" xr:uid="{1DE85FD4-5527-499C-8E35-B307ED120E41}"/>
    <cellStyle name="Note 55 10 2" xfId="15000" xr:uid="{8EAFFE07-98E0-4EE6-BDE7-0D17CAB054F2}"/>
    <cellStyle name="Note 55 10 2 2" xfId="20381" xr:uid="{EDAD24F2-3AC6-441F-820B-0CAD6B595397}"/>
    <cellStyle name="Note 55 10 2 3" xfId="31911" xr:uid="{008F057A-F3B6-4117-B82A-681E3622D4EC}"/>
    <cellStyle name="Note 55 10 3" xfId="5543" xr:uid="{CF7989E5-F57E-4626-A79E-DFF5E43759CB}"/>
    <cellStyle name="Note 55 10 4" xfId="26392" xr:uid="{8641BD73-F9A2-4BE0-BCC9-B3DE89174A12}"/>
    <cellStyle name="Note 55 11" xfId="8365" xr:uid="{7D6F069A-1E78-43D1-9E2C-91AEABB54665}"/>
    <cellStyle name="Note 55 11 2" xfId="14836" xr:uid="{704EDAAA-F2E1-4AD6-855A-6CC290F23665}"/>
    <cellStyle name="Note 55 11 2 2" xfId="19238" xr:uid="{79EBE8A7-CB02-4566-BCED-C9955AF8F77D}"/>
    <cellStyle name="Note 55 11 2 3" xfId="31747" xr:uid="{DF5DB975-4AB5-4D54-87EB-B6B22A79289D}"/>
    <cellStyle name="Note 55 11 3" xfId="17726" xr:uid="{9A453B47-9BA1-44D3-840E-73F15AF1DB71}"/>
    <cellStyle name="Note 55 11 4" xfId="26228" xr:uid="{0FEC6F1B-067F-4CDF-955B-385DAE667903}"/>
    <cellStyle name="Note 55 12" xfId="9076" xr:uid="{6A0F6323-83D0-45AB-8C3D-7B706ABEAD15}"/>
    <cellStyle name="Note 55 12 2" xfId="15547" xr:uid="{1D24552C-2F14-4637-AEB7-E5A69FEEF654}"/>
    <cellStyle name="Note 55 12 2 2" xfId="21635" xr:uid="{4507B189-55DB-4E76-B31B-022157ED032D}"/>
    <cellStyle name="Note 55 12 2 3" xfId="32366" xr:uid="{9265FC92-2278-4C8B-96AA-15CD3DD26C71}"/>
    <cellStyle name="Note 55 12 3" xfId="21616" xr:uid="{3E4AD3B2-31D8-4FE4-8C3D-F31614C17339}"/>
    <cellStyle name="Note 55 12 4" xfId="26848" xr:uid="{685AE85A-9F66-49D4-AB83-A9765C17F947}"/>
    <cellStyle name="Note 55 13" xfId="8909" xr:uid="{D53B77A0-6390-4368-BE11-8905F92DB43A}"/>
    <cellStyle name="Note 55 13 2" xfId="15380" xr:uid="{55930B58-4591-41BE-A4A5-E87126D19AAE}"/>
    <cellStyle name="Note 55 13 2 2" xfId="21450" xr:uid="{2B868BA2-83F8-481F-A002-48D0F9BCE5DE}"/>
    <cellStyle name="Note 55 13 2 3" xfId="32200" xr:uid="{16F0E184-80C2-495E-8ADD-7ED15AD93968}"/>
    <cellStyle name="Note 55 13 3" xfId="18353" xr:uid="{A77D88E4-5869-4A2F-B4E8-2AB0DE520E97}"/>
    <cellStyle name="Note 55 13 4" xfId="26682" xr:uid="{6B2EA72D-CA3D-44C4-8EEE-C5455755A996}"/>
    <cellStyle name="Note 55 14" xfId="9310" xr:uid="{405B0526-F5F5-46F0-A472-939E4FFCB3AC}"/>
    <cellStyle name="Note 55 14 2" xfId="15781" xr:uid="{A4AB7820-F371-49B5-BDD6-87BA964C456B}"/>
    <cellStyle name="Note 55 14 2 2" xfId="21607" xr:uid="{24701EFB-8CFF-4309-AF22-C7B1B7C7CFD8}"/>
    <cellStyle name="Note 55 14 2 3" xfId="32591" xr:uid="{39037E2A-02C5-4BF2-AB24-A47B3E731E55}"/>
    <cellStyle name="Note 55 14 3" xfId="18161" xr:uid="{A721F2F4-6368-4FAA-942D-2F1F49CD939E}"/>
    <cellStyle name="Note 55 14 4" xfId="27072" xr:uid="{C5CA9942-4F4C-400D-A24E-46440FB04D1B}"/>
    <cellStyle name="Note 55 15" xfId="9503" xr:uid="{C7BEB5E8-C2AE-4C2A-8EA5-380B1D4CE09C}"/>
    <cellStyle name="Note 55 15 2" xfId="15974" xr:uid="{7ECBB6B2-4C95-4E1B-82A4-9BADF4BC1A0A}"/>
    <cellStyle name="Note 55 15 2 2" xfId="23308" xr:uid="{1D23107A-D2BD-43F8-A348-114D5278E593}"/>
    <cellStyle name="Note 55 15 2 3" xfId="32771" xr:uid="{AAE6DFFB-F5E8-49E1-80C4-FA7396B8AAD4}"/>
    <cellStyle name="Note 55 15 3" xfId="19340" xr:uid="{154DBCB8-522C-4B45-8E6D-5B830464DD74}"/>
    <cellStyle name="Note 55 15 4" xfId="27252" xr:uid="{40282E83-E2BA-4AD5-982D-2642DE21304E}"/>
    <cellStyle name="Note 55 16" xfId="10000" xr:uid="{5DD7AA1B-E875-45FC-A915-5FCDA5E1D7B3}"/>
    <cellStyle name="Note 55 16 2" xfId="16471" xr:uid="{3683E6FB-AAB4-493F-954A-CEABFA96CCF2}"/>
    <cellStyle name="Note 55 16 2 2" xfId="5675" xr:uid="{B7C296DA-3165-4DEE-B450-09E055AA3B0B}"/>
    <cellStyle name="Note 55 16 2 3" xfId="33088" xr:uid="{C2BBDA9A-8E2E-4913-94D6-756DDF35606D}"/>
    <cellStyle name="Note 55 16 3" xfId="23771" xr:uid="{807469ED-AFC7-4596-AD25-3EF5D4F22E1E}"/>
    <cellStyle name="Note 55 16 4" xfId="27576" xr:uid="{49511BF2-0B50-4756-BD42-001C65A70430}"/>
    <cellStyle name="Note 55 17" xfId="10179" xr:uid="{72D5C7DF-D15E-4592-94B3-91BE4966DF37}"/>
    <cellStyle name="Note 55 17 2" xfId="16650" xr:uid="{077CC720-B80D-406A-ADDF-4246B60A8A85}"/>
    <cellStyle name="Note 55 17 2 2" xfId="23295" xr:uid="{85D0B25D-4E46-4BA4-B7AA-3E9457F9EC39}"/>
    <cellStyle name="Note 55 17 2 3" xfId="33265" xr:uid="{C676F88A-0D81-4661-B45D-8D15972E4D3C}"/>
    <cellStyle name="Note 55 17 3" xfId="4846" xr:uid="{A9299542-336C-4694-BBAD-0B49DAA2AF12}"/>
    <cellStyle name="Note 55 17 4" xfId="27752" xr:uid="{FD685521-15D5-4043-8FF5-5F088F29D5A8}"/>
    <cellStyle name="Note 55 18" xfId="10356" xr:uid="{23EC7B5B-7DBD-48FC-ADCE-DFD5F92C77EC}"/>
    <cellStyle name="Note 55 18 2" xfId="16827" xr:uid="{02A22223-9106-4C06-A9E2-CA53C5AAD4B1}"/>
    <cellStyle name="Note 55 18 2 2" xfId="18109" xr:uid="{63E60869-7E79-4310-9CEF-5ADE7B20F873}"/>
    <cellStyle name="Note 55 18 2 3" xfId="33440" xr:uid="{1B098F0F-C7AA-42BD-80AF-97B303A67D00}"/>
    <cellStyle name="Note 55 18 3" xfId="19580" xr:uid="{ECDE1510-93E9-454D-AFF3-5575D5B02E23}"/>
    <cellStyle name="Note 55 18 4" xfId="27928" xr:uid="{D898283C-442D-407B-9BBE-7C76019077DE}"/>
    <cellStyle name="Note 55 19" xfId="10518" xr:uid="{51BCCE9E-AE61-4BB3-952D-738A01E79A1A}"/>
    <cellStyle name="Note 55 19 2" xfId="16989" xr:uid="{3AA7CFD8-E3F7-44B5-81BB-4475CFE775AE}"/>
    <cellStyle name="Note 55 19 2 2" xfId="22755" xr:uid="{3C466831-D523-4D53-B2D1-67C6D4307F14}"/>
    <cellStyle name="Note 55 19 2 3" xfId="33600" xr:uid="{582B68BE-5D71-461E-B8DC-B29DAEE69478}"/>
    <cellStyle name="Note 55 19 3" xfId="19042" xr:uid="{D17A9BD0-0EB7-4175-8304-0601F19DEC11}"/>
    <cellStyle name="Note 55 19 4" xfId="28088" xr:uid="{129F1B90-E115-4E3F-BB8B-119805E39B98}"/>
    <cellStyle name="Note 55 2" xfId="2340" xr:uid="{00000000-0005-0000-0000-000025090000}"/>
    <cellStyle name="Note 55 2 10" xfId="9077" xr:uid="{F8B6398C-A243-493B-BC85-87EC23667C2D}"/>
    <cellStyle name="Note 55 2 10 2" xfId="15548" xr:uid="{71E56175-BFBF-4C2B-BAF7-E27AEBEB039C}"/>
    <cellStyle name="Note 55 2 10 2 2" xfId="5019" xr:uid="{4740DF8D-EB31-467E-B326-7D74817F10B7}"/>
    <cellStyle name="Note 55 2 10 2 3" xfId="32367" xr:uid="{8E00C394-CE4E-4DB4-A0C9-7ACC0C4E586C}"/>
    <cellStyle name="Note 55 2 10 3" xfId="17931" xr:uid="{8D13BF1B-79ED-4FDE-999B-7BBB9BF53689}"/>
    <cellStyle name="Note 55 2 10 4" xfId="26849" xr:uid="{81DE032D-E760-4A39-BC01-556C718F2906}"/>
    <cellStyle name="Note 55 2 11" xfId="8910" xr:uid="{1A1B8E57-4BA3-4915-A0B5-D4B8ACA34C8B}"/>
    <cellStyle name="Note 55 2 11 2" xfId="15381" xr:uid="{ACB08FBF-D019-4901-B106-6E2F8C4AD66F}"/>
    <cellStyle name="Note 55 2 11 2 2" xfId="4873" xr:uid="{ABBA095C-569E-451B-975C-5AC54FAD32C6}"/>
    <cellStyle name="Note 55 2 11 2 3" xfId="32201" xr:uid="{B822424F-2927-4118-8BB1-F42D5746695D}"/>
    <cellStyle name="Note 55 2 11 3" xfId="23552" xr:uid="{2954CE8B-9CF9-45E0-9242-369E856738FD}"/>
    <cellStyle name="Note 55 2 11 4" xfId="26683" xr:uid="{8B658978-5282-4A34-8E8B-B891591AD502}"/>
    <cellStyle name="Note 55 2 12" xfId="9311" xr:uid="{1BDD40C0-07D5-466E-BB85-8F7EA45273C0}"/>
    <cellStyle name="Note 55 2 12 2" xfId="15782" xr:uid="{13B9D168-D439-40FC-80E7-5AC1F2F31F6B}"/>
    <cellStyle name="Note 55 2 12 2 2" xfId="19733" xr:uid="{F0DC4991-FFC4-4786-98BC-2CED7BB21915}"/>
    <cellStyle name="Note 55 2 12 2 3" xfId="32592" xr:uid="{744A2898-E3D4-408C-B6FB-3B313DB4A42D}"/>
    <cellStyle name="Note 55 2 12 3" xfId="5731" xr:uid="{3805728B-614E-4A23-8618-48DE01DC34A3}"/>
    <cellStyle name="Note 55 2 12 4" xfId="27073" xr:uid="{844B856C-FE4F-46CF-9E77-735EB2055973}"/>
    <cellStyle name="Note 55 2 13" xfId="9502" xr:uid="{ED747487-F5B9-404C-AC63-74CDA28B384A}"/>
    <cellStyle name="Note 55 2 13 2" xfId="15973" xr:uid="{9318A3D7-C556-4A7D-819D-D224AEF081D7}"/>
    <cellStyle name="Note 55 2 13 2 2" xfId="22555" xr:uid="{C8188A51-EB3C-469E-A47B-D0710361ED0B}"/>
    <cellStyle name="Note 55 2 13 2 3" xfId="32770" xr:uid="{C7DF59A6-1E88-40F0-80CB-8E08DC7D7A82}"/>
    <cellStyle name="Note 55 2 13 3" xfId="18193" xr:uid="{9FDE6535-980B-4AA7-A51F-AD54459EC2D4}"/>
    <cellStyle name="Note 55 2 13 4" xfId="27251" xr:uid="{A4E9589D-FB03-4C8D-A5C3-FFD0642FE036}"/>
    <cellStyle name="Note 55 2 14" xfId="10001" xr:uid="{24CC584F-B941-4EAB-868F-47455BCD74E7}"/>
    <cellStyle name="Note 55 2 14 2" xfId="16472" xr:uid="{3665BA8D-87D2-4820-866C-4EF7CD9C8C9A}"/>
    <cellStyle name="Note 55 2 14 2 2" xfId="19889" xr:uid="{858B2540-DDF9-47F4-9A65-E6D95066DEB5}"/>
    <cellStyle name="Note 55 2 14 2 3" xfId="33089" xr:uid="{E229B7F9-41E1-4446-9F95-9070B592A496}"/>
    <cellStyle name="Note 55 2 14 3" xfId="20178" xr:uid="{1BC1C93E-CFA9-4DB8-AF60-1811FE268389}"/>
    <cellStyle name="Note 55 2 14 4" xfId="27577" xr:uid="{58125046-6189-491B-8CD4-D4F6476F8269}"/>
    <cellStyle name="Note 55 2 15" xfId="10180" xr:uid="{FF2CCA58-5EB8-4D1F-85DD-8811AA7BC3E8}"/>
    <cellStyle name="Note 55 2 15 2" xfId="16651" xr:uid="{F281E98A-4C94-418B-B3AF-EAFBD1FCB541}"/>
    <cellStyle name="Note 55 2 15 2 2" xfId="4832" xr:uid="{96BF8967-354D-4EB7-8A8D-2455074AF621}"/>
    <cellStyle name="Note 55 2 15 2 3" xfId="33266" xr:uid="{6A849CEB-58EE-4961-B330-B262E6F9E903}"/>
    <cellStyle name="Note 55 2 15 3" xfId="22183" xr:uid="{29D914C0-08EE-4FCC-B869-58343C73474D}"/>
    <cellStyle name="Note 55 2 15 4" xfId="27753" xr:uid="{BD35BDF9-3CB3-4AA5-8211-40A363BDCDEF}"/>
    <cellStyle name="Note 55 2 16" xfId="10357" xr:uid="{B9586D49-E942-4945-924A-AD872E64BEDF}"/>
    <cellStyle name="Note 55 2 16 2" xfId="16828" xr:uid="{F1E8E8C1-045E-4527-A66A-875B0309CE77}"/>
    <cellStyle name="Note 55 2 16 2 2" xfId="20112" xr:uid="{7C2ED9D9-3E14-498C-A019-8FA6D47E5528}"/>
    <cellStyle name="Note 55 2 16 2 3" xfId="33441" xr:uid="{E8E39579-6CC3-4DDA-A05C-40C8133A8676}"/>
    <cellStyle name="Note 55 2 16 3" xfId="5426" xr:uid="{541EEFFA-4A42-4664-A64B-BC9AA20C74AD}"/>
    <cellStyle name="Note 55 2 16 4" xfId="27929" xr:uid="{007BDBD2-5C0D-4ECD-B549-CCF836DD5CB1}"/>
    <cellStyle name="Note 55 2 17" xfId="10519" xr:uid="{D197746B-F6DF-4CE9-8E9C-B482AA85EFF6}"/>
    <cellStyle name="Note 55 2 17 2" xfId="16990" xr:uid="{F99820B0-F6AF-4652-AA25-DC026BA08077}"/>
    <cellStyle name="Note 55 2 17 2 2" xfId="5613" xr:uid="{1E84E752-824B-45D6-9D2D-B5654D155322}"/>
    <cellStyle name="Note 55 2 17 2 3" xfId="33601" xr:uid="{6247DF23-718B-4D3E-9EE9-98AE6B7C0F39}"/>
    <cellStyle name="Note 55 2 17 3" xfId="21363" xr:uid="{A4ECE631-EF68-4CA8-BE98-01A7FF5B2291}"/>
    <cellStyle name="Note 55 2 17 4" xfId="28089" xr:uid="{4C64FF53-59D6-4F5C-AF79-AAEA0231A8DE}"/>
    <cellStyle name="Note 55 2 18" xfId="11155" xr:uid="{E5F3A696-D6D5-4562-8014-2A78AA7B076B}"/>
    <cellStyle name="Note 55 2 18 2" xfId="19444" xr:uid="{005F0EB0-C627-46E1-A6B2-16A5DDD7F0E6}"/>
    <cellStyle name="Note 55 2 18 3" xfId="28477" xr:uid="{F5705E07-72DA-4A67-81F1-0138649C81E0}"/>
    <cellStyle name="Note 55 2 19" xfId="11622" xr:uid="{626A3827-3009-4E77-9203-3F324FEAB929}"/>
    <cellStyle name="Note 55 2 19 2" xfId="19793" xr:uid="{518B67DE-9810-493C-AAB6-86FDBEAFE0DB}"/>
    <cellStyle name="Note 55 2 19 3" xfId="28908" xr:uid="{08FBE244-FD15-4F7B-891F-6FF6D4DC08DE}"/>
    <cellStyle name="Note 55 2 2" xfId="2341" xr:uid="{00000000-0005-0000-0000-000026090000}"/>
    <cellStyle name="Note 55 2 2 2" xfId="4300" xr:uid="{F3097C64-2E79-4B72-B231-F382F482B051}"/>
    <cellStyle name="Note 55 2 2 2 2" xfId="13541" xr:uid="{1D654358-B5DE-499C-AE56-CFD30F50DE44}"/>
    <cellStyle name="Note 55 2 2 2 2 2" xfId="18481" xr:uid="{6E320C11-E357-4967-A601-BC13571F7A98}"/>
    <cellStyle name="Note 55 2 2 2 2 3" xfId="30682" xr:uid="{859C3370-9356-47A6-B1A8-37CE1BE17B55}"/>
    <cellStyle name="Note 55 2 2 2 3" xfId="22640" xr:uid="{F34FE2B8-4398-4E85-8D4D-09EE387BF4ED}"/>
    <cellStyle name="Note 55 2 2 2 4" xfId="25151" xr:uid="{F495AED5-6EA4-431B-B1A8-F1F2D9423870}"/>
    <cellStyle name="Note 55 2 2 3" xfId="11623" xr:uid="{4F43EB45-CC04-47E6-8F99-B2FA55080E84}"/>
    <cellStyle name="Note 55 2 2 3 2" xfId="4912" xr:uid="{E7434860-A861-42C7-B92E-1930E73870E7}"/>
    <cellStyle name="Note 55 2 2 3 3" xfId="28909" xr:uid="{BBAD6BFF-7351-4536-B807-A67AD26FD203}"/>
    <cellStyle name="Note 55 2 2 4" xfId="12492" xr:uid="{79DB2638-3185-492D-9C21-A5BDD4DAB448}"/>
    <cellStyle name="Note 55 2 2 4 2" xfId="17504" xr:uid="{FA7FBACC-340C-40E3-B74B-747339AAFF11}"/>
    <cellStyle name="Note 55 2 2 4 3" xfId="29718" xr:uid="{B060254E-18F3-414C-812C-14189E43A93A}"/>
    <cellStyle name="Note 55 2 2 5" xfId="5004" xr:uid="{66C39F94-876A-4D4B-AD31-311968D495D4}"/>
    <cellStyle name="Note 55 2 20" xfId="10685" xr:uid="{BC85A379-2D82-4598-9CDE-9D099EE6DC2B}"/>
    <cellStyle name="Note 55 2 20 2" xfId="18063" xr:uid="{1A1A4106-741D-4208-BC41-28F823817390}"/>
    <cellStyle name="Note 55 2 20 3" xfId="28240" xr:uid="{BD000DDA-A522-448E-811B-DFF4D071F5E5}"/>
    <cellStyle name="Note 55 2 21" xfId="11916" xr:uid="{DDE62EFF-3C60-4B14-8493-2627105154AC}"/>
    <cellStyle name="Note 55 2 21 2" xfId="19758" xr:uid="{78D00EFF-692B-4A95-A813-A3F9240CC60C}"/>
    <cellStyle name="Note 55 2 21 3" xfId="29195" xr:uid="{BA552D54-133C-420B-885D-787E2FC581DE}"/>
    <cellStyle name="Note 55 2 22" xfId="12099" xr:uid="{06F12F1D-12A5-425C-8ADA-48880BAE524D}"/>
    <cellStyle name="Note 55 2 22 2" xfId="22576" xr:uid="{5767EE0E-9DC0-4B8D-A9D8-AC47B795453E}"/>
    <cellStyle name="Note 55 2 22 3" xfId="29374" xr:uid="{8ACA3C06-228F-4702-80FF-76973481AD6E}"/>
    <cellStyle name="Note 55 2 23" xfId="12221" xr:uid="{77DA945B-26E0-4C6C-B789-2743EBB6690B}"/>
    <cellStyle name="Note 55 2 23 2" xfId="23620" xr:uid="{7C8C5DB0-51CC-4973-AB60-F5A3884CCE31}"/>
    <cellStyle name="Note 55 2 23 3" xfId="29492" xr:uid="{4EEAEF45-F1C5-483C-8507-C437E5D562D7}"/>
    <cellStyle name="Note 55 2 24" xfId="17242" xr:uid="{563D6CF2-D9D2-4429-AC47-DFFFBE799050}"/>
    <cellStyle name="Note 55 2 24 2" xfId="18888" xr:uid="{646EC7CD-82C5-4705-9199-A07F816577D8}"/>
    <cellStyle name="Note 55 2 24 3" xfId="33806" xr:uid="{8224C93B-F691-45EA-A4AD-10CF11F1604A}"/>
    <cellStyle name="Note 55 2 25" xfId="18253" xr:uid="{DF97B083-73E9-4D0F-96B8-A9B04DE7B7BD}"/>
    <cellStyle name="Note 55 2 26" xfId="24073" xr:uid="{CA7AC8D2-3A6D-4C7A-BA89-0088206F118C}"/>
    <cellStyle name="Note 55 2 27" xfId="33984" xr:uid="{0D74CB95-D8ED-44C2-806C-2A8CD8F6CB41}"/>
    <cellStyle name="Note 55 2 28" xfId="32065" xr:uid="{379451EA-CBF4-4924-8A20-28BC33A3FEEE}"/>
    <cellStyle name="Note 55 2 3" xfId="3477" xr:uid="{E90D818D-A7FA-4CC4-A9F3-6EBCFF1E604A}"/>
    <cellStyle name="Note 55 2 3 2" xfId="13540" xr:uid="{687BF3BE-0F8F-4BDC-8781-7298444F0B20}"/>
    <cellStyle name="Note 55 2 3 2 2" xfId="18723" xr:uid="{624D5F33-A227-4666-AB37-67CB0CE70524}"/>
    <cellStyle name="Note 55 2 3 2 3" xfId="30681" xr:uid="{83D54F29-FDC5-4E27-8373-FCED09CB84B4}"/>
    <cellStyle name="Note 55 2 3 3" xfId="7186" xr:uid="{9AA0D941-341E-4FC8-9CB8-DC3939A50606}"/>
    <cellStyle name="Note 55 2 3 4" xfId="5890" xr:uid="{FCA9CDF4-A55B-4492-8574-4CB33B41E003}"/>
    <cellStyle name="Note 55 2 3 5" xfId="25150" xr:uid="{B60CBDFF-80A4-4290-B272-7777693B2253}"/>
    <cellStyle name="Note 55 2 4" xfId="3808" xr:uid="{1E3255EC-C1C4-4C0B-BB27-614AB08AAA2F}"/>
    <cellStyle name="Note 55 2 4 2" xfId="14124" xr:uid="{90495F99-C7E0-4148-89EB-50594E2248F1}"/>
    <cellStyle name="Note 55 2 4 2 2" xfId="6034" xr:uid="{4248C6AD-4145-4F9E-8288-DFA772BAC839}"/>
    <cellStyle name="Note 55 2 4 2 3" xfId="31152" xr:uid="{AA94F3DF-7005-46EA-A44E-E8AD23A74D00}"/>
    <cellStyle name="Note 55 2 4 3" xfId="20591" xr:uid="{3965DACF-E675-4533-9098-0B1F2CD901EA}"/>
    <cellStyle name="Note 55 2 4 4" xfId="25631" xr:uid="{A0C416E4-5F56-4087-B21D-C6C33FCD2B56}"/>
    <cellStyle name="Note 55 2 5" xfId="7549" xr:uid="{B46B7A7B-928E-4186-964B-456AFAAB9563}"/>
    <cellStyle name="Note 55 2 5 2" xfId="13953" xr:uid="{9EF462AA-0556-4A25-9102-8C7945E2D633}"/>
    <cellStyle name="Note 55 2 5 2 2" xfId="18480" xr:uid="{B51F1DD9-AB3F-4EA7-A3E7-15E15C12F536}"/>
    <cellStyle name="Note 55 2 5 2 3" xfId="30983" xr:uid="{00E299D6-3378-4F14-832E-C6C20C56A2DE}"/>
    <cellStyle name="Note 55 2 5 3" xfId="22266" xr:uid="{C900C7A4-F0F0-412B-9532-5931D214C0A1}"/>
    <cellStyle name="Note 55 2 5 4" xfId="25462" xr:uid="{A3F70456-C10B-418A-81B4-750A82D4CE07}"/>
    <cellStyle name="Note 55 2 6" xfId="7889" xr:uid="{3614A056-86BA-4554-8D57-D3FFB83E80EA}"/>
    <cellStyle name="Note 55 2 6 2" xfId="14360" xr:uid="{5442306C-2E16-4866-8FD4-626735C9B39A}"/>
    <cellStyle name="Note 55 2 6 2 2" xfId="21642" xr:uid="{AD2A83A8-769D-4891-8275-E89D996C6308}"/>
    <cellStyle name="Note 55 2 6 2 3" xfId="31376" xr:uid="{29AC07EC-57C3-4753-B14A-AED72A86101E}"/>
    <cellStyle name="Note 55 2 6 3" xfId="5956" xr:uid="{53D6E25E-2228-4569-A047-8B8F9ADB9327}"/>
    <cellStyle name="Note 55 2 6 4" xfId="25855" xr:uid="{C4A167F4-F3E7-4582-A45B-02C807D82227}"/>
    <cellStyle name="Note 55 2 7" xfId="8077" xr:uid="{A7B21075-27F5-457D-B2DD-B14317046C72}"/>
    <cellStyle name="Note 55 2 7 2" xfId="14548" xr:uid="{4B023518-DE04-43FB-882B-D737ED20626F}"/>
    <cellStyle name="Note 55 2 7 2 2" xfId="5549" xr:uid="{B463699C-8C03-45FC-9894-DB90DC3C53B3}"/>
    <cellStyle name="Note 55 2 7 2 3" xfId="31558" xr:uid="{4C9776B2-F101-4BDF-AF69-ABE20D43ADFC}"/>
    <cellStyle name="Note 55 2 7 3" xfId="5088" xr:uid="{F3E426EC-AE63-4A94-8594-677FB72BF208}"/>
    <cellStyle name="Note 55 2 7 4" xfId="26038" xr:uid="{5B41FFC8-10E0-423B-BA52-8C1532C98CD0}"/>
    <cellStyle name="Note 55 2 8" xfId="8530" xr:uid="{390260AD-B440-4E1C-B7B3-0DC410E3B532}"/>
    <cellStyle name="Note 55 2 8 2" xfId="15001" xr:uid="{4A87260A-CAA1-4A34-B51E-7759401174BA}"/>
    <cellStyle name="Note 55 2 8 2 2" xfId="18793" xr:uid="{E16D2012-9CBB-4BEE-B9CC-589C8C87B769}"/>
    <cellStyle name="Note 55 2 8 2 3" xfId="31912" xr:uid="{F68CBDD7-A33C-4A92-9EAC-623021760C09}"/>
    <cellStyle name="Note 55 2 8 3" xfId="21218" xr:uid="{3CD0C1A1-FEA4-41B1-B62B-71B028953382}"/>
    <cellStyle name="Note 55 2 8 4" xfId="26393" xr:uid="{0CD7929E-043D-45F5-8297-8012BDF24CEF}"/>
    <cellStyle name="Note 55 2 9" xfId="8366" xr:uid="{11ABAE21-1660-4718-8413-A1751A23F613}"/>
    <cellStyle name="Note 55 2 9 2" xfId="14837" xr:uid="{0BD4DFDF-C754-48DD-992F-3EBABD7295CE}"/>
    <cellStyle name="Note 55 2 9 2 2" xfId="6941" xr:uid="{093F7000-4F22-4E68-B15A-09D750ED9E5D}"/>
    <cellStyle name="Note 55 2 9 2 3" xfId="31748" xr:uid="{453A2615-2970-4884-90B2-AFB2B6DE4937}"/>
    <cellStyle name="Note 55 2 9 3" xfId="20983" xr:uid="{282A3063-92E6-4B86-BDE3-A39ABE7F03A6}"/>
    <cellStyle name="Note 55 2 9 4" xfId="26229" xr:uid="{8F901D97-D921-48E4-835F-6EDE72DBBB57}"/>
    <cellStyle name="Note 55 20" xfId="11154" xr:uid="{F0A4E109-3324-4BAC-885B-89A7526C5D22}"/>
    <cellStyle name="Note 55 20 2" xfId="19435" xr:uid="{FE1DDC44-FB6F-4E14-82C9-DC4E62268884}"/>
    <cellStyle name="Note 55 20 3" xfId="28476" xr:uid="{92AD98CD-81B5-4181-A9D9-266F4AA710F0}"/>
    <cellStyle name="Note 55 21" xfId="11621" xr:uid="{1C11B6BA-F4E9-4D8E-8715-522A905B0825}"/>
    <cellStyle name="Note 55 21 2" xfId="22157" xr:uid="{EA667C1D-90F1-41BF-A143-B28F7C24476B}"/>
    <cellStyle name="Note 55 21 3" xfId="28907" xr:uid="{F3028C09-0CD8-4133-9766-33953C631307}"/>
    <cellStyle name="Note 55 22" xfId="10686" xr:uid="{268B0F6B-44C8-47DE-B064-9B75C638BEC3}"/>
    <cellStyle name="Note 55 22 2" xfId="4567" xr:uid="{EAEE763B-59F9-49B5-9600-6B180D387DA3}"/>
    <cellStyle name="Note 55 22 3" xfId="28241" xr:uid="{28FB869A-2C58-4D54-B7FC-AAD358694209}"/>
    <cellStyle name="Note 55 23" xfId="11915" xr:uid="{1D45BF77-CD8A-4777-BEAF-8D2914028C89}"/>
    <cellStyle name="Note 55 23 2" xfId="18671" xr:uid="{F7F50512-166E-4AD0-B8D8-21ABAC272578}"/>
    <cellStyle name="Note 55 23 3" xfId="29194" xr:uid="{5B3B0052-3745-4912-AEEF-129C32123121}"/>
    <cellStyle name="Note 55 24" xfId="12098" xr:uid="{8B1DC8E8-7332-41F0-8098-3C976DBC849B}"/>
    <cellStyle name="Note 55 24 2" xfId="22659" xr:uid="{A160DD19-E69A-4C4E-B6A0-04451BC18956}"/>
    <cellStyle name="Note 55 24 3" xfId="29373" xr:uid="{1D5A9B8E-AD45-4D0B-83CF-9CB0FCBA2422}"/>
    <cellStyle name="Note 55 25" xfId="12220" xr:uid="{C6450EDE-EF11-433A-B940-261C3EA02B56}"/>
    <cellStyle name="Note 55 25 2" xfId="23220" xr:uid="{25BB221B-A4D8-41E9-9B61-7F3894BC8EA7}"/>
    <cellStyle name="Note 55 25 3" xfId="29491" xr:uid="{A65AC6AE-B2DA-4AA3-8D22-63952C00F78A}"/>
    <cellStyle name="Note 55 26" xfId="17241" xr:uid="{CFE0C1BF-F735-4549-B31D-596B712232E4}"/>
    <cellStyle name="Note 55 26 2" xfId="17944" xr:uid="{CE936BC6-605E-4EC4-86AE-727401D16799}"/>
    <cellStyle name="Note 55 26 3" xfId="33805" xr:uid="{5C32848E-DB9B-4128-8BDB-BFE190924750}"/>
    <cellStyle name="Note 55 27" xfId="22569" xr:uid="{27CB6E6B-2BBC-48A0-9534-054FE7D54151}"/>
    <cellStyle name="Note 55 28" xfId="24099" xr:uid="{C24CD6A2-9980-4867-BA0D-E6854084B381}"/>
    <cellStyle name="Note 55 29" xfId="26142" xr:uid="{90D1F255-E23A-43D6-AF7A-D1F99913154F}"/>
    <cellStyle name="Note 55 3" xfId="2342" xr:uid="{00000000-0005-0000-0000-000027090000}"/>
    <cellStyle name="Note 55 3 2" xfId="4301" xr:uid="{A31E4B4D-F777-40BB-A1D9-6C98B803EC61}"/>
    <cellStyle name="Note 55 3 2 2" xfId="13542" xr:uid="{4FF13155-A237-4D55-808F-85A20612D05D}"/>
    <cellStyle name="Note 55 3 2 2 2" xfId="18756" xr:uid="{7185D0D7-2661-424D-A503-6F8A51A6ED4D}"/>
    <cellStyle name="Note 55 3 2 2 3" xfId="30683" xr:uid="{B0BC47F2-9EFF-4B0C-9F90-BD5949EEDC8C}"/>
    <cellStyle name="Note 55 3 2 3" xfId="18365" xr:uid="{C1124F53-D489-4708-960A-0F9DF8EA4C76}"/>
    <cellStyle name="Note 55 3 2 4" xfId="25152" xr:uid="{7899D561-A596-4A19-9EC1-27BC781CE724}"/>
    <cellStyle name="Note 55 3 3" xfId="11624" xr:uid="{BE3D950B-83CF-42DA-8C08-A366B2E7E737}"/>
    <cellStyle name="Note 55 3 3 2" xfId="22608" xr:uid="{34E9C702-9683-4489-B39D-65B803309104}"/>
    <cellStyle name="Note 55 3 3 3" xfId="28910" xr:uid="{A7EDA150-26AC-4850-BA97-5C5894FEC492}"/>
    <cellStyle name="Note 55 3 4" xfId="12493" xr:uid="{8C77BE87-25F2-47CF-9F43-B55B8436B07C}"/>
    <cellStyle name="Note 55 3 4 2" xfId="22822" xr:uid="{BE35556E-F5EE-480C-A8CD-73CBD4ED8ACE}"/>
    <cellStyle name="Note 55 3 4 3" xfId="29719" xr:uid="{FF0AD5E8-2605-455C-9FE6-67702F1C33D3}"/>
    <cellStyle name="Note 55 3 5" xfId="18072" xr:uid="{DAB1EA9D-E45D-43F5-B68E-F5BC3122A7DF}"/>
    <cellStyle name="Note 55 3 6" xfId="24207" xr:uid="{D56A14FD-4C31-4CF8-A298-883740F3D272}"/>
    <cellStyle name="Note 55 30" xfId="24283" xr:uid="{4F9B219E-4C8A-4E92-990C-693B1E4A8ECB}"/>
    <cellStyle name="Note 55 4" xfId="3330" xr:uid="{BB0ABEC9-B454-4F77-834C-6D611339CF04}"/>
    <cellStyle name="Note 55 4 2" xfId="12960" xr:uid="{96EF19BE-9F15-48A4-B9A0-AB0955FF7E7B}"/>
    <cellStyle name="Note 55 4 2 2" xfId="23558" xr:uid="{EF860BE5-D8E2-4BDF-A577-6EA9D26C3D75}"/>
    <cellStyle name="Note 55 4 2 3" xfId="30185" xr:uid="{3AFE2E2B-0EF5-4B53-8667-E542CE890C0B}"/>
    <cellStyle name="Note 55 4 3" xfId="6610" xr:uid="{8147FDC9-2477-4002-B0BF-07B37FEA9E69}"/>
    <cellStyle name="Note 55 4 4" xfId="17927" xr:uid="{1DAD484A-AC7B-4F8A-904B-4D3CD51CBE4C}"/>
    <cellStyle name="Note 55 5" xfId="3478" xr:uid="{11D559F9-B4A9-4F37-9FC6-8D8C510E390C}"/>
    <cellStyle name="Note 55 5 2" xfId="13539" xr:uid="{430B005A-BE32-4025-9B40-18A68E0C56D1}"/>
    <cellStyle name="Note 55 5 2 2" xfId="18228" xr:uid="{C2F34271-6058-4902-82AF-B7D457FCA710}"/>
    <cellStyle name="Note 55 5 2 3" xfId="30680" xr:uid="{E5BB6B53-2EE7-46B7-91C3-A4AD77A86B5B}"/>
    <cellStyle name="Note 55 5 3" xfId="7185" xr:uid="{9F8A174A-E651-44B4-AF15-7E0AE83CFA57}"/>
    <cellStyle name="Note 55 5 4" xfId="23848" xr:uid="{A410A955-B41A-4E00-B79C-8408F253DA19}"/>
    <cellStyle name="Note 55 5 5" xfId="25149" xr:uid="{E64431CE-EB3F-4874-A934-C1B459D5121C}"/>
    <cellStyle name="Note 55 6" xfId="3807" xr:uid="{BEF54888-FB9E-420C-ADE5-CD8B5F35C7B0}"/>
    <cellStyle name="Note 55 6 2" xfId="14123" xr:uid="{35455E46-B37C-4EC1-B304-9AE210A7D74A}"/>
    <cellStyle name="Note 55 6 2 2" xfId="21675" xr:uid="{17043C39-1A7E-45D8-8980-9ACE478EC8AE}"/>
    <cellStyle name="Note 55 6 2 3" xfId="31151" xr:uid="{C30796EE-5BCB-4775-ADC6-EBA83C1F3B2F}"/>
    <cellStyle name="Note 55 6 3" xfId="19040" xr:uid="{B935D56A-88BF-437C-9641-93ADA5169D20}"/>
    <cellStyle name="Note 55 6 4" xfId="25630" xr:uid="{19F94734-9B98-450A-AD22-4E79AB35AEBD}"/>
    <cellStyle name="Note 55 7" xfId="7548" xr:uid="{FE0C97C4-E5A3-47F8-9D84-8222C9DFC5D0}"/>
    <cellStyle name="Note 55 7 2" xfId="13952" xr:uid="{8A114209-A552-4D0F-B2A1-D982A6D5BB04}"/>
    <cellStyle name="Note 55 7 2 2" xfId="23062" xr:uid="{5679564A-3643-4D22-9CA0-4E6F5F7B29C9}"/>
    <cellStyle name="Note 55 7 2 3" xfId="30982" xr:uid="{C25DCB82-EDFE-4730-B108-6EE83F6B84D1}"/>
    <cellStyle name="Note 55 7 3" xfId="21945" xr:uid="{1D9E3C69-AA4D-4059-8101-A36A33783295}"/>
    <cellStyle name="Note 55 7 4" xfId="25461" xr:uid="{9DA29AFA-777D-45C1-AEB7-D5381E89CF3F}"/>
    <cellStyle name="Note 55 8" xfId="7888" xr:uid="{C0C9BDA9-4823-40D1-8573-8C1722D0861E}"/>
    <cellStyle name="Note 55 8 2" xfId="14359" xr:uid="{60331DE5-694A-4CFA-A763-5822DA47FB48}"/>
    <cellStyle name="Note 55 8 2 2" xfId="18214" xr:uid="{C8D5D7B3-6BCA-46ED-B6BF-983F623369FC}"/>
    <cellStyle name="Note 55 8 2 3" xfId="31375" xr:uid="{AFB03794-99B9-489F-AA60-C307A32DF833}"/>
    <cellStyle name="Note 55 8 3" xfId="22950" xr:uid="{C88F1275-BF70-4BA7-B484-58B2164E1ABF}"/>
    <cellStyle name="Note 55 8 4" xfId="25854" xr:uid="{B23DF24A-69D4-4E51-91CF-795CD6E52D17}"/>
    <cellStyle name="Note 55 9" xfId="8078" xr:uid="{633A52D7-D169-4580-9086-3EAC4C40A4BD}"/>
    <cellStyle name="Note 55 9 2" xfId="14549" xr:uid="{032C1A64-D343-43F7-A0CA-C31087AF5720}"/>
    <cellStyle name="Note 55 9 2 2" xfId="23393" xr:uid="{BF2B63AC-140E-44E8-B6B2-0C2A279CB383}"/>
    <cellStyle name="Note 55 9 2 3" xfId="31559" xr:uid="{78727E63-AE8B-4492-AC45-827FB469170E}"/>
    <cellStyle name="Note 55 9 3" xfId="23814" xr:uid="{D875A94B-A56A-42EF-8517-585AA84220FB}"/>
    <cellStyle name="Note 55 9 4" xfId="26039" xr:uid="{7E778D1D-3F49-493C-B680-A7484FD1349C}"/>
    <cellStyle name="Note 55_TRAFO" xfId="2343" xr:uid="{00000000-0005-0000-0000-000028090000}"/>
    <cellStyle name="Note 56" xfId="2344" xr:uid="{00000000-0005-0000-0000-000029090000}"/>
    <cellStyle name="Note 56 10" xfId="8531" xr:uid="{341624D3-0745-4574-9726-017836B62FD6}"/>
    <cellStyle name="Note 56 10 2" xfId="15002" xr:uid="{E0501475-89D8-4580-8216-72B94A86EB65}"/>
    <cellStyle name="Note 56 10 2 2" xfId="18899" xr:uid="{ECF9E4BC-8E4D-46FE-B7FE-329F47C418B8}"/>
    <cellStyle name="Note 56 10 2 3" xfId="31913" xr:uid="{B98AD90F-A3F7-4F29-957A-3DA4202A98D9}"/>
    <cellStyle name="Note 56 10 3" xfId="18576" xr:uid="{E2727876-C746-4A3D-B85D-BB9A8BDCDCF7}"/>
    <cellStyle name="Note 56 10 4" xfId="26394" xr:uid="{471C46E2-F7CA-4E7F-AB9B-CC587039EB3C}"/>
    <cellStyle name="Note 56 11" xfId="8367" xr:uid="{E775B0C5-D1AB-4AE3-9CBC-AFB4601410E4}"/>
    <cellStyle name="Note 56 11 2" xfId="14838" xr:uid="{52880B33-68AC-4E49-8C7F-72F3EEA9038D}"/>
    <cellStyle name="Note 56 11 2 2" xfId="21084" xr:uid="{176432C1-E57B-454D-9BB4-A5EB14374575}"/>
    <cellStyle name="Note 56 11 2 3" xfId="31749" xr:uid="{C46F7098-65FB-4A6C-B94B-C9ABC67C561C}"/>
    <cellStyle name="Note 56 11 3" xfId="23521" xr:uid="{544292F1-EBDA-4354-9722-7BEF7BFE4CF8}"/>
    <cellStyle name="Note 56 11 4" xfId="26230" xr:uid="{45E988A3-ADB2-4D4E-B9E1-8458FF32F933}"/>
    <cellStyle name="Note 56 12" xfId="9078" xr:uid="{7BAB041B-EA6C-48D8-B7F6-49A70B42FEC7}"/>
    <cellStyle name="Note 56 12 2" xfId="15549" xr:uid="{4A8A8A50-B99A-4985-B065-F23C0023AF66}"/>
    <cellStyle name="Note 56 12 2 2" xfId="22647" xr:uid="{AA27A5AA-84CF-4458-8088-AE4193860547}"/>
    <cellStyle name="Note 56 12 2 3" xfId="32368" xr:uid="{3B57713F-BC99-43E8-A639-3CFF7842DC8D}"/>
    <cellStyle name="Note 56 12 3" xfId="18344" xr:uid="{C28391AE-954F-4FB1-AD08-DC94323DCFA5}"/>
    <cellStyle name="Note 56 12 4" xfId="26850" xr:uid="{08654310-2658-4CAF-86BD-4054576F7FAD}"/>
    <cellStyle name="Note 56 13" xfId="8911" xr:uid="{3634F269-657F-4425-A748-4414FCD4FAB5}"/>
    <cellStyle name="Note 56 13 2" xfId="15382" xr:uid="{1B325019-2719-44C0-B3B1-2D9D21C402FD}"/>
    <cellStyle name="Note 56 13 2 2" xfId="7672" xr:uid="{48AAFC5F-47EC-491B-8603-80F7D54079C1}"/>
    <cellStyle name="Note 56 13 2 3" xfId="32202" xr:uid="{5D4E29C2-38AF-4DD2-8CBA-C9D5FB053A9E}"/>
    <cellStyle name="Note 56 13 3" xfId="21391" xr:uid="{2A8CF9E1-5838-4E6C-8D28-EE4C20D32E2E}"/>
    <cellStyle name="Note 56 13 4" xfId="26684" xr:uid="{AD5EC0F4-BE5C-41E4-95E6-FBEDB6F9284F}"/>
    <cellStyle name="Note 56 14" xfId="9312" xr:uid="{A24D1D11-EFAD-4DE3-B4F7-7997A429C0B5}"/>
    <cellStyle name="Note 56 14 2" xfId="15783" xr:uid="{B512419C-10AF-479D-BB4E-63305CE673F3}"/>
    <cellStyle name="Note 56 14 2 2" xfId="22368" xr:uid="{315DF0D1-460C-409E-8AC4-57051180256F}"/>
    <cellStyle name="Note 56 14 2 3" xfId="32593" xr:uid="{9CE51A65-4F64-4707-9493-88B3124123AC}"/>
    <cellStyle name="Note 56 14 3" xfId="22949" xr:uid="{D008DBC2-186D-4075-AD7E-CF545BD35BA0}"/>
    <cellStyle name="Note 56 14 4" xfId="27074" xr:uid="{021694D0-6353-47D0-8D45-9731D59F0CE0}"/>
    <cellStyle name="Note 56 15" xfId="9501" xr:uid="{26D86594-B2FE-4F62-84EC-02C4AF2FC653}"/>
    <cellStyle name="Note 56 15 2" xfId="15972" xr:uid="{6290055A-4BA1-4CFD-816D-158AD40AEE5A}"/>
    <cellStyle name="Note 56 15 2 2" xfId="4522" xr:uid="{5705BB81-199D-4BEF-9D9E-3D4BF4D57CBD}"/>
    <cellStyle name="Note 56 15 2 3" xfId="32769" xr:uid="{EB9EC269-B1EA-431F-A3C4-E7455CFC48B7}"/>
    <cellStyle name="Note 56 15 3" xfId="21205" xr:uid="{1628534F-8986-4DF2-9301-E971B9D08092}"/>
    <cellStyle name="Note 56 15 4" xfId="27250" xr:uid="{4E5BA78C-0624-43AA-A73C-F875CFF90538}"/>
    <cellStyle name="Note 56 16" xfId="10002" xr:uid="{91B9E62D-7CA1-4FAA-8EF1-CEE9CC7933B1}"/>
    <cellStyle name="Note 56 16 2" xfId="16473" xr:uid="{0E654E26-BD27-4048-A351-946855C15737}"/>
    <cellStyle name="Note 56 16 2 2" xfId="19845" xr:uid="{5664B036-FCA3-4C2B-9106-716F2137C601}"/>
    <cellStyle name="Note 56 16 2 3" xfId="33090" xr:uid="{9E090100-D314-4220-80B5-2406F35AAABC}"/>
    <cellStyle name="Note 56 16 3" xfId="18577" xr:uid="{0DD7DA80-F9CE-4A56-A99B-0334446E46BD}"/>
    <cellStyle name="Note 56 16 4" xfId="27578" xr:uid="{D0794307-FE25-4D7B-B7CF-AF9817904ECD}"/>
    <cellStyle name="Note 56 17" xfId="10181" xr:uid="{FAD27858-4361-4FEF-81DA-4C275AB55D80}"/>
    <cellStyle name="Note 56 17 2" xfId="16652" xr:uid="{18942AFE-6EB3-46BE-A579-E06F0EB5AC99}"/>
    <cellStyle name="Note 56 17 2 2" xfId="5344" xr:uid="{E1920515-173F-4503-B7EE-39257C21D80B}"/>
    <cellStyle name="Note 56 17 2 3" xfId="33267" xr:uid="{59C74935-85B4-4485-B67F-AC3C1459E876}"/>
    <cellStyle name="Note 56 17 3" xfId="21530" xr:uid="{14E84B0D-DAC2-45D9-A09A-33ED269A004E}"/>
    <cellStyle name="Note 56 17 4" xfId="27754" xr:uid="{3CB8CBA9-CD29-41AE-8D6D-E4D095A77505}"/>
    <cellStyle name="Note 56 18" xfId="10358" xr:uid="{325EA64B-8965-4D6D-950F-650CBF9F5925}"/>
    <cellStyle name="Note 56 18 2" xfId="16829" xr:uid="{108709B9-B98C-428B-83D3-1E3AB2A4E372}"/>
    <cellStyle name="Note 56 18 2 2" xfId="19543" xr:uid="{CE07C51A-C4E1-40B5-ACB8-60AF71E7D5D8}"/>
    <cellStyle name="Note 56 18 2 3" xfId="33442" xr:uid="{F39D5B7E-1968-4CED-871D-7831BA2B0F92}"/>
    <cellStyle name="Note 56 18 3" xfId="5338" xr:uid="{996B38A8-40BC-4862-B6FB-384A84EA3FDD}"/>
    <cellStyle name="Note 56 18 4" xfId="27930" xr:uid="{ECF29E12-5659-41D1-BABC-D032DC1E653E}"/>
    <cellStyle name="Note 56 19" xfId="10520" xr:uid="{F7CD5972-13F9-4214-9F90-7F9EE8FADF4A}"/>
    <cellStyle name="Note 56 19 2" xfId="16991" xr:uid="{52D6E03F-C302-4BE1-9260-38E5DADF256F}"/>
    <cellStyle name="Note 56 19 2 2" xfId="5951" xr:uid="{C59DEEAD-B711-4569-9FAE-DB64A96DCE37}"/>
    <cellStyle name="Note 56 19 2 3" xfId="33602" xr:uid="{F6BFAB12-3B25-495F-9831-A6B76E12EF6D}"/>
    <cellStyle name="Note 56 19 3" xfId="5499" xr:uid="{EA7ADBFE-550D-498B-9F88-CC490DF4AB4D}"/>
    <cellStyle name="Note 56 19 4" xfId="28090" xr:uid="{BC47CB8D-51AB-4533-B810-07620559D9FF}"/>
    <cellStyle name="Note 56 2" xfId="2345" xr:uid="{00000000-0005-0000-0000-00002A090000}"/>
    <cellStyle name="Note 56 2 10" xfId="9079" xr:uid="{A8E881D0-9BED-4322-8E97-C904320B639D}"/>
    <cellStyle name="Note 56 2 10 2" xfId="15550" xr:uid="{91C4DEDE-8351-4F9D-8D9D-CECB341C5BDB}"/>
    <cellStyle name="Note 56 2 10 2 2" xfId="17483" xr:uid="{1326220C-4166-4AC0-88C7-429F89085CEF}"/>
    <cellStyle name="Note 56 2 10 2 3" xfId="32369" xr:uid="{CE05C8FB-0FAD-40C0-90F3-8E8C4FD1198E}"/>
    <cellStyle name="Note 56 2 10 3" xfId="23263" xr:uid="{087082A4-4A6E-4979-A06F-F541B3E46C7B}"/>
    <cellStyle name="Note 56 2 10 4" xfId="26851" xr:uid="{A5F3DC10-5274-4FD3-831F-946DDF8CA28E}"/>
    <cellStyle name="Note 56 2 11" xfId="8720" xr:uid="{D9E8C700-5237-43D7-B2AD-B450CC02473E}"/>
    <cellStyle name="Note 56 2 11 2" xfId="15191" xr:uid="{4B14008F-24AB-4955-AE54-EE61971BE24C}"/>
    <cellStyle name="Note 56 2 11 2 2" xfId="18263" xr:uid="{92208A83-D081-479E-AEC4-75D408872F03}"/>
    <cellStyle name="Note 56 2 11 2 3" xfId="32081" xr:uid="{5829ABD1-26C6-40AF-927D-8AE50F59E83F}"/>
    <cellStyle name="Note 56 2 11 3" xfId="22145" xr:uid="{583A9AB8-6875-4C81-9070-C18FED93671B}"/>
    <cellStyle name="Note 56 2 11 4" xfId="26560" xr:uid="{64458E38-0B50-45C4-BAF2-1ADF929F9913}"/>
    <cellStyle name="Note 56 2 12" xfId="9313" xr:uid="{F4CDB4E1-75D5-4424-8B89-987917E11A0B}"/>
    <cellStyle name="Note 56 2 12 2" xfId="15784" xr:uid="{07A10E82-775B-4A28-A7EA-06E01BF0859D}"/>
    <cellStyle name="Note 56 2 12 2 2" xfId="7169" xr:uid="{5FBA631F-89BF-4F76-ACAD-AB8464958F04}"/>
    <cellStyle name="Note 56 2 12 2 3" xfId="32594" xr:uid="{F19B487D-F2AC-4A6D-8CF3-8FD92B1FE632}"/>
    <cellStyle name="Note 56 2 12 3" xfId="17967" xr:uid="{DC404C79-2391-4AB7-B688-E5C7467DF473}"/>
    <cellStyle name="Note 56 2 12 4" xfId="27075" xr:uid="{A65904EC-B183-4FBC-8A08-8D336AB74C1B}"/>
    <cellStyle name="Note 56 2 13" xfId="9500" xr:uid="{28BE34EA-AFA9-45AB-A43E-FDA28DD30302}"/>
    <cellStyle name="Note 56 2 13 2" xfId="15971" xr:uid="{9DB22039-ACDE-4EB3-983B-340C94A4C336}"/>
    <cellStyle name="Note 56 2 13 2 2" xfId="20367" xr:uid="{C73931BE-8E93-4B8F-B13D-8FB88642A39D}"/>
    <cellStyle name="Note 56 2 13 2 3" xfId="32768" xr:uid="{53DFA92C-E096-458B-9137-C86EB9DAF821}"/>
    <cellStyle name="Note 56 2 13 3" xfId="21913" xr:uid="{3C7EA98D-8865-4802-AA13-9339A40A4D73}"/>
    <cellStyle name="Note 56 2 13 4" xfId="27249" xr:uid="{73B1093E-62E7-4C5D-9967-53EFF4F40A5F}"/>
    <cellStyle name="Note 56 2 14" xfId="10003" xr:uid="{47DB2911-FCD9-4300-B7AF-C0D2C4BB714C}"/>
    <cellStyle name="Note 56 2 14 2" xfId="16474" xr:uid="{925EFEB6-D225-444A-9967-A2560C52AD2A}"/>
    <cellStyle name="Note 56 2 14 2 2" xfId="17592" xr:uid="{43850358-84E2-4C9E-A1D4-D393343BF420}"/>
    <cellStyle name="Note 56 2 14 2 3" xfId="33091" xr:uid="{3E4F6622-231C-4D7A-8573-AEF1B13FD3E7}"/>
    <cellStyle name="Note 56 2 14 3" xfId="20750" xr:uid="{A0E6938A-E79F-4AC7-99C5-DF4BFF4763C7}"/>
    <cellStyle name="Note 56 2 14 4" xfId="27579" xr:uid="{9DFA55B3-5016-4E3C-961D-04C700D0D5F2}"/>
    <cellStyle name="Note 56 2 15" xfId="10182" xr:uid="{94D50DF2-90D7-4724-BC87-56C1ECC46949}"/>
    <cellStyle name="Note 56 2 15 2" xfId="16653" xr:uid="{667D68DD-35E5-4FD5-A934-91154E120369}"/>
    <cellStyle name="Note 56 2 15 2 2" xfId="23485" xr:uid="{ED30FDF6-5519-413E-B56F-1E88AB1B57A0}"/>
    <cellStyle name="Note 56 2 15 2 3" xfId="33268" xr:uid="{68A20E34-C157-49CD-B23C-C0C695C8232E}"/>
    <cellStyle name="Note 56 2 15 3" xfId="18686" xr:uid="{FF36F4FC-9754-4FFC-AAD1-BC96F6C267AA}"/>
    <cellStyle name="Note 56 2 15 4" xfId="27755" xr:uid="{3377457D-4488-49F1-99B8-4B93F83CD5A5}"/>
    <cellStyle name="Note 56 2 16" xfId="10359" xr:uid="{11730064-4231-44CF-8601-61AC1E47E301}"/>
    <cellStyle name="Note 56 2 16 2" xfId="16830" xr:uid="{4D5BB506-5E0F-4968-B20C-638B2A501BAE}"/>
    <cellStyle name="Note 56 2 16 2 2" xfId="5671" xr:uid="{72779FA6-D2A8-468A-A30D-23F926EE2479}"/>
    <cellStyle name="Note 56 2 16 2 3" xfId="33443" xr:uid="{1060B8DB-1E71-4EFB-AFED-BA1383883B39}"/>
    <cellStyle name="Note 56 2 16 3" xfId="18197" xr:uid="{E8D7850C-1CA6-4C69-A2A5-0D3E2DE9E74F}"/>
    <cellStyle name="Note 56 2 16 4" xfId="27931" xr:uid="{BFEBED84-64A8-49BE-829C-428D1B58FF30}"/>
    <cellStyle name="Note 56 2 17" xfId="10521" xr:uid="{D58D3246-1416-4321-BD6C-7DB508054F07}"/>
    <cellStyle name="Note 56 2 17 2" xfId="16992" xr:uid="{0AADCA2E-20B2-405D-9D9C-0BA121770F25}"/>
    <cellStyle name="Note 56 2 17 2 2" xfId="20681" xr:uid="{CB93EE2C-9279-43AF-A2F4-16FDB2D3DA4D}"/>
    <cellStyle name="Note 56 2 17 2 3" xfId="33603" xr:uid="{3B6AF8D5-9B2F-4065-A1B1-EFA54AEC47AE}"/>
    <cellStyle name="Note 56 2 17 3" xfId="18254" xr:uid="{A45BA073-03B8-4D08-B092-478235355939}"/>
    <cellStyle name="Note 56 2 17 4" xfId="28091" xr:uid="{C6640A13-8D8F-45F8-AC3D-B86D6050E39D}"/>
    <cellStyle name="Note 56 2 18" xfId="11157" xr:uid="{F4EC9FB1-07E8-442C-BCA3-84F147A9475D}"/>
    <cellStyle name="Note 56 2 18 2" xfId="23188" xr:uid="{E3442214-7A23-477F-9362-AA4EB5E39E3C}"/>
    <cellStyle name="Note 56 2 18 3" xfId="28479" xr:uid="{7FDBEC7D-EDCB-416D-AB6B-7FD80844C6F2}"/>
    <cellStyle name="Note 56 2 19" xfId="11626" xr:uid="{461F8EE4-4324-406F-A5AE-7C5247DB3F71}"/>
    <cellStyle name="Note 56 2 19 2" xfId="22393" xr:uid="{89275F5A-5AFC-42F9-8B99-870514C7A3C6}"/>
    <cellStyle name="Note 56 2 19 3" xfId="28912" xr:uid="{6ACEEA96-F731-4923-88C6-6BAA4FA5FD2B}"/>
    <cellStyle name="Note 56 2 2" xfId="2346" xr:uid="{00000000-0005-0000-0000-00002B090000}"/>
    <cellStyle name="Note 56 2 2 2" xfId="4302" xr:uid="{E86582BB-50AA-4ADC-9E0F-994577600D47}"/>
    <cellStyle name="Note 56 2 2 2 2" xfId="13545" xr:uid="{33515B1E-3AA9-4739-9CBB-E1636D73FBDA}"/>
    <cellStyle name="Note 56 2 2 2 2 2" xfId="5585" xr:uid="{AE458955-F322-4A47-9973-7E2811C50A5C}"/>
    <cellStyle name="Note 56 2 2 2 2 3" xfId="30686" xr:uid="{7069E98D-D170-4071-A1B3-FE810C8C8F19}"/>
    <cellStyle name="Note 56 2 2 2 3" xfId="19108" xr:uid="{DEE5B788-E158-4C6A-868B-A49B0178B400}"/>
    <cellStyle name="Note 56 2 2 2 4" xfId="25155" xr:uid="{0E4DE6AC-3E05-45C1-8D08-33BDD6EF0C14}"/>
    <cellStyle name="Note 56 2 2 3" xfId="11627" xr:uid="{394D7286-80E2-405C-AE05-8E5D6E04444C}"/>
    <cellStyle name="Note 56 2 2 3 2" xfId="21195" xr:uid="{C0854B1E-AB21-4FDF-AD6D-4CF26B9BBD9B}"/>
    <cellStyle name="Note 56 2 2 3 3" xfId="28913" xr:uid="{9EFFEBCF-5D13-440E-9675-122042C9EDA8}"/>
    <cellStyle name="Note 56 2 2 4" xfId="12494" xr:uid="{1AE7EF64-EAC0-4B81-9108-78942D6EFE99}"/>
    <cellStyle name="Note 56 2 2 4 2" xfId="23443" xr:uid="{3AFEDA5F-C87D-41D0-BFA9-A00C5ECBE9AC}"/>
    <cellStyle name="Note 56 2 2 4 3" xfId="29720" xr:uid="{79B3E391-F82A-47A1-9973-BBF2439D794B}"/>
    <cellStyle name="Note 56 2 2 5" xfId="5696" xr:uid="{FE268672-1726-4805-99CB-FC179BB8F309}"/>
    <cellStyle name="Note 56 2 20" xfId="10683" xr:uid="{642A7547-D031-4404-9230-5C4AE97BD25A}"/>
    <cellStyle name="Note 56 2 20 2" xfId="23106" xr:uid="{A7E5832B-6354-486C-A1C8-45F857A275E6}"/>
    <cellStyle name="Note 56 2 20 3" xfId="28238" xr:uid="{7829EBFE-26E1-4BA6-AE9F-A41B979BCE08}"/>
    <cellStyle name="Note 56 2 21" xfId="11918" xr:uid="{8EEDDCD2-C801-4612-8AF8-764CA7CBB53D}"/>
    <cellStyle name="Note 56 2 21 2" xfId="23702" xr:uid="{A9B7363A-09C3-4B7D-95D2-62C35F9FDB9E}"/>
    <cellStyle name="Note 56 2 21 3" xfId="29197" xr:uid="{ADBC87CE-E11C-4FFC-BA06-488D0E76ADC8}"/>
    <cellStyle name="Note 56 2 22" xfId="12101" xr:uid="{D8BFBDFB-9526-41CC-A6A0-0ACE395CD9E1}"/>
    <cellStyle name="Note 56 2 22 2" xfId="18536" xr:uid="{D3834335-494D-4BC0-AE31-E7F8841BFC99}"/>
    <cellStyle name="Note 56 2 22 3" xfId="29376" xr:uid="{3259DC7D-384F-452F-B490-A7F1E427A28B}"/>
    <cellStyle name="Note 56 2 23" xfId="12223" xr:uid="{D3BA8D75-41AF-44A2-9894-750658C202D2}"/>
    <cellStyle name="Note 56 2 23 2" xfId="22768" xr:uid="{2A4C90D0-7DCB-459B-ADB4-1FACACD4BF8A}"/>
    <cellStyle name="Note 56 2 23 3" xfId="29494" xr:uid="{D427FD3F-AA24-46D8-A9FB-70413B080A92}"/>
    <cellStyle name="Note 56 2 24" xfId="17244" xr:uid="{5EEFC63D-C5F4-4519-8BCC-092A05643D0F}"/>
    <cellStyle name="Note 56 2 24 2" xfId="5838" xr:uid="{A137B776-85C3-4AAB-85E1-1E7B247BB02C}"/>
    <cellStyle name="Note 56 2 24 3" xfId="33808" xr:uid="{F80C63F5-41C9-4A75-A48D-763A2A28FAB2}"/>
    <cellStyle name="Note 56 2 25" xfId="7407" xr:uid="{305A2105-DA1F-4405-AA2C-B9DB391562A4}"/>
    <cellStyle name="Note 56 2 26" xfId="34157" xr:uid="{4FD2B053-BD27-4F68-9253-F04CBBA1331E}"/>
    <cellStyle name="Note 56 2 27" xfId="34127" xr:uid="{AA4C9993-F8AC-46E0-A391-F96717319741}"/>
    <cellStyle name="Note 56 2 28" xfId="34147" xr:uid="{02050D63-B6B6-419D-8560-B6BFED261D9D}"/>
    <cellStyle name="Note 56 2 3" xfId="3475" xr:uid="{AAF47213-36DC-46F2-B03F-A50480979786}"/>
    <cellStyle name="Note 56 2 3 2" xfId="13544" xr:uid="{2B32518C-B99D-4537-84AE-00CE5A89883E}"/>
    <cellStyle name="Note 56 2 3 2 2" xfId="6568" xr:uid="{37711CC9-02F8-4324-B4DC-C708BDAE2A50}"/>
    <cellStyle name="Note 56 2 3 2 3" xfId="30685" xr:uid="{2653A88D-D04A-47B0-84A1-87B837D18A91}"/>
    <cellStyle name="Note 56 2 3 3" xfId="7190" xr:uid="{375D737E-0C19-4BBF-818D-58DF12CCD9A9}"/>
    <cellStyle name="Note 56 2 3 4" xfId="6635" xr:uid="{7A4C9ACD-1EC1-4F28-8E44-2F03886347C2}"/>
    <cellStyle name="Note 56 2 3 5" xfId="25154" xr:uid="{955C939F-3FF2-4933-900C-7F59631ED89C}"/>
    <cellStyle name="Note 56 2 4" xfId="3810" xr:uid="{329BAC08-0649-4D00-9FDF-DF6523AA9E5B}"/>
    <cellStyle name="Note 56 2 4 2" xfId="14126" xr:uid="{AAB6188C-A741-49BF-8DD6-352EB1E88E40}"/>
    <cellStyle name="Note 56 2 4 2 2" xfId="5548" xr:uid="{E90EF0BC-2A79-4601-A8F4-46B832DAA8B1}"/>
    <cellStyle name="Note 56 2 4 2 3" xfId="31154" xr:uid="{43F2D018-3257-4EB0-B136-02B14724E028}"/>
    <cellStyle name="Note 56 2 4 3" xfId="5635" xr:uid="{6517E9F7-E2C9-42D9-8141-85E746738354}"/>
    <cellStyle name="Note 56 2 4 4" xfId="25633" xr:uid="{3A55C783-5E32-47FD-8069-914DC573F543}"/>
    <cellStyle name="Note 56 2 5" xfId="7550" xr:uid="{0B933668-6C98-4DA4-A3CE-A0BFB8F6FD4D}"/>
    <cellStyle name="Note 56 2 5 2" xfId="13954" xr:uid="{3773B877-70BD-44A7-9428-21DAEDE8FE26}"/>
    <cellStyle name="Note 56 2 5 2 2" xfId="23042" xr:uid="{F4731C6E-567E-463C-BB10-FE6450EA9979}"/>
    <cellStyle name="Note 56 2 5 2 3" xfId="30984" xr:uid="{A66CD18A-F5A8-4384-B361-0E6D9F8F967F}"/>
    <cellStyle name="Note 56 2 5 3" xfId="20284" xr:uid="{28359616-9428-4685-96F7-A38D151FA3FB}"/>
    <cellStyle name="Note 56 2 5 4" xfId="25463" xr:uid="{3295164C-357F-4285-83E4-36C2E96C7705}"/>
    <cellStyle name="Note 56 2 6" xfId="7891" xr:uid="{ED65A16C-04F2-4C78-BF31-78B2FB7A4655}"/>
    <cellStyle name="Note 56 2 6 2" xfId="14362" xr:uid="{E760560E-086E-4408-9BD0-A3EAB4F2EA06}"/>
    <cellStyle name="Note 56 2 6 2 2" xfId="21990" xr:uid="{D5A7EFA1-F82A-483C-995F-1D64BD1F7B65}"/>
    <cellStyle name="Note 56 2 6 2 3" xfId="31378" xr:uid="{09069E99-F704-40EC-AF44-DB748E78E318}"/>
    <cellStyle name="Note 56 2 6 3" xfId="21158" xr:uid="{AA5D648A-6D0A-4537-A113-EAB5FF0C609A}"/>
    <cellStyle name="Note 56 2 6 4" xfId="25857" xr:uid="{1A111CAF-4F00-4A2A-A8C5-AE44A03D7C65}"/>
    <cellStyle name="Note 56 2 7" xfId="8075" xr:uid="{F375D4CE-D854-49C4-9294-C1283C0A2F01}"/>
    <cellStyle name="Note 56 2 7 2" xfId="14546" xr:uid="{D2445BBE-5B8E-44E8-AE49-2867F3096E06}"/>
    <cellStyle name="Note 56 2 7 2 2" xfId="5783" xr:uid="{0B7B9838-3828-4EB4-9810-6C37C2AEC08C}"/>
    <cellStyle name="Note 56 2 7 2 3" xfId="31556" xr:uid="{60F9648B-F226-418B-91F3-04458079D9EA}"/>
    <cellStyle name="Note 56 2 7 3" xfId="4995" xr:uid="{D93A9103-5A79-4B7C-94E0-F53CECF46737}"/>
    <cellStyle name="Note 56 2 7 4" xfId="26036" xr:uid="{4EA5A26E-1647-462A-AF43-5DDDA68283E2}"/>
    <cellStyle name="Note 56 2 8" xfId="8549" xr:uid="{968AB907-B651-4CD9-B1B4-161213F30955}"/>
    <cellStyle name="Note 56 2 8 2" xfId="15020" xr:uid="{77921D57-3672-4FE3-A661-78CA8F00B7EE}"/>
    <cellStyle name="Note 56 2 8 2 2" xfId="23031" xr:uid="{81A212F4-E6C8-44F8-A207-4661382BE64D}"/>
    <cellStyle name="Note 56 2 8 2 3" xfId="31928" xr:uid="{29DEE695-41E8-41DB-BE12-3681912DDF00}"/>
    <cellStyle name="Note 56 2 8 3" xfId="20628" xr:uid="{403964CF-FCF1-40F2-BD4C-5545F26C793D}"/>
    <cellStyle name="Note 56 2 8 4" xfId="26408" xr:uid="{CA91A81A-866A-47DB-8C48-60C20AC6A8CB}"/>
    <cellStyle name="Note 56 2 9" xfId="8368" xr:uid="{99C6E63F-B8EF-4628-8F7F-E549A08F0CA3}"/>
    <cellStyle name="Note 56 2 9 2" xfId="14839" xr:uid="{572D8ECE-A375-4274-9707-58FB591E7D41}"/>
    <cellStyle name="Note 56 2 9 2 2" xfId="22761" xr:uid="{2725CA90-832A-4AE7-8BA6-C3B63611EBD1}"/>
    <cellStyle name="Note 56 2 9 2 3" xfId="31750" xr:uid="{83250258-C635-42AF-A1F3-CD22B2962EBC}"/>
    <cellStyle name="Note 56 2 9 3" xfId="19683" xr:uid="{DF9C96E9-7561-4F6B-A1BB-51CC6D7763EF}"/>
    <cellStyle name="Note 56 2 9 4" xfId="26231" xr:uid="{5ED7F746-863F-40D6-A227-B6290C23F001}"/>
    <cellStyle name="Note 56 20" xfId="11156" xr:uid="{0D4A6621-3E8A-40A2-9086-95F8A4882A32}"/>
    <cellStyle name="Note 56 20 2" xfId="4701" xr:uid="{FD6E06F3-2A2B-4DBF-966C-AB1DD880AB8C}"/>
    <cellStyle name="Note 56 20 3" xfId="28478" xr:uid="{7BEB25BE-F260-4EA9-96CF-D61E75A364BA}"/>
    <cellStyle name="Note 56 21" xfId="11625" xr:uid="{996EC2E7-48AD-4B0B-8D17-25E528ADB354}"/>
    <cellStyle name="Note 56 21 2" xfId="5534" xr:uid="{7A3FA687-C87C-498A-9B6A-32BDF8E811B3}"/>
    <cellStyle name="Note 56 21 3" xfId="28911" xr:uid="{8A4B431F-6611-402B-81AE-D09D2440D95C}"/>
    <cellStyle name="Note 56 22" xfId="10684" xr:uid="{719F2E28-DC93-47E1-B72B-41FC670749BB}"/>
    <cellStyle name="Note 56 22 2" xfId="18598" xr:uid="{44C43A06-8579-4C9B-B229-E8CB8E265C32}"/>
    <cellStyle name="Note 56 22 3" xfId="28239" xr:uid="{5B7F5BEC-DE28-413F-9B67-B6E36EAB9B49}"/>
    <cellStyle name="Note 56 23" xfId="11917" xr:uid="{570F5FD9-A070-48A2-9DC7-6263025DAD25}"/>
    <cellStyle name="Note 56 23 2" xfId="5617" xr:uid="{20A3DDB5-3570-4774-92F1-08B6E98A41A3}"/>
    <cellStyle name="Note 56 23 3" xfId="29196" xr:uid="{7B100933-CC30-4C7D-98F5-7E521B3868EC}"/>
    <cellStyle name="Note 56 24" xfId="12100" xr:uid="{5BC36DFB-4F3E-416D-9DCA-60B3399364BA}"/>
    <cellStyle name="Note 56 24 2" xfId="19343" xr:uid="{F09260BF-19D6-45C1-B43A-FC1B00BB74A6}"/>
    <cellStyle name="Note 56 24 3" xfId="29375" xr:uid="{5435343D-3017-4DA2-BF1A-C8FDE1A5295A}"/>
    <cellStyle name="Note 56 25" xfId="12222" xr:uid="{68A78691-CDC1-43F8-AE9D-6DEB159EA360}"/>
    <cellStyle name="Note 56 25 2" xfId="19681" xr:uid="{10B28290-57ED-439D-A1C1-F76E3EB9216F}"/>
    <cellStyle name="Note 56 25 3" xfId="29493" xr:uid="{65AC76FA-5AC2-44B3-ACF1-2D3497F0DDCE}"/>
    <cellStyle name="Note 56 26" xfId="17243" xr:uid="{BEFC918E-D814-4229-AF52-292A2DC31CB3}"/>
    <cellStyle name="Note 56 26 2" xfId="22958" xr:uid="{2C718B96-1B8D-474A-BE61-DC22F4F7458F}"/>
    <cellStyle name="Note 56 26 3" xfId="33807" xr:uid="{0978505E-AC86-4A83-9E5A-FEF17A3B4BA2}"/>
    <cellStyle name="Note 56 27" xfId="20493" xr:uid="{DA22C9E0-EFB4-44D1-8DF0-F0DF15460B2C}"/>
    <cellStyle name="Note 56 28" xfId="34062" xr:uid="{74F26BBF-E02E-444A-BFC4-4C7EE325786D}"/>
    <cellStyle name="Note 56 29" xfId="34205" xr:uid="{6CB60CD0-D05D-41AD-A980-6EFBC814B86B}"/>
    <cellStyle name="Note 56 3" xfId="2347" xr:uid="{00000000-0005-0000-0000-00002C090000}"/>
    <cellStyle name="Note 56 3 2" xfId="4303" xr:uid="{EB9704C6-1EF3-4C0D-A64E-949189FEF90C}"/>
    <cellStyle name="Note 56 3 2 2" xfId="13546" xr:uid="{87FF4307-1889-402F-B91F-8C5D262EA257}"/>
    <cellStyle name="Note 56 3 2 2 2" xfId="4412" xr:uid="{15A389E5-4875-46AA-8D36-84E63B850BE2}"/>
    <cellStyle name="Note 56 3 2 2 3" xfId="30687" xr:uid="{58997D1F-EAED-49EC-BDBD-008EBEA79C60}"/>
    <cellStyle name="Note 56 3 2 3" xfId="20293" xr:uid="{AD5FD442-B828-421F-82FB-54D082C07A5D}"/>
    <cellStyle name="Note 56 3 2 4" xfId="25156" xr:uid="{DBB4F498-7C9F-43B4-8BC2-B18C26BF3F87}"/>
    <cellStyle name="Note 56 3 3" xfId="11628" xr:uid="{E8DFD42A-8049-4E78-B9E2-57F58F74BAD2}"/>
    <cellStyle name="Note 56 3 3 2" xfId="18224" xr:uid="{CDBB476E-8806-445C-A7C7-E7397B9AAA4D}"/>
    <cellStyle name="Note 56 3 3 3" xfId="28914" xr:uid="{D38F26CC-C9E0-47AE-8EEB-70FCB5A5890F}"/>
    <cellStyle name="Note 56 3 4" xfId="12495" xr:uid="{E070F5BE-38D1-4D5C-BE09-8ED867B79300}"/>
    <cellStyle name="Note 56 3 4 2" xfId="4608" xr:uid="{4269BC19-0E2E-4C3D-ADDE-9C8431F32408}"/>
    <cellStyle name="Note 56 3 4 3" xfId="29721" xr:uid="{DBFE15EE-987C-4981-ADD0-6158C202C7A3}"/>
    <cellStyle name="Note 56 3 5" xfId="20816" xr:uid="{7AD48119-76A7-485C-A391-A8AB097BBA0F}"/>
    <cellStyle name="Note 56 3 6" xfId="24208" xr:uid="{6A298954-BDA0-4890-81AD-C3105D056B83}"/>
    <cellStyle name="Note 56 30" xfId="26152" xr:uid="{124A6B61-AFE1-4C64-9780-0FE01B777316}"/>
    <cellStyle name="Note 56 4" xfId="3331" xr:uid="{71C853B7-736D-4801-B9FD-393232A7E1E2}"/>
    <cellStyle name="Note 56 4 2" xfId="12961" xr:uid="{F6CDC811-F3C0-41CB-931C-15C0EB8D9C4C}"/>
    <cellStyle name="Note 56 4 2 2" xfId="18273" xr:uid="{4B53F135-2426-4C65-A708-07A1DAE3A0B7}"/>
    <cellStyle name="Note 56 4 2 3" xfId="30186" xr:uid="{48CF521F-7BD0-4895-8F67-5BBC40C7A090}"/>
    <cellStyle name="Note 56 4 3" xfId="6611" xr:uid="{70F3A4B7-32C6-49FA-A696-FECE63D095E0}"/>
    <cellStyle name="Note 56 4 4" xfId="4429" xr:uid="{C27E778A-92E6-4A3C-A1B1-CE017820F030}"/>
    <cellStyle name="Note 56 5" xfId="3476" xr:uid="{1D07EA67-EA6A-408D-8BAF-46D092EDA221}"/>
    <cellStyle name="Note 56 5 2" xfId="13543" xr:uid="{B9813F78-B6CB-4704-B2F7-77417C79FCFD}"/>
    <cellStyle name="Note 56 5 2 2" xfId="21970" xr:uid="{425C67F7-6D9C-482D-9A3A-D90EAE3F16C4}"/>
    <cellStyle name="Note 56 5 2 3" xfId="30684" xr:uid="{9DD48683-08AA-48E4-8DC0-A1F320AB28F4}"/>
    <cellStyle name="Note 56 5 3" xfId="7189" xr:uid="{44E86248-8D7C-4BDC-92C1-6A3414CE3C1F}"/>
    <cellStyle name="Note 56 5 4" xfId="23422" xr:uid="{33E5726D-5237-4294-8973-E15052E2649A}"/>
    <cellStyle name="Note 56 5 5" xfId="25153" xr:uid="{9D7E397F-2FF8-46D5-9AA1-EA7801D9A44B}"/>
    <cellStyle name="Note 56 6" xfId="3809" xr:uid="{023A374C-FB74-401B-B8B5-580DD95BC493}"/>
    <cellStyle name="Note 56 6 2" xfId="14125" xr:uid="{D9B25168-B001-4B31-BE89-0B0E3E7C6491}"/>
    <cellStyle name="Note 56 6 2 2" xfId="20688" xr:uid="{33F4AE42-0BCE-476A-8160-AAE2A9CEA73E}"/>
    <cellStyle name="Note 56 6 2 3" xfId="31153" xr:uid="{57DE4C43-2C88-47E4-A7B8-30D4E40AA273}"/>
    <cellStyle name="Note 56 6 3" xfId="19076" xr:uid="{8C25FCA5-C9B4-418C-A8D7-5970D56C3166}"/>
    <cellStyle name="Note 56 6 4" xfId="25632" xr:uid="{0671A4B4-68A4-4850-B6F0-2C592D1A9FA5}"/>
    <cellStyle name="Note 56 7" xfId="7344" xr:uid="{FD8C5D3B-86EC-4A77-BAF9-BB1EA6E343D7}"/>
    <cellStyle name="Note 56 7 2" xfId="13728" xr:uid="{0D27132C-FCC1-49DF-87A6-A909BFA8C598}"/>
    <cellStyle name="Note 56 7 2 2" xfId="5230" xr:uid="{673602E2-9B8E-4745-8B70-ABC7B9246C1C}"/>
    <cellStyle name="Note 56 7 2 3" xfId="30864" xr:uid="{F1CD6DE5-1ECA-4870-9801-C056C1586EE2}"/>
    <cellStyle name="Note 56 7 3" xfId="18325" xr:uid="{C2AB6F04-E781-4E59-A7E4-5A6E603929C4}"/>
    <cellStyle name="Note 56 7 4" xfId="25337" xr:uid="{FE2EC289-2D33-4FFD-B015-69137E99A66C}"/>
    <cellStyle name="Note 56 8" xfId="7890" xr:uid="{82D45B51-508D-4030-AEAA-E2176B0141D8}"/>
    <cellStyle name="Note 56 8 2" xfId="14361" xr:uid="{0846DBB1-718F-488A-9A93-FDC5CCF8DCDD}"/>
    <cellStyle name="Note 56 8 2 2" xfId="5049" xr:uid="{8DE2FE61-CF47-4F81-905F-9647AA186EFC}"/>
    <cellStyle name="Note 56 8 2 3" xfId="31377" xr:uid="{5214A3CA-BA4A-4BBD-BAD8-88270F6222DE}"/>
    <cellStyle name="Note 56 8 3" xfId="18608" xr:uid="{E32B1093-AAE3-4E84-AAB0-A3BBA404D3BB}"/>
    <cellStyle name="Note 56 8 4" xfId="25856" xr:uid="{621D1FA2-4FA8-4F8F-ADB7-8A9C6E9613D8}"/>
    <cellStyle name="Note 56 9" xfId="8076" xr:uid="{E91178F8-B9CA-4A8D-AAAD-CD25EBED1EBC}"/>
    <cellStyle name="Note 56 9 2" xfId="14547" xr:uid="{E7D9C860-3583-4D06-9D45-2C7536EE1CFD}"/>
    <cellStyle name="Note 56 9 2 2" xfId="20942" xr:uid="{FCA49278-7C9E-463D-8875-EED5004B55D0}"/>
    <cellStyle name="Note 56 9 2 3" xfId="31557" xr:uid="{C1BC317B-8443-4314-94E1-8538E40915BF}"/>
    <cellStyle name="Note 56 9 3" xfId="18606" xr:uid="{07958232-AFFE-42C6-A110-3706C3AF2249}"/>
    <cellStyle name="Note 56 9 4" xfId="26037" xr:uid="{10B6CBD3-CD2E-4E93-9C6E-98F3C846AAA2}"/>
    <cellStyle name="Note 56_TRAFO" xfId="2348" xr:uid="{00000000-0005-0000-0000-00002D090000}"/>
    <cellStyle name="Note 57" xfId="2349" xr:uid="{00000000-0005-0000-0000-00002E090000}"/>
    <cellStyle name="Note 57 10" xfId="8599" xr:uid="{BCCC9E98-FE4D-4857-AF84-1DAD568958F5}"/>
    <cellStyle name="Note 57 10 2" xfId="15070" xr:uid="{A2B0CAC7-E6E3-41F7-8FD3-637093423387}"/>
    <cellStyle name="Note 57 10 2 2" xfId="19110" xr:uid="{34EE1857-FAA4-422A-9F4D-B651C6ECF32E}"/>
    <cellStyle name="Note 57 10 2 3" xfId="31972" xr:uid="{4612B426-5348-4CD8-9BF1-DC7945C74840}"/>
    <cellStyle name="Note 57 10 3" xfId="22313" xr:uid="{AD0062C4-2045-4B20-9A4B-C5683E001A45}"/>
    <cellStyle name="Note 57 10 4" xfId="26451" xr:uid="{462B9482-EAF2-427E-8B5A-11B165BD8E36}"/>
    <cellStyle name="Note 57 11" xfId="8369" xr:uid="{9EA59C48-74CA-437D-9CB2-DEC06BAF5486}"/>
    <cellStyle name="Note 57 11 2" xfId="14840" xr:uid="{371A074E-D38B-4BC4-86C5-0BBE49B2D5EA}"/>
    <cellStyle name="Note 57 11 2 2" xfId="18002" xr:uid="{423C6E3F-9EDF-4D46-80FE-F1038B34B9A5}"/>
    <cellStyle name="Note 57 11 2 3" xfId="31751" xr:uid="{FD9709D7-2F9C-43D1-B953-38FCA54CD7EC}"/>
    <cellStyle name="Note 57 11 3" xfId="18500" xr:uid="{22CC90FA-42B5-49E4-B70C-688A41D37392}"/>
    <cellStyle name="Note 57 11 4" xfId="26232" xr:uid="{9DDEBFAF-C769-45F0-8CC6-DDC1B8D2BD66}"/>
    <cellStyle name="Note 57 12" xfId="9080" xr:uid="{89F91984-AAE0-43F1-83D6-1037D8AC43F0}"/>
    <cellStyle name="Note 57 12 2" xfId="15551" xr:uid="{07C7231B-126A-439B-84DE-5710231FC179}"/>
    <cellStyle name="Note 57 12 2 2" xfId="4423" xr:uid="{4F69B5A0-AEBD-45A4-8813-3AD3EEBED782}"/>
    <cellStyle name="Note 57 12 2 3" xfId="32370" xr:uid="{96CF4CD4-E2B7-4222-BB72-E0EE5527380E}"/>
    <cellStyle name="Note 57 12 3" xfId="5790" xr:uid="{C5AB72D7-03A9-40DC-8B5A-C45AB972CDD6}"/>
    <cellStyle name="Note 57 12 4" xfId="26852" xr:uid="{D474F705-604A-4D12-B831-FB22093C2733}"/>
    <cellStyle name="Note 57 13" xfId="8912" xr:uid="{2EAC14A7-8EF0-4592-A9C3-88FF66BE2F0B}"/>
    <cellStyle name="Note 57 13 2" xfId="15383" xr:uid="{8D3EE1BA-A43C-489E-AF7E-82B1FFA83083}"/>
    <cellStyle name="Note 57 13 2 2" xfId="18419" xr:uid="{6AB012A1-D80E-406B-99EE-47E350C851FD}"/>
    <cellStyle name="Note 57 13 2 3" xfId="32203" xr:uid="{9A0363C2-32FB-4FED-A207-75C43028C667}"/>
    <cellStyle name="Note 57 13 3" xfId="19706" xr:uid="{EE42E4A4-9FB5-4D30-937B-A6A371731A4E}"/>
    <cellStyle name="Note 57 13 4" xfId="26685" xr:uid="{35D62A9C-85CE-4FFB-9FDB-6EE5A057EB60}"/>
    <cellStyle name="Note 57 14" xfId="9314" xr:uid="{51B3DD4B-F8FD-488A-A994-770753322DF8}"/>
    <cellStyle name="Note 57 14 2" xfId="15785" xr:uid="{8676895D-BD89-4B28-8E88-0EC8E408DE66}"/>
    <cellStyle name="Note 57 14 2 2" xfId="21339" xr:uid="{30C5EC9E-623D-414F-AE8D-365E7124130B}"/>
    <cellStyle name="Note 57 14 2 3" xfId="32595" xr:uid="{7A003F93-50DB-4204-AAB6-E64614E41033}"/>
    <cellStyle name="Note 57 14 3" xfId="17366" xr:uid="{5BC75775-66B9-465A-AA2A-9297FD326FB4}"/>
    <cellStyle name="Note 57 14 4" xfId="27076" xr:uid="{7050AEA6-1E9F-40B4-80DC-74B2A622A7D1}"/>
    <cellStyle name="Note 57 15" xfId="9499" xr:uid="{E1DC50FA-724B-461E-BA2C-870221D1E45F}"/>
    <cellStyle name="Note 57 15 2" xfId="15970" xr:uid="{099025C6-19BB-4A9A-8E55-036E95FC7BFF}"/>
    <cellStyle name="Note 57 15 2 2" xfId="23309" xr:uid="{D04F4B26-8FC1-4937-BCE8-601B4279E0D4}"/>
    <cellStyle name="Note 57 15 2 3" xfId="32767" xr:uid="{3FF7756F-94B9-4F69-B0B1-C06BAF0CEB65}"/>
    <cellStyle name="Note 57 15 3" xfId="5917" xr:uid="{508DEBBA-62B8-4A3C-A40B-F7E9897C0B9D}"/>
    <cellStyle name="Note 57 15 4" xfId="27248" xr:uid="{CA11562C-802C-4CD9-B6AB-14BB62156049}"/>
    <cellStyle name="Note 57 16" xfId="10004" xr:uid="{285732C3-E10B-4ED5-BD43-CA69ED252617}"/>
    <cellStyle name="Note 57 16 2" xfId="16475" xr:uid="{A8C5088C-9A32-4633-8808-2540A877DFB2}"/>
    <cellStyle name="Note 57 16 2 2" xfId="20404" xr:uid="{81837457-F287-42C4-8AF1-EC6BBF6A07AA}"/>
    <cellStyle name="Note 57 16 2 3" xfId="33092" xr:uid="{D98C7DE4-CB0C-4C71-B235-2592BE1CFD30}"/>
    <cellStyle name="Note 57 16 3" xfId="7718" xr:uid="{68728B9E-1F65-4AE6-AAD3-1CA1086BF312}"/>
    <cellStyle name="Note 57 16 4" xfId="27580" xr:uid="{15BC959E-14D2-422C-8A4E-A37339C5E1E9}"/>
    <cellStyle name="Note 57 17" xfId="10183" xr:uid="{F4441E5F-88B4-47D6-AFDD-F3448CC88B2F}"/>
    <cellStyle name="Note 57 17 2" xfId="16654" xr:uid="{A490DB42-19DC-4653-9CA7-63222088A1DC}"/>
    <cellStyle name="Note 57 17 2 2" xfId="7653" xr:uid="{FFE8BB7D-EC7F-4F0C-BA6B-6D66AEB013E5}"/>
    <cellStyle name="Note 57 17 2 3" xfId="33269" xr:uid="{91484BE4-896D-475C-80AE-22ED419D401D}"/>
    <cellStyle name="Note 57 17 3" xfId="20811" xr:uid="{0B64E18A-874F-4AA1-8D5A-39C163C1DF67}"/>
    <cellStyle name="Note 57 17 4" xfId="27756" xr:uid="{9C60858A-C1BA-4AB8-80E0-B92AED01ED45}"/>
    <cellStyle name="Note 57 18" xfId="10360" xr:uid="{68ADF7BD-40A9-42F4-A42A-1ADC197143F7}"/>
    <cellStyle name="Note 57 18 2" xfId="16831" xr:uid="{824A6283-813E-4E32-B710-41F979AA5CE8}"/>
    <cellStyle name="Note 57 18 2 2" xfId="19847" xr:uid="{2ED4A5EF-5BD7-4121-85A9-45CBE1B7F801}"/>
    <cellStyle name="Note 57 18 2 3" xfId="33444" xr:uid="{C2242E92-D6D2-4BB4-B0B3-BECEA696D8BD}"/>
    <cellStyle name="Note 57 18 3" xfId="21886" xr:uid="{883DD071-F101-439F-AEB4-D58C76515E10}"/>
    <cellStyle name="Note 57 18 4" xfId="27932" xr:uid="{DED2BC26-44B6-4730-978F-C42007D7E8CE}"/>
    <cellStyle name="Note 57 19" xfId="10522" xr:uid="{DA27612C-29DF-4820-A7D2-B2031A13709F}"/>
    <cellStyle name="Note 57 19 2" xfId="16993" xr:uid="{8C22A5C6-1D18-454D-8545-D758B7069EC5}"/>
    <cellStyle name="Note 57 19 2 2" xfId="23802" xr:uid="{EBEC3EDB-C0A4-4739-B117-9A6BF4378617}"/>
    <cellStyle name="Note 57 19 2 3" xfId="33604" xr:uid="{128F64CA-BB21-472C-BF25-BF3E198666E4}"/>
    <cellStyle name="Note 57 19 3" xfId="5125" xr:uid="{2ADD10BC-02E6-4A7A-9FDE-463116C8D7A2}"/>
    <cellStyle name="Note 57 19 4" xfId="28092" xr:uid="{6BFA4FED-7BCA-4810-8E0E-3A1AB4310D89}"/>
    <cellStyle name="Note 57 2" xfId="2350" xr:uid="{00000000-0005-0000-0000-00002F090000}"/>
    <cellStyle name="Note 57 2 10" xfId="9081" xr:uid="{ECAAF2AC-DF81-4DCA-BFCD-899959E035AC}"/>
    <cellStyle name="Note 57 2 10 2" xfId="15552" xr:uid="{DBE83694-6421-41B4-AF49-BE8584A3B52F}"/>
    <cellStyle name="Note 57 2 10 2 2" xfId="18554" xr:uid="{FF9DC356-300E-48D1-A01D-6AEE444FC31C}"/>
    <cellStyle name="Note 57 2 10 2 3" xfId="32371" xr:uid="{64CA81E1-D7E6-417D-B949-3B8B02F5523D}"/>
    <cellStyle name="Note 57 2 10 3" xfId="23712" xr:uid="{217969AC-3FEE-4B98-A8CD-AFEE861CD089}"/>
    <cellStyle name="Note 57 2 10 4" xfId="26853" xr:uid="{CFE8AAE8-0E93-4F5D-85C4-7D08DA66C712}"/>
    <cellStyle name="Note 57 2 11" xfId="8913" xr:uid="{C8035265-4114-4C1F-94DB-D0E7AF279C9B}"/>
    <cellStyle name="Note 57 2 11 2" xfId="15384" xr:uid="{26BD3F4F-6BD3-48B2-B2AA-3E878B068FB8}"/>
    <cellStyle name="Note 57 2 11 2 2" xfId="17520" xr:uid="{92D3071F-8A8E-407E-B915-BA70E392B1F8}"/>
    <cellStyle name="Note 57 2 11 2 3" xfId="32204" xr:uid="{223C8E0A-D033-4AB5-8FC0-F254FC2C0684}"/>
    <cellStyle name="Note 57 2 11 3" xfId="18922" xr:uid="{A4BD11E7-5100-41D1-9704-5BBC1CCBE2D2}"/>
    <cellStyle name="Note 57 2 11 4" xfId="26686" xr:uid="{ECD2726F-51D3-4681-826D-642280C64830}"/>
    <cellStyle name="Note 57 2 12" xfId="9315" xr:uid="{114CC22E-6029-4D47-BDDF-95EBA672838E}"/>
    <cellStyle name="Note 57 2 12 2" xfId="15786" xr:uid="{B374498A-ED11-455D-AC9E-9A4E45EF9C47}"/>
    <cellStyle name="Note 57 2 12 2 2" xfId="23766" xr:uid="{D9B1C000-4C76-4D3E-80F2-6B8476D168DB}"/>
    <cellStyle name="Note 57 2 12 2 3" xfId="32596" xr:uid="{41AA7414-CA27-415F-95F7-9EAB9D8EDE9E}"/>
    <cellStyle name="Note 57 2 12 3" xfId="7665" xr:uid="{A895B6E8-66BD-4534-AA96-DE40E07DD343}"/>
    <cellStyle name="Note 57 2 12 4" xfId="27077" xr:uid="{449FD517-9DCB-4D23-8717-4AC7E67C4324}"/>
    <cellStyle name="Note 57 2 13" xfId="9498" xr:uid="{0CD12766-63B1-4A97-B283-9DBD23298131}"/>
    <cellStyle name="Note 57 2 13 2" xfId="15969" xr:uid="{ABAF6C93-614D-494D-9902-B4EEC228A6B3}"/>
    <cellStyle name="Note 57 2 13 2 2" xfId="4755" xr:uid="{1950AFA9-7F60-44B5-AC0A-6700EC0E7884}"/>
    <cellStyle name="Note 57 2 13 2 3" xfId="32766" xr:uid="{00702F7C-04C4-412C-958F-9C83D18D0411}"/>
    <cellStyle name="Note 57 2 13 3" xfId="18199" xr:uid="{6F5CFD5F-C434-4B54-858E-BA29F45D9049}"/>
    <cellStyle name="Note 57 2 13 4" xfId="27247" xr:uid="{9DA20C30-AB96-44A9-A6CB-52BB297832DD}"/>
    <cellStyle name="Note 57 2 14" xfId="10005" xr:uid="{F719A645-1221-4AD2-BE73-99591FC8B07E}"/>
    <cellStyle name="Note 57 2 14 2" xfId="16476" xr:uid="{CB02F1B2-F6D2-4612-A73F-B2392FF63AD5}"/>
    <cellStyle name="Note 57 2 14 2 2" xfId="23154" xr:uid="{70604F22-8FE9-48C5-9494-0B7D62C4DBF0}"/>
    <cellStyle name="Note 57 2 14 2 3" xfId="33093" xr:uid="{8A8F3862-7F2C-4EB5-A4A2-8544C87E924C}"/>
    <cellStyle name="Note 57 2 14 3" xfId="20710" xr:uid="{DB1D622F-910D-40EC-8AE3-81523834DACB}"/>
    <cellStyle name="Note 57 2 14 4" xfId="27581" xr:uid="{D51C9681-4DCE-4F36-BC76-A89A6D6A1A0B}"/>
    <cellStyle name="Note 57 2 15" xfId="10184" xr:uid="{63E947A2-4612-46C5-B247-E94E5C7D422F}"/>
    <cellStyle name="Note 57 2 15 2" xfId="16655" xr:uid="{0253A77D-9A00-4016-ACBF-C96A689F6898}"/>
    <cellStyle name="Note 57 2 15 2 2" xfId="7180" xr:uid="{1C24E0E7-6DA0-4FB9-A406-823FF502F6A2}"/>
    <cellStyle name="Note 57 2 15 2 3" xfId="33270" xr:uid="{F69A55A3-713C-45C1-BF02-4F56561F891D}"/>
    <cellStyle name="Note 57 2 15 3" xfId="5013" xr:uid="{1BC514E4-87AF-4400-85BD-60DAC52E8AE3}"/>
    <cellStyle name="Note 57 2 15 4" xfId="27757" xr:uid="{77F7A685-78BB-4514-AF24-A535C3C8BE51}"/>
    <cellStyle name="Note 57 2 16" xfId="10361" xr:uid="{82E8F740-FA10-4A12-AC29-AD07F7A91B0C}"/>
    <cellStyle name="Note 57 2 16 2" xfId="16832" xr:uid="{A87ECA4C-55D0-4431-9AB0-C241681A03D4}"/>
    <cellStyle name="Note 57 2 16 2 2" xfId="21152" xr:uid="{8F815B9C-02CF-4DB4-8221-8387F58EFB4A}"/>
    <cellStyle name="Note 57 2 16 2 3" xfId="33445" xr:uid="{E45D77E8-A31C-4632-92A7-56C1E660E624}"/>
    <cellStyle name="Note 57 2 16 3" xfId="22586" xr:uid="{AC9C8721-2C92-4C11-9650-0CAB13A4E456}"/>
    <cellStyle name="Note 57 2 16 4" xfId="27933" xr:uid="{E6EC3E06-36E1-4AA8-8C68-051CA3A65CF2}"/>
    <cellStyle name="Note 57 2 17" xfId="10523" xr:uid="{D12C4DCB-12D3-4746-AF45-95960029CCF0}"/>
    <cellStyle name="Note 57 2 17 2" xfId="16994" xr:uid="{60EEF30A-85EF-4C78-8CAF-3AB38D2992F2}"/>
    <cellStyle name="Note 57 2 17 2 2" xfId="20033" xr:uid="{E63637A8-85FA-4187-BEBA-485AF708B449}"/>
    <cellStyle name="Note 57 2 17 2 3" xfId="33605" xr:uid="{CAF5A823-286A-4219-9A8A-DE79C0D11382}"/>
    <cellStyle name="Note 57 2 17 3" xfId="22127" xr:uid="{607E2FBE-5411-48D8-A426-436BA23DD095}"/>
    <cellStyle name="Note 57 2 17 4" xfId="28093" xr:uid="{936CB509-6FD4-48DA-8E3A-91B246ED8EBA}"/>
    <cellStyle name="Note 57 2 18" xfId="11159" xr:uid="{B525C084-AB49-4778-8899-93215E2B50C2}"/>
    <cellStyle name="Note 57 2 18 2" xfId="19019" xr:uid="{401E6A6F-FE2F-4CCF-8B1F-6D8D17B5FA5C}"/>
    <cellStyle name="Note 57 2 18 3" xfId="28481" xr:uid="{10EB4FB8-A6B4-4359-8CF5-9E1C5F59368B}"/>
    <cellStyle name="Note 57 2 19" xfId="11630" xr:uid="{6EA1692D-E4C0-4690-BC9A-4038D9862004}"/>
    <cellStyle name="Note 57 2 19 2" xfId="18530" xr:uid="{6C48BDEA-7FE4-4C43-ABD2-A8682C25E86A}"/>
    <cellStyle name="Note 57 2 19 3" xfId="28916" xr:uid="{67E91578-720F-4CF5-95B9-29D639AAE9DE}"/>
    <cellStyle name="Note 57 2 2" xfId="2351" xr:uid="{00000000-0005-0000-0000-000030090000}"/>
    <cellStyle name="Note 57 2 2 2" xfId="4304" xr:uid="{42293EF9-6558-4EEA-8968-16EE51D6964A}"/>
    <cellStyle name="Note 57 2 2 2 2" xfId="13549" xr:uid="{993B98E6-3104-4717-AF02-DE0139E18DF0}"/>
    <cellStyle name="Note 57 2 2 2 2 2" xfId="20432" xr:uid="{2E0B5943-4993-43D8-8816-198B88E22977}"/>
    <cellStyle name="Note 57 2 2 2 2 3" xfId="30690" xr:uid="{CDDA758E-BAA3-4057-9FA5-F76275D6A7EE}"/>
    <cellStyle name="Note 57 2 2 2 3" xfId="5413" xr:uid="{168C4A41-8817-4DA4-A334-FB03BFFF7D5D}"/>
    <cellStyle name="Note 57 2 2 2 4" xfId="25159" xr:uid="{4F907159-FD3E-46B4-B606-ECB715A04CBE}"/>
    <cellStyle name="Note 57 2 2 3" xfId="11631" xr:uid="{C21D6A44-D228-4AB9-BDBD-3F7ACAB62920}"/>
    <cellStyle name="Note 57 2 2 3 2" xfId="18334" xr:uid="{CA7EF6C0-AD62-4CA3-A92A-33C0CB4290B1}"/>
    <cellStyle name="Note 57 2 2 3 3" xfId="28917" xr:uid="{CDB8EF61-6DAF-455F-BA90-BB57FCA92C1B}"/>
    <cellStyle name="Note 57 2 2 4" xfId="12496" xr:uid="{125C7262-C4AA-4DFA-BDE4-F4542A4FA09B}"/>
    <cellStyle name="Note 57 2 2 4 2" xfId="18401" xr:uid="{D67D7361-BDF5-4131-8819-24E2B7252110}"/>
    <cellStyle name="Note 57 2 2 4 3" xfId="29722" xr:uid="{933DA4E0-C2A3-45DC-8E6C-344C43D10EAE}"/>
    <cellStyle name="Note 57 2 2 5" xfId="17839" xr:uid="{5168511E-5A36-4EDD-9E30-7912B5A77710}"/>
    <cellStyle name="Note 57 2 20" xfId="11331" xr:uid="{663A2BC1-10E5-4EC7-958D-E9D5ECB3E3E3}"/>
    <cellStyle name="Note 57 2 20 2" xfId="19526" xr:uid="{AE6222B0-D094-4323-9924-664CD03BD89E}"/>
    <cellStyle name="Note 57 2 20 3" xfId="28623" xr:uid="{CCA6BEBD-5A42-4517-84CB-732A898185F4}"/>
    <cellStyle name="Note 57 2 21" xfId="11920" xr:uid="{49C1DF0C-4787-499D-9B91-8392BA9AA413}"/>
    <cellStyle name="Note 57 2 21 2" xfId="20682" xr:uid="{8770735E-5FF3-46B4-B029-700AB090C789}"/>
    <cellStyle name="Note 57 2 21 3" xfId="29199" xr:uid="{BEBA45C6-38C4-4790-8893-C4DEA90B56BD}"/>
    <cellStyle name="Note 57 2 22" xfId="12103" xr:uid="{23D7DDF8-152D-472A-9002-5B4E3F2582DC}"/>
    <cellStyle name="Note 57 2 22 2" xfId="22413" xr:uid="{D67A182D-0B25-4451-846E-1FAC71576585}"/>
    <cellStyle name="Note 57 2 22 3" xfId="29378" xr:uid="{AF19AA61-FCC7-484E-A80B-CBC30F68DDFA}"/>
    <cellStyle name="Note 57 2 23" xfId="12225" xr:uid="{256D3F33-C929-49B9-B523-96841DF56394}"/>
    <cellStyle name="Note 57 2 23 2" xfId="20245" xr:uid="{E16A8AD3-22B3-4F2D-B706-21E50732CE63}"/>
    <cellStyle name="Note 57 2 23 3" xfId="29496" xr:uid="{FC8999BE-9CD9-40F0-921E-45C17F8EE2EF}"/>
    <cellStyle name="Note 57 2 24" xfId="17246" xr:uid="{898104A5-1280-4D27-B1C8-E5319006EBF4}"/>
    <cellStyle name="Note 57 2 24 2" xfId="7712" xr:uid="{2CF7C68C-1B08-4797-880D-B3098FA61FA5}"/>
    <cellStyle name="Note 57 2 24 3" xfId="33810" xr:uid="{A74D9E2A-23A5-4F07-A007-A44ACAAC369D}"/>
    <cellStyle name="Note 57 2 25" xfId="17753" xr:uid="{F1B98AD5-F53B-4AAD-BE7D-3B46A335DE5A}"/>
    <cellStyle name="Note 57 2 26" xfId="33962" xr:uid="{3D00898E-C862-4F69-9FF1-F920C36357E0}"/>
    <cellStyle name="Note 57 2 27" xfId="33946" xr:uid="{FC73A206-1ACF-4C1D-B1F7-C59E1A4B8EBF}"/>
    <cellStyle name="Note 57 2 28" xfId="24050" xr:uid="{3F1D3194-6E2E-4351-A14D-5BBFE485AFBC}"/>
    <cellStyle name="Note 57 2 3" xfId="3473" xr:uid="{89D3CF2D-DC43-4D24-9CD4-B7275832E265}"/>
    <cellStyle name="Note 57 2 3 2" xfId="13548" xr:uid="{7E4E9C82-5F21-47D5-84F3-34B334E3A4B4}"/>
    <cellStyle name="Note 57 2 3 2 2" xfId="24016" xr:uid="{C255A908-C465-4485-8393-D58B24D82C0D}"/>
    <cellStyle name="Note 57 2 3 2 3" xfId="30689" xr:uid="{3771672F-81AC-44AD-A8F2-F2F9BEA67BD3}"/>
    <cellStyle name="Note 57 2 3 3" xfId="7193" xr:uid="{4A45DD40-7ED1-4FA7-A778-9D072869E979}"/>
    <cellStyle name="Note 57 2 3 4" xfId="22474" xr:uid="{F8DE28FC-A89A-4E86-8F9E-CF760E5708E4}"/>
    <cellStyle name="Note 57 2 3 5" xfId="25158" xr:uid="{928210BC-E2E7-4618-9EE1-8196FF782BB7}"/>
    <cellStyle name="Note 57 2 4" xfId="3812" xr:uid="{EAD1D9D9-99AD-40FB-93F3-4A3B33853E08}"/>
    <cellStyle name="Note 57 2 4 2" xfId="14128" xr:uid="{BC5B55FB-8011-41CC-88D6-CAB59FEBA1FF}"/>
    <cellStyle name="Note 57 2 4 2 2" xfId="19092" xr:uid="{FF2F38C9-2036-4B31-B14A-FAC94ACC4888}"/>
    <cellStyle name="Note 57 2 4 2 3" xfId="31156" xr:uid="{8EC86789-315F-4D11-BB41-421329618B0E}"/>
    <cellStyle name="Note 57 2 4 3" xfId="20161" xr:uid="{07437A7E-6BD1-42E9-82D7-4DFA63FB5C48}"/>
    <cellStyle name="Note 57 2 4 4" xfId="25635" xr:uid="{E38D2303-CBA2-494A-A350-64083C08D6CF}"/>
    <cellStyle name="Note 57 2 5" xfId="7552" xr:uid="{55D9BD49-6189-4C6C-92DE-911698934342}"/>
    <cellStyle name="Note 57 2 5 2" xfId="13956" xr:uid="{501EAF77-FD70-4DCE-B507-11839B76D21E}"/>
    <cellStyle name="Note 57 2 5 2 2" xfId="6023" xr:uid="{0B95E0AA-E917-43E8-8979-029C6D0BBE7F}"/>
    <cellStyle name="Note 57 2 5 2 3" xfId="30986" xr:uid="{CCBD4950-DA39-4586-8D47-1F8E5307DE9E}"/>
    <cellStyle name="Note 57 2 5 3" xfId="20131" xr:uid="{E669C5DE-4EDB-47BF-81DA-EAD53F271DD0}"/>
    <cellStyle name="Note 57 2 5 4" xfId="25465" xr:uid="{FAD33604-7974-4D7C-9B57-B8A577E43954}"/>
    <cellStyle name="Note 57 2 6" xfId="7893" xr:uid="{6D3B196E-68AA-4062-B495-7DAEA9F19073}"/>
    <cellStyle name="Note 57 2 6 2" xfId="14364" xr:uid="{5AC48C6C-1420-4EBB-A7D6-BF9B4E605F0D}"/>
    <cellStyle name="Note 57 2 6 2 2" xfId="20437" xr:uid="{14893577-74C9-417C-9598-0561441BD9E8}"/>
    <cellStyle name="Note 57 2 6 2 3" xfId="31380" xr:uid="{F4B02338-6A30-4A87-B934-7AA217F35818}"/>
    <cellStyle name="Note 57 2 6 3" xfId="5340" xr:uid="{B161223F-33F5-40E1-BC04-7161D2D30D39}"/>
    <cellStyle name="Note 57 2 6 4" xfId="25859" xr:uid="{ED0846E2-0193-473F-B88F-6D3898C4EEA0}"/>
    <cellStyle name="Note 57 2 7" xfId="8073" xr:uid="{39962848-87C7-44B4-B5F6-DB6634B40432}"/>
    <cellStyle name="Note 57 2 7 2" xfId="14544" xr:uid="{3001EACF-EC69-4DF4-AC51-9C6CE23AB8ED}"/>
    <cellStyle name="Note 57 2 7 2 2" xfId="21810" xr:uid="{A5A092EC-AB1A-4050-9D59-1FE3C05F489F}"/>
    <cellStyle name="Note 57 2 7 2 3" xfId="31554" xr:uid="{2C9A2B7F-9792-4E99-9CAF-379A95607A57}"/>
    <cellStyle name="Note 57 2 7 3" xfId="21440" xr:uid="{B51AF946-E6FC-42B4-8F1F-D38E87ECF89C}"/>
    <cellStyle name="Note 57 2 7 4" xfId="26034" xr:uid="{80CE4D1D-E3FB-4317-AEA7-92ED9D929EC4}"/>
    <cellStyle name="Note 57 2 8" xfId="8600" xr:uid="{050DDB0B-B341-4E2E-9932-0DAA6F1436C1}"/>
    <cellStyle name="Note 57 2 8 2" xfId="15071" xr:uid="{57B387E2-0C08-4B8A-AC21-EA7615377F63}"/>
    <cellStyle name="Note 57 2 8 2 2" xfId="21119" xr:uid="{CAFF6E1C-C3EC-4D5E-855B-EC037689072A}"/>
    <cellStyle name="Note 57 2 8 2 3" xfId="31973" xr:uid="{D2128BE6-3224-4FB6-9D91-93BE1CCE51F5}"/>
    <cellStyle name="Note 57 2 8 3" xfId="18227" xr:uid="{6F6D9CE2-E1F5-4C81-9340-CD6ADF44ECEC}"/>
    <cellStyle name="Note 57 2 8 4" xfId="26452" xr:uid="{06BA54B7-0065-40C9-B275-56C4BCE6DDAA}"/>
    <cellStyle name="Note 57 2 9" xfId="8370" xr:uid="{9DF9519A-A859-47EA-BFBC-C7C85A7E10C7}"/>
    <cellStyle name="Note 57 2 9 2" xfId="14841" xr:uid="{C9C820C8-3080-4DFB-809C-76D25A897088}"/>
    <cellStyle name="Note 57 2 9 2 2" xfId="23066" xr:uid="{A0F3A060-FEA9-4FA0-B7A8-7F46BE4FFB79}"/>
    <cellStyle name="Note 57 2 9 2 3" xfId="31752" xr:uid="{547CC079-268A-4AEC-9929-EBE5BBCB4611}"/>
    <cellStyle name="Note 57 2 9 3" xfId="18423" xr:uid="{5AAEFF7F-A0AB-438B-ABD5-9F7E9CB8D371}"/>
    <cellStyle name="Note 57 2 9 4" xfId="26233" xr:uid="{873D5AE2-5CBE-4FAD-9E84-382BC00DCE09}"/>
    <cellStyle name="Note 57 20" xfId="11158" xr:uid="{6C0B6D60-B640-49B7-BFA3-6E0B188A095A}"/>
    <cellStyle name="Note 57 20 2" xfId="19309" xr:uid="{1618FDCE-10BB-47BE-BDDD-11E6C33AA668}"/>
    <cellStyle name="Note 57 20 3" xfId="28480" xr:uid="{BD9F75D0-1A82-44A7-9B9D-1B5FBB155A08}"/>
    <cellStyle name="Note 57 21" xfId="11629" xr:uid="{6825F37A-45F0-4EC4-831E-E63CDBAF49BA}"/>
    <cellStyle name="Note 57 21 2" xfId="18809" xr:uid="{CBB714C5-95DB-45A4-B120-FFF519D42F56}"/>
    <cellStyle name="Note 57 21 3" xfId="28915" xr:uid="{1EBE4D03-14D7-4416-8E5B-9E3161B3D0B8}"/>
    <cellStyle name="Note 57 22" xfId="10682" xr:uid="{C5602D21-8001-4F79-8396-6FB46B5DFDF5}"/>
    <cellStyle name="Note 57 22 2" xfId="7163" xr:uid="{1DD5F44F-10A5-41E9-B0D5-B3F71C7DD6AC}"/>
    <cellStyle name="Note 57 22 3" xfId="28237" xr:uid="{7B9AD19A-5EB8-4351-9E40-71B1026FE1C2}"/>
    <cellStyle name="Note 57 23" xfId="11919" xr:uid="{095057BF-8128-492C-92E1-1D6A34D26E9E}"/>
    <cellStyle name="Note 57 23 2" xfId="5579" xr:uid="{F9EB67AB-D8EA-4662-B1C1-8743710403DA}"/>
    <cellStyle name="Note 57 23 3" xfId="29198" xr:uid="{C87AC652-4D7C-402C-9E4C-8638783568B6}"/>
    <cellStyle name="Note 57 24" xfId="12102" xr:uid="{46F0C59C-D62D-4E18-B1EC-DD3153E48306}"/>
    <cellStyle name="Note 57 24 2" xfId="7226" xr:uid="{DB506971-553E-4AB6-8037-8FD5D939F1B5}"/>
    <cellStyle name="Note 57 24 3" xfId="29377" xr:uid="{AC84FEC3-BED3-4B01-8FA7-834851AD006A}"/>
    <cellStyle name="Note 57 25" xfId="12224" xr:uid="{5069D1FA-3E8A-4368-A26A-27450F9B9A15}"/>
    <cellStyle name="Note 57 25 2" xfId="7669" xr:uid="{6B5360A6-C44E-4C07-AFC3-21B3F207680E}"/>
    <cellStyle name="Note 57 25 3" xfId="29495" xr:uid="{8EAE5493-5040-4A1B-BAC1-A169990DEC29}"/>
    <cellStyle name="Note 57 26" xfId="17245" xr:uid="{AB46DD63-201F-49DA-A1FD-C2554C568AC1}"/>
    <cellStyle name="Note 57 26 2" xfId="7116" xr:uid="{CD14591F-6B53-4D97-B3AA-5DB31B1E18B4}"/>
    <cellStyle name="Note 57 26 3" xfId="33809" xr:uid="{E5BF5DA6-7DC0-4DDB-AFCD-1F56FE243664}"/>
    <cellStyle name="Note 57 27" xfId="19414" xr:uid="{A2C81584-C6C7-465F-ABBE-50C38298CAD6}"/>
    <cellStyle name="Note 57 28" xfId="32928" xr:uid="{F9D32D2C-104A-45B9-85E1-09369869D2CB}"/>
    <cellStyle name="Note 57 29" xfId="34124" xr:uid="{2FFC75FD-3F49-427E-A030-B61674F5CCF8}"/>
    <cellStyle name="Note 57 3" xfId="2352" xr:uid="{00000000-0005-0000-0000-000031090000}"/>
    <cellStyle name="Note 57 3 2" xfId="4305" xr:uid="{4C6F131D-69AD-4362-B698-96565E7AC33A}"/>
    <cellStyle name="Note 57 3 2 2" xfId="13550" xr:uid="{EA5EC032-53A0-482D-93F0-AD578504E88C}"/>
    <cellStyle name="Note 57 3 2 2 2" xfId="20095" xr:uid="{3D1D4206-5D2D-43B5-80F2-2691ED56F10D}"/>
    <cellStyle name="Note 57 3 2 2 3" xfId="30691" xr:uid="{B319F7C1-B99A-4E0A-A1FF-8E168F039E3F}"/>
    <cellStyle name="Note 57 3 2 3" xfId="23169" xr:uid="{E081B0D0-78C9-46C2-99E6-8F40E896E04B}"/>
    <cellStyle name="Note 57 3 2 4" xfId="25160" xr:uid="{BB642070-0437-45A7-94FA-0ACBBBC520C6}"/>
    <cellStyle name="Note 57 3 3" xfId="11632" xr:uid="{9E0C898E-0B8A-45EC-BDDB-1BC735A3A6A3}"/>
    <cellStyle name="Note 57 3 3 2" xfId="23129" xr:uid="{E918C876-C3B7-427C-97CA-408D098FB77B}"/>
    <cellStyle name="Note 57 3 3 3" xfId="28918" xr:uid="{AD9CCBEA-69CC-4651-AFD4-D147E9E910D4}"/>
    <cellStyle name="Note 57 3 4" xfId="12497" xr:uid="{767B1A77-C9F8-4E66-AF9A-2C0BE46DD82F}"/>
    <cellStyle name="Note 57 3 4 2" xfId="19181" xr:uid="{C6E160C3-848B-47EC-A5E3-B53C8E29D828}"/>
    <cellStyle name="Note 57 3 4 3" xfId="29723" xr:uid="{CAF42E6C-527D-4C6E-AFC6-20FE47DD8E5E}"/>
    <cellStyle name="Note 57 3 5" xfId="21137" xr:uid="{C4EDEFBC-9314-450A-A159-B0FB5770192A}"/>
    <cellStyle name="Note 57 3 6" xfId="24209" xr:uid="{00CD8C79-18E0-4F24-BAFE-52DFFBA101B2}"/>
    <cellStyle name="Note 57 30" xfId="34079" xr:uid="{E256A92A-7166-48C8-BC91-3E8DA73EF529}"/>
    <cellStyle name="Note 57 4" xfId="3332" xr:uid="{4A540369-4FAD-42A7-9CF0-8DE0EB3AB369}"/>
    <cellStyle name="Note 57 4 2" xfId="12962" xr:uid="{F7440941-8BEC-4740-9807-B2DB5D2BCE9B}"/>
    <cellStyle name="Note 57 4 2 2" xfId="17611" xr:uid="{0872FDA7-2BE4-411B-A86C-A4637D94049C}"/>
    <cellStyle name="Note 57 4 2 3" xfId="30187" xr:uid="{D9B10BE6-548E-40A7-934C-3E60990B88DF}"/>
    <cellStyle name="Note 57 4 3" xfId="6612" xr:uid="{1EF29250-B2C4-410C-BAD5-407BFB9430AA}"/>
    <cellStyle name="Note 57 4 4" xfId="19596" xr:uid="{02FEFCC6-BF34-4793-8475-B1FB7A9057B8}"/>
    <cellStyle name="Note 57 5" xfId="3474" xr:uid="{82306FC1-0703-4ADF-B83C-7DAE4EE56BB4}"/>
    <cellStyle name="Note 57 5 2" xfId="13547" xr:uid="{DF643EAB-802B-4A8F-8165-34CBF71CE929}"/>
    <cellStyle name="Note 57 5 2 2" xfId="19525" xr:uid="{78AB24F8-A5B0-4223-9AC5-4071B7FD8E3B}"/>
    <cellStyle name="Note 57 5 2 3" xfId="30688" xr:uid="{6A4EC9CB-0A34-4F98-BF44-BCF60E1BB139}"/>
    <cellStyle name="Note 57 5 3" xfId="7192" xr:uid="{115962B7-81B0-480E-867D-D6AC13EF45F6}"/>
    <cellStyle name="Note 57 5 4" xfId="7404" xr:uid="{3188ED73-7DA0-4905-9A23-B1D614D29761}"/>
    <cellStyle name="Note 57 5 5" xfId="25157" xr:uid="{F9C98095-055A-4A58-BA67-84C23244A4A9}"/>
    <cellStyle name="Note 57 6" xfId="3811" xr:uid="{B1388A4F-9075-4772-86A0-0F9D534D1181}"/>
    <cellStyle name="Note 57 6 2" xfId="14127" xr:uid="{812B8D28-88BB-42FF-9396-41F07B4DF9F1}"/>
    <cellStyle name="Note 57 6 2 2" xfId="21214" xr:uid="{8D2A9AFD-9524-41C6-9B22-30F2879B3A33}"/>
    <cellStyle name="Note 57 6 2 3" xfId="31155" xr:uid="{6F7380DE-8611-456D-A9CB-5A438A4AC117}"/>
    <cellStyle name="Note 57 6 3" xfId="22442" xr:uid="{4AE97626-A0C6-4F58-AF07-7A28141861ED}"/>
    <cellStyle name="Note 57 6 4" xfId="25634" xr:uid="{7CF63DB2-B560-48BD-9D89-70D3C4E08F11}"/>
    <cellStyle name="Note 57 7" xfId="7551" xr:uid="{52118BAB-C999-4811-B013-0E2CE863F45F}"/>
    <cellStyle name="Note 57 7 2" xfId="13955" xr:uid="{9326ABF6-9540-478D-A1A6-7BBD54A5D79D}"/>
    <cellStyle name="Note 57 7 2 2" xfId="21902" xr:uid="{AD843415-AA88-41EA-AFA4-01EDB7162273}"/>
    <cellStyle name="Note 57 7 2 3" xfId="30985" xr:uid="{40D10BEF-0712-4B28-8629-004776133CD9}"/>
    <cellStyle name="Note 57 7 3" xfId="21291" xr:uid="{D49CDA2D-B5F7-4BE3-B946-C110AC8F1C69}"/>
    <cellStyle name="Note 57 7 4" xfId="25464" xr:uid="{A559D321-ED4E-423E-82FA-0A637C5C9EFF}"/>
    <cellStyle name="Note 57 8" xfId="7892" xr:uid="{D75AD29F-5FDD-4605-B8DD-F07C50263CDF}"/>
    <cellStyle name="Note 57 8 2" xfId="14363" xr:uid="{775F2B0B-5E2D-4315-9D94-49FDEA49212B}"/>
    <cellStyle name="Note 57 8 2 2" xfId="22924" xr:uid="{CA93415D-015E-491A-BEB7-D937C03B42C5}"/>
    <cellStyle name="Note 57 8 2 3" xfId="31379" xr:uid="{39168969-A345-43AD-9440-65061A7BB470}"/>
    <cellStyle name="Note 57 8 3" xfId="22173" xr:uid="{1D99B515-F0F7-456C-8292-C219409EB651}"/>
    <cellStyle name="Note 57 8 4" xfId="25858" xr:uid="{803D7A44-7EB9-4DE4-9D77-053BCAA4B572}"/>
    <cellStyle name="Note 57 9" xfId="8074" xr:uid="{9F12CD78-3EB7-443E-8871-37A7420C5141}"/>
    <cellStyle name="Note 57 9 2" xfId="14545" xr:uid="{A325C061-9D4C-4757-A252-0F09730A75D9}"/>
    <cellStyle name="Note 57 9 2 2" xfId="22780" xr:uid="{A7371410-DE35-4F35-9EC0-5A178894D043}"/>
    <cellStyle name="Note 57 9 2 3" xfId="31555" xr:uid="{ECD54C2A-BD31-4CBA-923D-F577181EAFF7}"/>
    <cellStyle name="Note 57 9 3" xfId="7292" xr:uid="{6E16B3F7-F6A2-42AB-9E17-8E4AB6946C94}"/>
    <cellStyle name="Note 57 9 4" xfId="26035" xr:uid="{8DB74EF2-0711-4F1F-A01D-4C4555BAC59F}"/>
    <cellStyle name="Note 57_TRAFO" xfId="2353" xr:uid="{00000000-0005-0000-0000-000032090000}"/>
    <cellStyle name="Note 58" xfId="2354" xr:uid="{00000000-0005-0000-0000-000033090000}"/>
    <cellStyle name="Note 58 10" xfId="8601" xr:uid="{73797F3A-6A2B-4E4A-B547-6839637EDB40}"/>
    <cellStyle name="Note 58 10 2" xfId="15072" xr:uid="{04B5694F-5EF1-4F12-A0A3-0C0C04ADF04E}"/>
    <cellStyle name="Note 58 10 2 2" xfId="21799" xr:uid="{E89EB4D5-103D-493C-B7FC-FCAE6E723427}"/>
    <cellStyle name="Note 58 10 2 3" xfId="31974" xr:uid="{59C8BD9D-BA40-4533-B8D4-2A696D334149}"/>
    <cellStyle name="Note 58 10 3" xfId="19367" xr:uid="{55507D4C-88A1-4C81-A9D0-23649C729755}"/>
    <cellStyle name="Note 58 10 4" xfId="26453" xr:uid="{2B9A41CE-6F9E-4947-8DF1-10EF59E39BA0}"/>
    <cellStyle name="Note 58 11" xfId="8371" xr:uid="{CE7ED421-3654-492A-90BD-92C5F95C655A}"/>
    <cellStyle name="Note 58 11 2" xfId="14842" xr:uid="{0A488442-5C74-4A0D-A646-D1113A1BF4DC}"/>
    <cellStyle name="Note 58 11 2 2" xfId="19164" xr:uid="{04149BAB-2A87-42F0-BD01-068E40E218A3}"/>
    <cellStyle name="Note 58 11 2 3" xfId="31753" xr:uid="{E5599A9D-B35B-4DEA-9EFD-C3C4DF568B1C}"/>
    <cellStyle name="Note 58 11 3" xfId="21697" xr:uid="{9982509D-7C7D-4119-AF87-DE5D827FD3C2}"/>
    <cellStyle name="Note 58 11 4" xfId="26234" xr:uid="{1D0CE36E-14FC-4AFB-ADD6-BBBA7249DD7C}"/>
    <cellStyle name="Note 58 12" xfId="9082" xr:uid="{C2489B81-49B7-447C-8895-DA1387DA9F18}"/>
    <cellStyle name="Note 58 12 2" xfId="15553" xr:uid="{0F9165BF-AFFB-44F1-B325-C2871729BC7A}"/>
    <cellStyle name="Note 58 12 2 2" xfId="6027" xr:uid="{D425F5E3-0C0C-4F3C-9F81-5ADFCF53A72A}"/>
    <cellStyle name="Note 58 12 2 3" xfId="32372" xr:uid="{83D8C132-48D1-4239-8884-CC4A7D0D459C}"/>
    <cellStyle name="Note 58 12 3" xfId="5089" xr:uid="{C6851ABB-2961-486D-96FC-0CF666B7E0FA}"/>
    <cellStyle name="Note 58 12 4" xfId="26854" xr:uid="{FE178800-3A64-4E86-8EEB-C0A76EFBCB76}"/>
    <cellStyle name="Note 58 13" xfId="8914" xr:uid="{1BF0CBDC-5BB8-4E80-B82B-10286384ED3B}"/>
    <cellStyle name="Note 58 13 2" xfId="15385" xr:uid="{9769E3E2-77FC-492D-9890-2ECAC3C0FE11}"/>
    <cellStyle name="Note 58 13 2 2" xfId="23772" xr:uid="{770F6AA9-E602-45DC-9C1B-C3A7C9E8F5AA}"/>
    <cellStyle name="Note 58 13 2 3" xfId="32205" xr:uid="{4B483851-FC30-4946-A4C5-8AB7264F2E4B}"/>
    <cellStyle name="Note 58 13 3" xfId="7188" xr:uid="{6CB7517A-09CA-4A76-84FA-172C1DE56221}"/>
    <cellStyle name="Note 58 13 4" xfId="26687" xr:uid="{AF12D255-AD09-4CEA-9F2A-6F01A242F02E}"/>
    <cellStyle name="Note 58 14" xfId="9316" xr:uid="{22B6BD54-57EA-40C6-828B-C5E7AAEA5177}"/>
    <cellStyle name="Note 58 14 2" xfId="15787" xr:uid="{3E07D883-9933-4DAF-BB80-7938E9D56B16}"/>
    <cellStyle name="Note 58 14 2 2" xfId="17387" xr:uid="{F7F1DEB4-FD84-4FBF-9D54-FB7A6F45E073}"/>
    <cellStyle name="Note 58 14 2 3" xfId="32597" xr:uid="{D93D6E55-C099-4DEA-B559-A5ACD3376C4D}"/>
    <cellStyle name="Note 58 14 3" xfId="21768" xr:uid="{2CE1E0F8-2AE9-4BE8-956E-D436712E242F}"/>
    <cellStyle name="Note 58 14 4" xfId="27078" xr:uid="{4F45A0D5-C0EC-487A-B272-DF9F2223F22F}"/>
    <cellStyle name="Note 58 15" xfId="9497" xr:uid="{8EB2E94C-C229-4768-B124-D4ED8968C008}"/>
    <cellStyle name="Note 58 15 2" xfId="15968" xr:uid="{E44BC6E8-14F8-4302-BC68-CAD998012C5D}"/>
    <cellStyle name="Note 58 15 2 2" xfId="20203" xr:uid="{3D743CE8-3A36-48A8-BD07-32A1C975131A}"/>
    <cellStyle name="Note 58 15 2 3" xfId="32765" xr:uid="{7EF48EC7-EA26-4C63-8C36-A8AA3300A8A0}"/>
    <cellStyle name="Note 58 15 3" xfId="7679" xr:uid="{07AAAD7E-0674-4F35-B031-9930C4ABDDEC}"/>
    <cellStyle name="Note 58 15 4" xfId="27246" xr:uid="{93483BF4-2678-4EFD-A344-07EC9DA5D1EC}"/>
    <cellStyle name="Note 58 16" xfId="10006" xr:uid="{C40EF1BE-5127-49B2-BE0B-49C53AC2AE89}"/>
    <cellStyle name="Note 58 16 2" xfId="16477" xr:uid="{91408961-9D6A-4199-BBF4-A2466D02FFA2}"/>
    <cellStyle name="Note 58 16 2 2" xfId="5995" xr:uid="{5CCEFD58-E7F6-400A-BB8B-4DB91F50FCA3}"/>
    <cellStyle name="Note 58 16 2 3" xfId="33094" xr:uid="{054DA7E9-DBC0-43B2-99CF-6130379B81E6}"/>
    <cellStyle name="Note 58 16 3" xfId="7719" xr:uid="{9AE81F6A-D09F-4AC0-9894-6BAD1657DB81}"/>
    <cellStyle name="Note 58 16 4" xfId="27582" xr:uid="{8A527F78-763A-437C-B274-E5E029325EBB}"/>
    <cellStyle name="Note 58 17" xfId="10185" xr:uid="{6A4103F7-2376-4FAC-8D78-D91EB6255E7D}"/>
    <cellStyle name="Note 58 17 2" xfId="16656" xr:uid="{D244C769-6494-4C19-B7E5-B631195C3E22}"/>
    <cellStyle name="Note 58 17 2 2" xfId="23665" xr:uid="{1915B004-2B7D-499C-AD39-616DF57BB66D}"/>
    <cellStyle name="Note 58 17 2 3" xfId="33271" xr:uid="{20103446-6447-40C4-90C7-886545130D62}"/>
    <cellStyle name="Note 58 17 3" xfId="5282" xr:uid="{3F0C393A-F466-4FD5-990F-C27DEDF11FF6}"/>
    <cellStyle name="Note 58 17 4" xfId="27758" xr:uid="{E2341B5F-AE1A-4000-971C-C0D77EDB99A8}"/>
    <cellStyle name="Note 58 18" xfId="10362" xr:uid="{5D1F9613-7032-4369-AEA1-C55E28EF9F30}"/>
    <cellStyle name="Note 58 18 2" xfId="16833" xr:uid="{0F726C5D-DBCD-4F63-9E73-6701316079F4}"/>
    <cellStyle name="Note 58 18 2 2" xfId="23573" xr:uid="{803A4D3A-034F-4FDA-9DE4-8A5237AE28D6}"/>
    <cellStyle name="Note 58 18 2 3" xfId="33446" xr:uid="{81CDA424-07AD-4368-AACE-A456BCC69073}"/>
    <cellStyle name="Note 58 18 3" xfId="19408" xr:uid="{51D199CE-E88C-40B3-9105-2A46B176E597}"/>
    <cellStyle name="Note 58 18 4" xfId="27934" xr:uid="{D536D126-776A-47F1-AD5E-7F234DBE5D4A}"/>
    <cellStyle name="Note 58 19" xfId="10524" xr:uid="{56FFC45A-4D80-450F-8C9A-D6251B15BD8F}"/>
    <cellStyle name="Note 58 19 2" xfId="16995" xr:uid="{28C5276E-B3AE-4222-B753-90F4B78CE9A9}"/>
    <cellStyle name="Note 58 19 2 2" xfId="5569" xr:uid="{FC10B033-43B7-49B1-B79D-26715004B371}"/>
    <cellStyle name="Note 58 19 2 3" xfId="33606" xr:uid="{328B07A5-C459-4D98-9560-DE18BDBB5E38}"/>
    <cellStyle name="Note 58 19 3" xfId="19133" xr:uid="{7431470E-8EFC-4B3D-8C02-3937B7A2193F}"/>
    <cellStyle name="Note 58 19 4" xfId="28094" xr:uid="{0E68A57B-CB7F-4FDC-8A19-33C3E8D18002}"/>
    <cellStyle name="Note 58 2" xfId="2355" xr:uid="{00000000-0005-0000-0000-000034090000}"/>
    <cellStyle name="Note 58 2 10" xfId="9083" xr:uid="{5FE5FCE4-2C40-432E-BDED-8DBFF7D1A77A}"/>
    <cellStyle name="Note 58 2 10 2" xfId="15554" xr:uid="{ADBD87CE-409D-465D-9F97-227D8B3399FC}"/>
    <cellStyle name="Note 58 2 10 2 2" xfId="22789" xr:uid="{F277BDC0-E27E-4C03-B049-A4FAC6F792DF}"/>
    <cellStyle name="Note 58 2 10 2 3" xfId="32373" xr:uid="{574AEB59-886A-4F31-A61D-726204776F8F}"/>
    <cellStyle name="Note 58 2 10 3" xfId="19359" xr:uid="{85676B2A-EB51-499B-AA4E-2E8F5408B34C}"/>
    <cellStyle name="Note 58 2 10 4" xfId="26855" xr:uid="{6B0587AA-42EB-4E83-9FA7-81D829F452A8}"/>
    <cellStyle name="Note 58 2 11" xfId="8731" xr:uid="{8F0105B3-8751-43DA-8DEB-88A91F03B292}"/>
    <cellStyle name="Note 58 2 11 2" xfId="15202" xr:uid="{F1229C31-BA21-49E6-845A-E86F505FD1A4}"/>
    <cellStyle name="Note 58 2 11 2 2" xfId="18262" xr:uid="{772BA629-8E80-4068-A2F9-50181AA54AEE}"/>
    <cellStyle name="Note 58 2 11 2 3" xfId="32091" xr:uid="{E381518E-5D64-4B95-9131-82EC74119C3F}"/>
    <cellStyle name="Note 58 2 11 3" xfId="21667" xr:uid="{C2C64FB2-8A61-498E-AB18-95ACD185D09E}"/>
    <cellStyle name="Note 58 2 11 4" xfId="26570" xr:uid="{650976DF-FEDA-4032-9236-4570F7A7D0D0}"/>
    <cellStyle name="Note 58 2 12" xfId="9317" xr:uid="{6D5DABD0-70A1-4FC9-BE49-DD032E80B37B}"/>
    <cellStyle name="Note 58 2 12 2" xfId="15788" xr:uid="{DB898861-3350-48B1-98A2-BD0FF6CF673F}"/>
    <cellStyle name="Note 58 2 12 2 2" xfId="18746" xr:uid="{E6432179-17B8-4CDD-8BD8-B5B6A3458E60}"/>
    <cellStyle name="Note 58 2 12 2 3" xfId="32598" xr:uid="{97D8641A-3A71-463A-8775-836FB3EAF0B9}"/>
    <cellStyle name="Note 58 2 12 3" xfId="23255" xr:uid="{5FFFAE40-2BF7-4926-B77A-BCFBA69F7D22}"/>
    <cellStyle name="Note 58 2 12 4" xfId="27079" xr:uid="{1A610E4D-40EE-4552-AD75-AE74E310C4A3}"/>
    <cellStyle name="Note 58 2 13" xfId="9407" xr:uid="{76333AB6-E80B-40F8-8754-225CD5E3770D}"/>
    <cellStyle name="Note 58 2 13 2" xfId="15878" xr:uid="{8740682A-285B-4D78-A036-7F158A47EDA1}"/>
    <cellStyle name="Note 58 2 13 2 2" xfId="21026" xr:uid="{B04A9B90-EC0D-4760-B83C-548B37991DA0}"/>
    <cellStyle name="Note 58 2 13 2 3" xfId="32688" xr:uid="{EFE078A7-628E-4567-8E7E-EED667615835}"/>
    <cellStyle name="Note 58 2 13 3" xfId="5738" xr:uid="{4C5BDE92-5EA1-4DB7-A408-8D533C7A426B}"/>
    <cellStyle name="Note 58 2 13 4" xfId="27168" xr:uid="{7E5E156D-E7E5-4EA1-AEE5-4C130FA51691}"/>
    <cellStyle name="Note 58 2 14" xfId="10007" xr:uid="{FA4B3FB2-3838-4E67-BE39-708B3F4A05B3}"/>
    <cellStyle name="Note 58 2 14 2" xfId="16478" xr:uid="{32699D30-539C-4415-97B4-CB332270FCC6}"/>
    <cellStyle name="Note 58 2 14 2 2" xfId="22423" xr:uid="{4B7BE03B-7237-4AFB-A05F-D0E3F29D4EBA}"/>
    <cellStyle name="Note 58 2 14 2 3" xfId="33095" xr:uid="{66167DD0-231D-4F46-8504-E3AC3AC40421}"/>
    <cellStyle name="Note 58 2 14 3" xfId="22746" xr:uid="{1F11D397-2B17-41CE-829A-A0D1335B2BF1}"/>
    <cellStyle name="Note 58 2 14 4" xfId="27583" xr:uid="{87F65169-7BAF-44BC-A1CD-20E5F721998E}"/>
    <cellStyle name="Note 58 2 15" xfId="10186" xr:uid="{797C62A2-7CB7-45A0-82DC-AFB70F5D7E7B}"/>
    <cellStyle name="Note 58 2 15 2" xfId="16657" xr:uid="{D9015BBC-7B4A-496A-8F3F-835BA00FE4D6}"/>
    <cellStyle name="Note 58 2 15 2 2" xfId="20198" xr:uid="{C12648B4-BDC6-49BA-8696-CC910C6228BC}"/>
    <cellStyle name="Note 58 2 15 2 3" xfId="33272" xr:uid="{E34FC306-7370-4E4A-882E-D4BEAC3A950D}"/>
    <cellStyle name="Note 58 2 15 3" xfId="20376" xr:uid="{A76A7DB0-91FB-4300-A42D-654A08776716}"/>
    <cellStyle name="Note 58 2 15 4" xfId="27759" xr:uid="{8CF5CCCA-61B3-4450-9660-EA6B32D07F05}"/>
    <cellStyle name="Note 58 2 16" xfId="10363" xr:uid="{608BFC0F-FA01-4117-91F3-95ECCAFB2676}"/>
    <cellStyle name="Note 58 2 16 2" xfId="16834" xr:uid="{1DAAF2DF-58E4-4C6E-80BE-501166B31289}"/>
    <cellStyle name="Note 58 2 16 2 2" xfId="5762" xr:uid="{C93B6909-3A72-4244-A200-F02BB6C1B3DC}"/>
    <cellStyle name="Note 58 2 16 2 3" xfId="33447" xr:uid="{1B46422F-08C9-4CB4-B355-24E1EE1DD16A}"/>
    <cellStyle name="Note 58 2 16 3" xfId="20520" xr:uid="{FC94C3DE-6F92-477D-AF27-D8A0EA5EF6D9}"/>
    <cellStyle name="Note 58 2 16 4" xfId="27935" xr:uid="{E3D3DF65-0A93-4AD2-AB3F-02810829213B}"/>
    <cellStyle name="Note 58 2 17" xfId="10525" xr:uid="{7BE67EB5-8A33-4D75-91CE-3762C2F96ACE}"/>
    <cellStyle name="Note 58 2 17 2" xfId="16996" xr:uid="{FC5EE42B-8A10-4939-9A96-A864A36D4D3C}"/>
    <cellStyle name="Note 58 2 17 2 2" xfId="4593" xr:uid="{3B4DE2B4-5B66-4FF5-A4FF-A3EBF9E9AE72}"/>
    <cellStyle name="Note 58 2 17 2 3" xfId="33607" xr:uid="{BCFCC807-3AAC-45DE-A24A-D54ED08BE41E}"/>
    <cellStyle name="Note 58 2 17 3" xfId="23846" xr:uid="{117DCD79-2852-4858-8C47-97F1F8B1BDE2}"/>
    <cellStyle name="Note 58 2 17 4" xfId="28095" xr:uid="{AAADEF42-E458-4B6D-8A5E-F5C4C56D0818}"/>
    <cellStyle name="Note 58 2 18" xfId="11161" xr:uid="{1E2E7AD2-4B20-4F18-9DDC-88A5FB636EC7}"/>
    <cellStyle name="Note 58 2 18 2" xfId="21012" xr:uid="{104B1CE4-BDCF-4652-8166-23084D435B52}"/>
    <cellStyle name="Note 58 2 18 3" xfId="28483" xr:uid="{C3058CA3-41F0-49ED-8D4F-358BB33C94C3}"/>
    <cellStyle name="Note 58 2 19" xfId="11634" xr:uid="{BA40EBB0-A5F1-41B1-B8A4-B28B78488368}"/>
    <cellStyle name="Note 58 2 19 2" xfId="23704" xr:uid="{59DF5EC0-4A4C-41A3-B76B-D00B533514E6}"/>
    <cellStyle name="Note 58 2 19 3" xfId="28920" xr:uid="{C95F7355-987A-4464-8C47-F254482C20C4}"/>
    <cellStyle name="Note 58 2 2" xfId="2356" xr:uid="{00000000-0005-0000-0000-000035090000}"/>
    <cellStyle name="Note 58 2 2 2" xfId="4306" xr:uid="{8D818AAB-2307-44FD-8C65-A36660BA3AAA}"/>
    <cellStyle name="Note 58 2 2 2 2" xfId="13553" xr:uid="{61D3711D-7BB2-4AC9-9C15-AED5F76AF053}"/>
    <cellStyle name="Note 58 2 2 2 2 2" xfId="23526" xr:uid="{D53B5BA7-4F87-4343-98DE-B0CE0562589A}"/>
    <cellStyle name="Note 58 2 2 2 2 3" xfId="30694" xr:uid="{C6C86E1C-6A4F-4B5D-A00D-8268B2D780A6}"/>
    <cellStyle name="Note 58 2 2 2 3" xfId="17932" xr:uid="{73D3AB22-59D8-480B-8FAF-2628B62596EC}"/>
    <cellStyle name="Note 58 2 2 2 4" xfId="25163" xr:uid="{4C9ACC5F-14B3-410D-BD2D-F17B5B855D1C}"/>
    <cellStyle name="Note 58 2 2 3" xfId="11635" xr:uid="{73405C8B-89D6-4B97-8E04-82CC594F2CD7}"/>
    <cellStyle name="Note 58 2 2 3 2" xfId="19158" xr:uid="{8EF3E116-0813-4F74-B97D-9582EDF68005}"/>
    <cellStyle name="Note 58 2 2 3 3" xfId="28921" xr:uid="{B01EDE5D-53B6-4DA5-B9AF-6A7AF3000245}"/>
    <cellStyle name="Note 58 2 2 4" xfId="12498" xr:uid="{0DC954D6-42C7-4C50-B465-92C4AC78729F}"/>
    <cellStyle name="Note 58 2 2 4 2" xfId="21497" xr:uid="{E0F2340B-CD4F-495F-B49C-8072FF953F05}"/>
    <cellStyle name="Note 58 2 2 4 3" xfId="29724" xr:uid="{AE4CFE72-29CC-434D-95DD-3FE67024C27F}"/>
    <cellStyle name="Note 58 2 2 5" xfId="23048" xr:uid="{1953F5C3-A8FD-4B00-B0E0-09A8A3613A97}"/>
    <cellStyle name="Note 58 2 20" xfId="10680" xr:uid="{A5B6DDD7-72AA-4E40-999A-1911833A84DA}"/>
    <cellStyle name="Note 58 2 20 2" xfId="21156" xr:uid="{6652F393-5EC2-452B-80BF-0E65CA55FBF7}"/>
    <cellStyle name="Note 58 2 20 3" xfId="28235" xr:uid="{16B21C73-ACE2-4438-86F1-D32D389F285F}"/>
    <cellStyle name="Note 58 2 21" xfId="11922" xr:uid="{14D1CF93-B339-4686-9030-B9AED8814C44}"/>
    <cellStyle name="Note 58 2 21 2" xfId="20790" xr:uid="{960B03E4-4256-42E3-BE56-62E54ED27347}"/>
    <cellStyle name="Note 58 2 21 3" xfId="29201" xr:uid="{87D17807-94C4-4691-A31F-7A963B4490AF}"/>
    <cellStyle name="Note 58 2 22" xfId="12105" xr:uid="{7A5D98D8-1AAA-4E3F-9B06-276ED93B9007}"/>
    <cellStyle name="Note 58 2 22 2" xfId="21577" xr:uid="{EBD24414-6005-4936-93CD-4E4F5111B69C}"/>
    <cellStyle name="Note 58 2 22 3" xfId="29380" xr:uid="{8C155878-46D7-42EB-AACA-FF886FA42913}"/>
    <cellStyle name="Note 58 2 23" xfId="12227" xr:uid="{5DDDBE33-58D5-4824-93A5-7FA8B5416555}"/>
    <cellStyle name="Note 58 2 23 2" xfId="17701" xr:uid="{16DB484D-1AC4-4DDA-AAD9-980D7AEF95BD}"/>
    <cellStyle name="Note 58 2 23 3" xfId="29498" xr:uid="{19AACE87-2A05-4456-9604-76069124571C}"/>
    <cellStyle name="Note 58 2 24" xfId="17248" xr:uid="{47CE8FA7-F165-48BF-B24E-84A2CFD9651B}"/>
    <cellStyle name="Note 58 2 24 2" xfId="18965" xr:uid="{F7C93A2F-75AB-471C-AA90-D5A16AAB4B47}"/>
    <cellStyle name="Note 58 2 24 3" xfId="33812" xr:uid="{B5302DED-E3B7-49B5-8511-5C53DDE4219A}"/>
    <cellStyle name="Note 58 2 25" xfId="5850" xr:uid="{083F1E83-40AA-4BD7-9464-01EFD39D1266}"/>
    <cellStyle name="Note 58 2 26" xfId="33979" xr:uid="{BCB3C689-3DA2-4BF7-A419-E36563A3A7AE}"/>
    <cellStyle name="Note 58 2 27" xfId="34161" xr:uid="{DA6BF3FC-E9EA-4FE5-8615-31448DE62168}"/>
    <cellStyle name="Note 58 2 28" xfId="34110" xr:uid="{A25B49D7-B440-41D7-BFC1-EE5122FDD5B0}"/>
    <cellStyle name="Note 58 2 3" xfId="3471" xr:uid="{3C78692E-5082-40E6-B7C3-C43F58BCCAC2}"/>
    <cellStyle name="Note 58 2 3 2" xfId="13552" xr:uid="{92D471FA-2874-47B7-B29B-15CA57F3382A}"/>
    <cellStyle name="Note 58 2 3 2 2" xfId="21315" xr:uid="{8C74325F-D930-4832-B5DA-BB5AB9AE2267}"/>
    <cellStyle name="Note 58 2 3 2 3" xfId="30693" xr:uid="{6E14836F-57FE-4A17-AEC9-73CBD6182B8F}"/>
    <cellStyle name="Note 58 2 3 3" xfId="7196" xr:uid="{8670459A-71D8-4D45-9F5D-793211927CE6}"/>
    <cellStyle name="Note 58 2 3 4" xfId="17945" xr:uid="{89837721-226B-4972-8C60-957D143DE6AF}"/>
    <cellStyle name="Note 58 2 3 5" xfId="25162" xr:uid="{09E1788D-70DD-4587-9696-AA8076EC4B2C}"/>
    <cellStyle name="Note 58 2 4" xfId="3814" xr:uid="{912DA850-2B74-4B59-BECC-BF680D65EF3A}"/>
    <cellStyle name="Note 58 2 4 2" xfId="14130" xr:uid="{72CCFBCB-BA5D-45D3-A202-778A6B9C539A}"/>
    <cellStyle name="Note 58 2 4 2 2" xfId="20726" xr:uid="{2B3C2734-5052-4F88-96BD-1F7F3B7F6A5E}"/>
    <cellStyle name="Note 58 2 4 2 3" xfId="31158" xr:uid="{4654A7CD-84B2-4CB3-BEA1-9FE9C7237F87}"/>
    <cellStyle name="Note 58 2 4 3" xfId="17878" xr:uid="{7CEBAA24-FEE1-4BEC-8053-02D652B57844}"/>
    <cellStyle name="Note 58 2 4 4" xfId="25637" xr:uid="{34D858AF-6B99-4865-A019-498DDC5DB212}"/>
    <cellStyle name="Note 58 2 5" xfId="7553" xr:uid="{9925A078-F004-494F-83EE-3C71AE03A78A}"/>
    <cellStyle name="Note 58 2 5 2" xfId="13957" xr:uid="{C75F0AAE-E969-4954-A65C-0B4B16B50D02}"/>
    <cellStyle name="Note 58 2 5 2 2" xfId="18473" xr:uid="{7F365CCD-D927-4E2E-9AD3-D5E408055981}"/>
    <cellStyle name="Note 58 2 5 2 3" xfId="30987" xr:uid="{ABB42CAE-040C-4AD0-B01E-722D25D138F2}"/>
    <cellStyle name="Note 58 2 5 3" xfId="4971" xr:uid="{9C3F2EB8-7DD5-478A-9340-BA05AA2A4968}"/>
    <cellStyle name="Note 58 2 5 4" xfId="25466" xr:uid="{E835FBC1-F99F-488E-A5AC-EB35C4803843}"/>
    <cellStyle name="Note 58 2 6" xfId="7895" xr:uid="{0B7235AB-A843-4DD1-9A45-A2628E2A216B}"/>
    <cellStyle name="Note 58 2 6 2" xfId="14366" xr:uid="{B27F685E-2BDB-4C8A-9C61-116F23A7D97F}"/>
    <cellStyle name="Note 58 2 6 2 2" xfId="21714" xr:uid="{A90687F7-6A65-4656-B8DA-019A027D097E}"/>
    <cellStyle name="Note 58 2 6 2 3" xfId="31382" xr:uid="{5CCBA036-F601-48B3-9E3B-5C72884157F5}"/>
    <cellStyle name="Note 58 2 6 3" xfId="20280" xr:uid="{8EA7191C-EEA5-497A-A51B-950F485B7E4E}"/>
    <cellStyle name="Note 58 2 6 4" xfId="25861" xr:uid="{9C7B8C96-C902-4717-AB6F-AAD96BA9C2C7}"/>
    <cellStyle name="Note 58 2 7" xfId="8071" xr:uid="{77539A03-6507-4ED7-AA86-6F6202A93FEF}"/>
    <cellStyle name="Note 58 2 7 2" xfId="14542" xr:uid="{7EDE32E5-B512-41D1-871A-3EA8D5CD1D12}"/>
    <cellStyle name="Note 58 2 7 2 2" xfId="5947" xr:uid="{EE31A867-CDD9-4518-BE1D-73EC40A70097}"/>
    <cellStyle name="Note 58 2 7 2 3" xfId="31552" xr:uid="{6B3746B2-6176-46A3-8ECA-83E73B804880}"/>
    <cellStyle name="Note 58 2 7 3" xfId="5345" xr:uid="{DD9B5BAC-B77F-4982-837E-18A19C4EF6A0}"/>
    <cellStyle name="Note 58 2 7 4" xfId="26032" xr:uid="{A6E6CD3C-3D0C-48D1-A070-D85E6E2B9B7E}"/>
    <cellStyle name="Note 58 2 8" xfId="8602" xr:uid="{BC941A6A-8A9C-4F01-A98A-77032C4AD86B}"/>
    <cellStyle name="Note 58 2 8 2" xfId="15073" xr:uid="{F635C40F-3C4C-4FA9-9E7B-C74A6C4FB467}"/>
    <cellStyle name="Note 58 2 8 2 2" xfId="4503" xr:uid="{2AE26280-268A-4BA6-97F6-9D47BA345D6D}"/>
    <cellStyle name="Note 58 2 8 2 3" xfId="31975" xr:uid="{0D30ADFC-7D86-46CC-8C43-AA21C0BDF8ED}"/>
    <cellStyle name="Note 58 2 8 3" xfId="21700" xr:uid="{B4E8BFE6-45EA-41E9-82AF-BBEEEF0111A7}"/>
    <cellStyle name="Note 58 2 8 4" xfId="26454" xr:uid="{6DE40661-55D7-42A4-9BAD-F9CC55CED1A8}"/>
    <cellStyle name="Note 58 2 9" xfId="8372" xr:uid="{48E0A923-7EAD-46B4-890F-B424E87F0000}"/>
    <cellStyle name="Note 58 2 9 2" xfId="14843" xr:uid="{048160EE-333A-4B8D-91D6-E5CF59405E66}"/>
    <cellStyle name="Note 58 2 9 2 2" xfId="5240" xr:uid="{F3E2D143-9148-4045-A0C9-3B5C4D49CA49}"/>
    <cellStyle name="Note 58 2 9 2 3" xfId="31754" xr:uid="{2C099A7C-B82B-41C8-8412-CF78BD1DBFB4}"/>
    <cellStyle name="Note 58 2 9 3" xfId="23788" xr:uid="{D69F9D50-B993-45F2-865B-42633107A108}"/>
    <cellStyle name="Note 58 2 9 4" xfId="26235" xr:uid="{89CD7323-99A2-4539-B522-27168C622D9F}"/>
    <cellStyle name="Note 58 20" xfId="11160" xr:uid="{CEC699F4-739D-479A-A648-7961DB6F1ADB}"/>
    <cellStyle name="Note 58 20 2" xfId="4968" xr:uid="{8D34B2CD-49DB-4B35-92F3-1F7F3EBEB259}"/>
    <cellStyle name="Note 58 20 3" xfId="28482" xr:uid="{5E1D6D5E-A551-473A-B162-02494CEDEABA}"/>
    <cellStyle name="Note 58 21" xfId="11633" xr:uid="{AC8038BD-EE93-4338-AD6B-AA4D657C6B89}"/>
    <cellStyle name="Note 58 21 2" xfId="18527" xr:uid="{AA054E2D-8904-495D-998A-8367DBD7D8C0}"/>
    <cellStyle name="Note 58 21 3" xfId="28919" xr:uid="{19E69C78-370A-4BD9-8EAF-8D853566A025}"/>
    <cellStyle name="Note 58 22" xfId="10681" xr:uid="{C859BC92-2748-45D0-9DA5-B1722A58CA0B}"/>
    <cellStyle name="Note 58 22 2" xfId="4767" xr:uid="{1FDDC973-2153-4A86-9C0B-8954E1029E9B}"/>
    <cellStyle name="Note 58 22 3" xfId="28236" xr:uid="{13388D4B-F8EC-4D68-AB14-70116EBF27E5}"/>
    <cellStyle name="Note 58 23" xfId="11921" xr:uid="{E6E5C993-AAF0-437F-91E2-B31BC316C401}"/>
    <cellStyle name="Note 58 23 2" xfId="17541" xr:uid="{C1AD90B5-FF80-4708-B5A1-0CBBCBA65020}"/>
    <cellStyle name="Note 58 23 3" xfId="29200" xr:uid="{11968C6A-A6DD-4564-9E5A-9FEE8872116C}"/>
    <cellStyle name="Note 58 24" xfId="12104" xr:uid="{EBF141D1-ED83-46D2-9056-14D064DEC2B9}"/>
    <cellStyle name="Note 58 24 2" xfId="5938" xr:uid="{A59D97AF-9333-4D81-97D7-C61590A1E1E5}"/>
    <cellStyle name="Note 58 24 3" xfId="29379" xr:uid="{9D69392D-17C2-4D75-8620-E2440EB1B238}"/>
    <cellStyle name="Note 58 25" xfId="12226" xr:uid="{81FD7A24-F448-4441-9D12-D1317F055C4A}"/>
    <cellStyle name="Note 58 25 2" xfId="7643" xr:uid="{1DCD0C5D-0914-4555-B830-D0961CD34515}"/>
    <cellStyle name="Note 58 25 3" xfId="29497" xr:uid="{13D64067-F8D7-4E0A-8125-6452379BE9EC}"/>
    <cellStyle name="Note 58 26" xfId="17247" xr:uid="{6D7F4529-FE2C-47E5-B6AB-A19DF6A1BB55}"/>
    <cellStyle name="Note 58 26 2" xfId="18544" xr:uid="{7FF6FD9C-51C3-4370-B5F4-10A75A258A52}"/>
    <cellStyle name="Note 58 26 3" xfId="33811" xr:uid="{35DEE1B3-23CA-4BF6-89FC-7E20511A270A}"/>
    <cellStyle name="Note 58 27" xfId="4514" xr:uid="{D6817930-F735-49CC-8D77-2A8E5B5CB338}"/>
    <cellStyle name="Note 58 28" xfId="34299" xr:uid="{635CD55D-CA85-430D-AF03-8435F6EC6270}"/>
    <cellStyle name="Note 58 29" xfId="34265" xr:uid="{1836DA5F-705A-4C47-B376-484F6931082F}"/>
    <cellStyle name="Note 58 3" xfId="2357" xr:uid="{00000000-0005-0000-0000-000036090000}"/>
    <cellStyle name="Note 58 3 2" xfId="4307" xr:uid="{821BCF80-CC47-4476-A87F-CD8C6A9AFD72}"/>
    <cellStyle name="Note 58 3 2 2" xfId="13554" xr:uid="{6237F67A-D786-41F6-BE61-C73308C00D5D}"/>
    <cellStyle name="Note 58 3 2 2 2" xfId="4582" xr:uid="{F4FACB74-8F70-41D1-AB30-351C3D618AD0}"/>
    <cellStyle name="Note 58 3 2 2 3" xfId="30695" xr:uid="{E65329A9-DED4-43B2-9B0A-7F09103C29E7}"/>
    <cellStyle name="Note 58 3 2 3" xfId="21476" xr:uid="{8A7A611A-7C76-4C85-8A8F-7185F311DEED}"/>
    <cellStyle name="Note 58 3 2 4" xfId="25164" xr:uid="{51FB1349-D01D-44D5-BDDD-6AA3B2E84042}"/>
    <cellStyle name="Note 58 3 3" xfId="11636" xr:uid="{1EAE6C14-BEA5-40A3-8CD6-12981E22958D}"/>
    <cellStyle name="Note 58 3 3 2" xfId="7717" xr:uid="{03DFC25C-DC18-48AE-AF01-99D0E28D187B}"/>
    <cellStyle name="Note 58 3 3 3" xfId="28922" xr:uid="{D98A6B14-0883-49C3-B7A4-FA42F0581380}"/>
    <cellStyle name="Note 58 3 4" xfId="12499" xr:uid="{78BD17FA-2C91-45B3-8767-2E517A3E41F3}"/>
    <cellStyle name="Note 58 3 4 2" xfId="18675" xr:uid="{845C24A6-313B-4A24-AE92-EEC1564E6035}"/>
    <cellStyle name="Note 58 3 4 3" xfId="29725" xr:uid="{458B814A-B6DF-463B-A596-EFB9B352EED0}"/>
    <cellStyle name="Note 58 3 5" xfId="18174" xr:uid="{954297B4-E3D5-47E8-A296-D2889B85C95D}"/>
    <cellStyle name="Note 58 3 6" xfId="24210" xr:uid="{2BCC2677-5FEE-4CFF-A2D0-037A96076D30}"/>
    <cellStyle name="Note 58 30" xfId="24047" xr:uid="{BC44D688-E455-4E22-B03E-F2D65AE35A17}"/>
    <cellStyle name="Note 58 4" xfId="3333" xr:uid="{9CF2F042-3B53-40BB-9D37-89DA46C9BAAC}"/>
    <cellStyle name="Note 58 4 2" xfId="12963" xr:uid="{B0828AF9-1899-4C7E-B4AC-7F9FC9E47FE2}"/>
    <cellStyle name="Note 58 4 2 2" xfId="18566" xr:uid="{CD4943DB-6036-459E-B89D-92D0DC1E1BC2}"/>
    <cellStyle name="Note 58 4 2 3" xfId="30188" xr:uid="{DA027F11-B4EC-449D-B24D-B39A83EBE128}"/>
    <cellStyle name="Note 58 4 3" xfId="6613" xr:uid="{0E319212-46FB-4F4C-970E-6DBFBF752254}"/>
    <cellStyle name="Note 58 4 4" xfId="6123" xr:uid="{9453D9CE-B1D9-418F-AD1E-76CB2D97AAE6}"/>
    <cellStyle name="Note 58 5" xfId="3472" xr:uid="{2A2A9490-1F54-4575-90DF-188408E8AEEB}"/>
    <cellStyle name="Note 58 5 2" xfId="13551" xr:uid="{5C992AE1-C8A3-4C22-A704-42936750BA7C}"/>
    <cellStyle name="Note 58 5 2 2" xfId="22275" xr:uid="{8953F72B-7E85-46BD-9EDC-A6AC7010E5F7}"/>
    <cellStyle name="Note 58 5 2 3" xfId="30692" xr:uid="{58F5768F-C2A8-472A-BD6E-E58A9F380645}"/>
    <cellStyle name="Note 58 5 3" xfId="7195" xr:uid="{350D08D5-D94A-4625-BB4D-8DBE09024433}"/>
    <cellStyle name="Note 58 5 4" xfId="18160" xr:uid="{0FCB29AF-4D54-435B-90E0-2D4292D6084A}"/>
    <cellStyle name="Note 58 5 5" xfId="25161" xr:uid="{BCA2AC66-E0DF-4D15-8CC7-A99E33F57981}"/>
    <cellStyle name="Note 58 6" xfId="3813" xr:uid="{5391D0DE-A78B-4981-9F44-C02B1CFA3550}"/>
    <cellStyle name="Note 58 6 2" xfId="14129" xr:uid="{DF80A83C-E9BC-4875-9A52-E513743D951A}"/>
    <cellStyle name="Note 58 6 2 2" xfId="19376" xr:uid="{AEDA579F-A7CC-496D-B63A-6A1249B2D212}"/>
    <cellStyle name="Note 58 6 2 3" xfId="31157" xr:uid="{8EC75259-D8F5-46BE-BF09-ED225E00BB2E}"/>
    <cellStyle name="Note 58 6 3" xfId="4640" xr:uid="{C47F78AD-FE2E-4238-80CA-A58A829C8BE9}"/>
    <cellStyle name="Note 58 6 4" xfId="25636" xr:uid="{CE550DB0-50E8-4FBE-A58B-AAC6833AB415}"/>
    <cellStyle name="Note 58 7" xfId="7351" xr:uid="{24D7B039-FB83-4116-B414-DA96740E5235}"/>
    <cellStyle name="Note 58 7 2" xfId="13737" xr:uid="{6C2CB33A-581A-4E28-B16B-2A4C7F60F167}"/>
    <cellStyle name="Note 58 7 2 2" xfId="5665" xr:uid="{F7DF5C0C-54E8-42C8-8547-D2B75B427AEE}"/>
    <cellStyle name="Note 58 7 2 3" xfId="30872" xr:uid="{4C84ED2B-A95A-4B35-8772-B909BD432233}"/>
    <cellStyle name="Note 58 7 3" xfId="7130" xr:uid="{CF35212D-26EC-4852-936C-A8CCA2A502A6}"/>
    <cellStyle name="Note 58 7 4" xfId="25346" xr:uid="{A834DBB7-391D-48D2-8D66-6BCC0D431376}"/>
    <cellStyle name="Note 58 8" xfId="7894" xr:uid="{935810BF-23AC-4F1D-B97E-420D299484AE}"/>
    <cellStyle name="Note 58 8 2" xfId="14365" xr:uid="{0836E386-328B-4DDA-9C5D-0AF7C888E9F6}"/>
    <cellStyle name="Note 58 8 2 2" xfId="6152" xr:uid="{34A49983-E69E-4B72-8595-0D6D9ABEB63B}"/>
    <cellStyle name="Note 58 8 2 3" xfId="31381" xr:uid="{5E840961-AE66-4A29-8D38-7E108166EBB6}"/>
    <cellStyle name="Note 58 8 3" xfId="18338" xr:uid="{8777955E-C525-433F-A096-2F3CACE82F5B}"/>
    <cellStyle name="Note 58 8 4" xfId="25860" xr:uid="{B1C97D10-425A-4D8B-BB4A-78AD013BC171}"/>
    <cellStyle name="Note 58 9" xfId="8072" xr:uid="{666602F6-B5BB-4A66-ABCA-653825523613}"/>
    <cellStyle name="Note 58 9 2" xfId="14543" xr:uid="{A6F22AA3-19EE-4FE7-B9C4-369005BD5ECB}"/>
    <cellStyle name="Note 58 9 2 2" xfId="20510" xr:uid="{7B07AD1C-F12E-4C9F-A08F-410A7DE9C585}"/>
    <cellStyle name="Note 58 9 2 3" xfId="31553" xr:uid="{01F2EA75-E38A-488F-A5B7-29CB07A10735}"/>
    <cellStyle name="Note 58 9 3" xfId="22019" xr:uid="{C0D09D86-B1BE-4F73-8FA3-701EDF4452DF}"/>
    <cellStyle name="Note 58 9 4" xfId="26033" xr:uid="{1C670533-A61E-4493-A1BA-E4A4E082ACCD}"/>
    <cellStyle name="Note 58_TRAFO" xfId="2358" xr:uid="{00000000-0005-0000-0000-000037090000}"/>
    <cellStyle name="Note 59" xfId="2359" xr:uid="{00000000-0005-0000-0000-000038090000}"/>
    <cellStyle name="Note 59 10" xfId="8603" xr:uid="{8BB9DA75-0C49-47E6-894B-0B181B51A7FE}"/>
    <cellStyle name="Note 59 10 2" xfId="15074" xr:uid="{A43DB869-7DEB-4950-A2D1-034D04E4C4D8}"/>
    <cellStyle name="Note 59 10 2 2" xfId="6006" xr:uid="{B9D5A5C3-A779-4633-820D-76E6101F6C6B}"/>
    <cellStyle name="Note 59 10 2 3" xfId="31976" xr:uid="{F2E5A01B-289A-4815-9D41-4C970800FF60}"/>
    <cellStyle name="Note 59 10 3" xfId="6058" xr:uid="{D02155FC-4CC3-4A5C-9A9D-3AC24464CB96}"/>
    <cellStyle name="Note 59 10 4" xfId="26455" xr:uid="{9E629D50-455D-4552-9922-E956365FA814}"/>
    <cellStyle name="Note 59 11" xfId="7999" xr:uid="{01F108A0-25C5-4D7B-87D7-C3C8DA822E20}"/>
    <cellStyle name="Note 59 11 2" xfId="14470" xr:uid="{89C7ED2F-DF37-49AA-B45F-38691FA81765}"/>
    <cellStyle name="Note 59 11 2 2" xfId="5725" xr:uid="{6776ADE9-F964-48BF-BFA3-935D0E81F614}"/>
    <cellStyle name="Note 59 11 2 3" xfId="31480" xr:uid="{C5178EFE-68E9-4868-A713-D5BD4FA8238E}"/>
    <cellStyle name="Note 59 11 3" xfId="20152" xr:uid="{03828F89-3800-4A91-8FCC-E7564B888F87}"/>
    <cellStyle name="Note 59 11 4" xfId="25960" xr:uid="{0264713D-1A50-4FA0-B7FA-55D902476498}"/>
    <cellStyle name="Note 59 12" xfId="9084" xr:uid="{9798515F-A011-4216-A914-F9C85371021B}"/>
    <cellStyle name="Note 59 12 2" xfId="15555" xr:uid="{80C1A6D2-7F9E-4C81-AA44-D05636194AAE}"/>
    <cellStyle name="Note 59 12 2 2" xfId="19850" xr:uid="{AF99FA6F-4D9A-4B51-8550-A0756EA85534}"/>
    <cellStyle name="Note 59 12 2 3" xfId="32374" xr:uid="{73B8940E-735B-407E-836D-F0CFE8D7053F}"/>
    <cellStyle name="Note 59 12 3" xfId="20946" xr:uid="{1D6DDEEF-6F1B-40FF-87D1-504CA085CAD4}"/>
    <cellStyle name="Note 59 12 4" xfId="26856" xr:uid="{E3E9CCB2-9BED-4713-85D3-CCFE650CF134}"/>
    <cellStyle name="Note 59 13" xfId="8915" xr:uid="{936A9BEE-18F2-4637-85B2-9A0C989DAC2E}"/>
    <cellStyle name="Note 59 13 2" xfId="15386" xr:uid="{C9BB8991-F2D7-4B69-A1A4-59E2531AC71C}"/>
    <cellStyle name="Note 59 13 2 2" xfId="21887" xr:uid="{C60C694A-E14E-4BBF-A487-DCDA2EFE33B3}"/>
    <cellStyle name="Note 59 13 2 3" xfId="32206" xr:uid="{9936FE32-3429-4536-BE2D-CB59FFD0B97E}"/>
    <cellStyle name="Note 59 13 3" xfId="22237" xr:uid="{416383B1-6FE4-4A6A-A673-13184F573DEB}"/>
    <cellStyle name="Note 59 13 4" xfId="26688" xr:uid="{0958F2F6-FEC3-4136-9582-6BE53BC433B5}"/>
    <cellStyle name="Note 59 14" xfId="9318" xr:uid="{FB71D84D-DCF0-476C-A317-BBA056D08D7B}"/>
    <cellStyle name="Note 59 14 2" xfId="15789" xr:uid="{9A0CE835-31D9-4901-B812-0E678778AFDF}"/>
    <cellStyle name="Note 59 14 2 2" xfId="5845" xr:uid="{7A0CD15C-5140-4F3C-B8F4-82E903410561}"/>
    <cellStyle name="Note 59 14 2 3" xfId="32599" xr:uid="{197E16BB-BFC7-49AC-98D2-366B6E7EB0DE}"/>
    <cellStyle name="Note 59 14 3" xfId="21716" xr:uid="{86E97FCF-EF6E-4C58-AE73-86BACAC1F158}"/>
    <cellStyle name="Note 59 14 4" xfId="27080" xr:uid="{0ADABF1C-B6C9-4CC8-895E-4CDBB1220E8A}"/>
    <cellStyle name="Note 59 15" xfId="9496" xr:uid="{BDBBF187-CE0F-4A55-A9FC-6BD09452DE64}"/>
    <cellStyle name="Note 59 15 2" xfId="15967" xr:uid="{DF5FEAB8-EABB-49D3-880D-B09089FC39A0}"/>
    <cellStyle name="Note 59 15 2 2" xfId="17361" xr:uid="{7AAFE646-0474-4EC9-BF6F-C79459ADA6B9}"/>
    <cellStyle name="Note 59 15 2 3" xfId="32764" xr:uid="{B8813AC0-AD96-4DAF-BA28-DB59CC7D12FB}"/>
    <cellStyle name="Note 59 15 3" xfId="21608" xr:uid="{C99C7909-FCD1-44DF-859F-E1FB63364D49}"/>
    <cellStyle name="Note 59 15 4" xfId="27245" xr:uid="{B2EA7EA4-AA6D-495D-B3F9-E8AB5FF06490}"/>
    <cellStyle name="Note 59 16" xfId="10008" xr:uid="{6DBDB5DD-EBDD-4BCC-A3B7-A91363269E83}"/>
    <cellStyle name="Note 59 16 2" xfId="16479" xr:uid="{22F0753B-AF71-4A49-BF0B-92E372D60F1C}"/>
    <cellStyle name="Note 59 16 2 2" xfId="4598" xr:uid="{463F138E-2DF1-4052-840B-3202206D7844}"/>
    <cellStyle name="Note 59 16 2 3" xfId="33096" xr:uid="{721335FF-47DD-4557-AAA5-C95F65428B91}"/>
    <cellStyle name="Note 59 16 3" xfId="18136" xr:uid="{85CE3A38-A4F0-4CD1-BAEE-AAB062394ED0}"/>
    <cellStyle name="Note 59 16 4" xfId="27584" xr:uid="{32711CA6-6D80-4019-8886-63F5E9679267}"/>
    <cellStyle name="Note 59 17" xfId="10187" xr:uid="{F001C81F-188B-4153-A9CA-0A71DBF2C04F}"/>
    <cellStyle name="Note 59 17 2" xfId="16658" xr:uid="{69BF0AC3-32B2-4B96-A872-44926540827E}"/>
    <cellStyle name="Note 59 17 2 2" xfId="23553" xr:uid="{4C0DFEFF-4AB6-4564-8F3F-9D850D92CD42}"/>
    <cellStyle name="Note 59 17 2 3" xfId="33273" xr:uid="{317AEB07-3C73-479D-B451-9E68F1FB4D7F}"/>
    <cellStyle name="Note 59 17 3" xfId="23550" xr:uid="{B14204A8-D307-4AF0-A0FF-BD2DD0062EFA}"/>
    <cellStyle name="Note 59 17 4" xfId="27760" xr:uid="{D9AACCB4-7F73-485E-A0A9-A28EE4426A82}"/>
    <cellStyle name="Note 59 18" xfId="10364" xr:uid="{99B0C25B-9F24-4892-8233-35E0A5D833C5}"/>
    <cellStyle name="Note 59 18 2" xfId="16835" xr:uid="{B82BFB5C-9161-4A5D-8834-5FA6A18489A1}"/>
    <cellStyle name="Note 59 18 2 2" xfId="17992" xr:uid="{68FFE6D4-11D4-46E5-917F-92C722E9E565}"/>
    <cellStyle name="Note 59 18 2 3" xfId="33448" xr:uid="{06573D86-E5D2-45DE-A49D-1231931EE4FC}"/>
    <cellStyle name="Note 59 18 3" xfId="4712" xr:uid="{9BAC4EAE-EBB1-41F0-9054-75CAC961856E}"/>
    <cellStyle name="Note 59 18 4" xfId="27936" xr:uid="{D0526234-035B-4487-A0D2-5E7742E41D91}"/>
    <cellStyle name="Note 59 19" xfId="10526" xr:uid="{CDC8B4E8-D919-4213-9B04-92EA8D9C5CB5}"/>
    <cellStyle name="Note 59 19 2" xfId="16997" xr:uid="{C97EB3E0-DCD2-48D7-A85C-6B04F91598AB}"/>
    <cellStyle name="Note 59 19 2 2" xfId="18679" xr:uid="{963F3870-1FC3-4CAF-9604-077F8D923FBD}"/>
    <cellStyle name="Note 59 19 2 3" xfId="33608" xr:uid="{3D0E36E8-D385-476D-94B4-AD91DA2A7663}"/>
    <cellStyle name="Note 59 19 3" xfId="22646" xr:uid="{2AE03974-71B2-4918-B09F-B1203E11A773}"/>
    <cellStyle name="Note 59 19 4" xfId="28096" xr:uid="{E544BA43-E1B8-4E9E-A5FF-E290C8A41222}"/>
    <cellStyle name="Note 59 2" xfId="2360" xr:uid="{00000000-0005-0000-0000-000039090000}"/>
    <cellStyle name="Note 59 2 10" xfId="9085" xr:uid="{EDB706A5-0725-4531-88AA-95D373626881}"/>
    <cellStyle name="Note 59 2 10 2" xfId="15556" xr:uid="{56E70937-71AE-4088-936B-B564AA470551}"/>
    <cellStyle name="Note 59 2 10 2 2" xfId="23982" xr:uid="{1CAD49C0-E806-469D-8536-F08C6F983F1F}"/>
    <cellStyle name="Note 59 2 10 2 3" xfId="32375" xr:uid="{3030E51D-AE5F-43BD-A66A-5BA9D63D37D2}"/>
    <cellStyle name="Note 59 2 10 3" xfId="23885" xr:uid="{267D1D32-660D-43F2-8E9E-48469D4C9759}"/>
    <cellStyle name="Note 59 2 10 4" xfId="26857" xr:uid="{DE1F27AF-9951-4D22-B5E8-22EE098CAFC0}"/>
    <cellStyle name="Note 59 2 11" xfId="8916" xr:uid="{DB5ABC7E-5374-49FA-B9AC-022C85D6AFAB}"/>
    <cellStyle name="Note 59 2 11 2" xfId="15387" xr:uid="{26AFA0E7-64FE-4780-907F-4243E0E4AC06}"/>
    <cellStyle name="Note 59 2 11 2 2" xfId="5478" xr:uid="{BF3AFD8B-F14B-43D2-B3CA-4C463A533A5E}"/>
    <cellStyle name="Note 59 2 11 2 3" xfId="32207" xr:uid="{3305290F-7E44-479B-B51E-0AD3E7129E55}"/>
    <cellStyle name="Note 59 2 11 3" xfId="5312" xr:uid="{5155D81D-F5E4-4905-8BCA-983CC93FC869}"/>
    <cellStyle name="Note 59 2 11 4" xfId="26689" xr:uid="{7C0693DD-B301-4A3E-99FC-5CB213070AF5}"/>
    <cellStyle name="Note 59 2 12" xfId="9319" xr:uid="{223B4D35-D2E8-4C8A-9CD5-24B1AE00495B}"/>
    <cellStyle name="Note 59 2 12 2" xfId="15790" xr:uid="{90DB79F8-4F28-4709-A385-33D3546245D1}"/>
    <cellStyle name="Note 59 2 12 2 2" xfId="22549" xr:uid="{CDC517D1-15F1-44A1-9EBD-605AB818F95D}"/>
    <cellStyle name="Note 59 2 12 2 3" xfId="32600" xr:uid="{FB560135-71B1-48C3-86A1-709900599377}"/>
    <cellStyle name="Note 59 2 12 3" xfId="17814" xr:uid="{2D0D6735-2149-4E8B-8A8C-547C4FAC0A51}"/>
    <cellStyle name="Note 59 2 12 4" xfId="27081" xr:uid="{7883801A-9734-440B-B4D2-09C24172378D}"/>
    <cellStyle name="Note 59 2 13" xfId="9495" xr:uid="{A1C49DC8-B492-44EB-98D5-93530661B535}"/>
    <cellStyle name="Note 59 2 13 2" xfId="15966" xr:uid="{5B1EC16B-521A-421F-A6D2-DE2C95618AD4}"/>
    <cellStyle name="Note 59 2 13 2 2" xfId="18893" xr:uid="{3B151279-4153-4A4D-895E-A2D63044AAA7}"/>
    <cellStyle name="Note 59 2 13 2 3" xfId="32763" xr:uid="{2C3DD7FB-E601-450A-BF59-09DE40BBE940}"/>
    <cellStyle name="Note 59 2 13 3" xfId="20503" xr:uid="{C08FA686-5620-4E8D-BC73-ED3636469960}"/>
    <cellStyle name="Note 59 2 13 4" xfId="27244" xr:uid="{07C26960-2BE4-496A-8938-921F16D88D3A}"/>
    <cellStyle name="Note 59 2 14" xfId="10009" xr:uid="{B72D3725-5166-474D-A77D-EF7012EBCBA2}"/>
    <cellStyle name="Note 59 2 14 2" xfId="16480" xr:uid="{7A763C69-0174-4B88-A64A-31E034AC0D49}"/>
    <cellStyle name="Note 59 2 14 2 2" xfId="18205" xr:uid="{37B65175-B72E-4CFE-8D6F-D6C35187392F}"/>
    <cellStyle name="Note 59 2 14 2 3" xfId="33097" xr:uid="{EF94A3A8-9933-4259-9CDF-AB088B194645}"/>
    <cellStyle name="Note 59 2 14 3" xfId="23767" xr:uid="{5C35BE59-5502-44E5-AA79-8AACA1B77539}"/>
    <cellStyle name="Note 59 2 14 4" xfId="27585" xr:uid="{F75CB80D-6294-4425-8E5B-3E02EEC5A6B7}"/>
    <cellStyle name="Note 59 2 15" xfId="10188" xr:uid="{76A35BE9-BA12-4480-AC36-C07ECC2C792F}"/>
    <cellStyle name="Note 59 2 15 2" xfId="16659" xr:uid="{F9C26AA7-6BA4-4AC8-912B-E5E06C115386}"/>
    <cellStyle name="Note 59 2 15 2 2" xfId="18816" xr:uid="{7BFC37F8-9314-4307-8F76-41B243FABDF2}"/>
    <cellStyle name="Note 59 2 15 2 3" xfId="33274" xr:uid="{D1DEBDC8-BD7E-41F6-8D01-98D460D8B844}"/>
    <cellStyle name="Note 59 2 15 3" xfId="21049" xr:uid="{260FA2AC-7EB5-451F-9540-A27B8BA1B743}"/>
    <cellStyle name="Note 59 2 15 4" xfId="27761" xr:uid="{721C39A6-63A4-40FC-B77F-61A89011C11F}"/>
    <cellStyle name="Note 59 2 16" xfId="10365" xr:uid="{0F190C6E-6B06-45FB-BD0E-83453BCD58C2}"/>
    <cellStyle name="Note 59 2 16 2" xfId="16836" xr:uid="{496650D5-26EE-435E-975B-5E5F0814DF81}"/>
    <cellStyle name="Note 59 2 16 2 2" xfId="17501" xr:uid="{F625EDC1-5B0A-43B1-A522-6CECC3DBC00C}"/>
    <cellStyle name="Note 59 2 16 2 3" xfId="33449" xr:uid="{F152A8E3-49B9-4020-9C35-84E97467C34C}"/>
    <cellStyle name="Note 59 2 16 3" xfId="18805" xr:uid="{DFE7BED3-00CE-40CE-9D09-DCF7BB4D4F06}"/>
    <cellStyle name="Note 59 2 16 4" xfId="27937" xr:uid="{9CFEF5DB-2C71-4F45-9531-4EC6D7999237}"/>
    <cellStyle name="Note 59 2 17" xfId="10527" xr:uid="{37EA0596-8E1E-42B7-B0F6-A8619F971EF0}"/>
    <cellStyle name="Note 59 2 17 2" xfId="16998" xr:uid="{B4B36936-CAED-40DB-935F-CF02753AC378}"/>
    <cellStyle name="Note 59 2 17 2 2" xfId="23325" xr:uid="{C0C7FCAF-4FBD-43A2-A596-99B185F5D15E}"/>
    <cellStyle name="Note 59 2 17 2 3" xfId="33609" xr:uid="{7D291A4D-57DE-4374-8214-E68A3174C238}"/>
    <cellStyle name="Note 59 2 17 3" xfId="22582" xr:uid="{EF7736D5-D093-4EAC-9235-3FC4F7EDA99F}"/>
    <cellStyle name="Note 59 2 17 4" xfId="28097" xr:uid="{1F827F75-FDE6-46B4-B243-E2CC53B3C9DF}"/>
    <cellStyle name="Note 59 2 18" xfId="11163" xr:uid="{2029EC12-0AB0-4709-AE89-D243EFFB6690}"/>
    <cellStyle name="Note 59 2 18 2" xfId="17369" xr:uid="{2F325E27-DCA0-42BB-9333-C9CFC68ACB09}"/>
    <cellStyle name="Note 59 2 18 3" xfId="28485" xr:uid="{D12F6CE8-C89F-4FA9-A966-DF31D1D7D55A}"/>
    <cellStyle name="Note 59 2 19" xfId="11638" xr:uid="{6635B0AB-DD72-4068-BF0B-57356CB8988F}"/>
    <cellStyle name="Note 59 2 19 2" xfId="5000" xr:uid="{766021CA-00E7-456A-A884-2EAA9D31EE19}"/>
    <cellStyle name="Note 59 2 19 3" xfId="28924" xr:uid="{940D2558-4EA5-4C07-9070-15D6074C5279}"/>
    <cellStyle name="Note 59 2 2" xfId="2361" xr:uid="{00000000-0005-0000-0000-00003A090000}"/>
    <cellStyle name="Note 59 2 2 2" xfId="4308" xr:uid="{B69348D8-3CF0-48E4-A88B-7E3D01B49E4F}"/>
    <cellStyle name="Note 59 2 2 2 2" xfId="13557" xr:uid="{96EEC296-7138-412C-87BD-0872409DDC07}"/>
    <cellStyle name="Note 59 2 2 2 2 2" xfId="4740" xr:uid="{1BB24742-40CF-4C95-9BEC-6E6280DD2A8E}"/>
    <cellStyle name="Note 59 2 2 2 2 3" xfId="30698" xr:uid="{951C36B6-B1DA-4F6E-9B9C-EF6C2F684F2B}"/>
    <cellStyle name="Note 59 2 2 2 3" xfId="18213" xr:uid="{1FD01287-6671-4F54-8C89-90A2E3EA04FC}"/>
    <cellStyle name="Note 59 2 2 2 4" xfId="25167" xr:uid="{8D916E51-42EE-4852-B891-73D4B79E3207}"/>
    <cellStyle name="Note 59 2 2 3" xfId="11639" xr:uid="{C973AC9B-7DFD-4157-ADB9-AF55263A14BB}"/>
    <cellStyle name="Note 59 2 2 3 2" xfId="21755" xr:uid="{1A55D8BC-1670-407F-AC3F-14B342ED6822}"/>
    <cellStyle name="Note 59 2 2 3 3" xfId="28925" xr:uid="{B87FF7C9-D322-4B14-BA04-9D53E65976C5}"/>
    <cellStyle name="Note 59 2 2 4" xfId="12500" xr:uid="{4D413E73-3F04-4668-B6F5-5A132C6B6228}"/>
    <cellStyle name="Note 59 2 2 4 2" xfId="22391" xr:uid="{B428F7F2-AF19-4591-A12D-98BE3648ABDB}"/>
    <cellStyle name="Note 59 2 2 4 3" xfId="29726" xr:uid="{64500B2F-726E-4587-8AA2-1C36144CAAEA}"/>
    <cellStyle name="Note 59 2 2 5" xfId="5743" xr:uid="{FF684FD7-4B6F-45FA-B830-0F26A88C5DC5}"/>
    <cellStyle name="Note 59 2 20" xfId="10678" xr:uid="{312A32C7-B35E-4A05-B40A-905B852277B4}"/>
    <cellStyle name="Note 59 2 20 2" xfId="22419" xr:uid="{54EE49D4-6FFC-4334-B0F3-0C7A61FB2604}"/>
    <cellStyle name="Note 59 2 20 3" xfId="28233" xr:uid="{1AB3DAC6-AAD8-48DD-987F-A640D4EF90D7}"/>
    <cellStyle name="Note 59 2 21" xfId="11924" xr:uid="{93D1DA46-DECB-4844-9B50-84AE56A72417}"/>
    <cellStyle name="Note 59 2 21 2" xfId="21633" xr:uid="{B430E53F-BA04-497A-8603-6CA9ED733362}"/>
    <cellStyle name="Note 59 2 21 3" xfId="29203" xr:uid="{43E4D554-263C-4643-AE12-DB41C85FAC6D}"/>
    <cellStyle name="Note 59 2 22" xfId="12107" xr:uid="{01722F72-B6A6-4BC8-B4EA-DB6F2CE2E0E0}"/>
    <cellStyle name="Note 59 2 22 2" xfId="23398" xr:uid="{D179F39F-3F6F-4EF4-901E-6D01FBEAA1FD}"/>
    <cellStyle name="Note 59 2 22 3" xfId="29382" xr:uid="{E131175E-A22E-4BB7-905D-E9510D662D64}"/>
    <cellStyle name="Note 59 2 23" xfId="12229" xr:uid="{787AD7D1-19FA-43CB-9010-E3A8AFD4FC94}"/>
    <cellStyle name="Note 59 2 23 2" xfId="20977" xr:uid="{C49B8C48-99EA-42F4-A13C-B5055D1A9570}"/>
    <cellStyle name="Note 59 2 23 3" xfId="29500" xr:uid="{6658C08C-6D94-4955-8820-C2289307C902}"/>
    <cellStyle name="Note 59 2 24" xfId="17250" xr:uid="{77626FDB-2044-49F7-8AD0-3D42BF70E25D}"/>
    <cellStyle name="Note 59 2 24 2" xfId="22435" xr:uid="{24F3A890-9498-46A7-A7BC-61EEC6A65BB1}"/>
    <cellStyle name="Note 59 2 24 3" xfId="33814" xr:uid="{1CA1A856-E71E-4A94-BE70-25E02C851D8A}"/>
    <cellStyle name="Note 59 2 25" xfId="19038" xr:uid="{E285CCB2-70A1-40D5-942F-01968B5D2A6C}"/>
    <cellStyle name="Note 59 2 26" xfId="33981" xr:uid="{F43DAFEB-9C88-414A-A398-D55076FB0E0A}"/>
    <cellStyle name="Note 59 2 27" xfId="34209" xr:uid="{B3FA8E1D-40B6-40AE-8F87-88CB915F67EB}"/>
    <cellStyle name="Note 59 2 28" xfId="34141" xr:uid="{ECB00E1F-2D4C-473E-A1C7-F8D38BAFB48B}"/>
    <cellStyle name="Note 59 2 3" xfId="3470" xr:uid="{2B8C3AA4-8A17-4CB0-8C48-8DFBE13BD1F0}"/>
    <cellStyle name="Note 59 2 3 2" xfId="13556" xr:uid="{57D8BCC0-EFFB-4682-B80A-CA181D7478AB}"/>
    <cellStyle name="Note 59 2 3 2 2" xfId="5806" xr:uid="{596346EC-E5AC-4CBF-AF2B-0E5143A08ECC}"/>
    <cellStyle name="Note 59 2 3 2 3" xfId="30697" xr:uid="{5239DD3E-503A-4BA7-8A1E-C4C72A89A491}"/>
    <cellStyle name="Note 59 2 3 3" xfId="7198" xr:uid="{66DCAB75-1724-459C-A0DB-AE644A9544B4}"/>
    <cellStyle name="Note 59 2 3 4" xfId="21923" xr:uid="{EFB6A239-F151-4ED7-9825-77CAAFCC16AF}"/>
    <cellStyle name="Note 59 2 3 5" xfId="25166" xr:uid="{03DE1DA1-1892-42B7-B81A-F5FAD6F30AFF}"/>
    <cellStyle name="Note 59 2 4" xfId="3816" xr:uid="{D73B4D2D-2E63-4A5C-BEAC-89108EDD6216}"/>
    <cellStyle name="Note 59 2 4 2" xfId="14132" xr:uid="{BAA090A9-BCCA-482C-B09E-B6267DA96D27}"/>
    <cellStyle name="Note 59 2 4 2 2" xfId="19128" xr:uid="{E912339E-490A-4413-9A8C-0C4B88FFF15C}"/>
    <cellStyle name="Note 59 2 4 2 3" xfId="31160" xr:uid="{B3402B79-1D07-4097-AF0F-D9DCCB89965B}"/>
    <cellStyle name="Note 59 2 4 3" xfId="22230" xr:uid="{7C624B26-A37F-4AB7-A98A-49BED6D09571}"/>
    <cellStyle name="Note 59 2 4 4" xfId="25639" xr:uid="{99474535-FE98-4B0D-91C7-513F05D1C9A2}"/>
    <cellStyle name="Note 59 2 5" xfId="7555" xr:uid="{70CAE40C-9950-4CAF-BAEE-87BD605BEF06}"/>
    <cellStyle name="Note 59 2 5 2" xfId="13959" xr:uid="{261E818E-9995-47EC-B2AE-C62B77E2BBA4}"/>
    <cellStyle name="Note 59 2 5 2 2" xfId="23151" xr:uid="{6A9E1B23-CA0E-4E47-A3E7-0B9650A75292}"/>
    <cellStyle name="Note 59 2 5 2 3" xfId="30989" xr:uid="{70A27D41-6E53-4390-9798-5F9766CDAFFB}"/>
    <cellStyle name="Note 59 2 5 3" xfId="4418" xr:uid="{6CECBF84-6CCB-43B8-B18C-7474B3EC55B0}"/>
    <cellStyle name="Note 59 2 5 4" xfId="25468" xr:uid="{AC8A3CB4-27A8-4F3D-B200-1A6DCDF40788}"/>
    <cellStyle name="Note 59 2 6" xfId="7897" xr:uid="{2C6AB435-DC75-45DD-877E-68692A4CF226}"/>
    <cellStyle name="Note 59 2 6 2" xfId="14368" xr:uid="{3C76AD8A-AD57-4C5F-B15C-69CC95449158}"/>
    <cellStyle name="Note 59 2 6 2 2" xfId="18505" xr:uid="{04654810-871D-4A48-9AEA-AD5D0FF94072}"/>
    <cellStyle name="Note 59 2 6 2 3" xfId="31384" xr:uid="{9D80D510-1300-47C6-B531-578B12E81D64}"/>
    <cellStyle name="Note 59 2 6 3" xfId="21981" xr:uid="{87FD5442-912C-4288-964E-0F482667B3C4}"/>
    <cellStyle name="Note 59 2 6 4" xfId="25863" xr:uid="{F75751A8-C67B-45D6-B224-91582734B7B3}"/>
    <cellStyle name="Note 59 2 7" xfId="8069" xr:uid="{FBFB5B56-364E-461F-978C-3DF1110FECAC}"/>
    <cellStyle name="Note 59 2 7 2" xfId="14540" xr:uid="{859DD275-4E2E-4E5E-83B2-F4776635F41B}"/>
    <cellStyle name="Note 59 2 7 2 2" xfId="5758" xr:uid="{32BB9479-0131-4063-A34C-2B139A4AF551}"/>
    <cellStyle name="Note 59 2 7 2 3" xfId="31550" xr:uid="{C646D357-9BAE-46E1-AD7F-EE6680575C70}"/>
    <cellStyle name="Note 59 2 7 3" xfId="19382" xr:uid="{68D0A00E-1E24-498C-9A76-6F7722E4FF4B}"/>
    <cellStyle name="Note 59 2 7 4" xfId="26030" xr:uid="{91CC04AE-4B6F-4FD7-BCB4-44DB0C9DBAEB}"/>
    <cellStyle name="Note 59 2 8" xfId="8604" xr:uid="{3A34D98D-2A35-43BA-95DE-52549A67CBE4}"/>
    <cellStyle name="Note 59 2 8 2" xfId="15075" xr:uid="{C422F74B-B7F8-4D55-AF8B-51B67476EACB}"/>
    <cellStyle name="Note 59 2 8 2 2" xfId="6166" xr:uid="{64CED9B2-10CC-461A-B5EF-431136348920}"/>
    <cellStyle name="Note 59 2 8 2 3" xfId="31977" xr:uid="{094AB4F8-B5B0-4D58-BC07-460C754998B0}"/>
    <cellStyle name="Note 59 2 8 3" xfId="5438" xr:uid="{9F4D5B5C-AFB7-4EE4-95C2-F2D9BED77D6F}"/>
    <cellStyle name="Note 59 2 8 4" xfId="26456" xr:uid="{C4F2D055-F35E-4C3E-845C-1F042E49BEFA}"/>
    <cellStyle name="Note 59 2 9" xfId="8373" xr:uid="{624AD2C6-5BF8-46D9-A77A-1A7D9B4AED98}"/>
    <cellStyle name="Note 59 2 9 2" xfId="14844" xr:uid="{B827B557-6515-4C28-944A-564B5B78F308}"/>
    <cellStyle name="Note 59 2 9 2 2" xfId="23927" xr:uid="{461F54D1-3441-4513-A72A-FF307C17BDAB}"/>
    <cellStyle name="Note 59 2 9 2 3" xfId="31755" xr:uid="{55031A9F-A40A-41A8-B7AD-1322D47883EB}"/>
    <cellStyle name="Note 59 2 9 3" xfId="17581" xr:uid="{7CE35ECC-3400-4569-B33F-4FCA3191B8FD}"/>
    <cellStyle name="Note 59 2 9 4" xfId="26236" xr:uid="{6AF61179-160D-47C7-BF9E-DECB3352F828}"/>
    <cellStyle name="Note 59 20" xfId="11162" xr:uid="{7430C493-4083-495D-87EE-3C5495FAAC31}"/>
    <cellStyle name="Note 59 20 2" xfId="6083" xr:uid="{F68653DA-2A4F-4CB8-A04E-13CB6B721486}"/>
    <cellStyle name="Note 59 20 3" xfId="28484" xr:uid="{3FB5A5EE-9DF9-45E0-823F-260DB9681AE5}"/>
    <cellStyle name="Note 59 21" xfId="11637" xr:uid="{EB679B9B-1BC4-4637-B339-70CF6E72E50B}"/>
    <cellStyle name="Note 59 21 2" xfId="20320" xr:uid="{CF3545A9-06C9-4C06-86CB-BF87FE197F8A}"/>
    <cellStyle name="Note 59 21 3" xfId="28923" xr:uid="{70267D3D-142B-4253-8FA1-78EF94BA51AB}"/>
    <cellStyle name="Note 59 22" xfId="10679" xr:uid="{B70140FF-7AB8-485E-B901-07318CCF184A}"/>
    <cellStyle name="Note 59 22 2" xfId="18750" xr:uid="{72204075-8EC7-49AF-803F-6DD467BCC2EB}"/>
    <cellStyle name="Note 59 22 3" xfId="28234" xr:uid="{8EBF9D35-A198-49B6-837F-4D0ABF5E3301}"/>
    <cellStyle name="Note 59 23" xfId="11923" xr:uid="{A28313B8-55EF-43E2-8A47-4E28662D0288}"/>
    <cellStyle name="Note 59 23 2" xfId="4466" xr:uid="{1CDD1028-D1F8-4B9C-A3E0-D90A07340780}"/>
    <cellStyle name="Note 59 23 3" xfId="29202" xr:uid="{5AB91B0B-B0A3-4694-BE72-BCB8EEEC4918}"/>
    <cellStyle name="Note 59 24" xfId="12106" xr:uid="{0F8917AB-BAC5-41A3-ACBC-1D6B99084778}"/>
    <cellStyle name="Note 59 24 2" xfId="4578" xr:uid="{E2F60C60-F1F4-483A-A53B-E6F73AA0A6C7}"/>
    <cellStyle name="Note 59 24 3" xfId="29381" xr:uid="{33A057DE-9EF1-4874-9810-BEDD187C7313}"/>
    <cellStyle name="Note 59 25" xfId="12228" xr:uid="{133EDF06-B1C0-4715-8C96-6CC0C83C6D4C}"/>
    <cellStyle name="Note 59 25 2" xfId="21340" xr:uid="{EB8790C7-4E1C-4183-8A41-EDA4D98CCBA7}"/>
    <cellStyle name="Note 59 25 3" xfId="29499" xr:uid="{DFEE3A33-8592-4DDA-80DC-FD7B929EBA75}"/>
    <cellStyle name="Note 59 26" xfId="17249" xr:uid="{ABDF21BD-E593-44F3-A00A-2817F92EAB0C}"/>
    <cellStyle name="Note 59 26 2" xfId="5952" xr:uid="{79045312-6CD4-49EA-A637-3533A3ED53C4}"/>
    <cellStyle name="Note 59 26 3" xfId="33813" xr:uid="{B4FBDAAD-0539-4EB3-99AF-C294E0668EED}"/>
    <cellStyle name="Note 59 27" xfId="22041" xr:uid="{839D789C-9500-43B5-A5A0-EE6C504FC1AE}"/>
    <cellStyle name="Note 59 28" xfId="34223" xr:uid="{076F56C5-578E-4279-BD64-1DFA15F819C6}"/>
    <cellStyle name="Note 59 29" xfId="33908" xr:uid="{B8A6CED2-067A-4E7F-A727-5695226C6875}"/>
    <cellStyle name="Note 59 3" xfId="2362" xr:uid="{00000000-0005-0000-0000-00003B090000}"/>
    <cellStyle name="Note 59 3 2" xfId="4309" xr:uid="{3FB6D7A1-F8BA-448A-A99D-ED10F832C376}"/>
    <cellStyle name="Note 59 3 2 2" xfId="13558" xr:uid="{47EA3429-5441-4230-83FE-67BD2B754811}"/>
    <cellStyle name="Note 59 3 2 2 2" xfId="17867" xr:uid="{0E21B506-630D-4C64-BF2B-513ACA576179}"/>
    <cellStyle name="Note 59 3 2 2 3" xfId="30699" xr:uid="{CA24A862-9329-4A96-916A-B225B13584B7}"/>
    <cellStyle name="Note 59 3 2 3" xfId="18758" xr:uid="{BCF70587-7A62-4E3E-BAB6-FC1C42B6793A}"/>
    <cellStyle name="Note 59 3 2 4" xfId="25168" xr:uid="{27D27667-29EE-40EF-84DC-E69F66BF94E5}"/>
    <cellStyle name="Note 59 3 3" xfId="11640" xr:uid="{03E1E80E-DF66-41B3-AF75-4E95D4778B88}"/>
    <cellStyle name="Note 59 3 3 2" xfId="18216" xr:uid="{599D552B-9D07-492E-8713-5D6B033E9B0B}"/>
    <cellStyle name="Note 59 3 3 3" xfId="28926" xr:uid="{D50F180B-71E9-4BBF-B269-D8488C40CEC6}"/>
    <cellStyle name="Note 59 3 4" xfId="12501" xr:uid="{5033473B-3225-4EC2-8E9C-35BF04DA5EF2}"/>
    <cellStyle name="Note 59 3 4 2" xfId="19030" xr:uid="{EB860066-C134-46EE-BA99-247F67E77B91}"/>
    <cellStyle name="Note 59 3 4 3" xfId="29727" xr:uid="{A273CCAF-84AC-4FB9-8968-A652214C954B}"/>
    <cellStyle name="Note 59 3 5" xfId="22560" xr:uid="{6B9578C9-C1F9-472A-B7D0-91700CA61A43}"/>
    <cellStyle name="Note 59 3 6" xfId="24211" xr:uid="{3E758ACC-0E6B-4894-9324-1912C526F9CD}"/>
    <cellStyle name="Note 59 30" xfId="34252" xr:uid="{D0D4AD09-621C-4036-A5F5-8996572BB2A5}"/>
    <cellStyle name="Note 59 4" xfId="3334" xr:uid="{16808FD0-904B-4EF0-AE2E-96D0A166EB70}"/>
    <cellStyle name="Note 59 4 2" xfId="12964" xr:uid="{158E2AF3-4DC0-484C-B5D8-74B71039B223}"/>
    <cellStyle name="Note 59 4 2 2" xfId="20630" xr:uid="{DD808389-7B8C-4EFA-8E68-47DD77AFF4FF}"/>
    <cellStyle name="Note 59 4 2 3" xfId="30189" xr:uid="{8C14CC27-E643-4EA3-B27A-53F5CA1264FC}"/>
    <cellStyle name="Note 59 4 3" xfId="6614" xr:uid="{630223CA-4558-4035-A13A-611A475E9830}"/>
    <cellStyle name="Note 59 4 4" xfId="17865" xr:uid="{5C8EDEBB-DCF6-4A36-862D-BF5FB205C791}"/>
    <cellStyle name="Note 59 5" xfId="3393" xr:uid="{64D82AD9-A675-4B38-9E4B-CD2C5134517B}"/>
    <cellStyle name="Note 59 5 2" xfId="13555" xr:uid="{29C90A0C-0ED8-475E-98FC-777750CEE423}"/>
    <cellStyle name="Note 59 5 2 2" xfId="4745" xr:uid="{DEB8836F-4C32-42E0-AC15-2B041DAAD937}"/>
    <cellStyle name="Note 59 5 2 3" xfId="30696" xr:uid="{680AE78B-B9E5-47CC-938A-6C0B54F810B0}"/>
    <cellStyle name="Note 59 5 3" xfId="7197" xr:uid="{DB9171DD-1320-460B-B672-32381655DFEF}"/>
    <cellStyle name="Note 59 5 4" xfId="23107" xr:uid="{4707F9BD-EB52-4B69-9824-8D61FCA367AD}"/>
    <cellStyle name="Note 59 5 5" xfId="25165" xr:uid="{25EE152A-0DC7-49AC-9D66-E1045DDEA205}"/>
    <cellStyle name="Note 59 6" xfId="3815" xr:uid="{31D11D6C-E1FD-4009-A391-2401F09FF18C}"/>
    <cellStyle name="Note 59 6 2" xfId="14131" xr:uid="{0F193E2B-2726-47E5-B311-7F1657860843}"/>
    <cellStyle name="Note 59 6 2 2" xfId="20530" xr:uid="{B586F6CE-8EEE-416E-A140-CF298ED4D602}"/>
    <cellStyle name="Note 59 6 2 3" xfId="31159" xr:uid="{7F28AD82-9365-4954-B68C-1133DA910D2D}"/>
    <cellStyle name="Note 59 6 3" xfId="6122" xr:uid="{774F213A-B7A3-431D-8B1B-E58A99338A35}"/>
    <cellStyle name="Note 59 6 4" xfId="25638" xr:uid="{BE88905A-8178-4457-8ABC-BAA466D86C3B}"/>
    <cellStyle name="Note 59 7" xfId="7554" xr:uid="{A3DC9B2B-2EB2-42C0-973E-D6393D503F68}"/>
    <cellStyle name="Note 59 7 2" xfId="13958" xr:uid="{3CB9FD77-F59A-47B4-A706-99C59EA1FE18}"/>
    <cellStyle name="Note 59 7 2 2" xfId="17922" xr:uid="{0A723283-C624-46C6-8731-F9DD4DAF8084}"/>
    <cellStyle name="Note 59 7 2 3" xfId="30988" xr:uid="{6763DC2F-0CCF-4B44-BE30-9C9F0B225C5C}"/>
    <cellStyle name="Note 59 7 3" xfId="19277" xr:uid="{41F4C0BC-019F-42C0-B747-A6E30AB20178}"/>
    <cellStyle name="Note 59 7 4" xfId="25467" xr:uid="{A44369C2-B95A-492F-B6FB-66FA37BB098D}"/>
    <cellStyle name="Note 59 8" xfId="7896" xr:uid="{51A7C03A-647A-4589-8ABD-335E2B27398E}"/>
    <cellStyle name="Note 59 8 2" xfId="14367" xr:uid="{70D42A90-83E3-4810-9472-A4C1C9F4EDBF}"/>
    <cellStyle name="Note 59 8 2 2" xfId="4869" xr:uid="{C47B429D-CEE5-45C9-96AA-0086E445FCD8}"/>
    <cellStyle name="Note 59 8 2 3" xfId="31383" xr:uid="{03D79D5D-F8E7-4D0F-AB46-FAB470C6D8A9}"/>
    <cellStyle name="Note 59 8 3" xfId="21117" xr:uid="{DEEC7ECD-D156-4CA2-A939-880314463147}"/>
    <cellStyle name="Note 59 8 4" xfId="25862" xr:uid="{D541D1D2-56F8-4D10-9EB1-71A9C64C5E58}"/>
    <cellStyle name="Note 59 9" xfId="8070" xr:uid="{6FE2806B-E844-4F9C-8520-E7F18C084A13}"/>
    <cellStyle name="Note 59 9 2" xfId="14541" xr:uid="{BDA0E748-7A89-4F77-A1FC-37C1A1B6ADCE}"/>
    <cellStyle name="Note 59 9 2 2" xfId="18997" xr:uid="{95072536-34EE-41ED-A51F-56C7B908A244}"/>
    <cellStyle name="Note 59 9 2 3" xfId="31551" xr:uid="{C5C4083A-D66D-4BE6-AF3E-CEDFC661A019}"/>
    <cellStyle name="Note 59 9 3" xfId="4849" xr:uid="{285B9B19-CC2D-4CFC-817A-71C85F54768A}"/>
    <cellStyle name="Note 59 9 4" xfId="26031" xr:uid="{6ACC2035-D4C3-4573-819E-4C43EFE07417}"/>
    <cellStyle name="Note 59_TRAFO" xfId="2363" xr:uid="{00000000-0005-0000-0000-00003C090000}"/>
    <cellStyle name="Note 6" xfId="2364" xr:uid="{00000000-0005-0000-0000-00003D090000}"/>
    <cellStyle name="Note 6 10" xfId="8374" xr:uid="{5DA61B94-9E0A-4082-AEC6-C66B6BE83930}"/>
    <cellStyle name="Note 6 10 2" xfId="14845" xr:uid="{9D4672E2-F2DC-4ED7-ABFC-C064C86439A5}"/>
    <cellStyle name="Note 6 10 2 2" xfId="21794" xr:uid="{063791BD-7DBE-45D1-A697-77930691B520}"/>
    <cellStyle name="Note 6 10 2 3" xfId="31756" xr:uid="{EC9D2E5E-F5B9-4C95-8078-10B8874A0775}"/>
    <cellStyle name="Note 6 10 3" xfId="20228" xr:uid="{621A0909-DBAE-489C-9997-405CCCB2A9F8}"/>
    <cellStyle name="Note 6 10 4" xfId="26237" xr:uid="{89E7A5FA-AC0A-4097-8D1F-D07562832249}"/>
    <cellStyle name="Note 6 11" xfId="9086" xr:uid="{EE5D4E10-7FFD-49FA-A44D-E726AC5636B0}"/>
    <cellStyle name="Note 6 11 2" xfId="15557" xr:uid="{B288B7CA-5170-4032-812B-7F85DB5960DC}"/>
    <cellStyle name="Note 6 11 2 2" xfId="5531" xr:uid="{8EBCBFF9-7042-4D36-AC18-55B43CFE630C}"/>
    <cellStyle name="Note 6 11 2 3" xfId="32376" xr:uid="{EF07D42A-BF4F-4794-A902-59810E850819}"/>
    <cellStyle name="Note 6 11 3" xfId="19826" xr:uid="{DAB92E12-8950-4672-AA60-2BC87204A900}"/>
    <cellStyle name="Note 6 11 4" xfId="26858" xr:uid="{7F38B63F-504A-4AA9-90CC-4FF51739F21C}"/>
    <cellStyle name="Note 6 12" xfId="8917" xr:uid="{FAF1EB09-EE79-4A5F-9F3B-6C4CBC588E86}"/>
    <cellStyle name="Note 6 12 2" xfId="15388" xr:uid="{4A5C980E-C407-4452-98C0-D781B1FE8813}"/>
    <cellStyle name="Note 6 12 2 2" xfId="6196" xr:uid="{5B6130CD-0407-4B4E-9C90-F0E577582707}"/>
    <cellStyle name="Note 6 12 2 3" xfId="32208" xr:uid="{07A5A021-978C-4CBC-9896-0D64D90D97D7}"/>
    <cellStyle name="Note 6 12 3" xfId="18145" xr:uid="{C1A1B8B7-B450-4076-82E3-0A9B8F387646}"/>
    <cellStyle name="Note 6 12 4" xfId="26690" xr:uid="{20E49CF1-EAD9-4069-BF9A-BCF5FE0F6069}"/>
    <cellStyle name="Note 6 13" xfId="9320" xr:uid="{E8ED05D4-2A66-411F-818F-9A408BF5ECF5}"/>
    <cellStyle name="Note 6 13 2" xfId="15791" xr:uid="{75A70678-2552-49A6-9633-7ADD9420F34C}"/>
    <cellStyle name="Note 6 13 2 2" xfId="23011" xr:uid="{8F162ADF-5C4A-4430-A3FE-C40ED93DD25E}"/>
    <cellStyle name="Note 6 13 2 3" xfId="32601" xr:uid="{DBBA954A-4396-4AF5-8C33-BEDF499F0FA8}"/>
    <cellStyle name="Note 6 13 3" xfId="4698" xr:uid="{E2A93492-0848-42FD-B5F7-ECE41AC9A405}"/>
    <cellStyle name="Note 6 13 4" xfId="27082" xr:uid="{CAE364AB-35E3-428A-8620-A9CC9C2D7067}"/>
    <cellStyle name="Note 6 14" xfId="9494" xr:uid="{617EC661-4C41-4FDB-8221-F7B347AAC84E}"/>
    <cellStyle name="Note 6 14 2" xfId="15965" xr:uid="{7296F1CE-1EFC-430D-9E2A-5BCCE534DC23}"/>
    <cellStyle name="Note 6 14 2 2" xfId="20156" xr:uid="{E2550DB7-7E7D-4E58-99CD-E30E8F1F7EF2}"/>
    <cellStyle name="Note 6 14 2 3" xfId="32762" xr:uid="{C34F1185-87B9-4FBA-9042-A20E5AE8A9FF}"/>
    <cellStyle name="Note 6 14 3" xfId="17609" xr:uid="{37F1972D-3F0C-4938-9065-B3BDB1D44EA3}"/>
    <cellStyle name="Note 6 14 4" xfId="27243" xr:uid="{A5C11DC5-5F0F-480E-9E91-09EDEF510CA2}"/>
    <cellStyle name="Note 6 15" xfId="10010" xr:uid="{F3A4D0FB-FF4D-485C-8666-3D66CC27EB80}"/>
    <cellStyle name="Note 6 15 2" xfId="16481" xr:uid="{403D73A2-AE7F-4D5D-A8B1-5FF1B090CC4C}"/>
    <cellStyle name="Note 6 15 2 2" xfId="20342" xr:uid="{F02008EE-7D58-4D3B-98E0-E4622635509D}"/>
    <cellStyle name="Note 6 15 2 3" xfId="33098" xr:uid="{1B1025B1-1A8E-4307-864E-816971EAA416}"/>
    <cellStyle name="Note 6 15 3" xfId="22061" xr:uid="{C9C00984-1EA2-41C0-AB8C-112E49D45779}"/>
    <cellStyle name="Note 6 15 4" xfId="27586" xr:uid="{FE413534-B309-4403-AC30-669C26563773}"/>
    <cellStyle name="Note 6 16" xfId="10189" xr:uid="{C333B768-81F8-4462-8BBB-CFF76B28A587}"/>
    <cellStyle name="Note 6 16 2" xfId="16660" xr:uid="{90B4B473-25B0-4B11-B773-7302AA46449F}"/>
    <cellStyle name="Note 6 16 2 2" xfId="19721" xr:uid="{F06A6135-1940-43F6-9B96-BE89FAFE74BA}"/>
    <cellStyle name="Note 6 16 2 3" xfId="33275" xr:uid="{F15820E5-0CC8-45E5-8FA5-4416470CD806}"/>
    <cellStyle name="Note 6 16 3" xfId="18983" xr:uid="{3328665C-E4AA-4527-800C-A600A423C022}"/>
    <cellStyle name="Note 6 16 4" xfId="27762" xr:uid="{B76F9954-FD23-4EDB-8E20-E59A809F1191}"/>
    <cellStyle name="Note 6 17" xfId="10366" xr:uid="{E00274C3-72EC-4B6D-9D97-4AAF389715EF}"/>
    <cellStyle name="Note 6 17 2" xfId="16837" xr:uid="{4D5CDC64-874A-4732-B664-24845C482DC3}"/>
    <cellStyle name="Note 6 17 2 2" xfId="19506" xr:uid="{C600C66A-14C0-43B8-B178-387550C99F09}"/>
    <cellStyle name="Note 6 17 2 3" xfId="33450" xr:uid="{F975A387-5D9E-44B8-AFA3-BC3391FADFBE}"/>
    <cellStyle name="Note 6 17 3" xfId="22747" xr:uid="{95EBF33F-E3B1-41D4-9471-111F347EFEE7}"/>
    <cellStyle name="Note 6 17 4" xfId="27938" xr:uid="{0F49934D-084E-4E8F-B865-710A99E93CBB}"/>
    <cellStyle name="Note 6 18" xfId="10528" xr:uid="{55889A68-6C7E-4014-A8AF-9D0F39852E5B}"/>
    <cellStyle name="Note 6 18 2" xfId="16999" xr:uid="{B3FD8040-1473-4F0E-A09F-76F0D8F732D8}"/>
    <cellStyle name="Note 6 18 2 2" xfId="17543" xr:uid="{DF5566DE-05F0-45EC-A6A9-088BD200D268}"/>
    <cellStyle name="Note 6 18 2 3" xfId="33610" xr:uid="{78A72E1E-1935-43C5-B08F-04936A690C83}"/>
    <cellStyle name="Note 6 18 3" xfId="7714" xr:uid="{6520EC70-0A03-4DF2-98B8-B3EC294DE9C1}"/>
    <cellStyle name="Note 6 18 4" xfId="28098" xr:uid="{33A05EC8-EC99-4703-A44E-EBD16E8BFF0D}"/>
    <cellStyle name="Note 6 19" xfId="11164" xr:uid="{EFD4A6A9-3ED7-4160-AA2C-4E62B39E462D}"/>
    <cellStyle name="Note 6 19 2" xfId="20447" xr:uid="{64A73BF9-D55F-407E-8A61-7843DBE17A72}"/>
    <cellStyle name="Note 6 19 3" xfId="28486" xr:uid="{13CC66FF-C5C0-44CF-A52A-D55F195D1964}"/>
    <cellStyle name="Note 6 2" xfId="2365" xr:uid="{00000000-0005-0000-0000-00003E090000}"/>
    <cellStyle name="Note 6 2 10" xfId="9087" xr:uid="{9F9A2877-9BC0-4ADA-9709-D704BDAA102B}"/>
    <cellStyle name="Note 6 2 10 2" xfId="15558" xr:uid="{ABCC433D-1B5E-4BCE-98F5-19F09FA3B6C2}"/>
    <cellStyle name="Note 6 2 10 2 2" xfId="21433" xr:uid="{AA69E0E7-BEF5-476D-B96D-0EB0FDAB8B52}"/>
    <cellStyle name="Note 6 2 10 2 3" xfId="32377" xr:uid="{29BA08E3-5825-4130-9187-F03B74F328D2}"/>
    <cellStyle name="Note 6 2 10 3" xfId="5776" xr:uid="{18D4710A-9330-4425-808C-99CD71A95452}"/>
    <cellStyle name="Note 6 2 10 4" xfId="26859" xr:uid="{BE4A89E8-12EA-4851-869A-5DF8626EE73C}"/>
    <cellStyle name="Note 6 2 11" xfId="8918" xr:uid="{7E3B27F8-0003-482D-9654-0F48D56430E2}"/>
    <cellStyle name="Note 6 2 11 2" xfId="15389" xr:uid="{6B0A583D-E721-4374-96B5-526ED900F938}"/>
    <cellStyle name="Note 6 2 11 2 2" xfId="23774" xr:uid="{56A429DB-D839-4C3E-AB5D-99D55A17D0BE}"/>
    <cellStyle name="Note 6 2 11 2 3" xfId="32209" xr:uid="{360D35B5-7F0C-4A20-B6F1-BA613245A209}"/>
    <cellStyle name="Note 6 2 11 3" xfId="23995" xr:uid="{EBFF569F-216D-4FF6-B45D-644CF43C5F91}"/>
    <cellStyle name="Note 6 2 11 4" xfId="26691" xr:uid="{21F2EC9F-D658-4E7C-8DC7-90C066FF881E}"/>
    <cellStyle name="Note 6 2 12" xfId="9321" xr:uid="{F5F2BA69-3353-4629-9235-8AE6CA074C15}"/>
    <cellStyle name="Note 6 2 12 2" xfId="15792" xr:uid="{E81C861D-C0C9-47BA-81FB-2AEBE5264F78}"/>
    <cellStyle name="Note 6 2 12 2 2" xfId="23662" xr:uid="{61A66C1F-7697-40B8-A23D-8C7449296C96}"/>
    <cellStyle name="Note 6 2 12 2 3" xfId="32602" xr:uid="{08D907CA-7E38-45E1-8D1D-A843F2FDB505}"/>
    <cellStyle name="Note 6 2 12 3" xfId="21548" xr:uid="{824428F6-660B-4D9A-AEE6-5C9406100858}"/>
    <cellStyle name="Note 6 2 12 4" xfId="27083" xr:uid="{901BB863-C2AB-4563-804B-18376FC763BD}"/>
    <cellStyle name="Note 6 2 13" xfId="9493" xr:uid="{23E12DD1-E28B-40FF-A2FF-8C7D4D8A1FDE}"/>
    <cellStyle name="Note 6 2 13 2" xfId="15964" xr:uid="{5A6CFFCF-1AB8-49C3-8586-B7C6849F5CE9}"/>
    <cellStyle name="Note 6 2 13 2 2" xfId="6055" xr:uid="{88D690F2-58D0-4F9E-906C-174CF98C41AC}"/>
    <cellStyle name="Note 6 2 13 2 3" xfId="32761" xr:uid="{30C5E164-CCE9-42C2-95A2-1CDD12AA236B}"/>
    <cellStyle name="Note 6 2 13 3" xfId="6201" xr:uid="{C7EAC275-A791-48D2-B5A4-DA83CA3C2CBF}"/>
    <cellStyle name="Note 6 2 13 4" xfId="27242" xr:uid="{DF6F2B0A-4AB1-4529-8D7A-23D22577464A}"/>
    <cellStyle name="Note 6 2 14" xfId="10011" xr:uid="{F4490589-31B2-40E1-BC9C-FFD3ED3B8715}"/>
    <cellStyle name="Note 6 2 14 2" xfId="16482" xr:uid="{C75C5231-45A2-4651-8637-3CDF63A2D086}"/>
    <cellStyle name="Note 6 2 14 2 2" xfId="22731" xr:uid="{A59DBBE3-7C74-4F0F-9CD2-DA24B651D24E}"/>
    <cellStyle name="Note 6 2 14 2 3" xfId="33099" xr:uid="{3FFDD72E-380F-4C15-BA4D-395DD6DB0DE7}"/>
    <cellStyle name="Note 6 2 14 3" xfId="21935" xr:uid="{B298CFEE-0EE8-46ED-9B1B-B820CA0223AE}"/>
    <cellStyle name="Note 6 2 14 4" xfId="27587" xr:uid="{9B745E78-734E-4AB0-A8D8-4E488A7ECFAC}"/>
    <cellStyle name="Note 6 2 15" xfId="10190" xr:uid="{1B7F786E-307E-46EF-B557-713CFE820081}"/>
    <cellStyle name="Note 6 2 15 2" xfId="16661" xr:uid="{E5E052BF-BD4E-47F7-BDFF-CC2BECB4C3A5}"/>
    <cellStyle name="Note 6 2 15 2 2" xfId="7246" xr:uid="{085B6396-19B8-4FB0-86AA-C0038DEE8857}"/>
    <cellStyle name="Note 6 2 15 2 3" xfId="33276" xr:uid="{4357E8EA-A46C-4F1D-A56F-BF37C322C8FC}"/>
    <cellStyle name="Note 6 2 15 3" xfId="18773" xr:uid="{03CB61F5-7430-4866-9BBA-480DAF643367}"/>
    <cellStyle name="Note 6 2 15 4" xfId="27763" xr:uid="{EA08C229-F48D-4E68-A71A-CB0A0211ED0A}"/>
    <cellStyle name="Note 6 2 16" xfId="10367" xr:uid="{A05262C0-0D6E-4345-962F-5B413FFD9418}"/>
    <cellStyle name="Note 6 2 16 2" xfId="16838" xr:uid="{8DAEA524-1E93-46DE-936C-DD558F7C3838}"/>
    <cellStyle name="Note 6 2 16 2 2" xfId="7239" xr:uid="{1FAD6D7B-C290-4339-961B-C0B7A3BF59E6}"/>
    <cellStyle name="Note 6 2 16 2 3" xfId="33451" xr:uid="{28D81A6E-3A71-4AE9-A70A-62A4B3A6731B}"/>
    <cellStyle name="Note 6 2 16 3" xfId="4977" xr:uid="{E19B362C-1A0B-4560-957E-443E35E121DE}"/>
    <cellStyle name="Note 6 2 16 4" xfId="27939" xr:uid="{6C792206-07DF-42E5-A270-FB7A40C2037C}"/>
    <cellStyle name="Note 6 2 17" xfId="10529" xr:uid="{41DFD80D-9925-4A39-AD60-B2EDD92B8E8A}"/>
    <cellStyle name="Note 6 2 17 2" xfId="17000" xr:uid="{63403550-809C-4ECF-8B45-23C9D692C932}"/>
    <cellStyle name="Note 6 2 17 2 2" xfId="4426" xr:uid="{70D95586-15EE-4994-87A6-A904AED9175E}"/>
    <cellStyle name="Note 6 2 17 2 3" xfId="33611" xr:uid="{46BC04EA-FC9E-4051-A001-259BD8AAA5C2}"/>
    <cellStyle name="Note 6 2 17 3" xfId="19275" xr:uid="{BFC24393-D76E-4118-8793-41F6464617BA}"/>
    <cellStyle name="Note 6 2 17 4" xfId="28099" xr:uid="{DFA57A3A-D5BB-4473-AA67-8FDA29325C04}"/>
    <cellStyle name="Note 6 2 18" xfId="11165" xr:uid="{08BF8819-DCAE-4FD8-933D-E6DEEAEA9EEA}"/>
    <cellStyle name="Note 6 2 18 2" xfId="20285" xr:uid="{DAD66005-79D2-49E2-BC07-897879F1A99E}"/>
    <cellStyle name="Note 6 2 18 3" xfId="28487" xr:uid="{318F284B-24A4-49EA-9B10-14D4C032D66E}"/>
    <cellStyle name="Note 6 2 19" xfId="11642" xr:uid="{8B023A8A-8B20-4F04-8FE0-FD1029F1D09D}"/>
    <cellStyle name="Note 6 2 19 2" xfId="19873" xr:uid="{D4F6A867-FABE-4A3E-A53A-C9758C70144F}"/>
    <cellStyle name="Note 6 2 19 3" xfId="28928" xr:uid="{E8ADD367-9BEA-4BB3-8C3C-E79EC0D97266}"/>
    <cellStyle name="Note 6 2 2" xfId="2366" xr:uid="{00000000-0005-0000-0000-00003F090000}"/>
    <cellStyle name="Note 6 2 2 2" xfId="4310" xr:uid="{02578A69-DEBC-475A-85C2-FD84A13E8912}"/>
    <cellStyle name="Note 6 2 2 2 2" xfId="13561" xr:uid="{708C27A2-AEDA-44EA-855F-5347B8BB2C6F}"/>
    <cellStyle name="Note 6 2 2 2 2 2" xfId="22938" xr:uid="{EE089E16-3619-4637-83FC-AA737B902607}"/>
    <cellStyle name="Note 6 2 2 2 2 3" xfId="30702" xr:uid="{ED39AAE5-E7B5-41B6-9B39-10B0A6C00179}"/>
    <cellStyle name="Note 6 2 2 2 3" xfId="20912" xr:uid="{1C269865-9291-42D0-AF96-9D5BDEA3B0A8}"/>
    <cellStyle name="Note 6 2 2 2 4" xfId="25171" xr:uid="{8DAAD406-5F8B-4DF5-BA66-55D340A74637}"/>
    <cellStyle name="Note 6 2 2 3" xfId="11643" xr:uid="{C7DA9E34-A9DF-4CF6-A941-BD893B7C7075}"/>
    <cellStyle name="Note 6 2 2 3 2" xfId="22447" xr:uid="{46C672BF-9201-4DB6-B4C8-A498777873DC}"/>
    <cellStyle name="Note 6 2 2 3 3" xfId="28929" xr:uid="{B7D2255B-883E-4087-ADB4-751A3A33160D}"/>
    <cellStyle name="Note 6 2 2 4" xfId="12502" xr:uid="{4EF53572-9F5A-408A-AA79-678FEDCFCAA4}"/>
    <cellStyle name="Note 6 2 2 4 2" xfId="20982" xr:uid="{08A82FCE-BB34-4165-A191-3B2F4C07BE97}"/>
    <cellStyle name="Note 6 2 2 4 3" xfId="29728" xr:uid="{C7692FBB-A63D-45EA-9287-2CC35554C1FA}"/>
    <cellStyle name="Note 6 2 2 5" xfId="7749" xr:uid="{5DFE8976-B100-4E7F-9F89-9C7F233F4290}"/>
    <cellStyle name="Note 6 2 20" xfId="10676" xr:uid="{462E9AC5-5E98-4308-97FF-96A35E0FD71A}"/>
    <cellStyle name="Note 6 2 20 2" xfId="20505" xr:uid="{455D406F-008C-4217-979A-5CE7DE741024}"/>
    <cellStyle name="Note 6 2 20 3" xfId="28231" xr:uid="{0F168949-A795-45C3-9351-77E48D88CC2A}"/>
    <cellStyle name="Note 6 2 21" xfId="11926" xr:uid="{5F109192-98DA-4254-8DD3-ACDEEC34786B}"/>
    <cellStyle name="Note 6 2 21 2" xfId="20003" xr:uid="{40DCBE63-589C-4ACD-B3EA-28E05F56AA0E}"/>
    <cellStyle name="Note 6 2 21 3" xfId="29205" xr:uid="{69123030-9F74-4467-98D7-06331AD5DFB5}"/>
    <cellStyle name="Note 6 2 22" xfId="12109" xr:uid="{07AB87C6-C83C-4862-A627-0E8AF1F04956}"/>
    <cellStyle name="Note 6 2 22 2" xfId="19116" xr:uid="{3633FC6A-9ABE-422C-BED7-A8AF04003A30}"/>
    <cellStyle name="Note 6 2 22 3" xfId="29384" xr:uid="{0EF52357-7AB1-489B-8EF3-B2752DFF4546}"/>
    <cellStyle name="Note 6 2 23" xfId="12314" xr:uid="{C029520D-ED3A-4531-83C8-28A40C7F188A}"/>
    <cellStyle name="Note 6 2 23 2" xfId="19236" xr:uid="{8FF7A8FB-DF3D-49BB-9AAF-3D8AB2E88591}"/>
    <cellStyle name="Note 6 2 23 3" xfId="29583" xr:uid="{E5D866BD-7CF5-4904-8FD0-DF030958D7CC}"/>
    <cellStyle name="Note 6 2 24" xfId="17252" xr:uid="{F03A846A-7424-40EA-BC5F-97942C3D977F}"/>
    <cellStyle name="Note 6 2 24 2" xfId="21579" xr:uid="{8C82C9D3-32D5-42AD-99A6-36726D2058F3}"/>
    <cellStyle name="Note 6 2 24 3" xfId="33816" xr:uid="{9D1875ED-4E32-4534-B690-F351F240DBB4}"/>
    <cellStyle name="Note 6 2 25" xfId="21932" xr:uid="{B92E722A-FAD6-4F63-BBBD-9B214F85ADB5}"/>
    <cellStyle name="Note 6 2 26" xfId="34258" xr:uid="{6AB2216C-67DA-4B19-AC98-139E1945A367}"/>
    <cellStyle name="Note 6 2 27" xfId="33909" xr:uid="{1C3AADD2-5905-4302-A7A6-5414EF0ED49C}"/>
    <cellStyle name="Note 6 2 28" xfId="34218" xr:uid="{BF6B56B0-67D5-4A0A-86D6-7676F1FBB94B}"/>
    <cellStyle name="Note 6 2 3" xfId="3468" xr:uid="{97EC34DB-90D0-40F0-8583-4477EFC3B95C}"/>
    <cellStyle name="Note 6 2 3 2" xfId="13560" xr:uid="{CCB25A9C-04E8-4D13-B020-E6FFB3EA22EF}"/>
    <cellStyle name="Note 6 2 3 2 2" xfId="21179" xr:uid="{53528849-C4E5-45B7-A97A-0AA6D8D86865}"/>
    <cellStyle name="Note 6 2 3 2 3" xfId="30701" xr:uid="{E030C0CD-27DB-40B4-B021-4A1F086CD6BE}"/>
    <cellStyle name="Note 6 2 3 3" xfId="7202" xr:uid="{B2AA971C-8058-4F18-BBA9-FCA581975274}"/>
    <cellStyle name="Note 6 2 3 4" xfId="19498" xr:uid="{FE72BE0D-6B6D-426F-BB98-5440663D6F39}"/>
    <cellStyle name="Note 6 2 3 5" xfId="25170" xr:uid="{4A0749A6-101F-46CE-B0F9-70C702E2B9C7}"/>
    <cellStyle name="Note 6 2 4" xfId="3818" xr:uid="{92300398-3963-49A4-8915-9C5B5AB884F5}"/>
    <cellStyle name="Note 6 2 4 2" xfId="14134" xr:uid="{45501236-EEED-4DA4-9724-4BA11D03AEC5}"/>
    <cellStyle name="Note 6 2 4 2 2" xfId="22359" xr:uid="{C25A11B6-FA74-4643-9C1F-FA2305417B94}"/>
    <cellStyle name="Note 6 2 4 2 3" xfId="31162" xr:uid="{EAA0666E-0489-422F-AE3A-8A5A08C8ACBD}"/>
    <cellStyle name="Note 6 2 4 3" xfId="19021" xr:uid="{9B8A1D5E-05B5-42A6-AA53-B9B9203C8949}"/>
    <cellStyle name="Note 6 2 4 4" xfId="25641" xr:uid="{1D1D72B6-1F79-4B78-84BF-A1F21CEB6FB7}"/>
    <cellStyle name="Note 6 2 5" xfId="7557" xr:uid="{EA000F13-D1EC-494C-9B93-2270B2BE9A79}"/>
    <cellStyle name="Note 6 2 5 2" xfId="13961" xr:uid="{4DE3E80E-5FB0-409B-AAC4-0A3B1394BE48}"/>
    <cellStyle name="Note 6 2 5 2 2" xfId="21237" xr:uid="{6F90EC65-DC18-4252-BDA3-B1DA7FAF3178}"/>
    <cellStyle name="Note 6 2 5 2 3" xfId="30991" xr:uid="{FFBBA95A-8160-4EC3-AE88-4DB0E4A3F804}"/>
    <cellStyle name="Note 6 2 5 3" xfId="18294" xr:uid="{3586A6E8-26E2-4CE1-A786-23A9DD516817}"/>
    <cellStyle name="Note 6 2 5 4" xfId="25470" xr:uid="{69D93FCA-686D-4608-8821-E71A1054EC9E}"/>
    <cellStyle name="Note 6 2 6" xfId="7899" xr:uid="{892CDD2B-7079-449A-94E2-2C7B13ECA809}"/>
    <cellStyle name="Note 6 2 6 2" xfId="14370" xr:uid="{FD4A472A-7BBA-45B3-99B0-5C6A3739729B}"/>
    <cellStyle name="Note 6 2 6 2 2" xfId="17708" xr:uid="{F65712C5-FF3B-4CF9-B6C4-B5AEC9BFD49E}"/>
    <cellStyle name="Note 6 2 6 2 3" xfId="31386" xr:uid="{9EA2F0F9-5D27-4964-90ED-23A095DD2D13}"/>
    <cellStyle name="Note 6 2 6 3" xfId="23823" xr:uid="{DCF9FBA2-560A-4A9A-AFE9-F944ECB9199F}"/>
    <cellStyle name="Note 6 2 6 4" xfId="25865" xr:uid="{5E6EE6A5-C48E-4596-9B34-32EC8E77EA4E}"/>
    <cellStyle name="Note 6 2 7" xfId="8067" xr:uid="{D48E6DA6-2419-490D-9404-95D3CE90692B}"/>
    <cellStyle name="Note 6 2 7 2" xfId="14538" xr:uid="{999FD76D-2A62-444D-83C3-054FB4D20C4F}"/>
    <cellStyle name="Note 6 2 7 2 2" xfId="17567" xr:uid="{4DFEB7F2-6915-4FAB-8153-9C7536C22F27}"/>
    <cellStyle name="Note 6 2 7 2 3" xfId="31548" xr:uid="{738C19A4-F10B-45C0-9A04-CDF7EF6DBFE6}"/>
    <cellStyle name="Note 6 2 7 3" xfId="6095" xr:uid="{8BAC9376-7012-42FC-8914-D08F61D2F5C3}"/>
    <cellStyle name="Note 6 2 7 4" xfId="26028" xr:uid="{EEEBFDA1-7CDF-4E0C-A3C9-1D34BCD13AA5}"/>
    <cellStyle name="Note 6 2 8" xfId="8606" xr:uid="{03939396-9F11-4659-8A78-BC7A11ABA51F}"/>
    <cellStyle name="Note 6 2 8 2" xfId="15077" xr:uid="{DEF05CA1-390C-489C-B118-F96F59D47CBE}"/>
    <cellStyle name="Note 6 2 8 2 2" xfId="21095" xr:uid="{45FAEE62-E0EB-4C70-AA18-529313501351}"/>
    <cellStyle name="Note 6 2 8 2 3" xfId="31979" xr:uid="{D72357E2-FB0D-406F-A1E7-9ED57553B54C}"/>
    <cellStyle name="Note 6 2 8 3" xfId="23861" xr:uid="{64E5C450-6BBE-452F-A4B8-A404AEE62BC8}"/>
    <cellStyle name="Note 6 2 8 4" xfId="26458" xr:uid="{79B90297-9C26-42C7-8CF6-AE930BDD5D3E}"/>
    <cellStyle name="Note 6 2 9" xfId="8375" xr:uid="{29CDBCE0-40FE-4460-87DF-A1C46F125BCB}"/>
    <cellStyle name="Note 6 2 9 2" xfId="14846" xr:uid="{E804E34B-271D-4852-AA18-83FB71A80C0B}"/>
    <cellStyle name="Note 6 2 9 2 2" xfId="21471" xr:uid="{0088D3DC-5E28-40E6-B2F1-5A2B9DF9DFA1}"/>
    <cellStyle name="Note 6 2 9 2 3" xfId="31757" xr:uid="{7B73E56D-6D59-44AD-AE89-F540F6195C78}"/>
    <cellStyle name="Note 6 2 9 3" xfId="6101" xr:uid="{43268720-AD86-4715-912F-7C6EB9DAB229}"/>
    <cellStyle name="Note 6 2 9 4" xfId="26238" xr:uid="{6CD24EB5-6397-494A-96EC-617FD516390D}"/>
    <cellStyle name="Note 6 20" xfId="11641" xr:uid="{3521495C-B238-49F5-8535-340DF54C22C7}"/>
    <cellStyle name="Note 6 20 2" xfId="19253" xr:uid="{AD4CFAE7-4F6C-44A2-9F18-7FDB8FD6FF54}"/>
    <cellStyle name="Note 6 20 3" xfId="28927" xr:uid="{1E860BEB-00FB-4E3A-A474-1A97923F5D34}"/>
    <cellStyle name="Note 6 21" xfId="10677" xr:uid="{C1D4EEBB-ED6E-4334-8A12-6432F223D1B7}"/>
    <cellStyle name="Note 6 21 2" xfId="23611" xr:uid="{D47702A1-188A-455D-82BF-CBB9D6F59B47}"/>
    <cellStyle name="Note 6 21 3" xfId="28232" xr:uid="{F81C99AC-9001-4354-9590-766395804601}"/>
    <cellStyle name="Note 6 22" xfId="11925" xr:uid="{C1B6813B-F1D8-4E16-A2C2-941C70C2728C}"/>
    <cellStyle name="Note 6 22 2" xfId="6167" xr:uid="{97B4508B-2C5F-4E4B-9B26-EFC23CDD0EC0}"/>
    <cellStyle name="Note 6 22 3" xfId="29204" xr:uid="{74CE8465-DC60-42D6-9935-29F15E9C25A7}"/>
    <cellStyle name="Note 6 23" xfId="12108" xr:uid="{FC40061F-0720-495C-A995-F8DAC1E62CF3}"/>
    <cellStyle name="Note 6 23 2" xfId="23821" xr:uid="{2D1D9FD8-1387-4B45-955F-B5D4E1D4D9BE}"/>
    <cellStyle name="Note 6 23 3" xfId="29383" xr:uid="{293F6AE6-69C3-4605-AB1E-6F26598128BF}"/>
    <cellStyle name="Note 6 24" xfId="12230" xr:uid="{17BB5EB8-489D-494B-827E-E2412168C6E5}"/>
    <cellStyle name="Note 6 24 2" xfId="7194" xr:uid="{645A384D-B6E1-4664-94A0-38109EF593A9}"/>
    <cellStyle name="Note 6 24 3" xfId="29501" xr:uid="{B1060042-DDB3-4ED7-ABD5-D80D6F5DDB09}"/>
    <cellStyle name="Note 6 25" xfId="17251" xr:uid="{3B4BFE96-11FE-4BB8-97EB-23A5140ED3A1}"/>
    <cellStyle name="Note 6 25 2" xfId="22765" xr:uid="{00AB5632-2692-46BC-B8ED-07EE61D4A01C}"/>
    <cellStyle name="Note 6 25 3" xfId="33815" xr:uid="{D626ACAF-D5B7-4C85-A2D7-002022D2B523}"/>
    <cellStyle name="Note 6 26" xfId="17696" xr:uid="{24D0FFC3-F180-4798-8381-C0735D4BB0E1}"/>
    <cellStyle name="Note 6 27" xfId="34011" xr:uid="{3466D62B-1323-4C33-8645-FF1899A6344F}"/>
    <cellStyle name="Note 6 28" xfId="34006" xr:uid="{B776E929-B075-4645-A545-D402AA17B904}"/>
    <cellStyle name="Note 6 29" xfId="30893" xr:uid="{37B866EA-F735-4662-A63E-45A1D928C843}"/>
    <cellStyle name="Note 6 3" xfId="2367" xr:uid="{00000000-0005-0000-0000-000040090000}"/>
    <cellStyle name="Note 6 3 2" xfId="4311" xr:uid="{1B3D2CA9-244E-4774-A872-B6C94509CC24}"/>
    <cellStyle name="Note 6 3 2 2" xfId="13562" xr:uid="{85D289B5-659F-4B85-A625-F7685F83EFA2}"/>
    <cellStyle name="Note 6 3 2 2 2" xfId="18666" xr:uid="{8F14C891-5560-4C26-8DBB-E084D759BE40}"/>
    <cellStyle name="Note 6 3 2 2 3" xfId="30703" xr:uid="{C380C9EC-ABF3-47B9-976F-ADF990065587}"/>
    <cellStyle name="Note 6 3 2 3" xfId="23870" xr:uid="{F1E7B3C5-063A-4D89-B0D5-2F14E2EB6FAA}"/>
    <cellStyle name="Note 6 3 2 4" xfId="25172" xr:uid="{9FC8DFCD-7503-4F30-A9AB-D2C340F09602}"/>
    <cellStyle name="Note 6 3 3" xfId="11644" xr:uid="{A1FFDD76-2F95-496C-A86F-5793DBED56A5}"/>
    <cellStyle name="Note 6 3 3 2" xfId="21680" xr:uid="{92FDDB10-30C7-4E34-96A0-3E3C8A0AC81B}"/>
    <cellStyle name="Note 6 3 3 3" xfId="28930" xr:uid="{68D2FA8F-5267-42A8-9B59-FAAC0B7E3070}"/>
    <cellStyle name="Note 6 3 4" xfId="12503" xr:uid="{5BE93792-FA9C-4BCC-BEE7-17590137171B}"/>
    <cellStyle name="Note 6 3 4 2" xfId="6198" xr:uid="{58F1624B-E33D-4EDF-AFE9-D98D91031A10}"/>
    <cellStyle name="Note 6 3 4 3" xfId="29729" xr:uid="{73600E72-EE3A-4935-B280-A5D83BC4B2E5}"/>
    <cellStyle name="Note 6 3 5" xfId="17866" xr:uid="{A955113C-DD98-4334-818F-8A0B9C286583}"/>
    <cellStyle name="Note 6 4" xfId="3469" xr:uid="{B4B897CE-54BF-4873-B498-E92023131A54}"/>
    <cellStyle name="Note 6 4 2" xfId="13559" xr:uid="{88ADBB78-59EA-4633-A251-CF86F4C77850}"/>
    <cellStyle name="Note 6 4 2 2" xfId="18514" xr:uid="{A1A55119-6E3E-47DA-B777-D6005761AB09}"/>
    <cellStyle name="Note 6 4 2 3" xfId="30700" xr:uid="{88352E07-234C-4ECA-BDC4-F81A345BD65A}"/>
    <cellStyle name="Note 6 4 3" xfId="7201" xr:uid="{6FB5CC5E-6C07-420B-8E85-07D7E2627020}"/>
    <cellStyle name="Note 6 4 4" xfId="21622" xr:uid="{1ACF6430-BE81-4140-9855-4418403513C5}"/>
    <cellStyle name="Note 6 4 5" xfId="25169" xr:uid="{62A38279-13DD-4E54-A4CC-678426773B45}"/>
    <cellStyle name="Note 6 5" xfId="3817" xr:uid="{BC032CB4-A068-4FC7-8B5C-389A088A1642}"/>
    <cellStyle name="Note 6 5 2" xfId="14133" xr:uid="{708B552C-B763-463B-937C-A19E8162E981}"/>
    <cellStyle name="Note 6 5 2 2" xfId="4405" xr:uid="{B7E7B6B7-3D2E-4D4E-AD27-1AD07119593F}"/>
    <cellStyle name="Note 6 5 2 3" xfId="31161" xr:uid="{70E1F431-DF3E-4D3E-B4BE-10ED73022874}"/>
    <cellStyle name="Note 6 5 3" xfId="21679" xr:uid="{7ACC7901-9C5A-4F5F-A15E-7A8D68E66FB7}"/>
    <cellStyle name="Note 6 5 4" xfId="25640" xr:uid="{163236FD-3049-4202-BA31-2B0F79575879}"/>
    <cellStyle name="Note 6 6" xfId="7556" xr:uid="{E5F54B58-FF9E-41B8-9583-E7DAE5B3CC39}"/>
    <cellStyle name="Note 6 6 2" xfId="13960" xr:uid="{72A2E9A4-1299-4BA3-9C8E-E410D0E45733}"/>
    <cellStyle name="Note 6 6 2 2" xfId="19544" xr:uid="{BC43DD23-2B43-4AC5-9637-6FA33E705D54}"/>
    <cellStyle name="Note 6 6 2 3" xfId="30990" xr:uid="{83DCF870-B131-4B2F-8F14-2059BBE3687B}"/>
    <cellStyle name="Note 6 6 3" xfId="22163" xr:uid="{C70321A1-0A2C-45B7-B62A-9FD2F9766463}"/>
    <cellStyle name="Note 6 6 4" xfId="25469" xr:uid="{7C58BB44-C323-4A80-9D4F-62D614999BFF}"/>
    <cellStyle name="Note 6 7" xfId="7898" xr:uid="{7CB901E9-F97F-4D23-BFF0-F8C0122CD449}"/>
    <cellStyle name="Note 6 7 2" xfId="14369" xr:uid="{C2494A56-7A7C-4113-AF50-73C98FB814C8}"/>
    <cellStyle name="Note 6 7 2 2" xfId="4784" xr:uid="{C234E60F-3C48-4703-8BB4-02E67E4732FB}"/>
    <cellStyle name="Note 6 7 2 3" xfId="31385" xr:uid="{CBADC4AD-FE90-4C22-B72E-EFF17581C1AF}"/>
    <cellStyle name="Note 6 7 3" xfId="20707" xr:uid="{3E36D216-E55A-404B-AE01-ED9ABFB38EA5}"/>
    <cellStyle name="Note 6 7 4" xfId="25864" xr:uid="{D5683BA2-8DDA-4B69-B99B-B21B96057555}"/>
    <cellStyle name="Note 6 8" xfId="8068" xr:uid="{73DA779B-B290-4403-97E5-5BF0B2004464}"/>
    <cellStyle name="Note 6 8 2" xfId="14539" xr:uid="{4E4FD3B3-B36A-4E00-93E2-D6EFAD16F6B3}"/>
    <cellStyle name="Note 6 8 2 2" xfId="4992" xr:uid="{CDC14FE7-BCFE-43E9-B2E4-F54C5D24D844}"/>
    <cellStyle name="Note 6 8 2 3" xfId="31549" xr:uid="{CC4F3158-896E-4604-BED7-EFE111A11FF1}"/>
    <cellStyle name="Note 6 8 3" xfId="20370" xr:uid="{2EC3C6B8-6D0D-4144-86FF-DEAE5A067D16}"/>
    <cellStyle name="Note 6 8 4" xfId="26029" xr:uid="{D8C6E66E-1CA4-4BC2-8578-524B0E8E7954}"/>
    <cellStyle name="Note 6 9" xfId="8605" xr:uid="{17E823D0-0550-4A6F-BD03-559D15A7434E}"/>
    <cellStyle name="Note 6 9 2" xfId="15076" xr:uid="{2ABED65A-196B-482C-86E9-ABAD66D3ED1C}"/>
    <cellStyle name="Note 6 9 2 2" xfId="20016" xr:uid="{14CFFA01-5B6D-47EB-B1B3-AA034DD60E65}"/>
    <cellStyle name="Note 6 9 2 3" xfId="31978" xr:uid="{9FF8046D-A3B2-4EBE-B04D-B225F3BCA91F}"/>
    <cellStyle name="Note 6 9 3" xfId="23281" xr:uid="{0387269B-9D7F-4EF3-9E72-A482D33FF591}"/>
    <cellStyle name="Note 6 9 4" xfId="26457" xr:uid="{09AD3DE8-D463-4B1D-B535-622475462C3B}"/>
    <cellStyle name="Note 6_TRAFO" xfId="2368" xr:uid="{00000000-0005-0000-0000-000041090000}"/>
    <cellStyle name="Note 60" xfId="2369" xr:uid="{00000000-0005-0000-0000-000042090000}"/>
    <cellStyle name="Note 60 10" xfId="8607" xr:uid="{D3B82FEB-5EB7-4732-849B-F8E0B7ED4D9A}"/>
    <cellStyle name="Note 60 10 2" xfId="15078" xr:uid="{41690FFA-19B2-42DB-A86C-65219C50CD80}"/>
    <cellStyle name="Note 60 10 2 2" xfId="17347" xr:uid="{80D8FFD9-3CB5-44B1-A3E7-5F6E0C313657}"/>
    <cellStyle name="Note 60 10 2 3" xfId="31980" xr:uid="{17D21C25-BB65-41C0-8056-A00432142263}"/>
    <cellStyle name="Note 60 10 3" xfId="21971" xr:uid="{AC62AE9D-8662-4FEC-B55D-29D7F25A8AEA}"/>
    <cellStyle name="Note 60 10 4" xfId="26459" xr:uid="{66EDFEC5-EC54-4229-9B8B-514CA63274D0}"/>
    <cellStyle name="Note 60 11" xfId="8376" xr:uid="{F1BE3E61-AE58-4A6B-A70C-B153FD150B0B}"/>
    <cellStyle name="Note 60 11 2" xfId="14847" xr:uid="{798D39C5-B8D8-43F0-A1F3-CFBA67D74B0A}"/>
    <cellStyle name="Note 60 11 2 2" xfId="22668" xr:uid="{2BE80C36-D09A-418B-9A63-47D67E018436}"/>
    <cellStyle name="Note 60 11 2 3" xfId="31758" xr:uid="{7A74D31B-12E1-4862-B275-4A3467131F8B}"/>
    <cellStyle name="Note 60 11 3" xfId="4872" xr:uid="{4899916D-31DB-4EF7-B669-FDF7E17CE76C}"/>
    <cellStyle name="Note 60 11 4" xfId="26239" xr:uid="{01D72714-3174-4DBB-9146-FFACABBC586A}"/>
    <cellStyle name="Note 60 12" xfId="9088" xr:uid="{9BE3FD31-6B31-4BC8-9976-961FC4F7B118}"/>
    <cellStyle name="Note 60 12 2" xfId="15559" xr:uid="{2CFA8E7F-1CCD-4D4E-BB2C-B7E7CAB40144}"/>
    <cellStyle name="Note 60 12 2 2" xfId="18011" xr:uid="{CCA7601A-7825-48C3-997B-C4B7F03054F0}"/>
    <cellStyle name="Note 60 12 2 3" xfId="32378" xr:uid="{B74A122B-747C-4988-B25D-EDD14CE4DDB1}"/>
    <cellStyle name="Note 60 12 3" xfId="17669" xr:uid="{F8368962-69C2-4B66-83C8-956EDB03C1ED}"/>
    <cellStyle name="Note 60 12 4" xfId="26860" xr:uid="{C1060688-19E0-40B7-ACA1-01FD8C9B5B02}"/>
    <cellStyle name="Note 60 13" xfId="8919" xr:uid="{BA1839AE-10E0-4C6C-93F1-CB86CDD4A3CF}"/>
    <cellStyle name="Note 60 13 2" xfId="15390" xr:uid="{0B3B32BC-014E-4618-B548-B5C72C12D3C0}"/>
    <cellStyle name="Note 60 13 2 2" xfId="5844" xr:uid="{60C07622-E94B-4295-BE41-7F585637E33B}"/>
    <cellStyle name="Note 60 13 2 3" xfId="32210" xr:uid="{4571A2F7-46AA-4B31-B15D-E62BE44F4F2F}"/>
    <cellStyle name="Note 60 13 3" xfId="20496" xr:uid="{67E5E0F0-14CE-4D76-B390-7960AE9907FD}"/>
    <cellStyle name="Note 60 13 4" xfId="26692" xr:uid="{64ED0CFC-1295-457D-89B7-ECBD9363E060}"/>
    <cellStyle name="Note 60 14" xfId="9322" xr:uid="{3DCAE456-F657-46E6-B76E-5557093055F7}"/>
    <cellStyle name="Note 60 14 2" xfId="15793" xr:uid="{EDD1D114-7B39-4ADD-9D2E-328DFA6DD563}"/>
    <cellStyle name="Note 60 14 2 2" xfId="22631" xr:uid="{CEF1A66F-D257-4C26-B1B9-3BBA41128BD0}"/>
    <cellStyle name="Note 60 14 2 3" xfId="32603" xr:uid="{2B5F5CD0-8B61-4458-A74A-41E97BF57363}"/>
    <cellStyle name="Note 60 14 3" xfId="23609" xr:uid="{7A95FBFE-29B1-4E18-945D-5DD42B70256A}"/>
    <cellStyle name="Note 60 14 4" xfId="27084" xr:uid="{C8361290-1F54-4FF7-A646-FE4BC15CC908}"/>
    <cellStyle name="Note 60 15" xfId="9492" xr:uid="{E682BB6F-649F-48E0-ABA6-6B0910B55548}"/>
    <cellStyle name="Note 60 15 2" xfId="15963" xr:uid="{B449E2B5-80DF-4BA3-A623-DF9E3C9F0219}"/>
    <cellStyle name="Note 60 15 2 2" xfId="17425" xr:uid="{3F90D571-BBF4-49D3-AAA9-D189E77F8B03}"/>
    <cellStyle name="Note 60 15 2 3" xfId="32760" xr:uid="{CC8468D7-6153-4368-AEFC-75C5658CDB6B}"/>
    <cellStyle name="Note 60 15 3" xfId="19880" xr:uid="{1E757A70-5A15-4C91-A328-498438E5D15E}"/>
    <cellStyle name="Note 60 15 4" xfId="27241" xr:uid="{D197828B-A167-4F63-A8BB-FDB9D5052752}"/>
    <cellStyle name="Note 60 16" xfId="10012" xr:uid="{0BBC9DDE-1FF7-4348-B444-413874EFC712}"/>
    <cellStyle name="Note 60 16 2" xfId="16483" xr:uid="{AD851A82-B154-4124-A165-11C1AC03D61D}"/>
    <cellStyle name="Note 60 16 2 2" xfId="21333" xr:uid="{22F83858-0950-48CE-9AE5-C66A44CA8B77}"/>
    <cellStyle name="Note 60 16 2 3" xfId="33100" xr:uid="{8BA2BB08-3543-4414-B7A2-41D99A4E019A}"/>
    <cellStyle name="Note 60 16 3" xfId="22323" xr:uid="{F6BB8188-852A-475C-A6C1-E03863E02294}"/>
    <cellStyle name="Note 60 16 4" xfId="27588" xr:uid="{22B7364D-3DFD-4673-8BE3-BB2041C75A12}"/>
    <cellStyle name="Note 60 17" xfId="10191" xr:uid="{57C7DC86-2486-4898-98E9-5EB6E5FCE26F}"/>
    <cellStyle name="Note 60 17 2" xfId="16662" xr:uid="{A80B3BBC-76A1-4060-8217-254C252E2C4F}"/>
    <cellStyle name="Note 60 17 2 2" xfId="23392" xr:uid="{96A7A46E-1298-4F87-9EA9-F332E2C88B34}"/>
    <cellStyle name="Note 60 17 2 3" xfId="33277" xr:uid="{485C90CB-545A-405D-9EDC-5292C905AE51}"/>
    <cellStyle name="Note 60 17 3" xfId="21399" xr:uid="{2F106E0F-E1DE-4BD1-A287-A09670505FD3}"/>
    <cellStyle name="Note 60 17 4" xfId="27764" xr:uid="{A9176856-B931-46C1-8C97-BE55A2D2501D}"/>
    <cellStyle name="Note 60 18" xfId="10368" xr:uid="{2850606D-8397-43E3-A4DC-4D7F67482B3B}"/>
    <cellStyle name="Note 60 18 2" xfId="16839" xr:uid="{E09CDCA8-67ED-4A70-A4D0-AC6BE183A943}"/>
    <cellStyle name="Note 60 18 2 2" xfId="20969" xr:uid="{72BC663F-3AB5-4390-B1F4-CE3CF75E7013}"/>
    <cellStyle name="Note 60 18 2 3" xfId="33452" xr:uid="{D60B4F29-5B81-48ED-9CA3-66E88A18FB1B}"/>
    <cellStyle name="Note 60 18 3" xfId="5538" xr:uid="{CDA631D0-3B42-420F-A300-F757B419EF29}"/>
    <cellStyle name="Note 60 18 4" xfId="27940" xr:uid="{EDF4DD89-9887-4868-83ED-CF6F8E68E0B8}"/>
    <cellStyle name="Note 60 19" xfId="10530" xr:uid="{1955AF7B-1677-4A52-9D47-192DF1FB470D}"/>
    <cellStyle name="Note 60 19 2" xfId="17001" xr:uid="{5968ABC7-BA78-49A0-BAE9-74F6AC7F6584}"/>
    <cellStyle name="Note 60 19 2 2" xfId="19129" xr:uid="{B481532A-1403-4E23-800B-BF060AF28453}"/>
    <cellStyle name="Note 60 19 2 3" xfId="33612" xr:uid="{D1373719-A81E-46D0-89B9-67B9F27E9159}"/>
    <cellStyle name="Note 60 19 3" xfId="21565" xr:uid="{9CD12045-0F10-4ADB-81F4-A39CE66E9FDF}"/>
    <cellStyle name="Note 60 19 4" xfId="28100" xr:uid="{9B9623CA-1FA4-4B0F-813A-35BAFF97574C}"/>
    <cellStyle name="Note 60 2" xfId="2370" xr:uid="{00000000-0005-0000-0000-000043090000}"/>
    <cellStyle name="Note 60 2 10" xfId="9089" xr:uid="{6371E964-DFA4-44EE-9EFD-FFD3CFA2C3FF}"/>
    <cellStyle name="Note 60 2 10 2" xfId="15560" xr:uid="{8DE4AA1C-2A2F-43CD-BE5C-6F79279843B1}"/>
    <cellStyle name="Note 60 2 10 2 2" xfId="17761" xr:uid="{EACD5938-517B-4562-9AC6-575C67D0E9ED}"/>
    <cellStyle name="Note 60 2 10 2 3" xfId="32379" xr:uid="{7BFCA00E-D13D-4306-93F4-A171DB96F23E}"/>
    <cellStyle name="Note 60 2 10 3" xfId="19712" xr:uid="{0B62F3C2-0ECF-457C-B3ED-1BE7B63492F3}"/>
    <cellStyle name="Note 60 2 10 4" xfId="26861" xr:uid="{975BB403-5E71-481D-B19B-251ED1390A5C}"/>
    <cellStyle name="Note 60 2 11" xfId="8920" xr:uid="{85045DB7-EFD1-458C-8D5F-BDBA93D79169}"/>
    <cellStyle name="Note 60 2 11 2" xfId="15391" xr:uid="{201B7007-745D-4A9F-9ABA-DC760E38A19E}"/>
    <cellStyle name="Note 60 2 11 2 2" xfId="22858" xr:uid="{02AE35BF-F85A-4C54-BFC8-5FEAE35F9268}"/>
    <cellStyle name="Note 60 2 11 2 3" xfId="32211" xr:uid="{81E4AA5C-3E90-4EE3-A030-F9C4B363BDE4}"/>
    <cellStyle name="Note 60 2 11 3" xfId="18651" xr:uid="{85464206-3836-4D16-937C-DFDC0F1B0F5A}"/>
    <cellStyle name="Note 60 2 11 4" xfId="26693" xr:uid="{9D09B6CF-E680-43E6-AD51-2A42EC53EF13}"/>
    <cellStyle name="Note 60 2 12" xfId="9323" xr:uid="{E7F73438-2516-40F4-ABB5-06DE12575552}"/>
    <cellStyle name="Note 60 2 12 2" xfId="15794" xr:uid="{3CBCFCC7-916F-4BE4-82A6-BB7AC42252FF}"/>
    <cellStyle name="Note 60 2 12 2 2" xfId="22523" xr:uid="{43DD2CA9-BDC4-4B97-9815-E7B47B652F92}"/>
    <cellStyle name="Note 60 2 12 2 3" xfId="32604" xr:uid="{40EA919C-18E8-426D-A613-798C7A540364}"/>
    <cellStyle name="Note 60 2 12 3" xfId="5463" xr:uid="{C77540FF-882D-4388-B362-1FCEBA226C1A}"/>
    <cellStyle name="Note 60 2 12 4" xfId="27085" xr:uid="{76C6A264-96CB-4133-9A8F-1874FC874F87}"/>
    <cellStyle name="Note 60 2 13" xfId="9491" xr:uid="{D6988A23-C618-477A-A34F-A36DE918BB02}"/>
    <cellStyle name="Note 60 2 13 2" xfId="15962" xr:uid="{6EA9DE20-6E61-4CEB-B6C0-66F57E8E9909}"/>
    <cellStyle name="Note 60 2 13 2 2" xfId="18769" xr:uid="{70491F61-2A60-413B-995A-F9CEC9EF151E}"/>
    <cellStyle name="Note 60 2 13 2 3" xfId="32759" xr:uid="{D2A421CB-4914-485F-9CC6-31B2BB32DB4B}"/>
    <cellStyle name="Note 60 2 13 3" xfId="22287" xr:uid="{DFE44E6A-15C0-4C00-B111-21F99CF845DD}"/>
    <cellStyle name="Note 60 2 13 4" xfId="27240" xr:uid="{FD36561E-43DF-40C5-8803-D2A4C9CE220C}"/>
    <cellStyle name="Note 60 2 14" xfId="10013" xr:uid="{5B27805B-A1BF-43A6-91B8-E47BE62C896D}"/>
    <cellStyle name="Note 60 2 14 2" xfId="16484" xr:uid="{4E8914DE-4147-4C22-B0FF-C37EF912ABF7}"/>
    <cellStyle name="Note 60 2 14 2 2" xfId="20366" xr:uid="{14257D48-D72E-4701-8101-78A68460648F}"/>
    <cellStyle name="Note 60 2 14 2 3" xfId="33101" xr:uid="{FC8B0923-3F3A-4480-B84F-3EE3F1D2AE16}"/>
    <cellStyle name="Note 60 2 14 3" xfId="5702" xr:uid="{81D9F472-11BA-4AAB-A939-F6459B6F1635}"/>
    <cellStyle name="Note 60 2 14 4" xfId="27589" xr:uid="{34E030F0-D6E0-4194-8B4A-BA2441060E3B}"/>
    <cellStyle name="Note 60 2 15" xfId="10192" xr:uid="{C0722248-5224-4876-A837-8072CED419B5}"/>
    <cellStyle name="Note 60 2 15 2" xfId="16663" xr:uid="{2B1A1F3C-87EB-4EF1-85E8-36CDC79C47DE}"/>
    <cellStyle name="Note 60 2 15 2 2" xfId="5948" xr:uid="{E88B9DC1-0148-4AB9-8870-9BE87F1E1F4F}"/>
    <cellStyle name="Note 60 2 15 2 3" xfId="33278" xr:uid="{0620A8E5-0699-4F23-A443-34AF00745740}"/>
    <cellStyle name="Note 60 2 15 3" xfId="6173" xr:uid="{5BC1BCCB-2247-46E9-B385-A9A4FE90C4C5}"/>
    <cellStyle name="Note 60 2 15 4" xfId="27765" xr:uid="{659E5E74-D9B4-4ED2-BC0C-FA057555C75D}"/>
    <cellStyle name="Note 60 2 16" xfId="10369" xr:uid="{034A4F1F-C6A4-40DE-A83D-7BC877692BAC}"/>
    <cellStyle name="Note 60 2 16 2" xfId="16840" xr:uid="{9496C7C2-4101-4401-AAE2-9B2CDCB7F819}"/>
    <cellStyle name="Note 60 2 16 2 2" xfId="5944" xr:uid="{48E26CF8-1C46-4518-9CC6-A15CDF12A692}"/>
    <cellStyle name="Note 60 2 16 2 3" xfId="33453" xr:uid="{E3931CE5-68BB-4AA6-9DD0-66EE2D6C6DDC}"/>
    <cellStyle name="Note 60 2 16 3" xfId="5904" xr:uid="{78A5DB58-7AA8-4BA2-9264-0A00F7883589}"/>
    <cellStyle name="Note 60 2 16 4" xfId="27941" xr:uid="{DCFCD984-B63E-4C77-90B0-3BB4DC422696}"/>
    <cellStyle name="Note 60 2 17" xfId="10531" xr:uid="{1C0EDF6D-C5EF-455C-B8ED-C5495511E8EE}"/>
    <cellStyle name="Note 60 2 17 2" xfId="17002" xr:uid="{F46C9CFC-A026-478C-BB91-2558E8048005}"/>
    <cellStyle name="Note 60 2 17 2 2" xfId="23135" xr:uid="{45680DA6-35B9-42D1-82E5-92C90C7DF356}"/>
    <cellStyle name="Note 60 2 17 2 3" xfId="33613" xr:uid="{16ED46DE-26EC-44A2-9BF8-F50A29B3578B}"/>
    <cellStyle name="Note 60 2 17 3" xfId="22701" xr:uid="{38C75E9D-458C-42B1-87F2-0BCC21CE0C69}"/>
    <cellStyle name="Note 60 2 17 4" xfId="28101" xr:uid="{0D83ABD4-038C-4EEE-8462-87326584D91F}"/>
    <cellStyle name="Note 60 2 18" xfId="11167" xr:uid="{2EC6491E-E616-4B4A-A7FA-DDCEE579FFC8}"/>
    <cellStyle name="Note 60 2 18 2" xfId="19148" xr:uid="{EBF406C0-E64A-4263-984F-7F2047382AE4}"/>
    <cellStyle name="Note 60 2 18 3" xfId="28489" xr:uid="{2838F1F1-30B2-4927-A571-0B24D1EB348C}"/>
    <cellStyle name="Note 60 2 19" xfId="11646" xr:uid="{81636E5D-4D4F-4B13-AA43-436964571579}"/>
    <cellStyle name="Note 60 2 19 2" xfId="5905" xr:uid="{910FC3B4-AC11-426B-A20B-4866CFA8D4BE}"/>
    <cellStyle name="Note 60 2 19 3" xfId="28932" xr:uid="{C9C233CF-3277-40F5-AC0E-1F22484D1E8D}"/>
    <cellStyle name="Note 60 2 2" xfId="2371" xr:uid="{00000000-0005-0000-0000-000044090000}"/>
    <cellStyle name="Note 60 2 2 2" xfId="4312" xr:uid="{59A23CA7-B1E6-4704-B18D-95566EBAC827}"/>
    <cellStyle name="Note 60 2 2 2 2" xfId="13565" xr:uid="{3305BB2E-EED9-472C-8C83-FDAA66B42374}"/>
    <cellStyle name="Note 60 2 2 2 2 2" xfId="23637" xr:uid="{00D67244-90A7-465B-AD5F-89A0454D9080}"/>
    <cellStyle name="Note 60 2 2 2 2 3" xfId="30706" xr:uid="{ED32335B-2D47-4DF5-8370-B360C63DE9A7}"/>
    <cellStyle name="Note 60 2 2 2 3" xfId="23073" xr:uid="{659C64A9-499F-4FC7-97F1-70514CA11796}"/>
    <cellStyle name="Note 60 2 2 2 4" xfId="25175" xr:uid="{0632EFC7-0832-4A47-BE6C-D848B80196F6}"/>
    <cellStyle name="Note 60 2 2 3" xfId="11647" xr:uid="{15A3FBB0-6680-49D3-B7F8-1BC00A896E2F}"/>
    <cellStyle name="Note 60 2 2 3 2" xfId="23769" xr:uid="{5FBACC53-62E6-499B-A116-59BE5B8448B9}"/>
    <cellStyle name="Note 60 2 2 3 3" xfId="28933" xr:uid="{2A440DF7-2E71-4843-819E-C0903C2CE2AB}"/>
    <cellStyle name="Note 60 2 2 4" xfId="12504" xr:uid="{9B474984-2BD0-445A-8F81-E1FA0A8DC09F}"/>
    <cellStyle name="Note 60 2 2 4 2" xfId="22289" xr:uid="{96E66CB7-785F-47D7-8208-906A903E63F7}"/>
    <cellStyle name="Note 60 2 2 4 3" xfId="29730" xr:uid="{914327D2-5370-4BA1-9A3A-128194906196}"/>
    <cellStyle name="Note 60 2 2 5" xfId="20639" xr:uid="{E6613E2E-82FA-456B-BDA4-91A05CC4A3A0}"/>
    <cellStyle name="Note 60 2 20" xfId="10674" xr:uid="{957539ED-849A-4221-924B-7EFE32D1F40D}"/>
    <cellStyle name="Note 60 2 20 2" xfId="18953" xr:uid="{47132C19-BC58-4868-BA4F-A7B6D5E080EC}"/>
    <cellStyle name="Note 60 2 20 3" xfId="28229" xr:uid="{8F3B5463-DDB8-42B8-A34B-B09FBADCAF00}"/>
    <cellStyle name="Note 60 2 21" xfId="11928" xr:uid="{D855F264-E642-445E-91F6-B8C8FC9B06F3}"/>
    <cellStyle name="Note 60 2 21 2" xfId="18957" xr:uid="{10B55DB6-814E-44C4-97E0-E4D1683315BD}"/>
    <cellStyle name="Note 60 2 21 3" xfId="29207" xr:uid="{A1C8A166-280B-4491-A1B9-DFB8EFE277C0}"/>
    <cellStyle name="Note 60 2 22" xfId="12111" xr:uid="{D26544E8-45B9-4D22-B49C-638984B6904B}"/>
    <cellStyle name="Note 60 2 22 2" xfId="20485" xr:uid="{F0EDFC32-B16F-45B4-A74D-89E60FE2616C}"/>
    <cellStyle name="Note 60 2 22 3" xfId="29386" xr:uid="{8BBC101D-FA6C-4CA8-8D1E-D43658D2311F}"/>
    <cellStyle name="Note 60 2 23" xfId="12232" xr:uid="{4F89DEA6-2AE1-465B-A2E0-7D49D88C541C}"/>
    <cellStyle name="Note 60 2 23 2" xfId="19427" xr:uid="{0F5A103B-6C42-4C27-AD98-7CD2200C58FB}"/>
    <cellStyle name="Note 60 2 23 3" xfId="29503" xr:uid="{DBC58B73-3826-47A0-8A5A-DA31AE874C3D}"/>
    <cellStyle name="Note 60 2 24" xfId="17254" xr:uid="{18099A51-E628-41BB-8ECC-64272A0B925E}"/>
    <cellStyle name="Note 60 2 24 2" xfId="7304" xr:uid="{7919C3EF-5887-43F1-B80E-50848820D25B}"/>
    <cellStyle name="Note 60 2 24 3" xfId="33818" xr:uid="{66E4815C-9426-4BD3-A4ED-0114C69BE0A3}"/>
    <cellStyle name="Note 60 2 25" xfId="17993" xr:uid="{F4BA2485-163C-4A80-A699-B9EDFDCE54C3}"/>
    <cellStyle name="Note 60 2 26" xfId="24071" xr:uid="{7F1D1802-4939-4B0D-84DF-CF80D736D174}"/>
    <cellStyle name="Note 60 2 27" xfId="33992" xr:uid="{EC082A6C-567D-4BE6-969E-69687C2F54F2}"/>
    <cellStyle name="Note 60 2 28" xfId="33936" xr:uid="{33178CAF-74CD-465C-BCEC-6777EB6DF490}"/>
    <cellStyle name="Note 60 2 3" xfId="3466" xr:uid="{4AA7F023-836A-40A8-806A-A4F62DC226CA}"/>
    <cellStyle name="Note 60 2 3 2" xfId="13564" xr:uid="{DC839503-87A2-4B3A-8920-3195E0BBCFEE}"/>
    <cellStyle name="Note 60 2 3 2 2" xfId="17453" xr:uid="{5F93E45E-8D0B-4D34-A10A-C9961B72AA48}"/>
    <cellStyle name="Note 60 2 3 2 3" xfId="30705" xr:uid="{813D3DE9-AD99-4C47-84F9-557858AC3E67}"/>
    <cellStyle name="Note 60 2 3 3" xfId="7205" xr:uid="{35FE69DF-0B42-4156-9942-F9339B78AF6E}"/>
    <cellStyle name="Note 60 2 3 4" xfId="23583" xr:uid="{D90DCD12-E23E-40BB-AF77-E1C89B51F67F}"/>
    <cellStyle name="Note 60 2 3 5" xfId="25174" xr:uid="{17A52417-BF2F-4BA0-A77D-388ABBCF3410}"/>
    <cellStyle name="Note 60 2 4" xfId="3820" xr:uid="{AF4EC94C-CD3C-4971-8C78-1017E88ABA13}"/>
    <cellStyle name="Note 60 2 4 2" xfId="14136" xr:uid="{3FDD466C-F098-43B0-B515-283AADB0B46D}"/>
    <cellStyle name="Note 60 2 4 2 2" xfId="21258" xr:uid="{B1B95B14-69E2-4B1B-A6C4-230155A39745}"/>
    <cellStyle name="Note 60 2 4 2 3" xfId="31164" xr:uid="{FA5492FF-9A6E-415C-B670-4BE8CFE05EAA}"/>
    <cellStyle name="Note 60 2 4 3" xfId="17406" xr:uid="{9A12428B-6BCC-497B-93DC-9D60541C2F03}"/>
    <cellStyle name="Note 60 2 4 4" xfId="25643" xr:uid="{BC85A1A0-21C9-40E9-A738-9178A1D363D1}"/>
    <cellStyle name="Note 60 2 5" xfId="7352" xr:uid="{8BC0EFB6-FC3D-47B2-A6CC-B41A3AF82E37}"/>
    <cellStyle name="Note 60 2 5 2" xfId="13738" xr:uid="{7C5551AF-0A86-4309-9A9F-6A0C55BA3BB9}"/>
    <cellStyle name="Note 60 2 5 2 2" xfId="22542" xr:uid="{99B4ABCB-0D22-4548-B4C3-C16639AD98B2}"/>
    <cellStyle name="Note 60 2 5 2 3" xfId="30873" xr:uid="{E263279D-7434-434F-A999-FAE722C7532D}"/>
    <cellStyle name="Note 60 2 5 3" xfId="22964" xr:uid="{05CB7AA2-B23F-488D-8849-43C00FD4E710}"/>
    <cellStyle name="Note 60 2 5 4" xfId="25347" xr:uid="{F38DFDFD-2DCA-460B-BF6B-87DB511D1A82}"/>
    <cellStyle name="Note 60 2 6" xfId="7901" xr:uid="{9586DABF-C6A9-44A0-A1B1-A8CDC643940F}"/>
    <cellStyle name="Note 60 2 6 2" xfId="14372" xr:uid="{CA532868-3B4E-447B-8E9B-317D96F3F52F}"/>
    <cellStyle name="Note 60 2 6 2 2" xfId="19206" xr:uid="{41C94A76-76D9-4D1D-B72E-DD1936765FFE}"/>
    <cellStyle name="Note 60 2 6 2 3" xfId="31388" xr:uid="{71743B0B-022C-4DF0-8CC9-4A73BC78727F}"/>
    <cellStyle name="Note 60 2 6 3" xfId="7664" xr:uid="{A64B18F6-01D5-4C97-85FD-7B86FE730986}"/>
    <cellStyle name="Note 60 2 6 4" xfId="25867" xr:uid="{9C03E553-A567-4AD5-9080-6D6BC735644A}"/>
    <cellStyle name="Note 60 2 7" xfId="8065" xr:uid="{45F647C9-66FE-43DF-A6DA-2EED133BB579}"/>
    <cellStyle name="Note 60 2 7 2" xfId="14536" xr:uid="{64A40975-9115-4BFD-B86A-FA5DF7F760D8}"/>
    <cellStyle name="Note 60 2 7 2 2" xfId="5893" xr:uid="{4BD2DF81-17F8-4547-AAF4-81F5413CD4BF}"/>
    <cellStyle name="Note 60 2 7 2 3" xfId="31546" xr:uid="{EEC46FB2-9B89-43D7-9936-5EC635F721E9}"/>
    <cellStyle name="Note 60 2 7 3" xfId="18547" xr:uid="{C6D28C7A-E213-430A-9945-1A05C07BA748}"/>
    <cellStyle name="Note 60 2 7 4" xfId="26026" xr:uid="{7CC4DD02-E293-4F8D-9DFE-7CD4EA7D9F89}"/>
    <cellStyle name="Note 60 2 8" xfId="8608" xr:uid="{82AB1B5B-1F83-4D8E-BD45-D588E62B75C8}"/>
    <cellStyle name="Note 60 2 8 2" xfId="15079" xr:uid="{7B7BF4EA-B20F-41E5-844F-08FF1C9E136A}"/>
    <cellStyle name="Note 60 2 8 2 2" xfId="21027" xr:uid="{AA4F57FC-C663-45DF-99F4-10E627C107BA}"/>
    <cellStyle name="Note 60 2 8 2 3" xfId="31981" xr:uid="{B89BC870-753D-4878-AEC8-3A90353571DF}"/>
    <cellStyle name="Note 60 2 8 3" xfId="5271" xr:uid="{BEE7254D-DFFA-403F-B338-59D3255A76BF}"/>
    <cellStyle name="Note 60 2 8 4" xfId="26460" xr:uid="{9F55E376-FF75-4F37-AEC5-FAB4CAD353A1}"/>
    <cellStyle name="Note 60 2 9" xfId="8378" xr:uid="{0132F2AA-D61B-4B5B-992B-7EA1FABE1C02}"/>
    <cellStyle name="Note 60 2 9 2" xfId="14849" xr:uid="{25C9B129-AD71-42C2-B884-217A276C9118}"/>
    <cellStyle name="Note 60 2 9 2 2" xfId="7781" xr:uid="{5DECF071-27CB-4AD7-819B-4DB6EA217727}"/>
    <cellStyle name="Note 60 2 9 2 3" xfId="31760" xr:uid="{F8E4632B-8EFD-443B-B9BE-E78A54F64550}"/>
    <cellStyle name="Note 60 2 9 3" xfId="21161" xr:uid="{E3706336-C881-4038-9138-EDFB90F560A3}"/>
    <cellStyle name="Note 60 2 9 4" xfId="26241" xr:uid="{F7B8A76D-2AC9-4309-8B94-52F934942E7C}"/>
    <cellStyle name="Note 60 20" xfId="11166" xr:uid="{7EBE5545-55BB-420B-95A7-D9B3E39CD072}"/>
    <cellStyle name="Note 60 20 2" xfId="18867" xr:uid="{D992C4F4-2CE8-4828-BD25-CA7A24744CC0}"/>
    <cellStyle name="Note 60 20 3" xfId="28488" xr:uid="{ED7D3849-78AB-40D6-A5A3-DB91C21EB177}"/>
    <cellStyle name="Note 60 21" xfId="11645" xr:uid="{A4431F34-57A0-4B64-BD7D-72EB413D3C57}"/>
    <cellStyle name="Note 60 21 2" xfId="20253" xr:uid="{696ABD67-4E12-4BBE-B004-1CF958A12004}"/>
    <cellStyle name="Note 60 21 3" xfId="28931" xr:uid="{5103704E-4A69-4341-A427-BAB0CBD92830}"/>
    <cellStyle name="Note 60 22" xfId="10675" xr:uid="{9D5461D5-7175-4E9A-8AD3-59CC6B804866}"/>
    <cellStyle name="Note 60 22 2" xfId="22348" xr:uid="{3898E6CF-DDFD-4565-9500-FF2FB63805A7}"/>
    <cellStyle name="Note 60 22 3" xfId="28230" xr:uid="{DCFCBD76-7AAC-4A2E-80DB-78E4F6F667FD}"/>
    <cellStyle name="Note 60 23" xfId="11927" xr:uid="{07A2E138-BF9B-43D1-B402-7000CA2491F0}"/>
    <cellStyle name="Note 60 23 2" xfId="21416" xr:uid="{E0740D18-1C3A-4E8D-8F80-A24D7A6B8E3B}"/>
    <cellStyle name="Note 60 23 3" xfId="29206" xr:uid="{3547A54F-45CA-408C-87A2-7FA994B5401C}"/>
    <cellStyle name="Note 60 24" xfId="12110" xr:uid="{D6CA4481-20D9-4AE9-AE33-28DE9E2D8574}"/>
    <cellStyle name="Note 60 24 2" xfId="4527" xr:uid="{26E0212D-239C-411E-BD00-B6D0067E43A5}"/>
    <cellStyle name="Note 60 24 3" xfId="29385" xr:uid="{2CD84F6E-6F7E-413C-87D1-542A098A6723}"/>
    <cellStyle name="Note 60 25" xfId="12231" xr:uid="{7CD4F4DC-006B-4574-9D6F-5E9A25980CAD}"/>
    <cellStyle name="Note 60 25 2" xfId="22577" xr:uid="{E5E7BDA4-4172-4203-93D9-12E4A39AD21F}"/>
    <cellStyle name="Note 60 25 3" xfId="29502" xr:uid="{CBF320FC-A466-4C69-AA64-4A4F4398127F}"/>
    <cellStyle name="Note 60 26" xfId="17253" xr:uid="{04E0E15D-AE7D-43EA-B287-530908F0B4CD}"/>
    <cellStyle name="Note 60 26 2" xfId="20923" xr:uid="{7AA1C16B-EBA3-47CA-82EB-75FC79AF5DF7}"/>
    <cellStyle name="Note 60 26 3" xfId="33817" xr:uid="{997F573F-C9E7-4A1B-B190-C712A47688BF}"/>
    <cellStyle name="Note 60 27" xfId="21952" xr:uid="{1B8EA654-23A7-4DB7-9E7B-902730C464E6}"/>
    <cellStyle name="Note 60 28" xfId="34047" xr:uid="{FDCE27D5-2B5C-447B-9E14-259697677D4D}"/>
    <cellStyle name="Note 60 29" xfId="24103" xr:uid="{C3367042-744D-4838-AE9F-D9E12A56A2E5}"/>
    <cellStyle name="Note 60 3" xfId="2372" xr:uid="{00000000-0005-0000-0000-000045090000}"/>
    <cellStyle name="Note 60 3 2" xfId="4313" xr:uid="{CBA1D702-BB9E-49FA-8B6E-DD03FF78A3BC}"/>
    <cellStyle name="Note 60 3 2 2" xfId="13566" xr:uid="{84FB52C4-2BA3-4182-875B-DD5AA08BC886}"/>
    <cellStyle name="Note 60 3 2 2 2" xfId="20146" xr:uid="{7886F3E5-FF45-4B58-9DEF-7F5BEDC834A9}"/>
    <cellStyle name="Note 60 3 2 2 3" xfId="30707" xr:uid="{3D158851-E465-470B-918C-54BA917DE9A6}"/>
    <cellStyle name="Note 60 3 2 3" xfId="23420" xr:uid="{A4A905A0-CBBA-413C-8078-FBD2873EBB8A}"/>
    <cellStyle name="Note 60 3 2 4" xfId="25176" xr:uid="{0B6082B1-B81D-4CC7-A494-56267AF7AF29}"/>
    <cellStyle name="Note 60 3 3" xfId="11648" xr:uid="{098E02A5-A0D3-4DEA-A8D7-F38970CC606D}"/>
    <cellStyle name="Note 60 3 3 2" xfId="18446" xr:uid="{4924EE14-1E0E-466C-9D53-745D1DE7104E}"/>
    <cellStyle name="Note 60 3 3 3" xfId="28934" xr:uid="{6D0268B9-C1C8-425A-9D49-D7662BE04923}"/>
    <cellStyle name="Note 60 3 4" xfId="12505" xr:uid="{5082D70E-95C9-417D-9651-D79DC4DDC46B}"/>
    <cellStyle name="Note 60 3 4 2" xfId="21085" xr:uid="{463B817A-1A04-4310-9625-585797C2B570}"/>
    <cellStyle name="Note 60 3 4 3" xfId="29731" xr:uid="{0F6A31B5-1BFF-4FE9-AC44-DD28E04F93A3}"/>
    <cellStyle name="Note 60 3 5" xfId="18952" xr:uid="{BCA9DEEB-9961-41A9-A522-9FA4055FAEB5}"/>
    <cellStyle name="Note 60 3 6" xfId="24213" xr:uid="{FDE355B6-FF3C-40C5-BFA0-CB1A1A8CBDC2}"/>
    <cellStyle name="Note 60 30" xfId="24031" xr:uid="{F2CAF73C-B3EE-451C-B529-CC622A0BBD66}"/>
    <cellStyle name="Note 60 4" xfId="3335" xr:uid="{96678D52-40D5-4321-A6B8-177DED92CCE3}"/>
    <cellStyle name="Note 60 4 2" xfId="12965" xr:uid="{48762574-4A23-4190-87C0-3E1C79792C78}"/>
    <cellStyle name="Note 60 4 2 2" xfId="18792" xr:uid="{E8C4890A-6258-4C64-BEE2-930F4A750D74}"/>
    <cellStyle name="Note 60 4 2 3" xfId="30190" xr:uid="{DF838F77-F70C-4431-B181-93A796490391}"/>
    <cellStyle name="Note 60 4 3" xfId="6615" xr:uid="{1AC8C366-C727-43F7-AA5A-C86F8471576B}"/>
    <cellStyle name="Note 60 4 4" xfId="20594" xr:uid="{489B2002-771D-47B5-9384-000E2C38A76E}"/>
    <cellStyle name="Note 60 5" xfId="3467" xr:uid="{F535990F-0574-4B63-AB98-F1D88A64D7DD}"/>
    <cellStyle name="Note 60 5 2" xfId="13563" xr:uid="{05FFD4FD-A57B-4715-8A5F-4B0B05608B46}"/>
    <cellStyle name="Note 60 5 2 2" xfId="18156" xr:uid="{1FA7EA5B-D679-45D0-B857-9C0A641CD952}"/>
    <cellStyle name="Note 60 5 2 3" xfId="30704" xr:uid="{EF5A7BDA-3F52-4925-BC83-CD61A333E2DB}"/>
    <cellStyle name="Note 60 5 3" xfId="7204" xr:uid="{79F9620C-1014-45D4-B3BE-1A435B38A657}"/>
    <cellStyle name="Note 60 5 4" xfId="23681" xr:uid="{361C1BC2-E578-4900-8476-2E683E43A887}"/>
    <cellStyle name="Note 60 5 5" xfId="25173" xr:uid="{50CE1B4A-F939-4431-8AAE-586A816A3802}"/>
    <cellStyle name="Note 60 6" xfId="3819" xr:uid="{7FDD56E9-A22A-43B5-A567-52AD1DE2661C}"/>
    <cellStyle name="Note 60 6 2" xfId="14135" xr:uid="{B32FFBBD-4D71-4A1F-ADDF-A8FAC4038417}"/>
    <cellStyle name="Note 60 6 2 2" xfId="4885" xr:uid="{485D6FA3-BEF7-4AF6-9F0C-E0B347021F91}"/>
    <cellStyle name="Note 60 6 2 3" xfId="31163" xr:uid="{5F993769-E0A7-4A94-ABB7-0DEF9754D9BD}"/>
    <cellStyle name="Note 60 6 3" xfId="4987" xr:uid="{7F5FFDA0-0244-497C-BB96-50B0CE357276}"/>
    <cellStyle name="Note 60 6 4" xfId="25642" xr:uid="{5C7EB04D-3AB4-4A14-A9B6-F98368105B9F}"/>
    <cellStyle name="Note 60 7" xfId="7558" xr:uid="{60A794AA-7D13-4F0A-971F-B0A5E0938CF5}"/>
    <cellStyle name="Note 60 7 2" xfId="13962" xr:uid="{15A9462C-56CB-4952-9E4B-F942238B4087}"/>
    <cellStyle name="Note 60 7 2 2" xfId="22434" xr:uid="{BD69012F-DF5D-4AA1-842E-C844F65368C0}"/>
    <cellStyle name="Note 60 7 2 3" xfId="30992" xr:uid="{A0863327-BDEB-4323-9466-11885A856A61}"/>
    <cellStyle name="Note 60 7 3" xfId="5292" xr:uid="{1251D997-7527-4F1D-8006-775149CB550A}"/>
    <cellStyle name="Note 60 7 4" xfId="25471" xr:uid="{DF8540C1-85C8-4956-A381-55219B3D7175}"/>
    <cellStyle name="Note 60 8" xfId="7900" xr:uid="{A846AF80-7105-4FAA-9796-DCB99A023505}"/>
    <cellStyle name="Note 60 8 2" xfId="14371" xr:uid="{395935DC-9490-44EC-9896-F6A96C77AFA6}"/>
    <cellStyle name="Note 60 8 2 2" xfId="21314" xr:uid="{4F897401-1FB7-44B2-AC97-BE250259C79A}"/>
    <cellStyle name="Note 60 8 2 3" xfId="31387" xr:uid="{FAE08E40-73A0-48AE-B34E-0D3F65B75EAF}"/>
    <cellStyle name="Note 60 8 3" xfId="23746" xr:uid="{BEB06B1F-5164-41EA-BBD9-E8D4A777BC98}"/>
    <cellStyle name="Note 60 8 4" xfId="25866" xr:uid="{B4E4551B-E0F4-41A4-85D1-C6FADBD59898}"/>
    <cellStyle name="Note 60 9" xfId="8066" xr:uid="{E1D1C875-78B2-4F4F-858F-98CCC9831E76}"/>
    <cellStyle name="Note 60 9 2" xfId="14537" xr:uid="{DC0A21E5-EA82-4A9E-A903-4B80D58BA5A6}"/>
    <cellStyle name="Note 60 9 2 2" xfId="21285" xr:uid="{694FC687-1A9B-4369-959D-754A7F0CF474}"/>
    <cellStyle name="Note 60 9 2 3" xfId="31547" xr:uid="{13AD10E4-563A-4AE5-A3CE-6998B093E13D}"/>
    <cellStyle name="Note 60 9 3" xfId="18519" xr:uid="{17B87B17-215F-4A16-8519-D096CB279513}"/>
    <cellStyle name="Note 60 9 4" xfId="26027" xr:uid="{3ABFBB5D-1276-4AEE-8CF4-1BF71492E10A}"/>
    <cellStyle name="Note 60_TRAFO" xfId="2373" xr:uid="{00000000-0005-0000-0000-000046090000}"/>
    <cellStyle name="Note 61" xfId="2374" xr:uid="{00000000-0005-0000-0000-000047090000}"/>
    <cellStyle name="Note 61 10" xfId="8609" xr:uid="{9E25C774-D692-48C5-841A-187769077C2D}"/>
    <cellStyle name="Note 61 10 2" xfId="15080" xr:uid="{791CD5A3-50CA-407C-825A-9A8EF479FDA9}"/>
    <cellStyle name="Note 61 10 2 2" xfId="18718" xr:uid="{1FB896E0-4EEA-47C1-AEC3-A3005260A534}"/>
    <cellStyle name="Note 61 10 2 3" xfId="31982" xr:uid="{8B8640F4-D7B3-4640-ACDE-1C9DAE0B6AB0}"/>
    <cellStyle name="Note 61 10 3" xfId="4693" xr:uid="{ACBB8A6F-0529-4EE7-B81A-0C9C071ED53E}"/>
    <cellStyle name="Note 61 10 4" xfId="26461" xr:uid="{7FB2ABA6-5350-4203-8276-4F0D463DDEDA}"/>
    <cellStyle name="Note 61 11" xfId="8379" xr:uid="{0907E22A-E48F-4353-8222-F3B411307771}"/>
    <cellStyle name="Note 61 11 2" xfId="14850" xr:uid="{3AF29F0A-67A6-4460-96AA-4979D9238B9E}"/>
    <cellStyle name="Note 61 11 2 2" xfId="17420" xr:uid="{07606ABB-30FC-4408-BB92-0670A940587E}"/>
    <cellStyle name="Note 61 11 2 3" xfId="31761" xr:uid="{74C26335-E5B2-4D16-B649-4035CE7A5D90}"/>
    <cellStyle name="Note 61 11 3" xfId="18960" xr:uid="{D606F34C-BCCE-4CC2-A59D-17810FB1CE6A}"/>
    <cellStyle name="Note 61 11 4" xfId="26242" xr:uid="{6E512DA0-6040-4FAF-9FD7-B10816CC78CA}"/>
    <cellStyle name="Note 61 12" xfId="9090" xr:uid="{30FC5D3E-D13F-4074-BC69-D3E8CC1F262B}"/>
    <cellStyle name="Note 61 12 2" xfId="15561" xr:uid="{D7F072D6-C3DC-46F0-9DBB-B48C136DFA46}"/>
    <cellStyle name="Note 61 12 2 2" xfId="20959" xr:uid="{CC5AC8CB-EE20-4FA6-9B46-C5C43295A5AD}"/>
    <cellStyle name="Note 61 12 2 3" xfId="32380" xr:uid="{C13AE863-DD2B-405A-A8F8-481822095DDA}"/>
    <cellStyle name="Note 61 12 3" xfId="21346" xr:uid="{307CF24F-4401-462A-B5C1-1107C5F638AA}"/>
    <cellStyle name="Note 61 12 4" xfId="26862" xr:uid="{40C167A8-1D3D-4D65-8EC8-87132A34EB57}"/>
    <cellStyle name="Note 61 13" xfId="8732" xr:uid="{B0C49B13-F4F5-4DCF-B4E5-F3CFA9DF20BC}"/>
    <cellStyle name="Note 61 13 2" xfId="15203" xr:uid="{85B8DCD9-6153-417A-9FB9-4D32A7765B5C}"/>
    <cellStyle name="Note 61 13 2 2" xfId="18078" xr:uid="{30403768-33AB-4C87-BDB8-53FAEA0D555E}"/>
    <cellStyle name="Note 61 13 2 3" xfId="32092" xr:uid="{D3D66E01-AB6C-4C8D-BEC5-01004628C461}"/>
    <cellStyle name="Note 61 13 3" xfId="21993" xr:uid="{676CF894-7FCF-4E8E-8476-B98B033B9CAE}"/>
    <cellStyle name="Note 61 13 4" xfId="26571" xr:uid="{ED4ED0D8-EE74-402A-85DD-AC3234413A3E}"/>
    <cellStyle name="Note 61 14" xfId="9324" xr:uid="{4AAD148C-615C-4F7A-BF94-B73B1C69771F}"/>
    <cellStyle name="Note 61 14 2" xfId="15795" xr:uid="{0436FFFD-53F7-4B9C-9E60-C73C4F88D811}"/>
    <cellStyle name="Note 61 14 2 2" xfId="5552" xr:uid="{88612207-1307-424C-B785-CCC268FB9396}"/>
    <cellStyle name="Note 61 14 2 3" xfId="32605" xr:uid="{87952358-1D88-4DE0-BA88-0DCB250F700D}"/>
    <cellStyle name="Note 61 14 3" xfId="5713" xr:uid="{F2404DE9-5BB2-4A7F-A106-0C2C7698016B}"/>
    <cellStyle name="Note 61 14 4" xfId="27086" xr:uid="{8770AF50-0D73-4CAE-B90B-C9143B655ADF}"/>
    <cellStyle name="Note 61 15" xfId="9490" xr:uid="{9E083B9E-8AFF-4D82-9E27-7FBC2109D3B3}"/>
    <cellStyle name="Note 61 15 2" xfId="15961" xr:uid="{DB2C887E-C48C-4EC9-851D-8FCE272258FF}"/>
    <cellStyle name="Note 61 15 2 2" xfId="23778" xr:uid="{F145E4D7-372D-4D05-A779-FB9ACD7B6C98}"/>
    <cellStyle name="Note 61 15 2 3" xfId="32758" xr:uid="{FA40E0CC-871B-4BB5-88A4-A814CA8D604C}"/>
    <cellStyle name="Note 61 15 3" xfId="5445" xr:uid="{6A75FF76-A74E-44B4-84FC-2F08DF3DF2E4}"/>
    <cellStyle name="Note 61 15 4" xfId="27239" xr:uid="{24D97629-51E8-4660-870F-A06053A8485F}"/>
    <cellStyle name="Note 61 16" xfId="10014" xr:uid="{A79B6015-388A-452E-9CCA-454D9398FC89}"/>
    <cellStyle name="Note 61 16 2" xfId="16485" xr:uid="{00034B2E-8915-429C-9B56-28204DE6B71F}"/>
    <cellStyle name="Note 61 16 2 2" xfId="20279" xr:uid="{D608824D-AC83-4AED-9132-1A4F36E10099}"/>
    <cellStyle name="Note 61 16 2 3" xfId="33102" xr:uid="{DBA23178-6D79-4FC9-AB93-92C740F98664}"/>
    <cellStyle name="Note 61 16 3" xfId="20850" xr:uid="{1551CC0A-A982-4557-90DB-549013CDF03C}"/>
    <cellStyle name="Note 61 16 4" xfId="27590" xr:uid="{6541EE8E-268A-4E8F-ABDC-9F75E9DD8DAD}"/>
    <cellStyle name="Note 61 17" xfId="10193" xr:uid="{DB42552D-0729-4358-8453-6B01D45E071A}"/>
    <cellStyle name="Note 61 17 2" xfId="16664" xr:uid="{4E576948-B819-4DB9-BAE9-C71DDB8A4019}"/>
    <cellStyle name="Note 61 17 2 2" xfId="21578" xr:uid="{3A1A6780-D406-4B0B-B3B6-B63B326A2B88}"/>
    <cellStyle name="Note 61 17 2 3" xfId="33279" xr:uid="{0E6AC1F6-DC66-41E0-989D-8C603D9B8B44}"/>
    <cellStyle name="Note 61 17 3" xfId="19749" xr:uid="{5E259898-1867-4770-866D-A4C8E6E77A83}"/>
    <cellStyle name="Note 61 17 4" xfId="27766" xr:uid="{22617A9C-58C0-4B0C-8685-51497617F202}"/>
    <cellStyle name="Note 61 18" xfId="10370" xr:uid="{934A30C4-5485-4CBD-8ADC-D81F6FB423E3}"/>
    <cellStyle name="Note 61 18 2" xfId="16841" xr:uid="{42661AE3-5AB7-4622-861D-0E723BBE8784}"/>
    <cellStyle name="Note 61 18 2 2" xfId="20957" xr:uid="{B3A9D81D-B648-4A7D-B653-E5EFF48262E6}"/>
    <cellStyle name="Note 61 18 2 3" xfId="33454" xr:uid="{1E142266-A03C-4129-8993-98824B0F9FDD}"/>
    <cellStyle name="Note 61 18 3" xfId="17693" xr:uid="{F25C172E-AA42-43CD-89CC-46963FA56D15}"/>
    <cellStyle name="Note 61 18 4" xfId="27942" xr:uid="{F2478E44-8F53-44F6-8A54-793C6F46F6C7}"/>
    <cellStyle name="Note 61 19" xfId="10532" xr:uid="{BD3B88B0-8DC0-4545-A866-A58599E16A67}"/>
    <cellStyle name="Note 61 19 2" xfId="17003" xr:uid="{EEE8CE06-1DCE-4AE6-9DEC-7CFF92F713DF}"/>
    <cellStyle name="Note 61 19 2 2" xfId="5689" xr:uid="{5B8FE3DF-9748-4672-99F5-9D14ECF06F1C}"/>
    <cellStyle name="Note 61 19 2 3" xfId="33614" xr:uid="{C00F2B15-ECE2-41C3-AF95-6D51EC9355CE}"/>
    <cellStyle name="Note 61 19 3" xfId="18218" xr:uid="{856B1C8C-2701-4F9E-9C27-024C78B1F59F}"/>
    <cellStyle name="Note 61 19 4" xfId="28102" xr:uid="{5458EDC2-CEA6-4775-AA59-AE9B299A2F22}"/>
    <cellStyle name="Note 61 2" xfId="2375" xr:uid="{00000000-0005-0000-0000-000048090000}"/>
    <cellStyle name="Note 61 2 10" xfId="9091" xr:uid="{A2A3AE36-C4B4-4141-AD31-65AF92272742}"/>
    <cellStyle name="Note 61 2 10 2" xfId="15562" xr:uid="{7FA195C3-AB28-4630-B9FB-CE4A4B02EB2F}"/>
    <cellStyle name="Note 61 2 10 2 2" xfId="20111" xr:uid="{75415A16-1930-4643-9D0B-699474379D5A}"/>
    <cellStyle name="Note 61 2 10 2 3" xfId="32381" xr:uid="{37542FFC-E9DA-4AC8-9CF9-BD222C8FF867}"/>
    <cellStyle name="Note 61 2 10 3" xfId="19026" xr:uid="{63CC9498-C553-46FE-A4F9-F0389514FC89}"/>
    <cellStyle name="Note 61 2 10 4" xfId="26863" xr:uid="{3E357867-FF30-4000-9F94-FDA9C3EE06AF}"/>
    <cellStyle name="Note 61 2 11" xfId="8733" xr:uid="{40E545C1-9788-47E0-B89D-C13F4E6B63F1}"/>
    <cellStyle name="Note 61 2 11 2" xfId="15204" xr:uid="{3AD5C4D2-A899-4AA7-8C08-9E50A3BE46F0}"/>
    <cellStyle name="Note 61 2 11 2 2" xfId="5242" xr:uid="{FE0947A6-12A2-4629-9EEC-FDCDA830E75F}"/>
    <cellStyle name="Note 61 2 11 2 3" xfId="32093" xr:uid="{EFD0C588-37A1-455A-906C-6759DC504D8E}"/>
    <cellStyle name="Note 61 2 11 3" xfId="22482" xr:uid="{A23FBB74-4194-43DB-B51A-4DB222F7040D}"/>
    <cellStyle name="Note 61 2 11 4" xfId="26572" xr:uid="{BAA2C2C4-5ACB-4630-84F2-5C12E6EE4C35}"/>
    <cellStyle name="Note 61 2 12" xfId="9325" xr:uid="{321D47A9-6533-4696-85E1-7E34F0A2E92A}"/>
    <cellStyle name="Note 61 2 12 2" xfId="15796" xr:uid="{2BE12A79-F333-43EB-8597-2E42F0A08D0A}"/>
    <cellStyle name="Note 61 2 12 2 2" xfId="19350" xr:uid="{AB854A60-3196-4FEB-A972-63C717EC2697}"/>
    <cellStyle name="Note 61 2 12 2 3" xfId="32606" xr:uid="{0558F368-675C-4C9B-A275-87F4B2326BFD}"/>
    <cellStyle name="Note 61 2 12 3" xfId="17916" xr:uid="{E9681E79-B78F-4132-A108-E0CE98BD9D06}"/>
    <cellStyle name="Note 61 2 12 4" xfId="27087" xr:uid="{EC6964EC-B217-41AD-B3D9-4B1538A85FEF}"/>
    <cellStyle name="Note 61 2 13" xfId="9489" xr:uid="{A0BFBBE9-D28D-4CCD-93D7-8C63AC5A54F3}"/>
    <cellStyle name="Note 61 2 13 2" xfId="15960" xr:uid="{DB240907-CAFB-42C1-99F6-18F564E86E17}"/>
    <cellStyle name="Note 61 2 13 2 2" xfId="6537" xr:uid="{CCD7F823-8901-48D6-83CC-5A02F487EF07}"/>
    <cellStyle name="Note 61 2 13 2 3" xfId="32757" xr:uid="{2E0140D8-B6F6-414E-A03E-E005D5DB3CCA}"/>
    <cellStyle name="Note 61 2 13 3" xfId="17456" xr:uid="{D9CA3BE8-E892-4F56-B859-98715AA57230}"/>
    <cellStyle name="Note 61 2 13 4" xfId="27238" xr:uid="{6A30D109-2201-40C6-A57A-C591012CE530}"/>
    <cellStyle name="Note 61 2 14" xfId="10015" xr:uid="{CEF791A6-F60A-4AF8-8249-8C1B0DF7FF5F}"/>
    <cellStyle name="Note 61 2 14 2" xfId="16486" xr:uid="{FDD0012B-DF87-407F-B914-8FDF55B837BB}"/>
    <cellStyle name="Note 61 2 14 2 2" xfId="17636" xr:uid="{2871D27C-4FEB-4FEC-A140-1AD09FF02165}"/>
    <cellStyle name="Note 61 2 14 2 3" xfId="33103" xr:uid="{97980DA4-780F-4E1F-9984-015D42B38C99}"/>
    <cellStyle name="Note 61 2 14 3" xfId="23732" xr:uid="{7010ADDC-3AD5-48E3-9890-3A4C934EBC06}"/>
    <cellStyle name="Note 61 2 14 4" xfId="27591" xr:uid="{7D846420-C133-42F9-8E2A-A75E2211EC86}"/>
    <cellStyle name="Note 61 2 15" xfId="10194" xr:uid="{AE745C4D-6307-471B-A005-3F2E30C2BA1A}"/>
    <cellStyle name="Note 61 2 15 2" xfId="16665" xr:uid="{FCFE23B7-6901-438D-8E8F-A31B71FCA5CD}"/>
    <cellStyle name="Note 61 2 15 2 2" xfId="4590" xr:uid="{628932C5-E335-4CDD-B5C4-75251D626EC8}"/>
    <cellStyle name="Note 61 2 15 2 3" xfId="33280" xr:uid="{6AFF83CB-0EB3-4C1C-866D-A754A527F839}"/>
    <cellStyle name="Note 61 2 15 3" xfId="19830" xr:uid="{D19DF508-3478-4176-AAC6-B7591C02E763}"/>
    <cellStyle name="Note 61 2 15 4" xfId="27767" xr:uid="{14555536-CDC7-492E-AFC8-CA51AF0D2F74}"/>
    <cellStyle name="Note 61 2 16" xfId="10371" xr:uid="{8406CABE-1714-4161-BA5B-A178213EDE74}"/>
    <cellStyle name="Note 61 2 16 2" xfId="16842" xr:uid="{C3D6CD47-1838-47C5-8893-F3092D361A5C}"/>
    <cellStyle name="Note 61 2 16 2 2" xfId="6087" xr:uid="{659C5510-CC7B-41AA-B49C-25FA318F8731}"/>
    <cellStyle name="Note 61 2 16 2 3" xfId="33455" xr:uid="{D2944C4B-106B-42F0-B9D4-543F5D458124}"/>
    <cellStyle name="Note 61 2 16 3" xfId="17491" xr:uid="{B148B1A5-4322-41C8-9812-90AE1641C0D3}"/>
    <cellStyle name="Note 61 2 16 4" xfId="27943" xr:uid="{944A7F3F-9DF4-412A-A8DE-B34B94B7DBFA}"/>
    <cellStyle name="Note 61 2 17" xfId="10533" xr:uid="{53609104-1A67-46EB-8C8B-059460895F24}"/>
    <cellStyle name="Note 61 2 17 2" xfId="17004" xr:uid="{34084A5A-4EE4-4569-BF49-A57F3ED338A3}"/>
    <cellStyle name="Note 61 2 17 2 2" xfId="19768" xr:uid="{FF2FC27F-E01F-4398-AA63-BC9679D28507}"/>
    <cellStyle name="Note 61 2 17 2 3" xfId="33615" xr:uid="{6B1EB7E0-505F-476B-AA5F-9DDB69EE8E57}"/>
    <cellStyle name="Note 61 2 17 3" xfId="19833" xr:uid="{87CAF94B-94CA-48EB-A298-4F820A7C4061}"/>
    <cellStyle name="Note 61 2 17 4" xfId="28103" xr:uid="{B6C40BEE-528D-4DF5-9461-B3636C94BD76}"/>
    <cellStyle name="Note 61 2 18" xfId="11169" xr:uid="{D26E3BBA-F2E8-4F29-8E06-3336FBF4AA4C}"/>
    <cellStyle name="Note 61 2 18 2" xfId="19203" xr:uid="{11DE2F06-1C25-47CF-AC59-282A0D5F4313}"/>
    <cellStyle name="Note 61 2 18 3" xfId="28491" xr:uid="{CD5DDAF0-3E06-4B48-9C0C-8C888C74D3CF}"/>
    <cellStyle name="Note 61 2 19" xfId="11650" xr:uid="{824DEA11-F07C-473F-990D-D956646ED37A}"/>
    <cellStyle name="Note 61 2 19 2" xfId="22535" xr:uid="{C2111608-28D8-42B4-A11D-6A5CFE4CBEC1}"/>
    <cellStyle name="Note 61 2 19 3" xfId="28936" xr:uid="{32950685-1D4C-475C-A951-987A5BB3C809}"/>
    <cellStyle name="Note 61 2 2" xfId="2376" xr:uid="{00000000-0005-0000-0000-000049090000}"/>
    <cellStyle name="Note 61 2 2 2" xfId="4314" xr:uid="{DFADA30F-305D-4DCA-8437-B897E11A341B}"/>
    <cellStyle name="Note 61 2 2 2 2" xfId="13569" xr:uid="{E384CBE4-2FD1-4EC1-A76D-D89BED81674D}"/>
    <cellStyle name="Note 61 2 2 2 2 2" xfId="18288" xr:uid="{685B7041-120C-4786-81E4-D702BBA6CA27}"/>
    <cellStyle name="Note 61 2 2 2 2 3" xfId="30710" xr:uid="{91961DCD-B04A-4E32-A7A9-EFFD5EBE8171}"/>
    <cellStyle name="Note 61 2 2 2 3" xfId="23113" xr:uid="{237840D1-896C-4449-A2E3-8B2C4F00DC9A}"/>
    <cellStyle name="Note 61 2 2 2 4" xfId="25179" xr:uid="{FE3D083C-2516-4BBF-BFC4-34B92C49E6A7}"/>
    <cellStyle name="Note 61 2 2 3" xfId="11651" xr:uid="{C22157D8-43CE-4D3D-A94F-8F893548B6B4}"/>
    <cellStyle name="Note 61 2 2 3 2" xfId="18058" xr:uid="{A81B1FB8-5DA0-40D1-A3DA-24DB5813C667}"/>
    <cellStyle name="Note 61 2 2 3 3" xfId="28937" xr:uid="{21C3E62E-8D6F-4AA7-B469-92B441ACBBCD}"/>
    <cellStyle name="Note 61 2 2 4" xfId="12506" xr:uid="{766A14FE-0393-494C-8056-66F6005BB111}"/>
    <cellStyle name="Note 61 2 2 4 2" xfId="19838" xr:uid="{CB835A10-94D9-4F28-BF7A-6C7B9E1A7F7D}"/>
    <cellStyle name="Note 61 2 2 4 3" xfId="29732" xr:uid="{53860EFC-DFD7-4230-AA34-24BA961DA436}"/>
    <cellStyle name="Note 61 2 2 5" xfId="17635" xr:uid="{45FB4C32-1DA5-47AD-970A-D0468D6B5330}"/>
    <cellStyle name="Note 61 2 20" xfId="10672" xr:uid="{A4E74ACE-08D4-47F2-B7E4-31A1CD4E9E9F}"/>
    <cellStyle name="Note 61 2 20 2" xfId="4953" xr:uid="{C35FA5AA-0497-4880-825F-CAB97B82E7A1}"/>
    <cellStyle name="Note 61 2 20 3" xfId="28227" xr:uid="{82B7374F-3CFD-4525-90E9-DF26461E2CE4}"/>
    <cellStyle name="Note 61 2 21" xfId="11930" xr:uid="{AD5CFEA4-4748-46E3-BE32-99CDB302F046}"/>
    <cellStyle name="Note 61 2 21 2" xfId="22752" xr:uid="{7FC8CCA6-49F9-457A-BCC9-B65E82D4F577}"/>
    <cellStyle name="Note 61 2 21 3" xfId="29209" xr:uid="{A556ED55-8DFF-4EEC-94D4-170CCF375925}"/>
    <cellStyle name="Note 61 2 22" xfId="12113" xr:uid="{84376D3C-C6E8-4DA8-9692-380539BF3E8E}"/>
    <cellStyle name="Note 61 2 22 2" xfId="21609" xr:uid="{33CF1D00-9864-4ACD-8E67-A06408FAABAB}"/>
    <cellStyle name="Note 61 2 22 3" xfId="29388" xr:uid="{15088B4F-302B-4596-8B9B-C9BAF12B22BF}"/>
    <cellStyle name="Note 61 2 23" xfId="12234" xr:uid="{96364741-D585-4277-A4EF-763C09FEB54B}"/>
    <cellStyle name="Note 61 2 23 2" xfId="5882" xr:uid="{55C51A06-1E81-448F-B81B-01A30128898B}"/>
    <cellStyle name="Note 61 2 23 3" xfId="29505" xr:uid="{D3A7C4D0-7A54-44FA-840D-9955A5C8CF7A}"/>
    <cellStyle name="Note 61 2 24" xfId="17256" xr:uid="{61125EA6-33CE-40C7-BCA6-407AD83F0CA8}"/>
    <cellStyle name="Note 61 2 24 2" xfId="22103" xr:uid="{442A8DE3-7607-48CC-AA24-F2B497219BE3}"/>
    <cellStyle name="Note 61 2 24 3" xfId="33820" xr:uid="{EC1DE257-E6A4-4B4C-BA76-C8406642975A}"/>
    <cellStyle name="Note 61 2 25" xfId="18611" xr:uid="{335D28C1-BBFC-40CB-A6AC-64122A09E46A}"/>
    <cellStyle name="Note 61 2 26" xfId="34313" xr:uid="{8891E476-C82F-46F7-A617-EC7F72433DCC}"/>
    <cellStyle name="Note 61 2 27" xfId="34048" xr:uid="{DEB1411A-EF82-438A-9CE6-35F9EF1652AD}"/>
    <cellStyle name="Note 61 2 28" xfId="26519" xr:uid="{AEDDD3CE-85E2-4C31-9A2B-3AA52BF48C79}"/>
    <cellStyle name="Note 61 2 3" xfId="3464" xr:uid="{DDDE5100-46D0-486E-80CF-D7BD87181EE7}"/>
    <cellStyle name="Note 61 2 3 2" xfId="13568" xr:uid="{9BA898A3-43BA-4439-97A8-ED523536A7C5}"/>
    <cellStyle name="Note 61 2 3 2 2" xfId="5867" xr:uid="{645CE521-606E-4CC4-8D3B-8E117955272A}"/>
    <cellStyle name="Note 61 2 3 2 3" xfId="30709" xr:uid="{4CC527B5-0AA6-4A61-A553-6084E04504B8}"/>
    <cellStyle name="Note 61 2 3 3" xfId="7209" xr:uid="{3F46D1D8-FEBE-4422-9978-E56A9A9A02DB}"/>
    <cellStyle name="Note 61 2 3 4" xfId="19241" xr:uid="{43A972B8-B537-47C6-A805-CD6CE87D1563}"/>
    <cellStyle name="Note 61 2 3 5" xfId="25178" xr:uid="{A322E910-A2F8-41FA-B0BF-BDCBB80175DB}"/>
    <cellStyle name="Note 61 2 4" xfId="3822" xr:uid="{66EBCC7F-DAB8-45A0-B165-E680D51691D2}"/>
    <cellStyle name="Note 61 2 4 2" xfId="14138" xr:uid="{617BAE62-C824-4745-B482-E8F307EA8B18}"/>
    <cellStyle name="Note 61 2 4 2 2" xfId="18490" xr:uid="{DF9E48B4-63CC-4A20-BE02-7F30425B9E4B}"/>
    <cellStyle name="Note 61 2 4 2 3" xfId="31166" xr:uid="{2F654DF1-BE71-43C8-9E09-0DB535EE1CB5}"/>
    <cellStyle name="Note 61 2 4 3" xfId="21044" xr:uid="{7925C46A-3942-4A07-B37C-7BA4A121DB32}"/>
    <cellStyle name="Note 61 2 4 4" xfId="25645" xr:uid="{6D83BACD-634E-4D84-8A21-F8FDDBB4ACE9}"/>
    <cellStyle name="Note 61 2 5" xfId="7559" xr:uid="{884E6D12-C30C-4A49-8FC6-446DE566C2CF}"/>
    <cellStyle name="Note 61 2 5 2" xfId="13963" xr:uid="{34D653AB-23AF-486D-AA50-C9AEBADCACC4}"/>
    <cellStyle name="Note 61 2 5 2 2" xfId="6131" xr:uid="{7C993F3F-ECF6-4772-B7BE-58CC5F7CE517}"/>
    <cellStyle name="Note 61 2 5 2 3" xfId="30993" xr:uid="{1E982F80-6272-48DF-9D50-56D40859C90D}"/>
    <cellStyle name="Note 61 2 5 3" xfId="20173" xr:uid="{990303CC-8C76-48AD-9C75-4350743A54F0}"/>
    <cellStyle name="Note 61 2 5 4" xfId="25472" xr:uid="{2FD7CA94-FAB2-48D5-9E33-2743043B35AE}"/>
    <cellStyle name="Note 61 2 6" xfId="7903" xr:uid="{82A90B2B-8013-4246-A8F8-C0ABF0E1DE04}"/>
    <cellStyle name="Note 61 2 6 2" xfId="14374" xr:uid="{C662AB80-CE64-4553-A268-3581ED1579A7}"/>
    <cellStyle name="Note 61 2 6 2 2" xfId="19665" xr:uid="{479681F8-7D59-4472-AA16-A484B89F107F}"/>
    <cellStyle name="Note 61 2 6 2 3" xfId="31390" xr:uid="{99C0C561-A48F-4B39-AD6E-A4135F91EF30}"/>
    <cellStyle name="Note 61 2 6 3" xfId="21509" xr:uid="{5ED63769-0418-4B65-AE18-11F084F23080}"/>
    <cellStyle name="Note 61 2 6 4" xfId="25869" xr:uid="{7672037E-8AED-43FB-BB3C-8BAE7D995FEA}"/>
    <cellStyle name="Note 61 2 7" xfId="8063" xr:uid="{E95096C3-C3F8-47AE-9631-2E8842772A67}"/>
    <cellStyle name="Note 61 2 7 2" xfId="14534" xr:uid="{1657222C-B3A7-4AFC-BB44-2D41571AED29}"/>
    <cellStyle name="Note 61 2 7 2 2" xfId="22314" xr:uid="{04021B29-4A43-4F6B-B33E-95D9571A615C}"/>
    <cellStyle name="Note 61 2 7 2 3" xfId="31544" xr:uid="{632DE554-097B-41EB-B10C-67F2C3307D01}"/>
    <cellStyle name="Note 61 2 7 3" xfId="5082" xr:uid="{423390CF-4FC3-442A-A7A5-16F34937352A}"/>
    <cellStyle name="Note 61 2 7 4" xfId="26024" xr:uid="{CA0B258D-F619-4108-8C56-F3FC5AF6435E}"/>
    <cellStyle name="Note 61 2 8" xfId="8610" xr:uid="{83F27343-BC09-4B3E-9174-9871B9188CA4}"/>
    <cellStyle name="Note 61 2 8 2" xfId="15081" xr:uid="{F9516E28-AA26-4A06-A701-C4CE049D6EE7}"/>
    <cellStyle name="Note 61 2 8 2 2" xfId="22871" xr:uid="{7FE945EA-6B90-42C7-905D-01B364B15F33}"/>
    <cellStyle name="Note 61 2 8 2 3" xfId="31983" xr:uid="{291DBAF0-4276-40A5-A88E-C6BDDCEE9F8F}"/>
    <cellStyle name="Note 61 2 8 3" xfId="20371" xr:uid="{059AF7A9-095A-491A-A6DB-EB5A8482CF3A}"/>
    <cellStyle name="Note 61 2 8 4" xfId="26462" xr:uid="{930E7FC3-BA51-41A6-BD61-D92904A7A936}"/>
    <cellStyle name="Note 61 2 9" xfId="8380" xr:uid="{F8A77A42-0419-470C-880F-E93BD13D0EB8}"/>
    <cellStyle name="Note 61 2 9 2" xfId="14851" xr:uid="{81F62E44-1299-4288-B757-756A3CFC7287}"/>
    <cellStyle name="Note 61 2 9 2 2" xfId="19071" xr:uid="{9EEAFCE8-940F-42A9-A856-02345E2E0D1C}"/>
    <cellStyle name="Note 61 2 9 2 3" xfId="31762" xr:uid="{4E607CBD-1587-4F58-9B50-C2575B2586AB}"/>
    <cellStyle name="Note 61 2 9 3" xfId="22436" xr:uid="{B9B71264-D0DD-4CB2-B7B0-032A4BC77270}"/>
    <cellStyle name="Note 61 2 9 4" xfId="26243" xr:uid="{A4119B27-D0ED-4C6B-96AA-0E7E45F30A4F}"/>
    <cellStyle name="Note 61 20" xfId="11168" xr:uid="{3D8A7956-EE88-459F-8852-A64436E4DB6F}"/>
    <cellStyle name="Note 61 20 2" xfId="19073" xr:uid="{51046C32-D830-4F9F-B154-D284D2901D14}"/>
    <cellStyle name="Note 61 20 3" xfId="28490" xr:uid="{A7A2B113-600F-4816-99B1-509B84549FE7}"/>
    <cellStyle name="Note 61 21" xfId="11649" xr:uid="{D9F60F01-2C2F-4DC6-AB5F-419AC892D059}"/>
    <cellStyle name="Note 61 21 2" xfId="5286" xr:uid="{FF61E03E-26C6-4754-82FB-B49FF7D6FEFD}"/>
    <cellStyle name="Note 61 21 3" xfId="28935" xr:uid="{BCDC03F2-306A-4EDB-8675-760AEED5C471}"/>
    <cellStyle name="Note 61 22" xfId="10673" xr:uid="{5AC3A45E-F679-4C16-A2D0-8BCC3D49078A}"/>
    <cellStyle name="Note 61 22 2" xfId="19154" xr:uid="{30F4D548-6910-46B4-B772-EE66A6630491}"/>
    <cellStyle name="Note 61 22 3" xfId="28228" xr:uid="{C713A6CB-F69D-48B1-9A1E-2DFCE70F0852}"/>
    <cellStyle name="Note 61 23" xfId="11929" xr:uid="{6E006B61-6D82-4FD5-ADD1-E5B03D11867A}"/>
    <cellStyle name="Note 61 23 2" xfId="23217" xr:uid="{2E1B844C-0F77-42FA-B969-4B08BAD56951}"/>
    <cellStyle name="Note 61 23 3" xfId="29208" xr:uid="{A7E781BF-B37E-4BC0-9239-715DA09E75CB}"/>
    <cellStyle name="Note 61 24" xfId="12112" xr:uid="{098E5919-AA94-4558-B7C9-004E3AE9A18E}"/>
    <cellStyle name="Note 61 24 2" xfId="21070" xr:uid="{EF9A8E9C-6927-4FC7-B9C5-FC50634BFC5C}"/>
    <cellStyle name="Note 61 24 3" xfId="29387" xr:uid="{58D1101A-6D88-400A-8D00-A86A84D91BB5}"/>
    <cellStyle name="Note 61 25" xfId="12233" xr:uid="{D938F368-5F42-4480-9551-3E67CB62A3A4}"/>
    <cellStyle name="Note 61 25 2" xfId="18635" xr:uid="{099635CC-C920-41B3-8601-4A69E01F9FD5}"/>
    <cellStyle name="Note 61 25 3" xfId="29504" xr:uid="{16BA5E37-8870-47A9-8A43-244302A3FF3F}"/>
    <cellStyle name="Note 61 26" xfId="17255" xr:uid="{B593037B-484C-47D8-B69F-09B880EA37CF}"/>
    <cellStyle name="Note 61 26 2" xfId="17971" xr:uid="{0D8ADFCD-037E-4499-81EF-73FFACF76FA7}"/>
    <cellStyle name="Note 61 26 3" xfId="33819" xr:uid="{216880A7-CCBC-4D2C-8C0C-A2C6226A9027}"/>
    <cellStyle name="Note 61 27" xfId="20149" xr:uid="{FDCE92D6-DC84-41B0-BF0B-03C1224BB68F}"/>
    <cellStyle name="Note 61 28" xfId="30884" xr:uid="{5079F553-6FFE-472C-AD4F-2C016C93E92B}"/>
    <cellStyle name="Note 61 29" xfId="33990" xr:uid="{426BC0FE-B6D5-406E-9A60-D47F76D07A7E}"/>
    <cellStyle name="Note 61 3" xfId="2377" xr:uid="{00000000-0005-0000-0000-00004A090000}"/>
    <cellStyle name="Note 61 3 2" xfId="4315" xr:uid="{1E2A9E4C-C662-4001-9452-B22D6C80C5AD}"/>
    <cellStyle name="Note 61 3 2 2" xfId="13570" xr:uid="{19D7B550-EA36-4D8F-A8B8-53E5C5701485}"/>
    <cellStyle name="Note 61 3 2 2 2" xfId="20150" xr:uid="{D30717D8-E789-4286-9494-E97EF91F264B}"/>
    <cellStyle name="Note 61 3 2 2 3" xfId="30711" xr:uid="{487B24D0-8687-480D-BC9E-C88FC1305572}"/>
    <cellStyle name="Note 61 3 2 3" xfId="23976" xr:uid="{AD0A24AD-C8FD-441D-9A5D-8092E05F7C26}"/>
    <cellStyle name="Note 61 3 2 4" xfId="25180" xr:uid="{23DD499D-11E8-44E9-A8C8-B73EAE6D853A}"/>
    <cellStyle name="Note 61 3 3" xfId="11652" xr:uid="{9A7CAF98-D708-4F32-AF95-A7FC036951D8}"/>
    <cellStyle name="Note 61 3 3 2" xfId="20076" xr:uid="{79129D73-3FF4-4737-A9F0-A9C60AB1FF12}"/>
    <cellStyle name="Note 61 3 3 3" xfId="28938" xr:uid="{D309B4AE-AFAB-4057-B0D3-A5D6DA1BDB1F}"/>
    <cellStyle name="Note 61 3 4" xfId="12507" xr:uid="{EC52DCCD-065F-4C00-8A66-6B36B9486B9B}"/>
    <cellStyle name="Note 61 3 4 2" xfId="4541" xr:uid="{F1816FDF-DFD2-454D-BB69-5D5A91645437}"/>
    <cellStyle name="Note 61 3 4 3" xfId="29733" xr:uid="{ECB5B07F-286B-4A55-978F-3E45FD8575B0}"/>
    <cellStyle name="Note 61 3 5" xfId="4824" xr:uid="{A38C5D9C-9E32-4D9A-89EA-963C3419B700}"/>
    <cellStyle name="Note 61 3 6" xfId="24214" xr:uid="{2A225400-D5C5-490A-8370-68A3604A77A1}"/>
    <cellStyle name="Note 61 30" xfId="24075" xr:uid="{83796AE6-783C-40F2-A01C-F73693E03701}"/>
    <cellStyle name="Note 61 4" xfId="3336" xr:uid="{7B758A73-490D-4951-94FD-64039D089986}"/>
    <cellStyle name="Note 61 4 2" xfId="12966" xr:uid="{886A07F5-7DDC-41BB-A234-712B87EAB0B7}"/>
    <cellStyle name="Note 61 4 2 2" xfId="20499" xr:uid="{8D11CDE1-0C6A-4480-B07F-59954A8EB7DF}"/>
    <cellStyle name="Note 61 4 2 3" xfId="30191" xr:uid="{AEC564BB-CA04-4AF4-8108-C26C76B05F7A}"/>
    <cellStyle name="Note 61 4 3" xfId="6616" xr:uid="{66D65284-B938-496E-9F52-D909DC953D1C}"/>
    <cellStyle name="Note 61 4 4" xfId="19690" xr:uid="{EC1534D3-F4A7-4F26-BCE3-1395A3FE98B2}"/>
    <cellStyle name="Note 61 5" xfId="3465" xr:uid="{690A406E-BFBB-4745-9DD1-4C56ED1DD053}"/>
    <cellStyle name="Note 61 5 2" xfId="13567" xr:uid="{651FCCF2-E7E5-4710-9CF3-21F1D9B63583}"/>
    <cellStyle name="Note 61 5 2 2" xfId="18235" xr:uid="{6FE49865-1F09-41CA-A5F1-43F94BA1EB7B}"/>
    <cellStyle name="Note 61 5 2 3" xfId="30708" xr:uid="{B20EA96F-F8C7-4200-AC13-8A2328F709FC}"/>
    <cellStyle name="Note 61 5 3" xfId="7208" xr:uid="{45C4A42F-6CFA-4B1B-A0F0-4E0C86A51A14}"/>
    <cellStyle name="Note 61 5 4" xfId="21423" xr:uid="{F221D54C-698A-4592-BE3F-89EE6FEC38B4}"/>
    <cellStyle name="Note 61 5 5" xfId="25177" xr:uid="{1399F595-DC19-4650-B391-F1F07F125B06}"/>
    <cellStyle name="Note 61 6" xfId="3821" xr:uid="{88FFC393-030F-4216-9128-D2AA9536DD4F}"/>
    <cellStyle name="Note 61 6 2" xfId="14137" xr:uid="{458F0476-F6A2-4CC8-845B-C1333E7C8FDC}"/>
    <cellStyle name="Note 61 6 2 2" xfId="22786" xr:uid="{D2762F4D-3C84-406F-BF0D-0CAED37E467F}"/>
    <cellStyle name="Note 61 6 2 3" xfId="31165" xr:uid="{88D1490B-C5AD-4A49-BA72-AAB9885FC350}"/>
    <cellStyle name="Note 61 6 3" xfId="5093" xr:uid="{0AFAF08D-691E-4718-B869-179F6D81BF95}"/>
    <cellStyle name="Note 61 6 4" xfId="25644" xr:uid="{8FA86005-6E5C-4E42-9591-E8813BE6E3BD}"/>
    <cellStyle name="Note 61 7" xfId="7353" xr:uid="{82FA3A4B-58FE-4FCC-BF72-64CC7D61C8F4}"/>
    <cellStyle name="Note 61 7 2" xfId="13739" xr:uid="{7DC84FFA-072F-4DE6-A6B7-2622855F7C0D}"/>
    <cellStyle name="Note 61 7 2 2" xfId="4464" xr:uid="{B396F9B6-849A-4383-B38C-653C639CC846}"/>
    <cellStyle name="Note 61 7 2 3" xfId="30874" xr:uid="{F3B0E2B0-24BE-4964-837C-F44A215F90D3}"/>
    <cellStyle name="Note 61 7 3" xfId="22713" xr:uid="{3D01251F-64BC-4756-8D7E-1CBE43761DC6}"/>
    <cellStyle name="Note 61 7 4" xfId="25348" xr:uid="{10AA23F9-B7A3-4349-8A58-C2A87205720A}"/>
    <cellStyle name="Note 61 8" xfId="7902" xr:uid="{AD2CD44A-38B7-4734-8E5F-626F22EA53A7}"/>
    <cellStyle name="Note 61 8 2" xfId="14373" xr:uid="{02CC364F-C585-4D85-8B3A-FD60CB80FCCB}"/>
    <cellStyle name="Note 61 8 2 2" xfId="17988" xr:uid="{E92BCCB0-3D20-4A57-9432-7ABD0F2F06CD}"/>
    <cellStyle name="Note 61 8 2 3" xfId="31389" xr:uid="{D136FADF-6BF7-48B3-89D8-CB63843ABD3D}"/>
    <cellStyle name="Note 61 8 3" xfId="23339" xr:uid="{13B53DB2-EF74-43BD-B1FA-1E979B95CA6D}"/>
    <cellStyle name="Note 61 8 4" xfId="25868" xr:uid="{3FB17FC1-EAD9-440D-8E20-9E6212827F67}"/>
    <cellStyle name="Note 61 9" xfId="8064" xr:uid="{E020C8C7-A892-4A84-B5F3-4921BD8B88AC}"/>
    <cellStyle name="Note 61 9 2" xfId="14535" xr:uid="{2603FF6A-1323-439E-A768-3F562290823C}"/>
    <cellStyle name="Note 61 9 2 2" xfId="5735" xr:uid="{64826F1F-E55D-413F-80DC-B231CB059FE7}"/>
    <cellStyle name="Note 61 9 2 3" xfId="31545" xr:uid="{3D8DC1E8-00F6-4BF4-9929-36E67F12389B}"/>
    <cellStyle name="Note 61 9 3" xfId="18609" xr:uid="{63C1811A-1287-475A-ADD0-38703977A28F}"/>
    <cellStyle name="Note 61 9 4" xfId="26025" xr:uid="{977F2B78-D10D-41DB-8738-C6E970B6C9DC}"/>
    <cellStyle name="Note 61_TRAFO" xfId="2378" xr:uid="{00000000-0005-0000-0000-00004B090000}"/>
    <cellStyle name="Note 62" xfId="2379" xr:uid="{00000000-0005-0000-0000-00004C090000}"/>
    <cellStyle name="Note 62 10" xfId="8611" xr:uid="{CAA94555-BA3A-4C7A-B151-9867F867B93B}"/>
    <cellStyle name="Note 62 10 2" xfId="15082" xr:uid="{1A4A60ED-F4BC-45E4-9D43-A8D442C3C7D3}"/>
    <cellStyle name="Note 62 10 2 2" xfId="5852" xr:uid="{BF72BCC0-CE3C-418D-8B93-E89A574479E6}"/>
    <cellStyle name="Note 62 10 2 3" xfId="31984" xr:uid="{BA9B484E-4E1F-4F96-A55D-0D8C99540F9F}"/>
    <cellStyle name="Note 62 10 3" xfId="20121" xr:uid="{7ACF8169-B338-454F-AD16-1912C2B297BF}"/>
    <cellStyle name="Note 62 10 4" xfId="26463" xr:uid="{98BA3A44-8127-4835-8933-D6DCC7FEE1BC}"/>
    <cellStyle name="Note 62 11" xfId="8381" xr:uid="{2F2D5472-38C5-40A6-B78B-2EF50CB5EB48}"/>
    <cellStyle name="Note 62 11 2" xfId="14852" xr:uid="{8B400B71-89DF-4BF2-AEA3-DD547BD6EB51}"/>
    <cellStyle name="Note 62 11 2 2" xfId="19266" xr:uid="{AE40F494-4021-4779-9658-0C5286AD994E}"/>
    <cellStyle name="Note 62 11 2 3" xfId="31763" xr:uid="{310EE77B-43F4-4434-A72E-7756DAC32958}"/>
    <cellStyle name="Note 62 11 3" xfId="18613" xr:uid="{2594388A-971D-41C3-B699-3BD16C076B9D}"/>
    <cellStyle name="Note 62 11 4" xfId="26244" xr:uid="{0AEA505D-15F5-4E5F-B1BE-21FB135BEC40}"/>
    <cellStyle name="Note 62 12" xfId="9092" xr:uid="{67773EC4-B65C-40ED-8006-7A19D98DD5D5}"/>
    <cellStyle name="Note 62 12 2" xfId="15563" xr:uid="{DF3E639B-297E-4DA0-B3F0-19493691AA73}"/>
    <cellStyle name="Note 62 12 2 2" xfId="7624" xr:uid="{416628FB-1E8A-4499-8488-EB0A0281083C}"/>
    <cellStyle name="Note 62 12 2 3" xfId="32382" xr:uid="{D281F474-99FF-4817-A418-3708EDE679DF}"/>
    <cellStyle name="Note 62 12 3" xfId="4599" xr:uid="{F604C67F-8805-4412-A180-3E3002A05983}"/>
    <cellStyle name="Note 62 12 4" xfId="26864" xr:uid="{B4C6793B-C680-4B70-8E8D-981D516CA290}"/>
    <cellStyle name="Note 62 13" xfId="8921" xr:uid="{DA0E38B1-CF75-462C-9F03-72540C766836}"/>
    <cellStyle name="Note 62 13 2" xfId="15392" xr:uid="{98FDC6B4-3852-47A8-9192-0CF560306787}"/>
    <cellStyle name="Note 62 13 2 2" xfId="21449" xr:uid="{6377D30F-68D9-4427-902B-5268DD636F78}"/>
    <cellStyle name="Note 62 13 2 3" xfId="32212" xr:uid="{EFB8A9A3-D35E-48B4-8B19-61DF9C007E0C}"/>
    <cellStyle name="Note 62 13 3" xfId="7724" xr:uid="{56E9DC97-49EA-47D2-BF55-930AAF7FDAEA}"/>
    <cellStyle name="Note 62 13 4" xfId="26694" xr:uid="{2007B8A5-D2C0-4FE7-878D-B48B8BD5052B}"/>
    <cellStyle name="Note 62 14" xfId="9326" xr:uid="{EE5E4C3E-AD9E-404C-91B9-37512C91B0AB}"/>
    <cellStyle name="Note 62 14 2" xfId="15797" xr:uid="{67B14570-E61B-4AE0-9BD8-C54CD354A82B}"/>
    <cellStyle name="Note 62 14 2 2" xfId="18802" xr:uid="{C969B3A1-4F03-4135-BD2D-0BCD0429E43E}"/>
    <cellStyle name="Note 62 14 2 3" xfId="32607" xr:uid="{A230C068-BD7F-4F2A-BE98-08265ADDE78D}"/>
    <cellStyle name="Note 62 14 3" xfId="19440" xr:uid="{5E4D8888-0410-4DC4-AF05-409FA6E9C235}"/>
    <cellStyle name="Note 62 14 4" xfId="27088" xr:uid="{9CADDCE4-607F-498E-A4FB-E1AD73376677}"/>
    <cellStyle name="Note 62 15" xfId="9488" xr:uid="{B45C0DAD-85FC-4353-A9DF-BAE48606BA46}"/>
    <cellStyle name="Note 62 15 2" xfId="15959" xr:uid="{C38E84CF-989A-4A98-9117-6BD1677D3E5F}"/>
    <cellStyle name="Note 62 15 2 2" xfId="5170" xr:uid="{976B578C-57B9-40AD-A8BF-BFFBDE2929E9}"/>
    <cellStyle name="Note 62 15 2 3" xfId="32756" xr:uid="{21316188-4235-4482-9AA5-F40107F134C7}"/>
    <cellStyle name="Note 62 15 3" xfId="18164" xr:uid="{4075A8EF-7975-4D00-8B8B-7CF4B97795B2}"/>
    <cellStyle name="Note 62 15 4" xfId="27237" xr:uid="{17C9DD41-AB1E-411B-8FCA-FD4C0271B58D}"/>
    <cellStyle name="Note 62 16" xfId="10016" xr:uid="{F65C30D6-5B63-4E4D-B852-8A333A1452BF}"/>
    <cellStyle name="Note 62 16 2" xfId="16487" xr:uid="{93ECBA31-4867-4507-9A89-4B7C2C1F42E9}"/>
    <cellStyle name="Note 62 16 2 2" xfId="17881" xr:uid="{0833ED09-109A-405E-88B3-3FAEF7AD76DD}"/>
    <cellStyle name="Note 62 16 2 3" xfId="33104" xr:uid="{8FA6AA8C-8D0C-4CA6-B185-F434E33D0682}"/>
    <cellStyle name="Note 62 16 3" xfId="23219" xr:uid="{0E2010C3-8508-4E5E-B04A-5466BEF55F14}"/>
    <cellStyle name="Note 62 16 4" xfId="27592" xr:uid="{AAF32973-D37B-41FE-ABD4-89FE2F54932E}"/>
    <cellStyle name="Note 62 17" xfId="10195" xr:uid="{63C70AA4-9628-4054-A548-3770E87120C9}"/>
    <cellStyle name="Note 62 17 2" xfId="16666" xr:uid="{03563C64-E997-4778-A891-58C7B6CBCBAD}"/>
    <cellStyle name="Note 62 17 2 2" xfId="17808" xr:uid="{7903EDFE-DBAD-4288-A9F8-6C07EA73F3B5}"/>
    <cellStyle name="Note 62 17 2 3" xfId="33281" xr:uid="{16761D84-2D7E-4EED-AC16-55916D483F4C}"/>
    <cellStyle name="Note 62 17 3" xfId="5804" xr:uid="{3A92B301-78CD-4CF0-802F-2930C3E3B809}"/>
    <cellStyle name="Note 62 17 4" xfId="27768" xr:uid="{7B1EA92D-66B1-4FC4-BDAD-67307E7AA86E}"/>
    <cellStyle name="Note 62 18" xfId="10372" xr:uid="{DF504B8B-ABDA-45B4-A8AA-DA0070B1AE14}"/>
    <cellStyle name="Note 62 18 2" xfId="16843" xr:uid="{92B5CE08-FF55-4B67-92D8-F14155ED8ED6}"/>
    <cellStyle name="Note 62 18 2 2" xfId="6086" xr:uid="{F3137ACF-02DF-4407-A151-C8BA79E0ED90}"/>
    <cellStyle name="Note 62 18 2 3" xfId="33456" xr:uid="{43BBC625-08CD-4217-B223-ED3B2055D1C5}"/>
    <cellStyle name="Note 62 18 3" xfId="20086" xr:uid="{43B8494F-DE1B-4593-9FF1-37027A3D7797}"/>
    <cellStyle name="Note 62 18 4" xfId="27944" xr:uid="{A58420DF-15E6-41DC-BE55-456CD632C0FB}"/>
    <cellStyle name="Note 62 19" xfId="10534" xr:uid="{0DD042DC-0A7F-4BA3-A81A-E26121709C28}"/>
    <cellStyle name="Note 62 19 2" xfId="17005" xr:uid="{4B01F4F8-D828-491D-A406-6848A8A26BC6}"/>
    <cellStyle name="Note 62 19 2 2" xfId="21308" xr:uid="{22B514AB-C8C0-4948-AE84-4969BAC433DA}"/>
    <cellStyle name="Note 62 19 2 3" xfId="33616" xr:uid="{FB9F4FC1-9309-4CD9-BA44-8328F11D86AA}"/>
    <cellStyle name="Note 62 19 3" xfId="17673" xr:uid="{59074A09-ABB8-43B9-8FB6-B2192724C49C}"/>
    <cellStyle name="Note 62 19 4" xfId="28104" xr:uid="{166B0F9D-9524-4ECF-BD8A-2EF4DB71A9A8}"/>
    <cellStyle name="Note 62 2" xfId="2380" xr:uid="{00000000-0005-0000-0000-00004D090000}"/>
    <cellStyle name="Note 62 2 10" xfId="9093" xr:uid="{F38518FA-9A97-436F-B79F-88FFA1D164A4}"/>
    <cellStyle name="Note 62 2 10 2" xfId="15564" xr:uid="{FB36A525-4A3A-4235-A3DF-BDFA0E9458B9}"/>
    <cellStyle name="Note 62 2 10 2 2" xfId="5268" xr:uid="{F57282E0-65C7-4576-9825-05B406F067B5}"/>
    <cellStyle name="Note 62 2 10 2 3" xfId="32383" xr:uid="{FB003B1F-9847-44FE-B383-8311EE6CA622}"/>
    <cellStyle name="Note 62 2 10 3" xfId="20283" xr:uid="{946D8A75-E857-4871-81AC-46D1CE0B26A1}"/>
    <cellStyle name="Note 62 2 10 4" xfId="26865" xr:uid="{7F863CBA-9F0E-4EE5-8A1B-F9FAA547398D}"/>
    <cellStyle name="Note 62 2 11" xfId="8922" xr:uid="{7A14D887-9EDB-453C-B7C6-BB563D7F5C5B}"/>
    <cellStyle name="Note 62 2 11 2" xfId="15393" xr:uid="{F6463853-06EA-468D-8A84-1473EBFE499E}"/>
    <cellStyle name="Note 62 2 11 2 2" xfId="4973" xr:uid="{3FD65B30-A8D8-442F-A0B9-211633544BFF}"/>
    <cellStyle name="Note 62 2 11 2 3" xfId="32213" xr:uid="{6B6B3022-4827-4CDB-9380-62223C8EF393}"/>
    <cellStyle name="Note 62 2 11 3" xfId="18701" xr:uid="{1177CB6A-56A6-424C-ADDF-431A5CC573D6}"/>
    <cellStyle name="Note 62 2 11 4" xfId="26695" xr:uid="{B4696B01-E5D9-46CC-8CFA-18CD2FA3CD21}"/>
    <cellStyle name="Note 62 2 12" xfId="9327" xr:uid="{BD3FF142-E2DA-438C-99DE-6F9A77313AD1}"/>
    <cellStyle name="Note 62 2 12 2" xfId="15798" xr:uid="{AE7EA84D-37C9-4B7A-9948-BDD6595983F3}"/>
    <cellStyle name="Note 62 2 12 2 2" xfId="19823" xr:uid="{59EADE6D-0226-47A8-8AA7-88EE83688438}"/>
    <cellStyle name="Note 62 2 12 2 3" xfId="32608" xr:uid="{7FC99038-6238-4D26-B30D-DFBE749E9DB7}"/>
    <cellStyle name="Note 62 2 12 3" xfId="4537" xr:uid="{676C6A28-AEE3-483D-887C-42B075708658}"/>
    <cellStyle name="Note 62 2 12 4" xfId="27089" xr:uid="{5185356A-C6FF-4C40-AC9E-0DC4CE10EA1A}"/>
    <cellStyle name="Note 62 2 13" xfId="9487" xr:uid="{83524BA0-A661-4809-8B86-F56C862F9FA5}"/>
    <cellStyle name="Note 62 2 13 2" xfId="15958" xr:uid="{2797084C-9821-4036-80EC-04C60F15A20D}"/>
    <cellStyle name="Note 62 2 13 2 2" xfId="21455" xr:uid="{0613C1E3-C5EA-4719-8326-9274B5984270}"/>
    <cellStyle name="Note 62 2 13 2 3" xfId="32755" xr:uid="{9995BD09-332D-4BA2-B18A-BBC3FDF7BD20}"/>
    <cellStyle name="Note 62 2 13 3" xfId="18104" xr:uid="{EFA71EBB-5B29-4910-80DD-4032A16BB7B8}"/>
    <cellStyle name="Note 62 2 13 4" xfId="27236" xr:uid="{B8240544-E5D4-4495-9D5B-7BD4AAE19E97}"/>
    <cellStyle name="Note 62 2 14" xfId="10017" xr:uid="{40E960D2-D610-447D-903F-B47513BDCB97}"/>
    <cellStyle name="Note 62 2 14 2" xfId="16488" xr:uid="{0E49D746-6BE6-4198-AA8B-7A4A1E89A224}"/>
    <cellStyle name="Note 62 2 14 2 2" xfId="18296" xr:uid="{D0882BA8-7CCD-40AB-814C-AB793DB6AF47}"/>
    <cellStyle name="Note 62 2 14 2 3" xfId="33105" xr:uid="{AFA95929-46B8-47E7-9009-B824B7D60CAF}"/>
    <cellStyle name="Note 62 2 14 3" xfId="21075" xr:uid="{F124CBBF-FC6E-4A1C-A9F1-96097C60F050}"/>
    <cellStyle name="Note 62 2 14 4" xfId="27593" xr:uid="{9192BDAF-F1D9-4ECB-ACCD-E2B72174E71E}"/>
    <cellStyle name="Note 62 2 15" xfId="10196" xr:uid="{2713A47E-F0E5-4158-90D2-E42EF606899D}"/>
    <cellStyle name="Note 62 2 15 2" xfId="16667" xr:uid="{BA2ABB65-DF2D-4337-9FC4-261461092BB6}"/>
    <cellStyle name="Note 62 2 15 2 2" xfId="20773" xr:uid="{07CFE201-CFC8-4280-B16F-3C75EDCF299A}"/>
    <cellStyle name="Note 62 2 15 2 3" xfId="33282" xr:uid="{ACCB8CB4-97FD-4D05-B72D-DCBB5A485689}"/>
    <cellStyle name="Note 62 2 15 3" xfId="20098" xr:uid="{8CE7936F-085D-4733-8D58-00FB583D294A}"/>
    <cellStyle name="Note 62 2 15 4" xfId="27769" xr:uid="{0FA5B56F-F044-4FEE-B92C-DCF82205DE1C}"/>
    <cellStyle name="Note 62 2 16" xfId="10373" xr:uid="{C1558699-2850-46E5-AE91-E0F18B5AB9AB}"/>
    <cellStyle name="Note 62 2 16 2" xfId="16844" xr:uid="{7A5D4CBB-1FE0-4950-AA4E-36DD0C9B4DE5}"/>
    <cellStyle name="Note 62 2 16 2 2" xfId="18443" xr:uid="{C34C6263-D294-4F9B-9731-D766077B5867}"/>
    <cellStyle name="Note 62 2 16 2 3" xfId="33457" xr:uid="{3EC9BEDE-C6E7-4386-A237-09B11A230DEC}"/>
    <cellStyle name="Note 62 2 16 3" xfId="4555" xr:uid="{F74E45E4-F6BC-4334-AC8D-EE5E5F464BC4}"/>
    <cellStyle name="Note 62 2 16 4" xfId="27945" xr:uid="{77CA579A-AD12-47C4-ADE1-D7957FE57DB8}"/>
    <cellStyle name="Note 62 2 17" xfId="10535" xr:uid="{39FC6830-6AA0-470F-84B8-713D4C5EDA26}"/>
    <cellStyle name="Note 62 2 17 2" xfId="17006" xr:uid="{937898EB-72ED-4F02-8E55-8DAA617D7F5E}"/>
    <cellStyle name="Note 62 2 17 2 2" xfId="22709" xr:uid="{CEB49059-EB22-4DF0-BFCD-DD0B71F644E6}"/>
    <cellStyle name="Note 62 2 17 2 3" xfId="33617" xr:uid="{339975E2-8C05-41CE-9736-74A5AC0BC8E6}"/>
    <cellStyle name="Note 62 2 17 3" xfId="20840" xr:uid="{CB25E109-B337-4118-AAEB-747ECBF45D94}"/>
    <cellStyle name="Note 62 2 17 4" xfId="28105" xr:uid="{CB931BDC-F268-4E7A-AC3A-263B81A02AB3}"/>
    <cellStyle name="Note 62 2 18" xfId="11171" xr:uid="{AB05CC81-78E5-40D1-8603-23858C41697B}"/>
    <cellStyle name="Note 62 2 18 2" xfId="19098" xr:uid="{B264EFCF-A977-4FD4-BDBF-F6B45C8365CA}"/>
    <cellStyle name="Note 62 2 18 3" xfId="28493" xr:uid="{2F9967EF-B65E-4897-B7AB-6EA53EDA8ACD}"/>
    <cellStyle name="Note 62 2 19" xfId="11654" xr:uid="{8C0A19C2-92DA-474F-AF6C-E063005F530C}"/>
    <cellStyle name="Note 62 2 19 2" xfId="18432" xr:uid="{42879A8E-7861-49C5-AD5B-9CCDAA6F5445}"/>
    <cellStyle name="Note 62 2 19 3" xfId="28940" xr:uid="{3B1CE737-1F92-4E5C-B941-0C5BA110F8C9}"/>
    <cellStyle name="Note 62 2 2" xfId="2381" xr:uid="{00000000-0005-0000-0000-00004E090000}"/>
    <cellStyle name="Note 62 2 2 2" xfId="4316" xr:uid="{B7BD9875-E06B-485D-BF1A-CD7ABE3FD3A6}"/>
    <cellStyle name="Note 62 2 2 2 2" xfId="13573" xr:uid="{62C36C2F-83E9-4102-8285-A0366D501F39}"/>
    <cellStyle name="Note 62 2 2 2 2 2" xfId="22042" xr:uid="{8CA5DD7B-B22B-47EB-B590-3039914F4997}"/>
    <cellStyle name="Note 62 2 2 2 2 3" xfId="30714" xr:uid="{7105DA9E-14CA-43CD-B65B-DA7F5C3F29F2}"/>
    <cellStyle name="Note 62 2 2 2 3" xfId="4473" xr:uid="{4781756A-0C25-4FAC-8234-C9121CB34C62}"/>
    <cellStyle name="Note 62 2 2 2 4" xfId="25183" xr:uid="{1FA77EB7-7C19-4E19-B7BF-3B7D31A47AEB}"/>
    <cellStyle name="Note 62 2 2 3" xfId="11655" xr:uid="{C12854AA-479B-4747-AC6A-E8F03215B16B}"/>
    <cellStyle name="Note 62 2 2 3 2" xfId="5433" xr:uid="{15690696-15E1-456F-8BF9-3FDC72C66B19}"/>
    <cellStyle name="Note 62 2 2 3 3" xfId="28941" xr:uid="{07E2D1AE-048A-4AAE-B01C-067E4481012F}"/>
    <cellStyle name="Note 62 2 2 4" xfId="12508" xr:uid="{432B0470-F7FA-4A33-A2A7-15FA144A9017}"/>
    <cellStyle name="Note 62 2 2 4 2" xfId="23926" xr:uid="{58592B8B-283B-41CA-A807-A37282B745E8}"/>
    <cellStyle name="Note 62 2 2 4 3" xfId="29734" xr:uid="{82CB60B1-818F-4E3F-87CC-E3ED656E233C}"/>
    <cellStyle name="Note 62 2 2 5" xfId="19907" xr:uid="{E8EB5F39-3464-44CD-87FE-345FC071250B}"/>
    <cellStyle name="Note 62 2 20" xfId="11332" xr:uid="{2352F027-A6E9-4082-A6FB-D20187C23864}"/>
    <cellStyle name="Note 62 2 20 2" xfId="23426" xr:uid="{ECCA7C91-F065-4236-85B5-B72BE5D1B2A9}"/>
    <cellStyle name="Note 62 2 20 3" xfId="28624" xr:uid="{888E3706-7B01-4328-9B56-8652EC9FEEE1}"/>
    <cellStyle name="Note 62 2 21" xfId="11932" xr:uid="{6A7823CB-59F3-41EB-9BE8-82007C9498A8}"/>
    <cellStyle name="Note 62 2 21 2" xfId="5221" xr:uid="{D9631B41-9D8A-497E-BAA6-A29AAE790486}"/>
    <cellStyle name="Note 62 2 21 3" xfId="29211" xr:uid="{C76A8957-D969-4550-B38E-664B79B4A836}"/>
    <cellStyle name="Note 62 2 22" xfId="12115" xr:uid="{3CA30BFA-6A0E-4649-AD18-D7BD1F677F72}"/>
    <cellStyle name="Note 62 2 22 2" xfId="22421" xr:uid="{5E356C0D-8977-4048-A705-9D05D3592759}"/>
    <cellStyle name="Note 62 2 22 3" xfId="29390" xr:uid="{E89340B3-C04A-4135-9FFA-3500BCA438CE}"/>
    <cellStyle name="Note 62 2 23" xfId="12236" xr:uid="{4E221728-9CBE-4A3C-8F92-DDF8224459D8}"/>
    <cellStyle name="Note 62 2 23 2" xfId="7297" xr:uid="{971E53E7-3211-411F-9FA1-827A84AA2606}"/>
    <cellStyle name="Note 62 2 23 3" xfId="29507" xr:uid="{E27A1FF6-4944-4EB4-8D69-517C0CE047D9}"/>
    <cellStyle name="Note 62 2 24" xfId="17258" xr:uid="{7EB296F5-4CC2-42D4-B646-9136AFE6E56D}"/>
    <cellStyle name="Note 62 2 24 2" xfId="20244" xr:uid="{20C3D416-CEFF-407E-93B4-435C66EE7488}"/>
    <cellStyle name="Note 62 2 24 3" xfId="33822" xr:uid="{1324AB70-E4CD-4F86-8544-5F7E509876A7}"/>
    <cellStyle name="Note 62 2 25" xfId="19259" xr:uid="{2F0490BC-240B-4BD0-BCE4-FC74F5A2F3BF}"/>
    <cellStyle name="Note 62 2 26" xfId="32898" xr:uid="{5BA64BC0-6D9D-4D0E-9CCE-07234D13B86D}"/>
    <cellStyle name="Note 62 2 27" xfId="34019" xr:uid="{BD263797-9ACC-44DC-A408-82D19C16A9CD}"/>
    <cellStyle name="Note 62 2 28" xfId="27376" xr:uid="{AD6361AD-F1E3-48C2-B4EB-7F066ACC7ACE}"/>
    <cellStyle name="Note 62 2 3" xfId="3462" xr:uid="{1258BD25-7A58-4C7F-986D-5AAAE1D66947}"/>
    <cellStyle name="Note 62 2 3 2" xfId="13572" xr:uid="{9E321B9D-96B0-48AC-B5B2-F649A4F5D5FF}"/>
    <cellStyle name="Note 62 2 3 2 2" xfId="19036" xr:uid="{1772C4B0-C06F-41CF-AD3A-05AC38B44D84}"/>
    <cellStyle name="Note 62 2 3 2 3" xfId="30713" xr:uid="{28D05109-B3F9-4012-9A69-E573488AA005}"/>
    <cellStyle name="Note 62 2 3 3" xfId="7212" xr:uid="{B6015FC9-E61B-4F5B-BEC4-90E69856ECB6}"/>
    <cellStyle name="Note 62 2 3 4" xfId="4723" xr:uid="{EA875045-2589-48BA-AB00-D76D199B75D0}"/>
    <cellStyle name="Note 62 2 3 5" xfId="25182" xr:uid="{63134FBD-AD87-4CCD-B2C2-433FB4A58E78}"/>
    <cellStyle name="Note 62 2 4" xfId="3824" xr:uid="{C0394381-856B-4E2A-856C-2B85FD9E3C78}"/>
    <cellStyle name="Note 62 2 4 2" xfId="14140" xr:uid="{3C3A5B0B-B711-48EF-A124-BB15DB0056DF}"/>
    <cellStyle name="Note 62 2 4 2 2" xfId="22096" xr:uid="{2575DFAD-8C5A-4F01-ADAB-9C051EA66652}"/>
    <cellStyle name="Note 62 2 4 2 3" xfId="31168" xr:uid="{6414265D-2A95-4371-8C30-9CD647A5C511}"/>
    <cellStyle name="Note 62 2 4 3" xfId="5542" xr:uid="{5FD609C9-7380-4068-A87E-1D50AE4C64A0}"/>
    <cellStyle name="Note 62 2 4 4" xfId="25647" xr:uid="{451E03A3-6C46-48FE-BDC0-7D7B6D0C3876}"/>
    <cellStyle name="Note 62 2 5" xfId="7360" xr:uid="{83ADCAEC-0FA4-480E-8D68-8EC58E1A7C0A}"/>
    <cellStyle name="Note 62 2 5 2" xfId="13747" xr:uid="{E358C423-32AA-4FE7-B7BA-788340E2E187}"/>
    <cellStyle name="Note 62 2 5 2 2" xfId="5038" xr:uid="{F60F1946-51BE-4D1E-A40A-1FC6ECC194DD}"/>
    <cellStyle name="Note 62 2 5 2 3" xfId="30881" xr:uid="{749E4784-1A09-42DA-8266-F9EF0BFE269F}"/>
    <cellStyle name="Note 62 2 5 3" xfId="21432" xr:uid="{B2E459BC-09FB-41A3-A71F-C891B0EE9E1A}"/>
    <cellStyle name="Note 62 2 5 4" xfId="25355" xr:uid="{044C305B-122C-45F9-A972-FF43DE5850EB}"/>
    <cellStyle name="Note 62 2 6" xfId="7905" xr:uid="{8CAF883E-A146-4D29-A59A-8891F47E502B}"/>
    <cellStyle name="Note 62 2 6 2" xfId="14376" xr:uid="{3177AD2B-2441-4085-B24A-B2D97DDD0F49}"/>
    <cellStyle name="Note 62 2 6 2 2" xfId="5394" xr:uid="{9351937D-9026-46D6-A470-D7D57375C633}"/>
    <cellStyle name="Note 62 2 6 2 3" xfId="31392" xr:uid="{05BD37A3-DEB3-43BD-A2E7-366039CB4CD6}"/>
    <cellStyle name="Note 62 2 6 3" xfId="20798" xr:uid="{776DCC87-8AFC-4D5B-9699-F3863332F0D4}"/>
    <cellStyle name="Note 62 2 6 4" xfId="25871" xr:uid="{523112B3-B215-4151-BB6B-FE26DDEE02BD}"/>
    <cellStyle name="Note 62 2 7" xfId="8061" xr:uid="{5757A6DB-9CE0-49C1-9C98-F36F8EC30A44}"/>
    <cellStyle name="Note 62 2 7 2" xfId="14532" xr:uid="{A75BEE14-FB09-48CB-99A2-17332973AF9E}"/>
    <cellStyle name="Note 62 2 7 2 2" xfId="21807" xr:uid="{20227748-5EFF-456E-BF59-B7EB44FA7DD2}"/>
    <cellStyle name="Note 62 2 7 2 3" xfId="31542" xr:uid="{9A14AA1A-AEF0-44C6-B545-5539B3D70605}"/>
    <cellStyle name="Note 62 2 7 3" xfId="24009" xr:uid="{7EC7E55B-9DC9-4D22-97FE-4841AF91BC0C}"/>
    <cellStyle name="Note 62 2 7 4" xfId="26022" xr:uid="{893D5532-2062-40DF-BDDC-3D50E702348D}"/>
    <cellStyle name="Note 62 2 8" xfId="8612" xr:uid="{677593EA-23B3-4632-9AAA-5963F6888913}"/>
    <cellStyle name="Note 62 2 8 2" xfId="15083" xr:uid="{E8A324E3-6913-4B33-99F8-294D53F125FC}"/>
    <cellStyle name="Note 62 2 8 2 2" xfId="17712" xr:uid="{C4EE9B0A-0EF0-4BC4-892C-851C64B83E94}"/>
    <cellStyle name="Note 62 2 8 2 3" xfId="31985" xr:uid="{F676AC66-58E7-49C8-80A0-A3BCE888EF0A}"/>
    <cellStyle name="Note 62 2 8 3" xfId="23520" xr:uid="{FB0F19E2-9FCC-427B-9D55-9C67C815C240}"/>
    <cellStyle name="Note 62 2 8 4" xfId="26464" xr:uid="{54645A0E-D9F9-49AA-B646-3F24E792B81E}"/>
    <cellStyle name="Note 62 2 9" xfId="8382" xr:uid="{B688FBAA-D86F-4643-9E1B-D8FEE69141EA}"/>
    <cellStyle name="Note 62 2 9 2" xfId="14853" xr:uid="{F15017A5-4DDA-43D9-9282-4036112C3FD0}"/>
    <cellStyle name="Note 62 2 9 2 2" xfId="22920" xr:uid="{77BFDED6-B5FA-48CD-A759-FE63870C8DB4}"/>
    <cellStyle name="Note 62 2 9 2 3" xfId="31764" xr:uid="{B1517DD7-1CD9-4889-B028-1B4F21B1BAF4}"/>
    <cellStyle name="Note 62 2 9 3" xfId="5411" xr:uid="{3698280E-34E9-436B-BA43-FF11FBF4AD10}"/>
    <cellStyle name="Note 62 2 9 4" xfId="26245" xr:uid="{C1A79368-9FA0-468F-BD46-5774C9F6AFCC}"/>
    <cellStyle name="Note 62 20" xfId="11170" xr:uid="{8058C727-0A07-484A-BEA7-8E9B65436B04}"/>
    <cellStyle name="Note 62 20 2" xfId="21605" xr:uid="{A24DA022-5896-47E6-9D8B-2360A3F7DF6D}"/>
    <cellStyle name="Note 62 20 3" xfId="28492" xr:uid="{4F0DE838-CE1A-4DD0-BDA7-BF151AE87299}"/>
    <cellStyle name="Note 62 21" xfId="11653" xr:uid="{E9FD938E-4151-4C08-BB22-8553724C0002}"/>
    <cellStyle name="Note 62 21 2" xfId="5428" xr:uid="{7FE29FFC-0E96-4846-8389-175EB1CE06E5}"/>
    <cellStyle name="Note 62 21 3" xfId="28939" xr:uid="{C5145F76-BCE4-4F70-BCE3-C3D9BF4822B2}"/>
    <cellStyle name="Note 62 22" xfId="10671" xr:uid="{94EF7941-1B24-47D6-9FE7-D2C169AD3EDD}"/>
    <cellStyle name="Note 62 22 2" xfId="5823" xr:uid="{0C1C4156-487A-4C04-9ABA-D8D8540706E3}"/>
    <cellStyle name="Note 62 22 3" xfId="28226" xr:uid="{3102F686-4B5E-4160-8330-F136EDF99D23}"/>
    <cellStyle name="Note 62 23" xfId="11931" xr:uid="{9C1EFA34-5EAB-4DF6-9FDD-3D2B59F55D95}"/>
    <cellStyle name="Note 62 23 2" xfId="5129" xr:uid="{1E5662B9-61A6-4D08-A761-E2D3FE9BBBDD}"/>
    <cellStyle name="Note 62 23 3" xfId="29210" xr:uid="{5B395DB6-215A-44A0-A5CA-FE9FBC21324B}"/>
    <cellStyle name="Note 62 24" xfId="12114" xr:uid="{9A5E3B03-8963-4DBD-B45A-4D8957BFA1B7}"/>
    <cellStyle name="Note 62 24 2" xfId="7680" xr:uid="{33576E7C-EB9D-4BC4-A8DF-F226C450DB9D}"/>
    <cellStyle name="Note 62 24 3" xfId="29389" xr:uid="{28527527-25AF-4EDD-9DC9-D6F2DA349294}"/>
    <cellStyle name="Note 62 25" xfId="12235" xr:uid="{FE5959B4-E85A-4302-A34C-3AAA952B68D7}"/>
    <cellStyle name="Note 62 25 2" xfId="22509" xr:uid="{64C58705-4D8C-4BCF-BC0B-EE27B2252F71}"/>
    <cellStyle name="Note 62 25 3" xfId="29506" xr:uid="{6EFB5E37-D2ED-42AE-A0CE-D19B09B382D2}"/>
    <cellStyle name="Note 62 26" xfId="17257" xr:uid="{80103AE5-9842-4DA9-A2AE-BC0606573C31}"/>
    <cellStyle name="Note 62 26 2" xfId="23866" xr:uid="{2E362C6A-B393-43F2-99DB-5A89DB477853}"/>
    <cellStyle name="Note 62 26 3" xfId="33821" xr:uid="{538C3586-8704-42DB-B8F0-FF868FC00563}"/>
    <cellStyle name="Note 62 27" xfId="21758" xr:uid="{51639A86-1B11-450B-818D-70F37F046CFE}"/>
    <cellStyle name="Note 62 28" xfId="34291" xr:uid="{1F5E30F7-5697-4677-A6A9-7B16A4C02FDC}"/>
    <cellStyle name="Note 62 29" xfId="34286" xr:uid="{5C7A7ECF-70A7-478B-9EEF-2BD9EA8E7E86}"/>
    <cellStyle name="Note 62 3" xfId="2382" xr:uid="{00000000-0005-0000-0000-00004F090000}"/>
    <cellStyle name="Note 62 3 2" xfId="4317" xr:uid="{9BF7B899-E718-49BD-AEA5-7A9FA040C3D6}"/>
    <cellStyle name="Note 62 3 2 2" xfId="13574" xr:uid="{A042DB24-EBF8-45B1-9601-462701E43681}"/>
    <cellStyle name="Note 62 3 2 2 2" xfId="22571" xr:uid="{F6AA5280-693F-4ACF-BFC3-70960C9EECD3}"/>
    <cellStyle name="Note 62 3 2 2 3" xfId="30715" xr:uid="{1AE88542-2A11-44D9-89EB-F15606C3D54F}"/>
    <cellStyle name="Note 62 3 2 3" xfId="21529" xr:uid="{46101B7D-5941-43E9-A7F2-4E813CDECC3A}"/>
    <cellStyle name="Note 62 3 2 4" xfId="25184" xr:uid="{EF253F3D-FAAD-491A-92CF-1097323641F5}"/>
    <cellStyle name="Note 62 3 3" xfId="11656" xr:uid="{3B01B00B-A6CA-4D6A-ACC9-3BEE9FE8C89F}"/>
    <cellStyle name="Note 62 3 3 2" xfId="17790" xr:uid="{B3881102-89AC-4E2B-A4B5-147F6B0F0F10}"/>
    <cellStyle name="Note 62 3 3 3" xfId="28942" xr:uid="{074301FB-27DF-4744-A880-17A9EFB33541}"/>
    <cellStyle name="Note 62 3 4" xfId="12509" xr:uid="{D8B3F82C-6749-4586-8999-23003D6BA0F1}"/>
    <cellStyle name="Note 62 3 4 2" xfId="5855" xr:uid="{F69CF76F-2EEB-4C30-A2F9-A4B5C03927DB}"/>
    <cellStyle name="Note 62 3 4 3" xfId="29735" xr:uid="{88C67946-17A6-4A1A-AE73-6627BDCCB3BC}"/>
    <cellStyle name="Note 62 3 5" xfId="5911" xr:uid="{57C43662-53CF-451B-AB2D-8D983FE6347E}"/>
    <cellStyle name="Note 62 3 6" xfId="24215" xr:uid="{45577A6C-CB4E-4377-A707-256DAA08C0C6}"/>
    <cellStyle name="Note 62 30" xfId="31671" xr:uid="{B2F2494A-0FAC-412F-9BE3-49FF6A477432}"/>
    <cellStyle name="Note 62 4" xfId="3337" xr:uid="{B6470EC2-4A3D-4F01-AF60-F61B55ACB861}"/>
    <cellStyle name="Note 62 4 2" xfId="12967" xr:uid="{BE5F8174-43B0-45EA-90DF-C8927CCF1D7A}"/>
    <cellStyle name="Note 62 4 2 2" xfId="5322" xr:uid="{77174B6C-D041-4444-8EDF-9C077125B182}"/>
    <cellStyle name="Note 62 4 2 3" xfId="30192" xr:uid="{5ECC26A1-DD4B-4A43-BC62-D8F1AE0EA5B1}"/>
    <cellStyle name="Note 62 4 3" xfId="6617" xr:uid="{8E05B184-C37B-405C-B1DA-5D1129338EE5}"/>
    <cellStyle name="Note 62 4 4" xfId="17826" xr:uid="{287255AC-1F82-4847-9B7A-0CA94023895B}"/>
    <cellStyle name="Note 62 5" xfId="3463" xr:uid="{2F11BF05-595C-4706-BB1D-3893FB93A963}"/>
    <cellStyle name="Note 62 5 2" xfId="13571" xr:uid="{5D0657C5-D854-4EAB-97F3-403C490708A8}"/>
    <cellStyle name="Note 62 5 2 2" xfId="17531" xr:uid="{B7CFBFB5-21B9-4DC1-B309-7C1722E084CE}"/>
    <cellStyle name="Note 62 5 2 3" xfId="30712" xr:uid="{C1B1A2D5-99CF-432E-9CF6-47E0ECDBEE56}"/>
    <cellStyle name="Note 62 5 3" xfId="7211" xr:uid="{90CEECF3-19F4-49CA-A971-A00FE7E07DAD}"/>
    <cellStyle name="Note 62 5 4" xfId="20679" xr:uid="{F6B35A25-D03C-4DA1-A481-D56076E4790B}"/>
    <cellStyle name="Note 62 5 5" xfId="25181" xr:uid="{22BF3142-7609-4BFD-AB5B-84A520059B76}"/>
    <cellStyle name="Note 62 6" xfId="3823" xr:uid="{D5E3EBE7-8A56-44E2-A7FB-DDA33B8482FB}"/>
    <cellStyle name="Note 62 6 2" xfId="14139" xr:uid="{B33B963C-4005-4985-82A9-9A21438A5BE7}"/>
    <cellStyle name="Note 62 6 2 2" xfId="5301" xr:uid="{91567929-1368-4E89-A9FF-78C40CBA6DF1}"/>
    <cellStyle name="Note 62 6 2 3" xfId="31167" xr:uid="{CD52F943-C3A5-4745-966A-DD82EE20B1FC}"/>
    <cellStyle name="Note 62 6 3" xfId="21536" xr:uid="{7CCA67B1-AE48-4897-93A4-D0835A1D8AA8}"/>
    <cellStyle name="Note 62 6 4" xfId="25646" xr:uid="{15389129-F79C-43D9-81C7-DC20F21483EF}"/>
    <cellStyle name="Note 62 7" xfId="7560" xr:uid="{73BB35A4-BF40-488F-B989-82588375CEB3}"/>
    <cellStyle name="Note 62 7 2" xfId="13964" xr:uid="{36F281B1-EB46-442F-A247-8743935E667C}"/>
    <cellStyle name="Note 62 7 2 2" xfId="19846" xr:uid="{9C815269-41D4-4632-9F57-CD24658DD071}"/>
    <cellStyle name="Note 62 7 2 3" xfId="30994" xr:uid="{20229FD9-D57D-4017-8085-F88F167F969C}"/>
    <cellStyle name="Note 62 7 3" xfId="19027" xr:uid="{F45BCEFB-51D5-4DB8-B67F-17C352F5CDD0}"/>
    <cellStyle name="Note 62 7 4" xfId="25473" xr:uid="{4EB073DF-99DE-4BB7-A675-3FDA6BCB4803}"/>
    <cellStyle name="Note 62 8" xfId="7904" xr:uid="{085E0239-359B-432F-9BFA-FDFFA1976915}"/>
    <cellStyle name="Note 62 8 2" xfId="14375" xr:uid="{4687CC9F-3301-4371-98FD-CC3DFD7B3311}"/>
    <cellStyle name="Note 62 8 2 2" xfId="6060" xr:uid="{EC53A234-3D02-4CD2-844E-0512348C140F}"/>
    <cellStyle name="Note 62 8 2 3" xfId="31391" xr:uid="{367F8048-4696-4839-B7E0-5EF0F98665AC}"/>
    <cellStyle name="Note 62 8 3" xfId="23838" xr:uid="{878AB0EE-12F2-46DA-B744-FE5DA1DB5D37}"/>
    <cellStyle name="Note 62 8 4" xfId="25870" xr:uid="{ED2944C7-086E-4506-9302-41D5B56B9F9B}"/>
    <cellStyle name="Note 62 9" xfId="8062" xr:uid="{BB1737D5-B240-41FC-936A-4FE12ED5F15C}"/>
    <cellStyle name="Note 62 9 2" xfId="14533" xr:uid="{CB069FB5-E82F-4365-AEE7-1FE2DC4AA383}"/>
    <cellStyle name="Note 62 9 2 2" xfId="18403" xr:uid="{2FA289E9-3D3B-4785-9DD0-47F9EC0722A1}"/>
    <cellStyle name="Note 62 9 2 3" xfId="31543" xr:uid="{13B9E9C6-E9F3-435A-B38C-6D004FFF6EC6}"/>
    <cellStyle name="Note 62 9 3" xfId="23204" xr:uid="{4827F39C-3581-406C-BDED-B5B8C3499086}"/>
    <cellStyle name="Note 62 9 4" xfId="26023" xr:uid="{506D136D-B70E-43E1-9731-D4A0E1420BA6}"/>
    <cellStyle name="Note 62_TRAFO" xfId="2383" xr:uid="{00000000-0005-0000-0000-000050090000}"/>
    <cellStyle name="Note 63" xfId="2384" xr:uid="{00000000-0005-0000-0000-000051090000}"/>
    <cellStyle name="Note 63 10" xfId="8613" xr:uid="{0F7C79C8-8B6D-40BB-9930-9DF1E33A41C2}"/>
    <cellStyle name="Note 63 10 2" xfId="15084" xr:uid="{717CC61A-21F3-4BA8-A869-3DE5D46EAE10}"/>
    <cellStyle name="Note 63 10 2 2" xfId="20572" xr:uid="{0C5B394F-1707-4F70-9339-65E98B0378BE}"/>
    <cellStyle name="Note 63 10 2 3" xfId="31986" xr:uid="{9C4E55E5-86B3-414E-9E27-8AACEA962467}"/>
    <cellStyle name="Note 63 10 3" xfId="20416" xr:uid="{B165C541-0078-4A7A-9131-456F6D096D43}"/>
    <cellStyle name="Note 63 10 4" xfId="26465" xr:uid="{C9F08F0A-70E7-4FA0-98D0-7D05DF251DCC}"/>
    <cellStyle name="Note 63 11" xfId="8383" xr:uid="{F0EDDD92-84B7-4BB4-9E75-A434544A630F}"/>
    <cellStyle name="Note 63 11 2" xfId="14854" xr:uid="{BE6CBA6F-99BC-4109-AB72-2E0AB4C829A9}"/>
    <cellStyle name="Note 63 11 2 2" xfId="19028" xr:uid="{F260CA11-6889-4160-BDA0-3888C3B2E931}"/>
    <cellStyle name="Note 63 11 2 3" xfId="31765" xr:uid="{CF428994-FA36-44E2-A224-20A29B84F726}"/>
    <cellStyle name="Note 63 11 3" xfId="18687" xr:uid="{0FE9D5BD-47A4-4FD6-83E1-C8ECF7CBC65E}"/>
    <cellStyle name="Note 63 11 4" xfId="26246" xr:uid="{3C3E1B89-83F6-4056-813A-21AD21E09523}"/>
    <cellStyle name="Note 63 12" xfId="9094" xr:uid="{BB74B8E0-0A98-4BC2-A7F9-1FEAE1843D7D}"/>
    <cellStyle name="Note 63 12 2" xfId="15565" xr:uid="{B298BC54-F315-40CB-98C3-DD0C59CFBA8E}"/>
    <cellStyle name="Note 63 12 2 2" xfId="5487" xr:uid="{BE88A2D9-BB32-4D62-BD50-57D5795E411F}"/>
    <cellStyle name="Note 63 12 2 3" xfId="32384" xr:uid="{C9CCB095-B810-4DB5-B208-2B25DBA8736D}"/>
    <cellStyle name="Note 63 12 3" xfId="19379" xr:uid="{F620D244-806F-4745-B3D1-F44845F7CFFA}"/>
    <cellStyle name="Note 63 12 4" xfId="26866" xr:uid="{398E9A30-D33B-4DEB-9006-B5FC9980687A}"/>
    <cellStyle name="Note 63 13" xfId="8923" xr:uid="{C6AEE451-8C62-478C-AD38-C62EE37A5891}"/>
    <cellStyle name="Note 63 13 2" xfId="15394" xr:uid="{1D51CC96-5CD1-4973-AB98-1B0414183034}"/>
    <cellStyle name="Note 63 13 2 2" xfId="5781" xr:uid="{C6205298-8E29-402E-9A02-9CD9C2379A83}"/>
    <cellStyle name="Note 63 13 2 3" xfId="32214" xr:uid="{498D370A-C935-43E1-B975-A9EE756B4BE4}"/>
    <cellStyle name="Note 63 13 3" xfId="6177" xr:uid="{90A6F320-CFA4-4861-B117-62BDFE36111B}"/>
    <cellStyle name="Note 63 13 4" xfId="26696" xr:uid="{5F3F079B-DB89-40DD-A2BF-9D686308C6BC}"/>
    <cellStyle name="Note 63 14" xfId="9328" xr:uid="{8342054D-8DD6-4118-8A90-92F15A179292}"/>
    <cellStyle name="Note 63 14 2" xfId="15799" xr:uid="{CD57D8B5-7610-43FB-8739-613179E9E93C}"/>
    <cellStyle name="Note 63 14 2 2" xfId="5896" xr:uid="{0BE8CF56-9EC5-4DC2-AE35-205199B12B70}"/>
    <cellStyle name="Note 63 14 2 3" xfId="32609" xr:uid="{C8C0E15A-C33A-4C34-9C3F-C3F2AB6CA2DE}"/>
    <cellStyle name="Note 63 14 3" xfId="23903" xr:uid="{5C127823-ECE3-4F01-B052-B121FD6DEAAC}"/>
    <cellStyle name="Note 63 14 4" xfId="27090" xr:uid="{E3145CFA-98EE-4A61-A0C2-5A138F3864C7}"/>
    <cellStyle name="Note 63 15" xfId="9486" xr:uid="{C20BBC8A-1C32-4504-B9D8-6B7CC01B5B6B}"/>
    <cellStyle name="Note 63 15 2" xfId="15957" xr:uid="{12F97C74-A799-4453-92EE-B28C35C32843}"/>
    <cellStyle name="Note 63 15 2 2" xfId="18068" xr:uid="{C693258C-122C-41CD-A3D1-CAA526BAF301}"/>
    <cellStyle name="Note 63 15 2 3" xfId="32754" xr:uid="{F4645855-B50F-4497-BD71-245A015A17F9}"/>
    <cellStyle name="Note 63 15 3" xfId="23613" xr:uid="{1BE9050C-ABD8-4D88-B085-6E30C658CEE9}"/>
    <cellStyle name="Note 63 15 4" xfId="27235" xr:uid="{E488DA0D-AF72-4236-85B7-D0FE9057B822}"/>
    <cellStyle name="Note 63 16" xfId="10018" xr:uid="{7CE231D1-A2FA-44BE-AC19-A3A05CA60C15}"/>
    <cellStyle name="Note 63 16 2" xfId="16489" xr:uid="{526791AA-853E-4342-B143-BFC861FEA10F}"/>
    <cellStyle name="Note 63 16 2 2" xfId="22584" xr:uid="{F496F961-C11D-41AC-A83E-FE5C075B3E32}"/>
    <cellStyle name="Note 63 16 2 3" xfId="33106" xr:uid="{D97BD2B2-6CEB-4361-B200-117FEF21486D}"/>
    <cellStyle name="Note 63 16 3" xfId="17854" xr:uid="{E15FCFF3-CCCC-4139-BAB3-3EA311567342}"/>
    <cellStyle name="Note 63 16 4" xfId="27594" xr:uid="{E7F80D58-B51E-456F-91DF-AA5D56BD5FDC}"/>
    <cellStyle name="Note 63 17" xfId="10197" xr:uid="{1BBD627A-2D5B-45A8-9615-E70A3E693142}"/>
    <cellStyle name="Note 63 17 2" xfId="16668" xr:uid="{CDD6BAED-F362-49B9-A4B0-839DF99BF80E}"/>
    <cellStyle name="Note 63 17 2 2" xfId="5817" xr:uid="{E6884BAF-038D-4A26-9C7D-53C8ED882DD0}"/>
    <cellStyle name="Note 63 17 2 3" xfId="33283" xr:uid="{7313F5C2-8C90-4501-8460-915193D7FE8F}"/>
    <cellStyle name="Note 63 17 3" xfId="23601" xr:uid="{7202BEED-10F9-4CA4-9FB5-F29DB9BA10B3}"/>
    <cellStyle name="Note 63 17 4" xfId="27770" xr:uid="{D239A24A-CA7A-49BA-8EF6-0BCB24C2FE35}"/>
    <cellStyle name="Note 63 18" xfId="10374" xr:uid="{AD6DA94F-E8AC-410A-BD76-ED0E2FD0ED83}"/>
    <cellStyle name="Note 63 18 2" xfId="16845" xr:uid="{C347CE8A-4344-4301-850D-98AA0BD0AC73}"/>
    <cellStyle name="Note 63 18 2 2" xfId="5140" xr:uid="{29A034B5-6E98-4567-BC16-2564B9C50EDF}"/>
    <cellStyle name="Note 63 18 2 3" xfId="33458" xr:uid="{B04ADA35-E5E9-4DD9-9215-693F8346414E}"/>
    <cellStyle name="Note 63 18 3" xfId="20133" xr:uid="{4F11DDA4-14A1-4125-966B-F924921CC16B}"/>
    <cellStyle name="Note 63 18 4" xfId="27946" xr:uid="{F86B7753-1ECF-45CB-A5AB-875C612FBB41}"/>
    <cellStyle name="Note 63 19" xfId="10536" xr:uid="{150E5FFA-41A1-49BD-95F2-CC581DC4ADD6}"/>
    <cellStyle name="Note 63 19 2" xfId="17007" xr:uid="{AB71670B-59E1-4C18-94DB-C1F485798AE1}"/>
    <cellStyle name="Note 63 19 2 2" xfId="17349" xr:uid="{3299F0D1-3E15-4400-9232-21B09FB96074}"/>
    <cellStyle name="Note 63 19 2 3" xfId="33618" xr:uid="{614B24F8-D162-4838-90A4-32B0DEA114A1}"/>
    <cellStyle name="Note 63 19 3" xfId="22375" xr:uid="{E1AA8F82-CA57-48A5-AAE6-A6B516A2402D}"/>
    <cellStyle name="Note 63 19 4" xfId="28106" xr:uid="{6D079D8F-28A1-4F53-8642-51514BC722E0}"/>
    <cellStyle name="Note 63 2" xfId="2385" xr:uid="{00000000-0005-0000-0000-000052090000}"/>
    <cellStyle name="Note 63 2 10" xfId="9095" xr:uid="{845567D1-BA5D-45E4-9A65-575D87F0DBA3}"/>
    <cellStyle name="Note 63 2 10 2" xfId="15566" xr:uid="{533AB623-C419-4000-A5CB-EB6C37CF4806}"/>
    <cellStyle name="Note 63 2 10 2 2" xfId="20415" xr:uid="{8CE27C06-197F-4016-8323-FD667BE60B24}"/>
    <cellStyle name="Note 63 2 10 2 3" xfId="32385" xr:uid="{5CFF76F2-F16A-40EB-9B7E-C29F409D4D1C}"/>
    <cellStyle name="Note 63 2 10 3" xfId="24011" xr:uid="{CB5BD0FB-2A35-4ADD-9B92-AEBCA1421F99}"/>
    <cellStyle name="Note 63 2 10 4" xfId="26867" xr:uid="{7CE364DC-2087-4757-919B-67197938BC71}"/>
    <cellStyle name="Note 63 2 11" xfId="8924" xr:uid="{1BD2A259-8EC4-4601-BF5C-BAB2E96A884B}"/>
    <cellStyle name="Note 63 2 11 2" xfId="15395" xr:uid="{547662B8-E4DA-4F39-93CF-7E13DAB4B91B}"/>
    <cellStyle name="Note 63 2 11 2 2" xfId="18101" xr:uid="{B6FF7A4A-B175-4E74-9616-5D7A05221566}"/>
    <cellStyle name="Note 63 2 11 2 3" xfId="32215" xr:uid="{415C1308-0E45-4CF4-9C51-43E879ECF374}"/>
    <cellStyle name="Note 63 2 11 3" xfId="18644" xr:uid="{28AF5A80-D1F3-4C87-819C-548E602BBBAB}"/>
    <cellStyle name="Note 63 2 11 4" xfId="26697" xr:uid="{B2A65B4C-F903-4350-A769-B0CAA8C5DDC8}"/>
    <cellStyle name="Note 63 2 12" xfId="9329" xr:uid="{9AD86870-1F7C-44DA-9FC6-F3FAE78C3728}"/>
    <cellStyle name="Note 63 2 12 2" xfId="15800" xr:uid="{26395826-15C1-4714-A93F-53467F36A059}"/>
    <cellStyle name="Note 63 2 12 2 2" xfId="22117" xr:uid="{06CC97BD-1FF1-45DE-9124-C2E111446C88}"/>
    <cellStyle name="Note 63 2 12 2 3" xfId="32610" xr:uid="{7EB1C406-E3D7-4BED-B4CA-571954B6B771}"/>
    <cellStyle name="Note 63 2 12 3" xfId="19944" xr:uid="{4468E80E-6F51-4279-9B8F-5FAB354ACB68}"/>
    <cellStyle name="Note 63 2 12 4" xfId="27091" xr:uid="{9F8C452B-9CD3-4811-BF48-7ED2C389491B}"/>
    <cellStyle name="Note 63 2 13" xfId="9406" xr:uid="{72E2DCBA-2AC4-4EF3-A39D-22992ADB6C40}"/>
    <cellStyle name="Note 63 2 13 2" xfId="15877" xr:uid="{67AE7FD4-5AD4-4F97-B1C7-E98DC1E39678}"/>
    <cellStyle name="Note 63 2 13 2 2" xfId="5740" xr:uid="{F063D9E1-9944-4BE2-999F-CDAFF2F5EE1A}"/>
    <cellStyle name="Note 63 2 13 2 3" xfId="32687" xr:uid="{BCFD101F-F5D9-4D1F-8D77-2A28410935F8}"/>
    <cellStyle name="Note 63 2 13 3" xfId="22686" xr:uid="{8B7951D1-319D-40AA-A6FA-9EBC6F97EB52}"/>
    <cellStyle name="Note 63 2 13 4" xfId="27167" xr:uid="{369BE43E-1304-46EA-96B6-33977AB26182}"/>
    <cellStyle name="Note 63 2 14" xfId="10019" xr:uid="{371B7630-1329-4ED1-8CCE-3D4E85EC77F6}"/>
    <cellStyle name="Note 63 2 14 2" xfId="16490" xr:uid="{B879B312-AAC3-4F75-B027-C86DEBD3643C}"/>
    <cellStyle name="Note 63 2 14 2 2" xfId="22184" xr:uid="{7DF62B57-2F24-4ACF-BEBE-2656CD67B7D8}"/>
    <cellStyle name="Note 63 2 14 2 3" xfId="33107" xr:uid="{52D51D2B-2B28-4D32-AAAB-0EAE68B1251B}"/>
    <cellStyle name="Note 63 2 14 3" xfId="4428" xr:uid="{F17DF552-5E05-4802-B7E7-A1466592EDD3}"/>
    <cellStyle name="Note 63 2 14 4" xfId="27595" xr:uid="{010D78C6-5BD1-42CB-ACB9-323B8CFB52EB}"/>
    <cellStyle name="Note 63 2 15" xfId="10198" xr:uid="{5A4D445B-0E8B-4551-99CD-83108BB55664}"/>
    <cellStyle name="Note 63 2 15 2" xfId="16669" xr:uid="{991A543F-F514-4186-8C54-CD533542349D}"/>
    <cellStyle name="Note 63 2 15 2 2" xfId="6076" xr:uid="{8C25DF9B-D0EA-4E8B-B433-525C952895BC}"/>
    <cellStyle name="Note 63 2 15 2 3" xfId="33284" xr:uid="{DE80F389-8E47-4FEC-80FF-585DD4F90026}"/>
    <cellStyle name="Note 63 2 15 3" xfId="20372" xr:uid="{F2306F2B-DE77-409F-9FA5-CD1FD5758036}"/>
    <cellStyle name="Note 63 2 15 4" xfId="27771" xr:uid="{DAEC8454-694E-4688-8D60-F4DA7F43620F}"/>
    <cellStyle name="Note 63 2 16" xfId="10375" xr:uid="{82F249A3-330D-4487-BDC4-3D586748D086}"/>
    <cellStyle name="Note 63 2 16 2" xfId="16846" xr:uid="{1E9FC426-986B-4590-9EF2-E30D1FCF2BCE}"/>
    <cellStyle name="Note 63 2 16 2 2" xfId="7761" xr:uid="{BBA04BC2-A96F-4AB4-9C3C-6F60FB552D7F}"/>
    <cellStyle name="Note 63 2 16 2 3" xfId="33459" xr:uid="{7CA88B1A-067E-4D62-8A90-E7730115B76E}"/>
    <cellStyle name="Note 63 2 16 3" xfId="18902" xr:uid="{290A90F4-5A46-4AC9-B0DA-ACE4DA3C23EB}"/>
    <cellStyle name="Note 63 2 16 4" xfId="27947" xr:uid="{797497B7-0964-4733-A0D1-5534907CA9A9}"/>
    <cellStyle name="Note 63 2 17" xfId="10537" xr:uid="{0E4FE228-BDB1-49C8-9734-328C25794516}"/>
    <cellStyle name="Note 63 2 17 2" xfId="17008" xr:uid="{F6D018E7-E973-4685-9C9B-D21415968E57}"/>
    <cellStyle name="Note 63 2 17 2 2" xfId="5068" xr:uid="{ACA7034D-93C9-480E-9465-8AC182071C23}"/>
    <cellStyle name="Note 63 2 17 2 3" xfId="33619" xr:uid="{50291550-F60C-425C-8BDE-A2C36CCF76ED}"/>
    <cellStyle name="Note 63 2 17 3" xfId="20633" xr:uid="{287FDB7D-8A06-4D61-A230-A1714648EAD7}"/>
    <cellStyle name="Note 63 2 17 4" xfId="28107" xr:uid="{0C04595D-AA50-4483-99A5-C3F875E0E5A1}"/>
    <cellStyle name="Note 63 2 18" xfId="11173" xr:uid="{D1C1D5E9-5F93-436C-A698-410D438190C9}"/>
    <cellStyle name="Note 63 2 18 2" xfId="18155" xr:uid="{287B3593-78FD-4990-AD9D-EC92C0DB96E6}"/>
    <cellStyle name="Note 63 2 18 3" xfId="28495" xr:uid="{E4C1C9D6-FC75-4A6D-8C81-04F2D74DC1C1}"/>
    <cellStyle name="Note 63 2 19" xfId="11658" xr:uid="{FBBF1717-D6DD-41A4-BF00-6D4D74693060}"/>
    <cellStyle name="Note 63 2 19 2" xfId="21982" xr:uid="{073D7537-2A03-47F4-B7FB-C17EECF7B519}"/>
    <cellStyle name="Note 63 2 19 3" xfId="28944" xr:uid="{2B78406F-D01C-4CDB-88D6-E9D3E6BA8369}"/>
    <cellStyle name="Note 63 2 2" xfId="2386" xr:uid="{00000000-0005-0000-0000-000053090000}"/>
    <cellStyle name="Note 63 2 2 2" xfId="4318" xr:uid="{E69F88D2-13E7-43DD-8A08-80B5D2087763}"/>
    <cellStyle name="Note 63 2 2 2 2" xfId="13577" xr:uid="{64F0FC7B-B534-4AD4-810B-A4C990B36C55}"/>
    <cellStyle name="Note 63 2 2 2 2 2" xfId="22969" xr:uid="{47C9A57D-6D11-45A6-97A1-51ECD0C36AE6}"/>
    <cellStyle name="Note 63 2 2 2 2 3" xfId="30718" xr:uid="{FC46706B-EA40-43EF-AC07-9DF35D938382}"/>
    <cellStyle name="Note 63 2 2 2 3" xfId="17570" xr:uid="{69658824-3BDC-4025-90BF-DB647BC44A27}"/>
    <cellStyle name="Note 63 2 2 2 4" xfId="25187" xr:uid="{6F6DB9E6-FB74-489A-818B-C3E8A31ACDE5}"/>
    <cellStyle name="Note 63 2 2 3" xfId="11659" xr:uid="{8A1BB99C-2BDF-4ABD-ACAA-3195B6C10708}"/>
    <cellStyle name="Note 63 2 2 3 2" xfId="20188" xr:uid="{98BB9909-0C19-409B-86AE-36FCA175A773}"/>
    <cellStyle name="Note 63 2 2 3 3" xfId="28945" xr:uid="{B02968A6-F67E-4007-A1D9-BC458EED270B}"/>
    <cellStyle name="Note 63 2 2 4" xfId="12510" xr:uid="{91E1C549-C994-42D8-99FF-26DD71DC3F25}"/>
    <cellStyle name="Note 63 2 2 4 2" xfId="18231" xr:uid="{F3A7CD4A-F2B8-4B19-A9FA-B02187E828BE}"/>
    <cellStyle name="Note 63 2 2 4 3" xfId="29736" xr:uid="{7CFDA309-BF1E-4CD1-A95A-AE446D8F9C44}"/>
    <cellStyle name="Note 63 2 2 5" xfId="19570" xr:uid="{C6CC7346-74C7-4DB8-97C2-8DBB064D9B0D}"/>
    <cellStyle name="Note 63 2 20" xfId="10669" xr:uid="{2A88B608-5AE9-4E69-A861-7AF9021439A5}"/>
    <cellStyle name="Note 63 2 20 2" xfId="19671" xr:uid="{D44DA8CF-2059-4985-9D9D-A4643CF59FF1}"/>
    <cellStyle name="Note 63 2 20 3" xfId="28224" xr:uid="{F1075F73-0980-4657-8AB2-8AB7E95CEACC}"/>
    <cellStyle name="Note 63 2 21" xfId="11934" xr:uid="{F9F93D1E-817C-4070-820F-EDF72CAC77D7}"/>
    <cellStyle name="Note 63 2 21 2" xfId="4664" xr:uid="{2C21ADD8-18D3-4CBF-9613-3132C33CA700}"/>
    <cellStyle name="Note 63 2 21 3" xfId="29213" xr:uid="{7B9F47AD-7537-4B01-8690-EC14D443FC08}"/>
    <cellStyle name="Note 63 2 22" xfId="12117" xr:uid="{1D16D99F-2D1A-453A-AD34-F69ACF4066C2}"/>
    <cellStyle name="Note 63 2 22 2" xfId="18697" xr:uid="{1D64CEDD-983E-4C42-9D0C-41F771617AD4}"/>
    <cellStyle name="Note 63 2 22 3" xfId="29392" xr:uid="{D68AAC2B-45B6-46FE-89C1-DD7497741A42}"/>
    <cellStyle name="Note 63 2 23" xfId="12238" xr:uid="{D1907A77-F8F7-46A3-9E43-F2C443DA0EA2}"/>
    <cellStyle name="Note 63 2 23 2" xfId="4579" xr:uid="{2F410B5F-D276-4290-A677-220EB3A1B4D6}"/>
    <cellStyle name="Note 63 2 23 3" xfId="29509" xr:uid="{C13BA2F2-58CD-4128-883E-3355F45B9BEA}"/>
    <cellStyle name="Note 63 2 24" xfId="17260" xr:uid="{7E343C03-7CFB-4C8B-A0DC-C3278D01AEFD}"/>
    <cellStyle name="Note 63 2 24 2" xfId="22919" xr:uid="{19249021-3D94-4AB9-B515-56E68D242446}"/>
    <cellStyle name="Note 63 2 24 3" xfId="33824" xr:uid="{295DCA3A-E5F7-43F7-8702-01396671B177}"/>
    <cellStyle name="Note 63 2 25" xfId="20359" xr:uid="{E5C9FCAF-2A47-4DC6-8E7A-0C79471F8FAD}"/>
    <cellStyle name="Note 63 2 26" xfId="27408" xr:uid="{DA11A542-4FCD-4248-8ED4-ADA6B5DCFCDE}"/>
    <cellStyle name="Note 63 2 27" xfId="32117" xr:uid="{6A04907C-48A3-4800-987C-F6397A2F7A51}"/>
    <cellStyle name="Note 63 2 28" xfId="34242" xr:uid="{6268BAC1-0B6D-4845-A6F5-293787F91795}"/>
    <cellStyle name="Note 63 2 3" xfId="3460" xr:uid="{F029531F-8344-4B58-810E-3D5203E21624}"/>
    <cellStyle name="Note 63 2 3 2" xfId="13576" xr:uid="{071B253F-80A5-47C5-9C7A-4804200783F9}"/>
    <cellStyle name="Note 63 2 3 2 2" xfId="23433" xr:uid="{FE4A237C-7DE8-49A5-A571-C0CC471B2B15}"/>
    <cellStyle name="Note 63 2 3 2 3" xfId="30717" xr:uid="{E81505F4-C722-4E51-A305-2C86E570404B}"/>
    <cellStyle name="Note 63 2 3 3" xfId="7215" xr:uid="{BE60F90E-547D-4BC9-8A6D-46E5AC335393}"/>
    <cellStyle name="Note 63 2 3 4" xfId="22784" xr:uid="{E38555EE-1958-4F3A-A3D9-1FF93CCBFA06}"/>
    <cellStyle name="Note 63 2 3 5" xfId="25186" xr:uid="{58C22DD1-72DF-4BD3-A6E2-4132FA558C55}"/>
    <cellStyle name="Note 63 2 4" xfId="3826" xr:uid="{1FB6AD51-60BF-47B0-BA1C-83CDA1B030DD}"/>
    <cellStyle name="Note 63 2 4 2" xfId="14142" xr:uid="{E3629C0D-0638-4DA2-B01B-6C2BEE06A915}"/>
    <cellStyle name="Note 63 2 4 2 2" xfId="4871" xr:uid="{D3351C41-1F2C-42BB-979E-4E6F718CAD92}"/>
    <cellStyle name="Note 63 2 4 2 3" xfId="31170" xr:uid="{CEAFBAF5-3231-4108-A868-7516CACE1C2D}"/>
    <cellStyle name="Note 63 2 4 3" xfId="23817" xr:uid="{CA5287B8-DF6D-4151-A5DB-059EEEEF1A6B}"/>
    <cellStyle name="Note 63 2 4 4" xfId="25649" xr:uid="{06DEBB92-5650-4407-985B-231419E8AD13}"/>
    <cellStyle name="Note 63 2 5" xfId="7562" xr:uid="{AC171970-2AFC-4408-A588-1BDADEA4F1DA}"/>
    <cellStyle name="Note 63 2 5 2" xfId="13966" xr:uid="{5C60262E-A34D-4454-884F-097FFACA4893}"/>
    <cellStyle name="Note 63 2 5 2 2" xfId="18894" xr:uid="{F93F6A28-C5C0-4874-A9D2-66CC86D63C76}"/>
    <cellStyle name="Note 63 2 5 2 3" xfId="30996" xr:uid="{56AB6635-0245-4C3A-B2DA-9C0874F0D19E}"/>
    <cellStyle name="Note 63 2 5 3" xfId="19179" xr:uid="{02ABA2E4-27AB-48F8-8486-CDBDD1B0F03F}"/>
    <cellStyle name="Note 63 2 5 4" xfId="25475" xr:uid="{4EA9A519-D673-4ABE-8AF6-472B9F857E21}"/>
    <cellStyle name="Note 63 2 6" xfId="7907" xr:uid="{D82B2466-F925-464D-870D-9FEC522C3E26}"/>
    <cellStyle name="Note 63 2 6 2" xfId="14378" xr:uid="{D73DE1D3-8053-4C42-B32B-4BF0873829E1}"/>
    <cellStyle name="Note 63 2 6 2 2" xfId="21598" xr:uid="{A55076D5-B544-4EDF-892F-2FC7C81A7E1E}"/>
    <cellStyle name="Note 63 2 6 2 3" xfId="31394" xr:uid="{24075002-82B7-4139-A5CB-E484B44393E8}"/>
    <cellStyle name="Note 63 2 6 3" xfId="23215" xr:uid="{6F7EB9BF-646C-4B8B-88CB-BC8D32D4C0B6}"/>
    <cellStyle name="Note 63 2 6 4" xfId="25873" xr:uid="{514BF7CF-6477-4DC1-A5BE-7C2AD50AC7AF}"/>
    <cellStyle name="Note 63 2 7" xfId="8059" xr:uid="{6050D635-30B5-4A5F-BAFB-F2C2A399D0F0}"/>
    <cellStyle name="Note 63 2 7 2" xfId="14530" xr:uid="{68CEE645-9CFA-45C2-8270-ED91F41EC32F}"/>
    <cellStyle name="Note 63 2 7 2 2" xfId="21190" xr:uid="{AB73C142-3EB5-4E32-BA66-E2ABC41D0F22}"/>
    <cellStyle name="Note 63 2 7 2 3" xfId="31540" xr:uid="{574ECC18-3E1A-4665-8B46-3E6F144CBDF5}"/>
    <cellStyle name="Note 63 2 7 3" xfId="21857" xr:uid="{956A3AE4-E383-4C80-A874-5FACF4E302C0}"/>
    <cellStyle name="Note 63 2 7 4" xfId="26020" xr:uid="{BB497A97-2190-4EEE-B632-030E7B7564B6}"/>
    <cellStyle name="Note 63 2 8" xfId="8614" xr:uid="{C5667451-D9FC-45F0-BD71-BF97C22963F5}"/>
    <cellStyle name="Note 63 2 8 2" xfId="15085" xr:uid="{0CF057B8-6945-436E-8442-85FFF8D6157D}"/>
    <cellStyle name="Note 63 2 8 2 2" xfId="21710" xr:uid="{8939DF20-E15E-42B6-AFFE-C1FD17CA42BE}"/>
    <cellStyle name="Note 63 2 8 2 3" xfId="31987" xr:uid="{0A6258E3-743C-49E2-8273-CD34C75458D9}"/>
    <cellStyle name="Note 63 2 8 3" xfId="20093" xr:uid="{7DD8B39B-F7E9-4840-8A6B-FB63F87CC521}"/>
    <cellStyle name="Note 63 2 8 4" xfId="26466" xr:uid="{5D16648A-D113-4629-A83A-A3CD11C139EB}"/>
    <cellStyle name="Note 63 2 9" xfId="8384" xr:uid="{4DCF63DB-1D1E-4AB4-973E-C908A1DBE49B}"/>
    <cellStyle name="Note 63 2 9 2" xfId="14855" xr:uid="{86527967-4C2F-4545-A622-924C14799082}"/>
    <cellStyle name="Note 63 2 9 2 2" xfId="22469" xr:uid="{01D52670-0175-42B2-89BE-DBE3DCC64D41}"/>
    <cellStyle name="Note 63 2 9 2 3" xfId="31766" xr:uid="{9B1EAEAC-5B39-4CD8-8D82-EDC1E931906D}"/>
    <cellStyle name="Note 63 2 9 3" xfId="19228" xr:uid="{C1BE5250-D87B-4BE3-808E-FD06B1D917FC}"/>
    <cellStyle name="Note 63 2 9 4" xfId="26247" xr:uid="{F5EF5997-CC66-458C-A051-581EE54D7797}"/>
    <cellStyle name="Note 63 20" xfId="11172" xr:uid="{5971698A-DC04-45C3-84FC-A702C5CA01E4}"/>
    <cellStyle name="Note 63 20 2" xfId="22327" xr:uid="{51F50B40-6799-4CC8-AD37-2D3A8CCCB673}"/>
    <cellStyle name="Note 63 20 3" xfId="28494" xr:uid="{70019234-1B60-44F4-9FDB-0B5F2C3CBE1D}"/>
    <cellStyle name="Note 63 21" xfId="11657" xr:uid="{DAA7AC63-EEDE-430B-8B78-191841AD02EB}"/>
    <cellStyle name="Note 63 21 2" xfId="23540" xr:uid="{79817BFB-5E44-479B-85FA-59AF1CE140B5}"/>
    <cellStyle name="Note 63 21 3" xfId="28943" xr:uid="{E9478B7C-7075-4DD1-9496-C7DAA5DA8114}"/>
    <cellStyle name="Note 63 22" xfId="10670" xr:uid="{CE48BCE5-2EED-4258-BD7D-6FCCC1ECFA85}"/>
    <cellStyle name="Note 63 22 2" xfId="21703" xr:uid="{ED7E4E11-BBE1-47F3-80C3-9DBFBE24E1AF}"/>
    <cellStyle name="Note 63 22 3" xfId="28225" xr:uid="{70584982-8D25-488A-BCB2-A911775309CE}"/>
    <cellStyle name="Note 63 23" xfId="11933" xr:uid="{80563A5D-48ED-4B6C-8AF2-631B9BA35B3D}"/>
    <cellStyle name="Note 63 23 2" xfId="5272" xr:uid="{849367F3-C66D-48F2-83D4-DA338DC15E64}"/>
    <cellStyle name="Note 63 23 3" xfId="29212" xr:uid="{2E03D624-661E-4EA5-AA42-A2EED45FC8ED}"/>
    <cellStyle name="Note 63 24" xfId="12116" xr:uid="{BD53ECAA-4E9E-42D1-BF20-E45F92C10BAC}"/>
    <cellStyle name="Note 63 24 2" xfId="21056" xr:uid="{6A1C2602-7CA0-4351-A888-CE1C646D617E}"/>
    <cellStyle name="Note 63 24 3" xfId="29391" xr:uid="{6059ABBF-B7BC-4A30-8CAF-718D21C3E781}"/>
    <cellStyle name="Note 63 25" xfId="12237" xr:uid="{7BE155F9-83B1-4D12-8DAE-7C9A9BE20755}"/>
    <cellStyle name="Note 63 25 2" xfId="21273" xr:uid="{2B10BA10-70C6-4AFC-ABB6-81BFC583A97F}"/>
    <cellStyle name="Note 63 25 3" xfId="29508" xr:uid="{473FE8B1-39BF-45C0-9D92-F63616F056DA}"/>
    <cellStyle name="Note 63 26" xfId="17259" xr:uid="{27F6075D-2E67-4E61-835B-09BA8C101406}"/>
    <cellStyle name="Note 63 26 2" xfId="21969" xr:uid="{624941D2-2856-4996-BD2F-DE3D0F06110F}"/>
    <cellStyle name="Note 63 26 3" xfId="33823" xr:uid="{1ADE356E-B452-4AA8-BAF0-F12D3A15282C}"/>
    <cellStyle name="Note 63 27" xfId="21310" xr:uid="{A28E8C58-7693-4BC6-B653-C58DF8AF3FB3}"/>
    <cellStyle name="Note 63 28" xfId="28368" xr:uid="{5CA08D08-5314-4D60-A20D-5792371F11DE}"/>
    <cellStyle name="Note 63 29" xfId="28342" xr:uid="{5868FB12-2DA7-4BCE-941F-7336CB92E258}"/>
    <cellStyle name="Note 63 3" xfId="2387" xr:uid="{00000000-0005-0000-0000-000054090000}"/>
    <cellStyle name="Note 63 3 2" xfId="4319" xr:uid="{9C388A64-83D9-40B3-95CE-E1F790973C2D}"/>
    <cellStyle name="Note 63 3 2 2" xfId="13578" xr:uid="{8DEC6295-ACBD-4C7F-867F-E280245BA67D}"/>
    <cellStyle name="Note 63 3 2 2 2" xfId="19317" xr:uid="{BF79E6F6-993D-4FF7-8DF8-CB54BD920D31}"/>
    <cellStyle name="Note 63 3 2 2 3" xfId="30719" xr:uid="{F4E43B59-0E16-4EC6-BFEE-07730A89BE47}"/>
    <cellStyle name="Note 63 3 2 3" xfId="18316" xr:uid="{1A40F63E-1B53-4E4E-B0E3-1409602158E1}"/>
    <cellStyle name="Note 63 3 2 4" xfId="25188" xr:uid="{3A11039E-71C5-4E17-B499-30E96A1DA6EF}"/>
    <cellStyle name="Note 63 3 3" xfId="11660" xr:uid="{46CBBA74-C30B-4275-AC92-98E8C9A1BE69}"/>
    <cellStyle name="Note 63 3 3 2" xfId="23777" xr:uid="{47BEECAB-1190-48FB-951F-2748365BF652}"/>
    <cellStyle name="Note 63 3 3 3" xfId="28946" xr:uid="{CAAAA7F4-3238-4735-8158-378217D06623}"/>
    <cellStyle name="Note 63 3 4" xfId="12511" xr:uid="{A732CCF2-F18E-47A4-87F2-71171670CFED}"/>
    <cellStyle name="Note 63 3 4 2" xfId="7693" xr:uid="{0831C548-6039-4E1E-AF49-C520BEEE89A9}"/>
    <cellStyle name="Note 63 3 4 3" xfId="29737" xr:uid="{8595FE88-B82E-4480-AFD0-08ECDE36164E}"/>
    <cellStyle name="Note 63 3 5" xfId="6157" xr:uid="{C4EC558E-6137-4805-8FDB-2D80502FAE9D}"/>
    <cellStyle name="Note 63 3 6" xfId="24219" xr:uid="{AE313F53-C0F5-44F0-8278-B8C8E44467E5}"/>
    <cellStyle name="Note 63 30" xfId="28260" xr:uid="{63E87A87-6D07-432A-9BCC-328383C166C5}"/>
    <cellStyle name="Note 63 4" xfId="3338" xr:uid="{171EA315-9363-46C1-B053-286CD271FCA4}"/>
    <cellStyle name="Note 63 4 2" xfId="12968" xr:uid="{C917CF38-F55F-4AC7-B0D0-85FCAB55E095}"/>
    <cellStyle name="Note 63 4 2 2" xfId="19630" xr:uid="{A0C52557-27B2-4244-A714-563B30A21082}"/>
    <cellStyle name="Note 63 4 2 3" xfId="30193" xr:uid="{D61348CF-0C40-4F2C-8A12-3B55F5C230EE}"/>
    <cellStyle name="Note 63 4 3" xfId="6618" xr:uid="{69DC3274-88C2-4232-BCD7-0FA949E4DEB5}"/>
    <cellStyle name="Note 63 4 4" xfId="5457" xr:uid="{3382C1CB-542A-44BF-849B-25399D222DDB}"/>
    <cellStyle name="Note 63 5" xfId="3461" xr:uid="{1B84C320-DF0A-40EE-982D-AE54E741206B}"/>
    <cellStyle name="Note 63 5 2" xfId="13575" xr:uid="{B67C9D72-DF31-466D-87F1-7190DC8E0906}"/>
    <cellStyle name="Note 63 5 2 2" xfId="18774" xr:uid="{9211E57D-11CE-47A9-9E12-5C11ED2AD77E}"/>
    <cellStyle name="Note 63 5 2 3" xfId="30716" xr:uid="{13717E48-7EA3-4B9A-B568-85631D0AD9D5}"/>
    <cellStyle name="Note 63 5 3" xfId="7214" xr:uid="{5F68B30D-0EC0-4D3A-B63A-8F93C3E8760C}"/>
    <cellStyle name="Note 63 5 4" xfId="21624" xr:uid="{D508227A-31A0-4DDA-963F-FFDB8CD45E9E}"/>
    <cellStyle name="Note 63 5 5" xfId="25185" xr:uid="{C05C0047-7E38-4F98-8F60-D5E239DFB297}"/>
    <cellStyle name="Note 63 6" xfId="3825" xr:uid="{E075383F-90DA-4637-920C-EF63C2205059}"/>
    <cellStyle name="Note 63 6 2" xfId="14141" xr:uid="{D6D9546A-F439-40B1-8347-CF0DAC66BE5F}"/>
    <cellStyle name="Note 63 6 2 2" xfId="19263" xr:uid="{C8493CD2-90F3-43B9-A91B-93C3106D04EE}"/>
    <cellStyle name="Note 63 6 2 3" xfId="31169" xr:uid="{48D48B1A-42D6-4435-9B7B-2884DF3D8BE9}"/>
    <cellStyle name="Note 63 6 3" xfId="22546" xr:uid="{FB522AD4-BA87-45C1-B307-1E771DA6872B}"/>
    <cellStyle name="Note 63 6 4" xfId="25648" xr:uid="{F5C5D174-6891-4B46-98CE-5347C40A9266}"/>
    <cellStyle name="Note 63 7" xfId="7561" xr:uid="{9F768014-C7F2-4FA6-9CB1-403491BD5858}"/>
    <cellStyle name="Note 63 7 2" xfId="13965" xr:uid="{CC218D7C-47AA-41FD-BBF7-0DA1FE57E433}"/>
    <cellStyle name="Note 63 7 2 2" xfId="5760" xr:uid="{5B29FBC7-0E0C-4250-B354-FCB2AEEDF490}"/>
    <cellStyle name="Note 63 7 2 3" xfId="30995" xr:uid="{E76711E9-41C4-4A10-AEEF-1F498B4A566F}"/>
    <cellStyle name="Note 63 7 3" xfId="23400" xr:uid="{FFB0F418-ACE9-44F0-83EC-0E4ADEBE3DEF}"/>
    <cellStyle name="Note 63 7 4" xfId="25474" xr:uid="{65D0AEFA-21E2-4005-9031-36FA316701B5}"/>
    <cellStyle name="Note 63 8" xfId="7906" xr:uid="{CEFEABE3-92A3-415F-B1A8-77A13765F4C1}"/>
    <cellStyle name="Note 63 8 2" xfId="14377" xr:uid="{DCD0F95C-A05C-405A-9408-1EB5C5DEFA3E}"/>
    <cellStyle name="Note 63 8 2 2" xfId="20045" xr:uid="{988F3200-2C4E-4589-A63F-044AD1A67C1C}"/>
    <cellStyle name="Note 63 8 2 3" xfId="31393" xr:uid="{E83E7836-D1DA-4293-AB04-BBCBA232D2E7}"/>
    <cellStyle name="Note 63 8 3" xfId="17463" xr:uid="{68603416-FA18-494A-BBC1-8B7C68D46DC7}"/>
    <cellStyle name="Note 63 8 4" xfId="25872" xr:uid="{C9DA153E-4E5E-4B97-8E14-7486F79DA552}"/>
    <cellStyle name="Note 63 9" xfId="8060" xr:uid="{7491D7E0-42DE-46CB-B1E6-F8FE922E4102}"/>
    <cellStyle name="Note 63 9 2" xfId="14531" xr:uid="{4EBA72B3-D3C2-4572-B09C-3F6EADEB44EE}"/>
    <cellStyle name="Note 63 9 2 2" xfId="4899" xr:uid="{FFC3AAFB-3629-43EA-9FE4-9CBB2234760B}"/>
    <cellStyle name="Note 63 9 2 3" xfId="31541" xr:uid="{20C6466E-D107-40D1-9175-D248B2811BC8}"/>
    <cellStyle name="Note 63 9 3" xfId="21453" xr:uid="{F4F298E6-5200-416E-A799-8CC7232FF70E}"/>
    <cellStyle name="Note 63 9 4" xfId="26021" xr:uid="{1C43A911-1274-4CD7-826F-EE74BC0F16CC}"/>
    <cellStyle name="Note 63_TRAFO" xfId="2388" xr:uid="{00000000-0005-0000-0000-000055090000}"/>
    <cellStyle name="Note 64" xfId="2389" xr:uid="{00000000-0005-0000-0000-000056090000}"/>
    <cellStyle name="Note 64 10" xfId="8615" xr:uid="{06AEAAC0-7E38-4C42-B462-91EF843A2604}"/>
    <cellStyle name="Note 64 10 2" xfId="15086" xr:uid="{814BE7ED-83BD-4EB4-9114-90D7C9D564FE}"/>
    <cellStyle name="Note 64 10 2 2" xfId="17809" xr:uid="{30D6ACFD-67CA-42A4-A1B3-1DFE830F503F}"/>
    <cellStyle name="Note 64 10 2 3" xfId="31988" xr:uid="{E6312CC0-FE65-47F5-9F5E-642FB069CD22}"/>
    <cellStyle name="Note 64 10 3" xfId="17818" xr:uid="{74E415E1-70DA-43ED-B673-845BE4A9CB66}"/>
    <cellStyle name="Note 64 10 4" xfId="26467" xr:uid="{F7DA98C7-CD08-429E-AEC4-22FD415CE5B9}"/>
    <cellStyle name="Note 64 11" xfId="8385" xr:uid="{C02D0656-A9D5-4986-B9F2-91545DB84991}"/>
    <cellStyle name="Note 64 11 2" xfId="14856" xr:uid="{F5528F30-252B-4A09-862F-EC951A84274B}"/>
    <cellStyle name="Note 64 11 2 2" xfId="21963" xr:uid="{04C6214E-7CAB-4C12-ABFF-1C4251EE50BF}"/>
    <cellStyle name="Note 64 11 2 3" xfId="31767" xr:uid="{91AD1B45-55DD-476D-BAAB-04F71917F112}"/>
    <cellStyle name="Note 64 11 3" xfId="4939" xr:uid="{3EB074D8-50BC-4F3C-BF43-29CB53BF8B6C}"/>
    <cellStyle name="Note 64 11 4" xfId="26248" xr:uid="{BE711C5C-9DFA-4CCC-8F36-67052240C012}"/>
    <cellStyle name="Note 64 12" xfId="9096" xr:uid="{9B282A73-7464-4285-AF00-AE5BBEAA4BD3}"/>
    <cellStyle name="Note 64 12 2" xfId="15567" xr:uid="{549A1707-4BAD-4A52-AE58-56FDC6055753}"/>
    <cellStyle name="Note 64 12 2 2" xfId="5059" xr:uid="{F39C00D5-F4FE-4294-9B5C-F4F0C4EA47DE}"/>
    <cellStyle name="Note 64 12 2 3" xfId="32386" xr:uid="{C36E767B-AC86-4F40-85C2-ADDB011505D6}"/>
    <cellStyle name="Note 64 12 3" xfId="20336" xr:uid="{DA682E66-38A8-4EC9-9CEB-29137BB09144}"/>
    <cellStyle name="Note 64 12 4" xfId="26868" xr:uid="{4866B5E6-CF85-4FD8-9864-97BEB2CEFB43}"/>
    <cellStyle name="Note 64 13" xfId="8925" xr:uid="{C4E40019-73A8-46E6-829B-D760848EFD0C}"/>
    <cellStyle name="Note 64 13 2" xfId="15396" xr:uid="{92368A81-ED9A-4498-A6BC-E49970CDBD2D}"/>
    <cellStyle name="Note 64 13 2 2" xfId="20918" xr:uid="{3E7BDCDB-B4CC-48B4-9A25-2AFCFCF4B91B}"/>
    <cellStyle name="Note 64 13 2 3" xfId="32216" xr:uid="{23C47CC6-C570-45E3-BBF9-1900003A50E1}"/>
    <cellStyle name="Note 64 13 3" xfId="20286" xr:uid="{0C75ACC1-D754-47DC-B21C-64089BA72818}"/>
    <cellStyle name="Note 64 13 4" xfId="26698" xr:uid="{961655BA-6C22-4C79-8F1B-2CC7D1A7E47A}"/>
    <cellStyle name="Note 64 14" xfId="9330" xr:uid="{D665FC30-9ACF-4B2F-A0AB-A44F3B80E69B}"/>
    <cellStyle name="Note 64 14 2" xfId="15801" xr:uid="{E1A8AC0A-00CD-4495-965A-86A0031CCA5F}"/>
    <cellStyle name="Note 64 14 2 2" xfId="21813" xr:uid="{82B4B370-5821-4773-892E-FF900C5A0485}"/>
    <cellStyle name="Note 64 14 2 3" xfId="32611" xr:uid="{F47C4BA8-9F00-4CF2-9950-6A1D3A27C5A4}"/>
    <cellStyle name="Note 64 14 3" xfId="22457" xr:uid="{D37A09EF-2B0A-48E5-A4B1-79621772C4A9}"/>
    <cellStyle name="Note 64 14 4" xfId="27092" xr:uid="{F36065F4-548B-443E-B33F-65E58DE6CFD8}"/>
    <cellStyle name="Note 64 15" xfId="9485" xr:uid="{030D0F7A-90B6-474B-83F1-E398AE07F627}"/>
    <cellStyle name="Note 64 15 2" xfId="15956" xr:uid="{ED2C627B-6BA8-46A1-B297-20B3E26D5A53}"/>
    <cellStyle name="Note 64 15 2 2" xfId="18323" xr:uid="{5F99EF9E-5D5E-40D3-BF85-A531EA3C71DD}"/>
    <cellStyle name="Note 64 15 2 3" xfId="32753" xr:uid="{442F4FE5-5E30-4B1C-BBEA-E73E9F86F970}"/>
    <cellStyle name="Note 64 15 3" xfId="19455" xr:uid="{E87FBDA3-541F-4F07-85B8-19242F79BAFF}"/>
    <cellStyle name="Note 64 15 4" xfId="27234" xr:uid="{FC91295D-58D1-4842-818C-FA7F06BAB325}"/>
    <cellStyle name="Note 64 16" xfId="10020" xr:uid="{42EE90CA-2682-4F99-9556-B36D2368DE5C}"/>
    <cellStyle name="Note 64 16 2" xfId="16491" xr:uid="{9F4B0743-6C4E-4B9D-8A6A-12EBE1A7A4F1}"/>
    <cellStyle name="Note 64 16 2 2" xfId="17476" xr:uid="{9E2904A2-6FB0-426A-9DB4-66F063FAF9DE}"/>
    <cellStyle name="Note 64 16 2 3" xfId="33108" xr:uid="{96B50EC9-24DB-4AE5-8CE6-47CB3A84876D}"/>
    <cellStyle name="Note 64 16 3" xfId="18279" xr:uid="{B36817C3-5752-4FDB-9D1F-CF0A377B66E4}"/>
    <cellStyle name="Note 64 16 4" xfId="27596" xr:uid="{BFFB38E0-17E4-4FC4-85DD-1BC9754FB4AD}"/>
    <cellStyle name="Note 64 17" xfId="10199" xr:uid="{7A446ACB-C568-44E9-86F1-979C49E2789F}"/>
    <cellStyle name="Note 64 17 2" xfId="16670" xr:uid="{B5D55C83-190A-4D7D-82AB-4A16552BC4F8}"/>
    <cellStyle name="Note 64 17 2 2" xfId="21113" xr:uid="{7492E477-5C5C-4886-85F8-137DF1EE72B2}"/>
    <cellStyle name="Note 64 17 2 3" xfId="33285" xr:uid="{58BE609F-05A7-4068-AF97-EFAE4738E159}"/>
    <cellStyle name="Note 64 17 3" xfId="18885" xr:uid="{64039A73-80A4-4518-A0D9-84341BE09152}"/>
    <cellStyle name="Note 64 17 4" xfId="27772" xr:uid="{1EFE64AF-ACD9-4A57-9C8F-7AEC08D04E86}"/>
    <cellStyle name="Note 64 18" xfId="10376" xr:uid="{BECB9626-EF0B-4954-9D20-3A50DEC4CD6C}"/>
    <cellStyle name="Note 64 18 2" xfId="16847" xr:uid="{B7C202C2-606D-42A6-A041-00BC7E9C364B}"/>
    <cellStyle name="Note 64 18 2 2" xfId="4602" xr:uid="{DA644005-BC1F-4CB4-B116-AF3CB80F705C}"/>
    <cellStyle name="Note 64 18 2 3" xfId="33460" xr:uid="{188ED3F9-4460-4B7F-9FFA-63AAFC6F2F8E}"/>
    <cellStyle name="Note 64 18 3" xfId="22807" xr:uid="{5D975D1C-DA82-417C-8104-CCAE3A968885}"/>
    <cellStyle name="Note 64 18 4" xfId="27948" xr:uid="{D6859B1F-ACB1-4DF9-9115-1E22A073855A}"/>
    <cellStyle name="Note 64 19" xfId="10538" xr:uid="{2C8FBE84-E483-4494-9868-1DE6B249710C}"/>
    <cellStyle name="Note 64 19 2" xfId="17009" xr:uid="{5AC346E5-B80B-4CAF-8F9C-7A89F0F439D1}"/>
    <cellStyle name="Note 64 19 2 2" xfId="21637" xr:uid="{1C4610E1-4304-4C5B-B86C-0DAA70DC8EBB}"/>
    <cellStyle name="Note 64 19 2 3" xfId="33620" xr:uid="{8408500F-3E3F-465A-BEEC-BC37C9AF0D2E}"/>
    <cellStyle name="Note 64 19 3" xfId="23568" xr:uid="{D2458A0F-2FCE-4005-B38F-148F76EE27AB}"/>
    <cellStyle name="Note 64 19 4" xfId="28108" xr:uid="{7B9831E2-DDBD-4314-8FC0-F30FECF0BA47}"/>
    <cellStyle name="Note 64 2" xfId="2390" xr:uid="{00000000-0005-0000-0000-000057090000}"/>
    <cellStyle name="Note 64 2 10" xfId="9097" xr:uid="{F0D78D05-94EF-4935-9E9C-D62E9DD3E1DE}"/>
    <cellStyle name="Note 64 2 10 2" xfId="15568" xr:uid="{7680E8E8-ED54-4B12-BF43-FBEE2C005B43}"/>
    <cellStyle name="Note 64 2 10 2 2" xfId="19981" xr:uid="{253C8057-BEFC-4ED3-95A5-16D1B81CEA84}"/>
    <cellStyle name="Note 64 2 10 2 3" xfId="32387" xr:uid="{9B9D4404-30E6-4AB7-A53C-C6808DAFB1DB}"/>
    <cellStyle name="Note 64 2 10 3" xfId="20768" xr:uid="{45C012C9-0EFA-40C6-A4DF-87C3780FF5BA}"/>
    <cellStyle name="Note 64 2 10 4" xfId="26869" xr:uid="{8DF26358-5CA8-4483-8EF4-8E827D8A08B7}"/>
    <cellStyle name="Note 64 2 11" xfId="8926" xr:uid="{F8F933F7-E0C8-42EF-9F53-9D6360809C20}"/>
    <cellStyle name="Note 64 2 11 2" xfId="15397" xr:uid="{C607205D-9A2E-46F0-8009-5E5D7D70A457}"/>
    <cellStyle name="Note 64 2 11 2 2" xfId="4976" xr:uid="{883E5C7A-FCCC-48F9-9D86-E7AA8B7F161A}"/>
    <cellStyle name="Note 64 2 11 2 3" xfId="32217" xr:uid="{E940BB03-F9D0-4EA2-8F37-982DCFFC72B6}"/>
    <cellStyle name="Note 64 2 11 3" xfId="22394" xr:uid="{921A25D7-FB58-4219-81AA-09F82D5EC99F}"/>
    <cellStyle name="Note 64 2 11 4" xfId="26699" xr:uid="{509E9BA1-EDBF-42F6-8048-90885CDD0224}"/>
    <cellStyle name="Note 64 2 12" xfId="9331" xr:uid="{A0E1698E-01F2-404C-BBFA-76BA2D786F40}"/>
    <cellStyle name="Note 64 2 12 2" xfId="15802" xr:uid="{BA2D708A-E54D-497F-8D7F-D244D9A92689}"/>
    <cellStyle name="Note 64 2 12 2 2" xfId="18669" xr:uid="{12CCFEF9-35BD-478A-B814-FE02457DD84D}"/>
    <cellStyle name="Note 64 2 12 2 3" xfId="32612" xr:uid="{6E07BC92-7D8E-4AF0-B47F-021F16DF45FF}"/>
    <cellStyle name="Note 64 2 12 3" xfId="22490" xr:uid="{08C47B8B-4534-48E7-9185-CE9DFE226ECC}"/>
    <cellStyle name="Note 64 2 12 4" xfId="27093" xr:uid="{60AE4FD0-6C4B-4590-AF7A-57CDAA778D72}"/>
    <cellStyle name="Note 64 2 13" xfId="9484" xr:uid="{E9AFEB17-ECC0-4848-BC8D-8BFACC83803F}"/>
    <cellStyle name="Note 64 2 13 2" xfId="15955" xr:uid="{A3C2A21F-57B4-4C0F-8E69-DF1EAC0C2774}"/>
    <cellStyle name="Note 64 2 13 2 2" xfId="4877" xr:uid="{9D1A4B78-E2FA-4DE2-B0A8-9B32748ED9F4}"/>
    <cellStyle name="Note 64 2 13 2 3" xfId="32752" xr:uid="{E4076AB9-BE37-4C62-AEB0-6B69E0DA66D5}"/>
    <cellStyle name="Note 64 2 13 3" xfId="20310" xr:uid="{45135720-8B76-4634-A8F6-5506097F1501}"/>
    <cellStyle name="Note 64 2 13 4" xfId="27233" xr:uid="{2CBCA54F-CC61-4553-ADFC-569F754F9660}"/>
    <cellStyle name="Note 64 2 14" xfId="10021" xr:uid="{D2596F6F-0E73-4AC9-842A-5CDBB47F118E}"/>
    <cellStyle name="Note 64 2 14 2" xfId="16492" xr:uid="{AFC757A9-27F8-40ED-B858-43D2B3934A48}"/>
    <cellStyle name="Note 64 2 14 2 2" xfId="23146" xr:uid="{D8028DC3-19AD-45D1-97BE-AC93B363876E}"/>
    <cellStyle name="Note 64 2 14 2 3" xfId="33109" xr:uid="{97512764-7D8E-4A13-AAFA-07C1972BF033}"/>
    <cellStyle name="Note 64 2 14 3" xfId="17668" xr:uid="{61063C9F-25B3-41A9-9376-B9C211B262D2}"/>
    <cellStyle name="Note 64 2 14 4" xfId="27597" xr:uid="{C1A74279-832D-4807-B787-67ED0D583CE1}"/>
    <cellStyle name="Note 64 2 15" xfId="10200" xr:uid="{9CF527A8-9C2C-4740-878C-40F07D886C9A}"/>
    <cellStyle name="Note 64 2 15 2" xfId="16671" xr:uid="{AC9A3270-672D-4DD3-8620-98B0E03CB733}"/>
    <cellStyle name="Note 64 2 15 2 2" xfId="23444" xr:uid="{B1EB3DA1-A2E0-4932-96C3-BCFB9B038CD3}"/>
    <cellStyle name="Note 64 2 15 2 3" xfId="33286" xr:uid="{2C163116-92A0-4219-A540-C1578AE751E8}"/>
    <cellStyle name="Note 64 2 15 3" xfId="23399" xr:uid="{B4D2CF7E-5A08-48DE-A2F0-3A80857027F8}"/>
    <cellStyle name="Note 64 2 15 4" xfId="27773" xr:uid="{D55AEC14-1653-4ED7-987F-E82705AA712B}"/>
    <cellStyle name="Note 64 2 16" xfId="10377" xr:uid="{1BE46BEA-0F74-4907-9E1D-CC1F38E23B66}"/>
    <cellStyle name="Note 64 2 16 2" xfId="16848" xr:uid="{9107CB13-9F80-4F57-B640-A4FFC99E949E}"/>
    <cellStyle name="Note 64 2 16 2 2" xfId="19789" xr:uid="{3ED967BD-F1D1-4BEF-A5A2-AFD3F65D479A}"/>
    <cellStyle name="Note 64 2 16 2 3" xfId="33461" xr:uid="{850BA284-2AF9-4C57-BFE4-1644BF75CC89}"/>
    <cellStyle name="Note 64 2 16 3" xfId="7131" xr:uid="{CA4E00F7-722D-4931-BC29-236504742A9B}"/>
    <cellStyle name="Note 64 2 16 4" xfId="27949" xr:uid="{C0328CD4-48DE-4734-B4B8-D62539E8F0F1}"/>
    <cellStyle name="Note 64 2 17" xfId="10539" xr:uid="{93DA63FE-B198-46D6-B66F-13C762EEDD01}"/>
    <cellStyle name="Note 64 2 17 2" xfId="17010" xr:uid="{353080E8-D21B-4E27-8F37-0F68A66AE311}"/>
    <cellStyle name="Note 64 2 17 2 2" xfId="5404" xr:uid="{525C1FDE-6951-4B7A-B5A4-3460882A87C3}"/>
    <cellStyle name="Note 64 2 17 2 3" xfId="33621" xr:uid="{13EE1098-6A04-489E-A11A-936A3D39B548}"/>
    <cellStyle name="Note 64 2 17 3" xfId="19474" xr:uid="{B9FEF227-9A68-4930-AEE5-830F5D38F1F1}"/>
    <cellStyle name="Note 64 2 17 4" xfId="28109" xr:uid="{1E61EFD3-647C-465C-990A-02476B7E5761}"/>
    <cellStyle name="Note 64 2 18" xfId="11175" xr:uid="{0C2656F9-6189-405E-A26A-1D3BE0C7A99F}"/>
    <cellStyle name="Note 64 2 18 2" xfId="22215" xr:uid="{BC4BFBD5-35A3-4DB9-99ED-9CC7C7C69137}"/>
    <cellStyle name="Note 64 2 18 3" xfId="28497" xr:uid="{43F40C0C-2734-4774-8727-0BC00210C79E}"/>
    <cellStyle name="Note 64 2 19" xfId="11662" xr:uid="{0BD5A923-E72C-4C53-B82E-66EDBD999A82}"/>
    <cellStyle name="Note 64 2 19 2" xfId="4704" xr:uid="{61D0D3FC-FA70-4969-BFCA-D8BCC4EE5176}"/>
    <cellStyle name="Note 64 2 19 3" xfId="28948" xr:uid="{1A48F4CB-9A2E-423B-B969-6540582F07DB}"/>
    <cellStyle name="Note 64 2 2" xfId="2391" xr:uid="{00000000-0005-0000-0000-000058090000}"/>
    <cellStyle name="Note 64 2 2 2" xfId="4320" xr:uid="{759BE380-A347-4893-B9DC-9CBFDA1B4169}"/>
    <cellStyle name="Note 64 2 2 2 2" xfId="13581" xr:uid="{19676EA7-0493-4FA3-A258-3D648E1087CE}"/>
    <cellStyle name="Note 64 2 2 2 2 2" xfId="4604" xr:uid="{20181ACC-6528-4368-9ECD-4FD1F1B58605}"/>
    <cellStyle name="Note 64 2 2 2 2 3" xfId="30722" xr:uid="{A4BB3421-E575-4773-82FF-D4F8842940E0}"/>
    <cellStyle name="Note 64 2 2 2 3" xfId="6188" xr:uid="{0D7CEB70-8246-4456-BAC7-06B66032A33E}"/>
    <cellStyle name="Note 64 2 2 2 4" xfId="25191" xr:uid="{94F503BF-C55F-4414-838C-D7E3A49DD3F1}"/>
    <cellStyle name="Note 64 2 2 3" xfId="11663" xr:uid="{7EDAC258-C4AE-435E-BCFC-E547256B52C6}"/>
    <cellStyle name="Note 64 2 2 3 2" xfId="23375" xr:uid="{27392AA8-8C8E-4AB4-88B5-D88DE979D0E1}"/>
    <cellStyle name="Note 64 2 2 3 3" xfId="28949" xr:uid="{A7BC2973-6521-4D42-81E6-6B48CBC87980}"/>
    <cellStyle name="Note 64 2 2 4" xfId="12512" xr:uid="{0274F9A3-2E04-4B64-BBFF-354C6744E2A0}"/>
    <cellStyle name="Note 64 2 2 4 2" xfId="21873" xr:uid="{4508BE8B-108A-48BC-9E28-6213AA96E057}"/>
    <cellStyle name="Note 64 2 2 4 3" xfId="29738" xr:uid="{EE7813EB-4245-491F-86BE-CC3FF291C4D4}"/>
    <cellStyle name="Note 64 2 2 5" xfId="18447" xr:uid="{B5C12E3B-96E5-4A7A-9529-CCC0CB8CCC07}"/>
    <cellStyle name="Note 64 2 20" xfId="10667" xr:uid="{2CD1D250-FE35-4936-8D7A-2D5EF9206E5C}"/>
    <cellStyle name="Note 64 2 20 2" xfId="23120" xr:uid="{F5A885B2-FCF7-4A91-8F38-464AA81F0F2B}"/>
    <cellStyle name="Note 64 2 20 3" xfId="28222" xr:uid="{C6B9C7F3-4130-4D32-9905-DDDFF42A45E1}"/>
    <cellStyle name="Note 64 2 21" xfId="11936" xr:uid="{25808757-6EB3-45D0-81BF-538A6BDFE2B7}"/>
    <cellStyle name="Note 64 2 21 2" xfId="22897" xr:uid="{B1201759-E253-4D3F-865A-D91FC56E24F9}"/>
    <cellStyle name="Note 64 2 21 3" xfId="29215" xr:uid="{C3AAB733-C34B-44E7-B828-9ABDC41FEEC5}"/>
    <cellStyle name="Note 64 2 22" xfId="12119" xr:uid="{DC204ADA-FADE-46B8-9551-C0D9B7001FD7}"/>
    <cellStyle name="Note 64 2 22 2" xfId="22513" xr:uid="{202AF22E-8958-4567-B952-C7295E9B5842}"/>
    <cellStyle name="Note 64 2 22 3" xfId="29394" xr:uid="{19EC0DBF-C858-48B3-9EB0-0F01BFC2AEDF}"/>
    <cellStyle name="Note 64 2 23" xfId="12240" xr:uid="{AB570674-C23F-48D7-90B7-4794956C4ADE}"/>
    <cellStyle name="Note 64 2 23 2" xfId="19448" xr:uid="{3031E22A-93E9-4CBC-80E4-387D4D82D741}"/>
    <cellStyle name="Note 64 2 23 3" xfId="29511" xr:uid="{398DCC49-D809-4AE0-A5DE-24A28C353FFA}"/>
    <cellStyle name="Note 64 2 24" xfId="17262" xr:uid="{DC1EBF80-47F7-412F-86AE-3920DFC61786}"/>
    <cellStyle name="Note 64 2 24 2" xfId="19254" xr:uid="{2D38C490-A98C-4A99-94C7-9F6C07B8647F}"/>
    <cellStyle name="Note 64 2 24 3" xfId="33826" xr:uid="{3B6AC459-D89A-47FA-BBA1-49E5AA357334}"/>
    <cellStyle name="Note 64 2 25" xfId="20841" xr:uid="{9B63BF6F-FC12-4DBD-A178-BBCA6BE1469B}"/>
    <cellStyle name="Note 64 2 26" xfId="24082" xr:uid="{022EE796-12D2-49DF-AA6F-E94C7D7430B3}"/>
    <cellStyle name="Note 64 2 27" xfId="24285" xr:uid="{4E07220F-EC18-4507-98B8-C5C06F8F40CA}"/>
    <cellStyle name="Note 64 2 28" xfId="34172" xr:uid="{AD245C64-B506-4339-9929-A07CDF5B0B2E}"/>
    <cellStyle name="Note 64 2 3" xfId="3459" xr:uid="{40E0B932-C626-4C4F-9C61-75395C08E8DF}"/>
    <cellStyle name="Note 64 2 3 2" xfId="13580" xr:uid="{600AE11D-871F-4D3F-BDE3-AC1ACBE9B844}"/>
    <cellStyle name="Note 64 2 3 2 2" xfId="20464" xr:uid="{0E83A0BA-8E79-40A6-AFCE-6BC7524D83EB}"/>
    <cellStyle name="Note 64 2 3 2 3" xfId="30721" xr:uid="{5B8C074A-5777-4826-BD53-C36C159E9F8E}"/>
    <cellStyle name="Note 64 2 3 3" xfId="7218" xr:uid="{8C224C14-2B68-4FEE-BFE2-1051ADDD1CB3}"/>
    <cellStyle name="Note 64 2 3 4" xfId="4838" xr:uid="{CD03E567-5AD4-4FF1-8487-D75822A703D3}"/>
    <cellStyle name="Note 64 2 3 5" xfId="25190" xr:uid="{73718237-34F6-4F66-A09C-719D8E124233}"/>
    <cellStyle name="Note 64 2 4" xfId="3828" xr:uid="{43D7102F-D88C-46F6-89C7-B939854C8691}"/>
    <cellStyle name="Note 64 2 4 2" xfId="14144" xr:uid="{B96C3118-DCAE-41B3-919D-EB2BD9F011B9}"/>
    <cellStyle name="Note 64 2 4 2 2" xfId="19766" xr:uid="{017E803E-90B0-4EBA-953E-C4D503B85C74}"/>
    <cellStyle name="Note 64 2 4 2 3" xfId="31172" xr:uid="{E8192E5A-37F8-414A-84A4-895FEC6A27DA}"/>
    <cellStyle name="Note 64 2 4 3" xfId="20557" xr:uid="{DA01C7A8-29FB-43D5-90B5-073F54C58C8A}"/>
    <cellStyle name="Note 64 2 4 4" xfId="25651" xr:uid="{D0809EB8-F623-41D6-BB16-77E74C1682BF}"/>
    <cellStyle name="Note 64 2 5" xfId="7564" xr:uid="{571817C4-18DD-4280-A092-C2671DA018B0}"/>
    <cellStyle name="Note 64 2 5 2" xfId="13968" xr:uid="{E6360206-172A-4FF6-93AC-6EDB77C8AF20}"/>
    <cellStyle name="Note 64 2 5 2 2" xfId="18140" xr:uid="{EEBD7068-D31A-4DF6-AE19-06755CF987C3}"/>
    <cellStyle name="Note 64 2 5 2 3" xfId="30998" xr:uid="{C4CD533B-3636-4D57-B2A4-BE6ADB094480}"/>
    <cellStyle name="Note 64 2 5 3" xfId="22449" xr:uid="{DD279BB1-87D0-4CB1-909F-F7B43A2D17CB}"/>
    <cellStyle name="Note 64 2 5 4" xfId="25477" xr:uid="{BFBA31C4-8BDE-4AB2-9ABB-07C543339234}"/>
    <cellStyle name="Note 64 2 6" xfId="7909" xr:uid="{C143978F-8812-40B8-B265-92B6B19CE8DC}"/>
    <cellStyle name="Note 64 2 6 2" xfId="14380" xr:uid="{795FDD06-8493-44E7-B30D-4BBB4A468BB9}"/>
    <cellStyle name="Note 64 2 6 2 2" xfId="21862" xr:uid="{5DE9F76E-FCA0-43A3-8F11-147EAE0D428D}"/>
    <cellStyle name="Note 64 2 6 2 3" xfId="31396" xr:uid="{FF13D5B5-81C2-4477-9A85-78E4CDF9EF52}"/>
    <cellStyle name="Note 64 2 6 3" xfId="6133" xr:uid="{8091CDCA-472D-4E5F-9DE5-C9EE61880241}"/>
    <cellStyle name="Note 64 2 6 4" xfId="25875" xr:uid="{AE154503-C270-4D77-8BBD-6680708DD214}"/>
    <cellStyle name="Note 64 2 7" xfId="8057" xr:uid="{683D91AE-5A0D-4137-9D46-6E64066E965D}"/>
    <cellStyle name="Note 64 2 7 2" xfId="14528" xr:uid="{FFAD5066-046A-40A2-869C-A4670C5FC4BF}"/>
    <cellStyle name="Note 64 2 7 2 2" xfId="5656" xr:uid="{2F1ADDC9-108D-47F3-B4EA-2430A0D1FEB8}"/>
    <cellStyle name="Note 64 2 7 2 3" xfId="31538" xr:uid="{3E659781-297E-413B-83FF-D229E1E28025}"/>
    <cellStyle name="Note 64 2 7 3" xfId="4442" xr:uid="{304908A5-6044-4552-8677-AF1B362270A0}"/>
    <cellStyle name="Note 64 2 7 4" xfId="26018" xr:uid="{7189435E-51F1-4A1A-A691-B2E14F0C55E6}"/>
    <cellStyle name="Note 64 2 8" xfId="8616" xr:uid="{281E39ED-62F9-45FB-BC57-110CB952B0D8}"/>
    <cellStyle name="Note 64 2 8 2" xfId="15087" xr:uid="{543C5EE9-3CB2-4F97-90AC-98296CE734BD}"/>
    <cellStyle name="Note 64 2 8 2 2" xfId="4821" xr:uid="{1D965638-4F73-47E5-A2F8-BF4570DA015D}"/>
    <cellStyle name="Note 64 2 8 2 3" xfId="31989" xr:uid="{24B00A16-B3DB-4ABD-8815-9461F7F3F23C}"/>
    <cellStyle name="Note 64 2 8 3" xfId="4778" xr:uid="{9501C311-9364-43EE-9527-A650615B54A2}"/>
    <cellStyle name="Note 64 2 8 4" xfId="26468" xr:uid="{B9C5D996-BB38-4B97-AA3F-C0DCF9CAC159}"/>
    <cellStyle name="Note 64 2 9" xfId="8386" xr:uid="{4AFFA336-96B0-4985-A780-B1961A5CCCB2}"/>
    <cellStyle name="Note 64 2 9 2" xfId="14857" xr:uid="{4E9A1F60-023E-45DD-B7ED-482E1062090C}"/>
    <cellStyle name="Note 64 2 9 2 2" xfId="21212" xr:uid="{98F773E4-AEC0-40E5-83FC-31A335A65C05}"/>
    <cellStyle name="Note 64 2 9 2 3" xfId="31768" xr:uid="{56DDEF88-39A1-4CE0-BE07-C060DD48E5AE}"/>
    <cellStyle name="Note 64 2 9 3" xfId="18332" xr:uid="{4E736B21-D2E5-4153-B2D3-9D9FEABA7863}"/>
    <cellStyle name="Note 64 2 9 4" xfId="26249" xr:uid="{7DB27DCA-B42C-4831-ADA6-B7B54A3100E8}"/>
    <cellStyle name="Note 64 20" xfId="11174" xr:uid="{CF67AE22-33FC-4169-A5AA-A35A901B94ED}"/>
    <cellStyle name="Note 64 20 2" xfId="7694" xr:uid="{5743EADF-D064-4963-8CE0-94D2288EEEC3}"/>
    <cellStyle name="Note 64 20 3" xfId="28496" xr:uid="{C40A652A-D034-4534-BB0A-85340C1AA0E2}"/>
    <cellStyle name="Note 64 21" xfId="11661" xr:uid="{30773D85-89B5-44AF-BC16-A8644FC4B5D3}"/>
    <cellStyle name="Note 64 21 2" xfId="22360" xr:uid="{389A9B60-2529-4999-A4E3-69017D166662}"/>
    <cellStyle name="Note 64 21 3" xfId="28947" xr:uid="{95C5F48E-DAAF-490F-A9ED-831C093920C2}"/>
    <cellStyle name="Note 64 22" xfId="10668" xr:uid="{B3FDBBBF-4396-4F55-BD82-0A7F0A648985}"/>
    <cellStyle name="Note 64 22 2" xfId="17423" xr:uid="{70F7C587-6230-4FF5-A512-9F005E2B8F0D}"/>
    <cellStyle name="Note 64 22 3" xfId="28223" xr:uid="{37E00300-C459-4306-8E1F-54D22AE8E752}"/>
    <cellStyle name="Note 64 23" xfId="11935" xr:uid="{2AB3C74E-0A36-404F-A054-4C39F3500C2F}"/>
    <cellStyle name="Note 64 23 2" xfId="19235" xr:uid="{01F270F1-1297-49ED-8F69-584C66FF223F}"/>
    <cellStyle name="Note 64 23 3" xfId="29214" xr:uid="{31C8C98C-2963-4BFF-8E3C-B5FCE671C381}"/>
    <cellStyle name="Note 64 24" xfId="12118" xr:uid="{79B95287-BA64-4D1E-A287-33BD65E30CF8}"/>
    <cellStyle name="Note 64 24 2" xfId="23342" xr:uid="{30351210-CD56-4DAE-81A3-A22E9A93A2ED}"/>
    <cellStyle name="Note 64 24 3" xfId="29393" xr:uid="{B8E75035-3984-415C-9F78-41B3232FA36B}"/>
    <cellStyle name="Note 64 25" xfId="12239" xr:uid="{A5D4A589-0729-444A-8FEE-DEB4BE411755}"/>
    <cellStyle name="Note 64 25 2" xfId="23221" xr:uid="{A1D3B6BF-66E6-43B3-9084-88730B03115C}"/>
    <cellStyle name="Note 64 25 3" xfId="29510" xr:uid="{F6223400-34A2-4042-B815-BF20F7462C14}"/>
    <cellStyle name="Note 64 26" xfId="17261" xr:uid="{34E762A6-F97B-4CC3-B356-91D2C0A138B0}"/>
    <cellStyle name="Note 64 26 2" xfId="7219" xr:uid="{8B5E3193-DC77-4DAF-BEDE-D2E06A2A24C2}"/>
    <cellStyle name="Note 64 26 3" xfId="33825" xr:uid="{23330471-023E-45FE-9A4E-B9D6EF6E5EE0}"/>
    <cellStyle name="Note 64 27" xfId="6106" xr:uid="{C4E6AC72-2B99-446C-90C2-296AC5A2D8F3}"/>
    <cellStyle name="Note 64 28" xfId="33179" xr:uid="{36422468-6399-4387-836B-8C961A596194}"/>
    <cellStyle name="Note 64 29" xfId="33911" xr:uid="{2FDDBE09-BA7B-4DDC-B60B-29ACC13BF75F}"/>
    <cellStyle name="Note 64 3" xfId="2392" xr:uid="{00000000-0005-0000-0000-000059090000}"/>
    <cellStyle name="Note 64 3 2" xfId="4321" xr:uid="{6067FB56-D178-467B-B7AE-2AD726F7B3AC}"/>
    <cellStyle name="Note 64 3 2 2" xfId="13582" xr:uid="{9E2BC052-F46E-4791-B484-C81026C2D21B}"/>
    <cellStyle name="Note 64 3 2 2 2" xfId="18013" xr:uid="{B77D516A-075B-4895-9B90-20B299069FA2}"/>
    <cellStyle name="Note 64 3 2 2 3" xfId="30723" xr:uid="{AB7F46E0-6C29-437B-9031-A739CB2465A5}"/>
    <cellStyle name="Note 64 3 2 3" xfId="18122" xr:uid="{DBA1454C-EE5E-4ED4-869A-E18187568890}"/>
    <cellStyle name="Note 64 3 2 4" xfId="25192" xr:uid="{9052EC51-9A39-4331-864F-BECCF94157F7}"/>
    <cellStyle name="Note 64 3 3" xfId="11664" xr:uid="{442EB55A-95A4-4F21-9966-D943FE8A3429}"/>
    <cellStyle name="Note 64 3 3 2" xfId="23859" xr:uid="{93D34E57-E8DB-4ACF-8FF0-486426192038}"/>
    <cellStyle name="Note 64 3 3 3" xfId="28950" xr:uid="{F66DD0F5-D46C-494A-8BC6-7CD470A6AA29}"/>
    <cellStyle name="Note 64 3 4" xfId="12513" xr:uid="{F2DB5488-DACF-49A4-BA57-390E8A5362AD}"/>
    <cellStyle name="Note 64 3 4 2" xfId="5884" xr:uid="{D63BE777-0FA8-46B2-871C-C0B54C7167EC}"/>
    <cellStyle name="Note 64 3 4 3" xfId="29739" xr:uid="{AD482176-FA24-47E8-881D-A976E5C56DCD}"/>
    <cellStyle name="Note 64 3 5" xfId="21691" xr:uid="{169413FE-3252-47DD-A16F-7B7BAC21CBD9}"/>
    <cellStyle name="Note 64 3 6" xfId="24220" xr:uid="{1F1C4F00-635A-415F-AE00-2C2F14A037A5}"/>
    <cellStyle name="Note 64 30" xfId="24086" xr:uid="{F1298FAD-9773-4405-8E7E-A817C408CAF4}"/>
    <cellStyle name="Note 64 4" xfId="3339" xr:uid="{FC1FFDCA-E227-471E-AC42-2CC6A6D58D84}"/>
    <cellStyle name="Note 64 4 2" xfId="12969" xr:uid="{13FDDE98-BF27-43EC-8337-CDF4BBDA8AD0}"/>
    <cellStyle name="Note 64 4 2 2" xfId="5535" xr:uid="{46D1EECD-E585-496D-8671-5D82E2A27465}"/>
    <cellStyle name="Note 64 4 2 3" xfId="30194" xr:uid="{963BB3FB-6BB3-4C2D-9D3B-04CF4D99AC71}"/>
    <cellStyle name="Note 64 4 3" xfId="6619" xr:uid="{24B2B847-1E98-4E04-B52C-8EAB04750340}"/>
    <cellStyle name="Note 64 4 4" xfId="19694" xr:uid="{9EBB1496-16BB-41C9-A0E9-7F8AC1CAC803}"/>
    <cellStyle name="Note 64 5" xfId="3392" xr:uid="{A7E9546A-6862-4523-8EA2-72FE9A2B781E}"/>
    <cellStyle name="Note 64 5 2" xfId="13579" xr:uid="{69A5C4AA-EBC8-49B7-B722-D028E4E1738D}"/>
    <cellStyle name="Note 64 5 2 2" xfId="6061" xr:uid="{5BB7E462-7085-47AF-8BD9-66F120DBE40C}"/>
    <cellStyle name="Note 64 5 2 3" xfId="30720" xr:uid="{AD8496FD-15A2-43F4-9920-3FD910495A88}"/>
    <cellStyle name="Note 64 5 3" xfId="7217" xr:uid="{033D489C-866A-469E-9544-A9B84E04EBA3}"/>
    <cellStyle name="Note 64 5 4" xfId="23729" xr:uid="{1ED65B6C-D7F8-491C-B65F-40C44BF221EC}"/>
    <cellStyle name="Note 64 5 5" xfId="25189" xr:uid="{78D78A51-1074-4860-BDA3-FE9101DACA45}"/>
    <cellStyle name="Note 64 6" xfId="3827" xr:uid="{03C8FEF6-1928-4026-B06C-6BAB5022AFA1}"/>
    <cellStyle name="Note 64 6 2" xfId="14143" xr:uid="{A5E6116E-5B5A-4B87-960E-5A4436A30855}"/>
    <cellStyle name="Note 64 6 2 2" xfId="19354" xr:uid="{EA75F42F-5B75-4E97-A4F4-EB3A334B22F9}"/>
    <cellStyle name="Note 64 6 2 3" xfId="31171" xr:uid="{B134DEE0-C662-4404-B088-CBC3490E3539}"/>
    <cellStyle name="Note 64 6 3" xfId="20744" xr:uid="{79237615-BD12-45C4-BA00-1E0242F91157}"/>
    <cellStyle name="Note 64 6 4" xfId="25650" xr:uid="{31A5DA9E-6509-44CE-BBFE-83535381E813}"/>
    <cellStyle name="Note 64 7" xfId="7563" xr:uid="{5F05E7F2-340D-4BAC-8AB3-422E46523861}"/>
    <cellStyle name="Note 64 7 2" xfId="13967" xr:uid="{06B64A55-CF09-421A-BDC2-D0A7AECEC68B}"/>
    <cellStyle name="Note 64 7 2 2" xfId="4488" xr:uid="{0D87E47D-9A6F-449B-845A-07BF93771B0D}"/>
    <cellStyle name="Note 64 7 2 3" xfId="30997" xr:uid="{1AF34A8C-68B1-4246-B1A1-285056718209}"/>
    <cellStyle name="Note 64 7 3" xfId="20890" xr:uid="{530142B6-CA96-4F2B-BC7B-1FDB747739D9}"/>
    <cellStyle name="Note 64 7 4" xfId="25476" xr:uid="{FC7F875D-185B-478C-AB50-864CDBF5A508}"/>
    <cellStyle name="Note 64 8" xfId="7908" xr:uid="{3E969293-2C8B-42C6-8C81-01BCB1F71C24}"/>
    <cellStyle name="Note 64 8 2" xfId="14379" xr:uid="{319FBB98-CA1C-4746-8360-35D0B016C819}"/>
    <cellStyle name="Note 64 8 2 2" xfId="6191" xr:uid="{CFFC9141-EA2D-4D01-986D-7FE982957B93}"/>
    <cellStyle name="Note 64 8 2 3" xfId="31395" xr:uid="{262F4345-74E9-4700-B56A-155014EC9A6F}"/>
    <cellStyle name="Note 64 8 3" xfId="20919" xr:uid="{243170BB-D201-4C15-8512-07C6F1DE7AB3}"/>
    <cellStyle name="Note 64 8 4" xfId="25874" xr:uid="{30F14794-9345-4F16-B83D-91C93CF972D5}"/>
    <cellStyle name="Note 64 9" xfId="8058" xr:uid="{90B13AFD-4146-442F-B69F-13CBB458314B}"/>
    <cellStyle name="Note 64 9 2" xfId="14529" xr:uid="{6AED0D8B-AC29-4E84-B6A6-FFDB18084943}"/>
    <cellStyle name="Note 64 9 2 2" xfId="23959" xr:uid="{BBF2192A-BF88-4808-A642-24ACD5E084F3}"/>
    <cellStyle name="Note 64 9 2 3" xfId="31539" xr:uid="{D3B95278-F0CF-4080-99C0-6A84B70F1CE8}"/>
    <cellStyle name="Note 64 9 3" xfId="21561" xr:uid="{79608EE7-44AD-447C-8A1C-10B2CCA036C5}"/>
    <cellStyle name="Note 64 9 4" xfId="26019" xr:uid="{35AC2538-F471-4593-8253-186D22F2F8F3}"/>
    <cellStyle name="Note 64_TRAFO" xfId="2393" xr:uid="{00000000-0005-0000-0000-00005A090000}"/>
    <cellStyle name="Note 65" xfId="2394" xr:uid="{00000000-0005-0000-0000-00005B090000}"/>
    <cellStyle name="Note 65 10" xfId="8617" xr:uid="{3342CCFA-218B-46BB-9ED5-4683573ADA40}"/>
    <cellStyle name="Note 65 10 2" xfId="15088" xr:uid="{1872E8F2-DF0D-48E7-93C4-A699AEE2E269}"/>
    <cellStyle name="Note 65 10 2 2" xfId="23981" xr:uid="{4F358F3D-5857-47B0-A7FB-0C88F4E20CD2}"/>
    <cellStyle name="Note 65 10 2 3" xfId="31990" xr:uid="{ABDB594F-9C41-4380-8256-592EAABC329C}"/>
    <cellStyle name="Note 65 10 3" xfId="23446" xr:uid="{456B1189-24CD-475A-B5B9-998A4DA5E711}"/>
    <cellStyle name="Note 65 10 4" xfId="26469" xr:uid="{9EE22F04-38CB-4155-9765-EFEA7FA34EE7}"/>
    <cellStyle name="Note 65 11" xfId="8387" xr:uid="{E8A3DDEB-46A3-40C0-AAEC-011748F53505}"/>
    <cellStyle name="Note 65 11 2" xfId="14858" xr:uid="{CE9CA03F-9127-49A9-92E4-FD9D2CC4E615}"/>
    <cellStyle name="Note 65 11 2 2" xfId="18594" xr:uid="{4DAAD4D9-B023-4033-81DD-9EEDBCB2D621}"/>
    <cellStyle name="Note 65 11 2 3" xfId="31769" xr:uid="{2166C94D-4DF6-4D86-83E3-5001A61B12E6}"/>
    <cellStyle name="Note 65 11 3" xfId="20295" xr:uid="{EE550F78-D8DF-45D5-897E-E3869F491217}"/>
    <cellStyle name="Note 65 11 4" xfId="26250" xr:uid="{386CB585-D10D-4E66-9BCE-D10650274E0E}"/>
    <cellStyle name="Note 65 12" xfId="9098" xr:uid="{72976250-CC58-4226-92B8-BECA8E0CB9FC}"/>
    <cellStyle name="Note 65 12 2" xfId="15569" xr:uid="{06BA982A-FC9F-4673-B64B-14E8FD19B7AA}"/>
    <cellStyle name="Note 65 12 2 2" xfId="21575" xr:uid="{C6A82791-DC4F-4AD8-BBD9-4D48776EE8F7}"/>
    <cellStyle name="Note 65 12 2 3" xfId="32388" xr:uid="{35D8C9A2-754F-49B7-B7E5-028AC517D7A8}"/>
    <cellStyle name="Note 65 12 3" xfId="19512" xr:uid="{CC7E4589-F85C-4B46-92C9-974C541C2E5C}"/>
    <cellStyle name="Note 65 12 4" xfId="26870" xr:uid="{EF18EF10-DD0B-4B62-8E14-CA0072040881}"/>
    <cellStyle name="Note 65 13" xfId="8927" xr:uid="{ECFF24BB-3F07-42CB-AD84-FF95CC0996F7}"/>
    <cellStyle name="Note 65 13 2" xfId="15398" xr:uid="{9FB24886-9E81-4EDE-B90A-6E307A0F284F}"/>
    <cellStyle name="Note 65 13 2 2" xfId="23343" xr:uid="{0F43BFD2-81AB-4AA8-A16E-EFEE06B35D81}"/>
    <cellStyle name="Note 65 13 2 3" xfId="32218" xr:uid="{0993EFC3-39DF-44EC-AD08-19B38D72BC3A}"/>
    <cellStyle name="Note 65 13 3" xfId="19604" xr:uid="{15BCAAF3-B6B0-41C8-8AD0-8CB2313AEB9B}"/>
    <cellStyle name="Note 65 13 4" xfId="26700" xr:uid="{15B6834C-7AE4-401F-9D17-665A384C6960}"/>
    <cellStyle name="Note 65 14" xfId="9332" xr:uid="{A54F4A59-8D70-4DEF-AC54-EA383F894943}"/>
    <cellStyle name="Note 65 14 2" xfId="15803" xr:uid="{317E281F-BCD4-4CF7-890C-392DA9768134}"/>
    <cellStyle name="Note 65 14 2 2" xfId="23001" xr:uid="{6FCF2B49-2B7D-4340-99CE-9187834F8A2F}"/>
    <cellStyle name="Note 65 14 2 3" xfId="32613" xr:uid="{3CBA8BCF-7580-4E59-AECB-2BF05280B4BF}"/>
    <cellStyle name="Note 65 14 3" xfId="4789" xr:uid="{3550D33D-3869-4DD2-9246-F933E9CB4445}"/>
    <cellStyle name="Note 65 14 4" xfId="27094" xr:uid="{057AB661-5A0C-4458-BDCE-C60C61935EC2}"/>
    <cellStyle name="Note 65 15" xfId="9483" xr:uid="{83EEA508-2C3B-4FDB-BC51-F09C9F56263F}"/>
    <cellStyle name="Note 65 15 2" xfId="15954" xr:uid="{21644095-FB3E-4708-80D9-23677AAFE6F3}"/>
    <cellStyle name="Note 65 15 2 2" xfId="22461" xr:uid="{3F509E9F-D654-4055-BDB7-E36A2C7BD6E3}"/>
    <cellStyle name="Note 65 15 2 3" xfId="32751" xr:uid="{E270DAA7-DA55-453F-9C20-ACAEF4A5CF29}"/>
    <cellStyle name="Note 65 15 3" xfId="18128" xr:uid="{6E03BD75-AED6-44BD-B3A3-810D9971F6FC}"/>
    <cellStyle name="Note 65 15 4" xfId="27232" xr:uid="{CCBE91C3-AE94-4DFC-BB2A-F662757D3DEE}"/>
    <cellStyle name="Note 65 16" xfId="10022" xr:uid="{92AFEEC9-3D17-435F-9FC2-6BAC7DE96819}"/>
    <cellStyle name="Note 65 16 2" xfId="16493" xr:uid="{D2EC26C7-7B48-4480-8723-4671425428D4}"/>
    <cellStyle name="Note 65 16 2 2" xfId="22970" xr:uid="{9FC706B8-462C-4AB0-A08F-05A46AC7486E}"/>
    <cellStyle name="Note 65 16 2 3" xfId="33110" xr:uid="{E3027FD2-9BA2-4C1C-9EFB-1966E05FFD8E}"/>
    <cellStyle name="Note 65 16 3" xfId="20139" xr:uid="{1C190283-6D83-4CEA-8B27-8DEDEC884FCA}"/>
    <cellStyle name="Note 65 16 4" xfId="27598" xr:uid="{09C47D68-78E4-4333-9D65-BDB36CE3238E}"/>
    <cellStyle name="Note 65 17" xfId="10201" xr:uid="{A26C0E25-E255-4962-9BCB-CC208AD40FAE}"/>
    <cellStyle name="Note 65 17 2" xfId="16672" xr:uid="{5CB4BE87-0AD5-4B21-BFA0-FC13BACE5A2B}"/>
    <cellStyle name="Note 65 17 2 2" xfId="7682" xr:uid="{9E270C11-E120-483C-BB1A-181266E44018}"/>
    <cellStyle name="Note 65 17 2 3" xfId="33287" xr:uid="{7868742C-4B3C-4A1C-AD9C-9287F5545FB5}"/>
    <cellStyle name="Note 65 17 3" xfId="23214" xr:uid="{03BEE26B-35B0-48D5-A24E-A0E89DA91EE4}"/>
    <cellStyle name="Note 65 17 4" xfId="27774" xr:uid="{139FBEEB-1476-4EAC-B06F-6FCF468DBD2E}"/>
    <cellStyle name="Note 65 18" xfId="10378" xr:uid="{A1EB62E5-9A8C-4065-8849-355C98866825}"/>
    <cellStyle name="Note 65 18 2" xfId="16849" xr:uid="{11815ED5-924F-4DEA-84E6-8FBE8BA1443D}"/>
    <cellStyle name="Note 65 18 2 2" xfId="20484" xr:uid="{C2239A09-1D9E-4FF6-A7C4-11FB3C35D545}"/>
    <cellStyle name="Note 65 18 2 3" xfId="33462" xr:uid="{B0C1A9C4-B890-4214-A888-C90A15AE8170}"/>
    <cellStyle name="Note 65 18 3" xfId="20361" xr:uid="{254F0E4B-DD28-4019-A3C1-08CD0733E4D1}"/>
    <cellStyle name="Note 65 18 4" xfId="27950" xr:uid="{C6DC6166-BEAD-4033-BF43-1B023387D765}"/>
    <cellStyle name="Note 65 19" xfId="10540" xr:uid="{602697DB-3F22-486C-A2CA-364A0D13834C}"/>
    <cellStyle name="Note 65 19 2" xfId="17011" xr:uid="{66DE030C-713A-47F2-A251-CBAA265EF1DD}"/>
    <cellStyle name="Note 65 19 2 2" xfId="5752" xr:uid="{C5D529CD-6A9E-4DAB-B1AE-F4A2388AB8FF}"/>
    <cellStyle name="Note 65 19 2 3" xfId="33622" xr:uid="{119B7BB5-4F49-4F78-96BC-9678385E6F4E}"/>
    <cellStyle name="Note 65 19 3" xfId="21268" xr:uid="{BA193610-B2B4-4CFF-A4FC-552C2371D561}"/>
    <cellStyle name="Note 65 19 4" xfId="28110" xr:uid="{994A522F-DB05-4E36-B247-A6AB39843816}"/>
    <cellStyle name="Note 65 2" xfId="2395" xr:uid="{00000000-0005-0000-0000-00005C090000}"/>
    <cellStyle name="Note 65 2 10" xfId="9099" xr:uid="{C85C1C2B-03F2-4BA8-A026-3A6142AB8AE7}"/>
    <cellStyle name="Note 65 2 10 2" xfId="15570" xr:uid="{9FAA3806-8844-4BD9-BE80-6C1CB5044FC9}"/>
    <cellStyle name="Note 65 2 10 2 2" xfId="5398" xr:uid="{B03E85A1-DA72-444C-804F-E2F440AE62BD}"/>
    <cellStyle name="Note 65 2 10 2 3" xfId="32389" xr:uid="{40D28C83-A693-4242-9AC5-4418848160B9}"/>
    <cellStyle name="Note 65 2 10 3" xfId="4943" xr:uid="{6537E668-CBCB-4286-AFB0-641ADAD63C52}"/>
    <cellStyle name="Note 65 2 10 4" xfId="26871" xr:uid="{D9FB6A45-F70F-403A-9C11-88967C41D995}"/>
    <cellStyle name="Note 65 2 11" xfId="8928" xr:uid="{D9E15D68-62A6-40ED-8561-35B455EE500C}"/>
    <cellStyle name="Note 65 2 11 2" xfId="15399" xr:uid="{ED1EDA8B-3642-4DCB-AB4A-28DFD862E1A6}"/>
    <cellStyle name="Note 65 2 11 2 2" xfId="21385" xr:uid="{D8A13406-477B-46EF-8C27-860E46AA571B}"/>
    <cellStyle name="Note 65 2 11 2 3" xfId="32219" xr:uid="{D87BFAFC-875B-41F3-8367-430CA1CD5C41}"/>
    <cellStyle name="Note 65 2 11 3" xfId="21183" xr:uid="{958F0A80-D6A6-45AD-9EA9-625AAAD5E8F4}"/>
    <cellStyle name="Note 65 2 11 4" xfId="26701" xr:uid="{A70C5D9B-BA83-4D78-8BF4-89E54565D413}"/>
    <cellStyle name="Note 65 2 12" xfId="9333" xr:uid="{08785B5E-324A-4E33-804B-B9972E27C76A}"/>
    <cellStyle name="Note 65 2 12 2" xfId="15804" xr:uid="{3C2F1EB9-21C5-4C09-8616-3C35D5039E8A}"/>
    <cellStyle name="Note 65 2 12 2 2" xfId="23410" xr:uid="{C81AF675-4917-4F70-BCD1-B6DC7BC99D01}"/>
    <cellStyle name="Note 65 2 12 2 3" xfId="32614" xr:uid="{F379D115-267C-4F1C-9D98-233BB52B716B}"/>
    <cellStyle name="Note 65 2 12 3" xfId="21860" xr:uid="{9C202302-5CEC-49F4-9C7F-6D9CA5FCF1C5}"/>
    <cellStyle name="Note 65 2 12 4" xfId="27095" xr:uid="{5A2E89E9-15B4-465E-B325-2A075E400212}"/>
    <cellStyle name="Note 65 2 13" xfId="9482" xr:uid="{241DCB12-20C9-4FDF-A118-FA2AAC1D37A0}"/>
    <cellStyle name="Note 65 2 13 2" xfId="15953" xr:uid="{05757059-A06E-448D-A7E1-A0AE7EF9A078}"/>
    <cellStyle name="Note 65 2 13 2 2" xfId="21584" xr:uid="{443FB1EC-5D6B-493C-B739-32EDECF7427E}"/>
    <cellStyle name="Note 65 2 13 2 3" xfId="32750" xr:uid="{E2B6DF5E-35B7-4139-B738-936026F13078}"/>
    <cellStyle name="Note 65 2 13 3" xfId="23971" xr:uid="{351A7EB8-D86F-4C54-9B2C-F091AD646FDA}"/>
    <cellStyle name="Note 65 2 13 4" xfId="27231" xr:uid="{818868F0-D462-46B6-BA95-A6B5A815F828}"/>
    <cellStyle name="Note 65 2 14" xfId="10023" xr:uid="{5F450953-E2D2-4521-9D61-9CF6F463DBE4}"/>
    <cellStyle name="Note 65 2 14 2" xfId="16494" xr:uid="{69CA0527-35ED-427F-82B1-E32715D1A60C}"/>
    <cellStyle name="Note 65 2 14 2 2" xfId="4754" xr:uid="{5FE99382-7DCD-414B-9F04-CBAB84B06E76}"/>
    <cellStyle name="Note 65 2 14 2 3" xfId="33111" xr:uid="{F7671DCE-5741-46D1-A3B8-4BE5D24B4F7E}"/>
    <cellStyle name="Note 65 2 14 3" xfId="21966" xr:uid="{34142FE3-3FF2-4CED-9826-9070562F02CD}"/>
    <cellStyle name="Note 65 2 14 4" xfId="27599" xr:uid="{5D671F05-DBA9-410A-9E16-ACF5CD22F042}"/>
    <cellStyle name="Note 65 2 15" xfId="10202" xr:uid="{464D45FB-D581-47A4-8BF3-F17E675EAA14}"/>
    <cellStyle name="Note 65 2 15 2" xfId="16673" xr:uid="{C43120E0-D846-418A-9645-951B2DD1791D}"/>
    <cellStyle name="Note 65 2 15 2 2" xfId="19727" xr:uid="{F9D1FAF6-1DA4-4360-A0FB-90D4EF2BCA5E}"/>
    <cellStyle name="Note 65 2 15 2 3" xfId="33288" xr:uid="{9D05FEBF-A663-4B43-A3C1-15F66DA3EF4F}"/>
    <cellStyle name="Note 65 2 15 3" xfId="19363" xr:uid="{4C2FB645-378B-4F77-A6B8-5CBFC50963C1}"/>
    <cellStyle name="Note 65 2 15 4" xfId="27775" xr:uid="{F19D1676-866B-41FE-B702-C28FFC62D2EA}"/>
    <cellStyle name="Note 65 2 16" xfId="10379" xr:uid="{3D30F203-1131-489D-AC5B-5DE91E8AB4CC}"/>
    <cellStyle name="Note 65 2 16 2" xfId="16850" xr:uid="{5675B9DF-D0E3-4F18-9CE0-C4F7E5099841}"/>
    <cellStyle name="Note 65 2 16 2 2" xfId="21362" xr:uid="{CCB259AD-6A4F-4902-B686-B41BDB639C4B}"/>
    <cellStyle name="Note 65 2 16 2 3" xfId="33463" xr:uid="{C539E3F0-F22D-4C3E-8420-A0BBDF9A702C}"/>
    <cellStyle name="Note 65 2 16 3" xfId="19312" xr:uid="{5722F7E2-2C24-424F-8309-0432398A3824}"/>
    <cellStyle name="Note 65 2 16 4" xfId="27951" xr:uid="{021B4AE5-CB65-4179-B760-F0B94C6B7D1E}"/>
    <cellStyle name="Note 65 2 17" xfId="10541" xr:uid="{8D4A527C-39ED-412F-B759-E5637B9CC3A2}"/>
    <cellStyle name="Note 65 2 17 2" xfId="17012" xr:uid="{1F98D922-8074-400F-8C00-D2661C5A49BD}"/>
    <cellStyle name="Note 65 2 17 2 2" xfId="20209" xr:uid="{B3864D58-C72D-4A64-ACCC-20B6BB4D7AA7}"/>
    <cellStyle name="Note 65 2 17 2 3" xfId="33623" xr:uid="{7CA222AF-FF97-4D3D-A979-0537DC969151}"/>
    <cellStyle name="Note 65 2 17 3" xfId="4430" xr:uid="{7888F5AA-BA3E-4C35-9BBF-1AD80B9D63C1}"/>
    <cellStyle name="Note 65 2 17 4" xfId="28111" xr:uid="{C17FB7C9-F092-4C4C-BF88-E6FFA9DA0232}"/>
    <cellStyle name="Note 65 2 18" xfId="11177" xr:uid="{5E915F5A-E7BC-4093-B739-ACEE644D81F6}"/>
    <cellStyle name="Note 65 2 18 2" xfId="23546" xr:uid="{91F9297C-77FE-419A-8B50-832D6D909075}"/>
    <cellStyle name="Note 65 2 18 3" xfId="28499" xr:uid="{4355C418-B617-40DE-82EF-EE1D754E5C0B}"/>
    <cellStyle name="Note 65 2 19" xfId="11666" xr:uid="{B74669DD-50DA-49CA-A664-69A11870B8FF}"/>
    <cellStyle name="Note 65 2 19 2" xfId="19249" xr:uid="{05FFA49B-6522-4488-8A6B-80EDD77A2A54}"/>
    <cellStyle name="Note 65 2 19 3" xfId="28952" xr:uid="{FE260B43-CF35-4F4C-8412-32A63C80939E}"/>
    <cellStyle name="Note 65 2 2" xfId="2396" xr:uid="{00000000-0005-0000-0000-00005D090000}"/>
    <cellStyle name="Note 65 2 2 2" xfId="4322" xr:uid="{E2216EB8-5500-417A-8BBB-E0D41575A25F}"/>
    <cellStyle name="Note 65 2 2 2 2" xfId="13585" xr:uid="{A9F728A1-6F34-42AA-8714-1D8091260F01}"/>
    <cellStyle name="Note 65 2 2 2 2 2" xfId="23794" xr:uid="{227C849E-7519-4B35-A745-E0776693F4A3}"/>
    <cellStyle name="Note 65 2 2 2 2 3" xfId="30726" xr:uid="{6A919510-4D7C-4ACD-BC76-17D28479AF12}"/>
    <cellStyle name="Note 65 2 2 2 3" xfId="18059" xr:uid="{EC19EE75-04BE-4C70-A295-F54A32D6E0D1}"/>
    <cellStyle name="Note 65 2 2 2 4" xfId="25195" xr:uid="{700A6D21-0FAE-4D3E-B946-45081A573A4F}"/>
    <cellStyle name="Note 65 2 2 3" xfId="11667" xr:uid="{813A7EA6-0B55-404A-AA97-15E7CAE7AA3B}"/>
    <cellStyle name="Note 65 2 2 3 2" xfId="18582" xr:uid="{819A2A33-DC3B-4884-9752-E275598B7E4C}"/>
    <cellStyle name="Note 65 2 2 3 3" xfId="28953" xr:uid="{3F261048-4B71-4B71-839B-BDAE21B4C37F}"/>
    <cellStyle name="Note 65 2 2 4" xfId="12514" xr:uid="{FBA2F3AB-B0E5-4F61-8F78-7F546BEC9308}"/>
    <cellStyle name="Note 65 2 2 4 2" xfId="18223" xr:uid="{B8225A41-33EA-45C7-8FD0-B065627ADFF5}"/>
    <cellStyle name="Note 65 2 2 4 3" xfId="29740" xr:uid="{C8EADD33-219D-4584-9AA1-79045698AF8A}"/>
    <cellStyle name="Note 65 2 2 5" xfId="19669" xr:uid="{CECA3698-CE57-481A-8E53-20765DA61B08}"/>
    <cellStyle name="Note 65 2 20" xfId="10665" xr:uid="{FE7FE137-7E5E-4D8D-A4F9-BB2CCCC8BCC0}"/>
    <cellStyle name="Note 65 2 20 2" xfId="18601" xr:uid="{0E358BE5-31AA-47E0-9814-19337880D007}"/>
    <cellStyle name="Note 65 2 20 3" xfId="28220" xr:uid="{74597D4F-6291-4CC2-996C-66B13109778B}"/>
    <cellStyle name="Note 65 2 21" xfId="11938" xr:uid="{540F5736-0A69-4803-801E-8DCB2218C3EB}"/>
    <cellStyle name="Note 65 2 21 2" xfId="19081" xr:uid="{FAD720DC-4E31-4B60-9044-8362305B0239}"/>
    <cellStyle name="Note 65 2 21 3" xfId="29217" xr:uid="{398D2E2B-18EC-47DF-8125-77C37E6BCE17}"/>
    <cellStyle name="Note 65 2 22" xfId="12121" xr:uid="{BD24D94F-C49A-455B-8BBC-F1AAA80DA588}"/>
    <cellStyle name="Note 65 2 22 2" xfId="18534" xr:uid="{07B27600-FCE7-422C-9564-8F3F3B3A20F7}"/>
    <cellStyle name="Note 65 2 22 3" xfId="29396" xr:uid="{39C0772D-1931-4FF4-AB2E-5D8101620BF9}"/>
    <cellStyle name="Note 65 2 23" xfId="12315" xr:uid="{B4193E2D-4D5C-4886-8EE9-6C365A3B0B4A}"/>
    <cellStyle name="Note 65 2 23 2" xfId="22869" xr:uid="{98878F16-4687-4408-9027-EA5D1058B3E4}"/>
    <cellStyle name="Note 65 2 23 3" xfId="29584" xr:uid="{6B380C7C-E654-4030-BE81-D2198F243BB1}"/>
    <cellStyle name="Note 65 2 24" xfId="17264" xr:uid="{E13A5A79-524C-43C6-82EA-7D475F33B0BB}"/>
    <cellStyle name="Note 65 2 24 2" xfId="21500" xr:uid="{7AAE1869-3775-4EEA-A822-6F9420C239EB}"/>
    <cellStyle name="Note 65 2 24 3" xfId="33828" xr:uid="{205A96F5-467F-4E4F-ACBE-56D17A38E6A8}"/>
    <cellStyle name="Note 65 2 25" xfId="20461" xr:uid="{5EA089BB-1083-4932-BEBC-6C2C489CF478}"/>
    <cellStyle name="Note 65 2 26" xfId="33972" xr:uid="{2888E1A9-DC44-47B2-BEA5-194465888C97}"/>
    <cellStyle name="Note 65 2 27" xfId="32901" xr:uid="{EAD173A2-2A0C-4399-AB63-DB1BDDC41B50}"/>
    <cellStyle name="Note 65 2 28" xfId="33996" xr:uid="{BF55D0FD-EC6F-4D82-BF40-A754A8206CEE}"/>
    <cellStyle name="Note 65 2 3" xfId="3457" xr:uid="{CA92A2EF-0D7A-49C5-8FC6-ACFD0EAED52D}"/>
    <cellStyle name="Note 65 2 3 2" xfId="13584" xr:uid="{5AD70450-A9CC-4F8D-A787-29ED35F45D81}"/>
    <cellStyle name="Note 65 2 3 2 2" xfId="21526" xr:uid="{81A8EDAA-B039-48B1-A659-40DB0DDFBF73}"/>
    <cellStyle name="Note 65 2 3 2 3" xfId="30725" xr:uid="{0B5D99A1-F729-4EBC-8CBC-245F32018DDD}"/>
    <cellStyle name="Note 65 2 3 3" xfId="7221" xr:uid="{13374805-853F-4F18-8F4C-FD78495A63D1}"/>
    <cellStyle name="Note 65 2 3 4" xfId="22255" xr:uid="{C38F3296-3E0B-4DED-8ED4-7FB88F03E16D}"/>
    <cellStyle name="Note 65 2 3 5" xfId="25194" xr:uid="{FC706841-9A02-4AD1-AB44-C9CF2A1C6036}"/>
    <cellStyle name="Note 65 2 4" xfId="3830" xr:uid="{11BF8F55-4D06-414D-8391-1246CBE5827F}"/>
    <cellStyle name="Note 65 2 4 2" xfId="14146" xr:uid="{C1172267-D402-4D17-BCFB-4F52CA91A2B8}"/>
    <cellStyle name="Note 65 2 4 2 2" xfId="21464" xr:uid="{7EF289F4-9443-4206-9938-1B20EE694980}"/>
    <cellStyle name="Note 65 2 4 2 3" xfId="31174" xr:uid="{E7D22F4A-65E5-4491-9E2E-5A00DA3851FD}"/>
    <cellStyle name="Note 65 2 4 3" xfId="20543" xr:uid="{1E81D738-6ADF-4274-BCDB-743785608FFB}"/>
    <cellStyle name="Note 65 2 4 4" xfId="25653" xr:uid="{AE07AA77-E39C-48EC-AFB5-AC85B621CFEF}"/>
    <cellStyle name="Note 65 2 5" xfId="7566" xr:uid="{33768D5E-5308-4161-BD0C-FD85C5702702}"/>
    <cellStyle name="Note 65 2 5 2" xfId="13970" xr:uid="{40BB6C1F-87A0-4848-B285-AD5F7E3892CE}"/>
    <cellStyle name="Note 65 2 5 2 2" xfId="17441" xr:uid="{BDEE3D35-2A1E-4E50-AF89-62A0484569F1}"/>
    <cellStyle name="Note 65 2 5 2 3" xfId="31000" xr:uid="{EDD57766-02E1-4B73-A9BE-5A9D6EC9A79D}"/>
    <cellStyle name="Note 65 2 5 3" xfId="18529" xr:uid="{8917AF0C-6F7E-42E0-80F0-1483F106296D}"/>
    <cellStyle name="Note 65 2 5 4" xfId="25479" xr:uid="{B1C6C664-8025-4537-8E20-1DB1A8A040F0}"/>
    <cellStyle name="Note 65 2 6" xfId="7911" xr:uid="{6515B635-8349-4EB6-894C-936605E75DA5}"/>
    <cellStyle name="Note 65 2 6 2" xfId="14382" xr:uid="{4A3F771F-A7C8-40F0-9774-33BE542CEE2B}"/>
    <cellStyle name="Note 65 2 6 2 2" xfId="17625" xr:uid="{C7E2E729-7E87-4288-98DC-F304D4CE01BD}"/>
    <cellStyle name="Note 65 2 6 2 3" xfId="31398" xr:uid="{658995DE-F435-4049-BD50-E28F107FD06E}"/>
    <cellStyle name="Note 65 2 6 3" xfId="20951" xr:uid="{29FCEADD-2DD6-4DDD-8928-B9E1D4608A84}"/>
    <cellStyle name="Note 65 2 6 4" xfId="25877" xr:uid="{1E104B84-27B0-4CED-8448-4F4ED576BD8F}"/>
    <cellStyle name="Note 65 2 7" xfId="8055" xr:uid="{088CF744-C0B9-4428-96B8-C6F312B9BE16}"/>
    <cellStyle name="Note 65 2 7 2" xfId="14526" xr:uid="{81F09ECB-846C-47CF-BF04-B5B868BFFB20}"/>
    <cellStyle name="Note 65 2 7 2 2" xfId="4671" xr:uid="{1882B70B-0346-470B-B7F9-B5FE3C777C2B}"/>
    <cellStyle name="Note 65 2 7 2 3" xfId="31536" xr:uid="{9A757F56-07F8-498F-9105-E280DAFF0C08}"/>
    <cellStyle name="Note 65 2 7 3" xfId="21995" xr:uid="{D21649FD-1461-4870-8C75-5FC8D2CDA610}"/>
    <cellStyle name="Note 65 2 7 4" xfId="26016" xr:uid="{265C1E2F-37B1-48EB-8F79-076AE013A90C}"/>
    <cellStyle name="Note 65 2 8" xfId="8618" xr:uid="{49D60331-3C5C-4C85-B8AF-45CD3E978CAB}"/>
    <cellStyle name="Note 65 2 8 2" xfId="15089" xr:uid="{5FB679F6-32B4-47AD-A7C0-F6D9E932C86B}"/>
    <cellStyle name="Note 65 2 8 2 2" xfId="20881" xr:uid="{B426A635-EA09-4C19-BB40-04C39F8E043F}"/>
    <cellStyle name="Note 65 2 8 2 3" xfId="31991" xr:uid="{CBCE3CAF-24ED-4773-A7EC-4D26B85D2011}"/>
    <cellStyle name="Note 65 2 8 3" xfId="5501" xr:uid="{AD07D1F0-E02E-4552-94F4-C9808D90BFDC}"/>
    <cellStyle name="Note 65 2 8 4" xfId="26470" xr:uid="{3DB2E63E-E68B-45B5-B7A0-8B0D2C7D2E46}"/>
    <cellStyle name="Note 65 2 9" xfId="8388" xr:uid="{E95B078B-6EA3-4BE1-B1D0-B9D4664C7709}"/>
    <cellStyle name="Note 65 2 9 2" xfId="14859" xr:uid="{8E99E770-B422-4F84-8DAD-630CDB9B1BC7}"/>
    <cellStyle name="Note 65 2 9 2 2" xfId="20964" xr:uid="{8C556614-1276-4457-9F84-EBE38EE7C785}"/>
    <cellStyle name="Note 65 2 9 2 3" xfId="31770" xr:uid="{069437CA-8634-4735-809D-6BB4137F8BBE}"/>
    <cellStyle name="Note 65 2 9 3" xfId="22717" xr:uid="{C85C3BDD-6E14-45E9-BA00-FD8AD7F65D91}"/>
    <cellStyle name="Note 65 2 9 4" xfId="26251" xr:uid="{6970F3F5-EA85-40D3-BDDB-0F8E4DC73EA3}"/>
    <cellStyle name="Note 65 20" xfId="11176" xr:uid="{5A17BFE7-1D21-414B-A193-126CC910FD30}"/>
    <cellStyle name="Note 65 20 2" xfId="7210" xr:uid="{7B6A116C-0E50-4F56-B00B-79BF1DA26BF3}"/>
    <cellStyle name="Note 65 20 3" xfId="28498" xr:uid="{22851E08-CBBF-483F-A24E-EBDAD697D4AB}"/>
    <cellStyle name="Note 65 21" xfId="11665" xr:uid="{4EED10B2-49B2-4452-B3E4-BBF06F662437}"/>
    <cellStyle name="Note 65 21 2" xfId="5440" xr:uid="{D2B259B7-D0E3-4286-8D24-9C7D4C69B856}"/>
    <cellStyle name="Note 65 21 3" xfId="28951" xr:uid="{C505405F-2D0F-4430-A4B8-2BF7FCCA56A3}"/>
    <cellStyle name="Note 65 22" xfId="10666" xr:uid="{F78C7FD7-1A3F-4E06-9054-9C3A391A9DBC}"/>
    <cellStyle name="Note 65 22 2" xfId="23438" xr:uid="{04A40A7D-AC67-4C90-95AD-63F1E776C057}"/>
    <cellStyle name="Note 65 22 3" xfId="28221" xr:uid="{575F97DE-E061-4DEE-ABD7-67BA75CFD341}"/>
    <cellStyle name="Note 65 23" xfId="11937" xr:uid="{B17CA9D8-7895-43B2-BEC0-D581F0BE9B39}"/>
    <cellStyle name="Note 65 23 2" xfId="18506" xr:uid="{8EA1A8B0-C80A-4979-80BF-61A123163CCD}"/>
    <cellStyle name="Note 65 23 3" xfId="29216" xr:uid="{4A74C8EF-2F65-44FD-9D99-E3087E37EF7A}"/>
    <cellStyle name="Note 65 24" xfId="12120" xr:uid="{8B08DA5A-2C04-46C8-9263-9F9E1A20BD3F}"/>
    <cellStyle name="Note 65 24 2" xfId="7701" xr:uid="{6BB807BA-3762-4D4B-958D-D219B4031FB9}"/>
    <cellStyle name="Note 65 24 3" xfId="29395" xr:uid="{C9E3ABBB-6A46-4703-8BC6-1B336F46DBFE}"/>
    <cellStyle name="Note 65 25" xfId="12241" xr:uid="{28C42D88-21DA-445D-9D32-34ABB5A2EBBC}"/>
    <cellStyle name="Note 65 25 2" xfId="23495" xr:uid="{DBBCC823-20BC-4838-AD4B-08D9311A5C10}"/>
    <cellStyle name="Note 65 25 3" xfId="29512" xr:uid="{1354B81B-86EE-41DA-9F12-91E418717414}"/>
    <cellStyle name="Note 65 26" xfId="17263" xr:uid="{FF681845-045A-4DB0-88EF-7A96B234DA35}"/>
    <cellStyle name="Note 65 26 2" xfId="17968" xr:uid="{548176E0-995A-4EF8-96E4-D0C8A7215871}"/>
    <cellStyle name="Note 65 26 3" xfId="33827" xr:uid="{848156D6-65C8-407B-A87D-E294B43A7E3F}"/>
    <cellStyle name="Note 65 27" xfId="23474" xr:uid="{700C2C0F-37B5-4894-BE1D-5A2160C34437}"/>
    <cellStyle name="Note 65 28" xfId="34312" xr:uid="{443205E7-9A1C-4BD2-816A-814C1DAC854E}"/>
    <cellStyle name="Note 65 29" xfId="32116" xr:uid="{F2E7C280-57E3-480F-A70C-0D3647A03932}"/>
    <cellStyle name="Note 65 3" xfId="2397" xr:uid="{00000000-0005-0000-0000-00005E090000}"/>
    <cellStyle name="Note 65 3 2" xfId="4323" xr:uid="{582672B0-0B36-45C8-865E-85B5315411ED}"/>
    <cellStyle name="Note 65 3 2 2" xfId="13586" xr:uid="{3A951C09-63A2-4E84-A7DC-C8A5ACE6AB14}"/>
    <cellStyle name="Note 65 3 2 2 2" xfId="19761" xr:uid="{1017677F-D952-4DEB-9862-8562E98442B4}"/>
    <cellStyle name="Note 65 3 2 2 3" xfId="30727" xr:uid="{BEA9992A-8A83-4965-92D8-C9385FE3876C}"/>
    <cellStyle name="Note 65 3 2 3" xfId="18972" xr:uid="{70802F95-FE11-47A0-B3DA-229315272B38}"/>
    <cellStyle name="Note 65 3 2 4" xfId="25196" xr:uid="{06EFD2CE-1A87-4C16-93D5-FB54BF1AF719}"/>
    <cellStyle name="Note 65 3 3" xfId="11668" xr:uid="{212C2A13-B4D3-493C-8E76-5593464FCF15}"/>
    <cellStyle name="Note 65 3 3 2" xfId="18917" xr:uid="{D8454F42-C67D-4AE7-BE55-1B4A4D364139}"/>
    <cellStyle name="Note 65 3 3 3" xfId="28954" xr:uid="{462406BE-6716-4B6A-9087-1F727ACD004D}"/>
    <cellStyle name="Note 65 3 4" xfId="12515" xr:uid="{2DCCDB3F-2F95-4AB0-A09C-67CF236B9E08}"/>
    <cellStyle name="Note 65 3 4 2" xfId="7732" xr:uid="{EA31D856-5B96-4D1D-8C9C-57163B67733B}"/>
    <cellStyle name="Note 65 3 4 3" xfId="29741" xr:uid="{E564CEDE-96A9-44FD-B64F-17F89DF164BC}"/>
    <cellStyle name="Note 65 3 5" xfId="18474" xr:uid="{DE949F7B-1E09-4DCA-952E-129286B28249}"/>
    <cellStyle name="Note 65 3 6" xfId="24221" xr:uid="{A6BA24EE-B3F8-46AB-94F4-9119A3484060}"/>
    <cellStyle name="Note 65 30" xfId="24064" xr:uid="{C96C3E7A-C104-4534-AB7F-6FF000D0217E}"/>
    <cellStyle name="Note 65 4" xfId="3340" xr:uid="{BA2B0224-85F1-4C99-8702-2F088FFF9A85}"/>
    <cellStyle name="Note 65 4 2" xfId="12970" xr:uid="{EA964208-9C08-45FE-BB08-41D1C08E2F7F}"/>
    <cellStyle name="Note 65 4 2 2" xfId="17428" xr:uid="{F38F19B4-85B7-4A7E-8CE4-C3AF7B394376}"/>
    <cellStyle name="Note 65 4 2 3" xfId="30195" xr:uid="{D2592797-0765-4673-9A2F-690681A65E94}"/>
    <cellStyle name="Note 65 4 3" xfId="6620" xr:uid="{EDE3F051-DE8D-4005-B02C-5EE33D395680}"/>
    <cellStyle name="Note 65 4 4" xfId="20588" xr:uid="{AB1CB31A-59B8-4A9C-A52F-1E8636DFDFB8}"/>
    <cellStyle name="Note 65 5" xfId="3458" xr:uid="{DDDCB3BA-1FDF-4CB5-A10A-8D5AB44E68B9}"/>
    <cellStyle name="Note 65 5 2" xfId="13583" xr:uid="{F1225E70-B4C2-49F9-92B9-E9BEBFD4E73B}"/>
    <cellStyle name="Note 65 5 2 2" xfId="23486" xr:uid="{F8C36CEB-3454-4DB5-94FB-EB31FDA6106E}"/>
    <cellStyle name="Note 65 5 2 3" xfId="30724" xr:uid="{2CD6B822-AF43-444A-AD7C-D8DB8CEE0FC1}"/>
    <cellStyle name="Note 65 5 3" xfId="7220" xr:uid="{845D60F1-45BD-426C-B0F6-FEB4CE06C6D9}"/>
    <cellStyle name="Note 65 5 4" xfId="17998" xr:uid="{17FFDBFF-48A2-4921-8259-CA295F4F85C4}"/>
    <cellStyle name="Note 65 5 5" xfId="25193" xr:uid="{A825B572-9235-4578-8C96-913ED5C0A343}"/>
    <cellStyle name="Note 65 6" xfId="3829" xr:uid="{42BD5F55-D6B4-4A39-A658-2064F49D69D1}"/>
    <cellStyle name="Note 65 6 2" xfId="14145" xr:uid="{4840DCF1-D243-4E41-B035-F969A127E782}"/>
    <cellStyle name="Note 65 6 2 2" xfId="4918" xr:uid="{24C5D6B6-C4B4-40C1-B419-CC02362C0662}"/>
    <cellStyle name="Note 65 6 2 3" xfId="31173" xr:uid="{473C5739-1858-46A8-ABC0-0E42E06AA051}"/>
    <cellStyle name="Note 65 6 3" xfId="21033" xr:uid="{6BA1F7DE-EED5-4E82-ABF9-3972E51BF075}"/>
    <cellStyle name="Note 65 6 4" xfId="25652" xr:uid="{3FF06524-4E60-4C81-BA6D-34BA47352398}"/>
    <cellStyle name="Note 65 7" xfId="7565" xr:uid="{639EB6D0-4F07-4293-9AA3-984042F323A4}"/>
    <cellStyle name="Note 65 7 2" xfId="13969" xr:uid="{D66C964E-AA6F-4B1E-A185-5AEB60534D7B}"/>
    <cellStyle name="Note 65 7 2 2" xfId="18420" xr:uid="{1D2ABDCA-1121-4F7F-9828-73D8FEA7D050}"/>
    <cellStyle name="Note 65 7 2 3" xfId="30999" xr:uid="{CCC03CB8-EB7F-4A25-8176-EAFFC95115EE}"/>
    <cellStyle name="Note 65 7 3" xfId="5305" xr:uid="{551C094B-5861-4FF3-9753-82B537C8F5EF}"/>
    <cellStyle name="Note 65 7 4" xfId="25478" xr:uid="{066B509C-04A7-42DE-AC75-8963D21EBD70}"/>
    <cellStyle name="Note 65 8" xfId="7910" xr:uid="{3DF90A15-15E1-481F-916D-190E6A9CC00D}"/>
    <cellStyle name="Note 65 8 2" xfId="14381" xr:uid="{926CBBBF-D0AF-4E3B-8048-2B8738C84B3E}"/>
    <cellStyle name="Note 65 8 2 2" xfId="17471" xr:uid="{B04CF56E-B977-4920-A0D1-E5DCC0C5843F}"/>
    <cellStyle name="Note 65 8 2 3" xfId="31397" xr:uid="{21161D8A-3367-46D3-B97F-E490536D41B2}"/>
    <cellStyle name="Note 65 8 3" xfId="5408" xr:uid="{AC76537F-E225-4FF1-A3DF-ABC66860AE73}"/>
    <cellStyle name="Note 65 8 4" xfId="25876" xr:uid="{CCB7CDA0-823D-48E7-969E-DC4374EB66E4}"/>
    <cellStyle name="Note 65 9" xfId="8056" xr:uid="{1880E9B2-F76D-472E-AE76-752D4E57C864}"/>
    <cellStyle name="Note 65 9 2" xfId="14527" xr:uid="{3374FD50-4857-4673-BEC0-5256437E6364}"/>
    <cellStyle name="Note 65 9 2 2" xfId="22880" xr:uid="{C34C5339-9921-47CC-B69A-9FC9CA8C72D4}"/>
    <cellStyle name="Note 65 9 2 3" xfId="31537" xr:uid="{37378061-DF12-4865-83E5-A9BCBE5DB2C2}"/>
    <cellStyle name="Note 65 9 3" xfId="20324" xr:uid="{32B4522C-9BEE-4BEA-9D61-6C8023D60167}"/>
    <cellStyle name="Note 65 9 4" xfId="26017" xr:uid="{6D2E0305-7AC4-40D9-A533-06D125C04C13}"/>
    <cellStyle name="Note 65_TRAFO" xfId="2398" xr:uid="{00000000-0005-0000-0000-00005F090000}"/>
    <cellStyle name="Note 66" xfId="2399" xr:uid="{00000000-0005-0000-0000-000060090000}"/>
    <cellStyle name="Note 66 10" xfId="8619" xr:uid="{A09B0DB5-EF3A-4947-95CF-7A5DE729EB23}"/>
    <cellStyle name="Note 66 10 2" xfId="15090" xr:uid="{11FD16B2-6DE7-48D8-BB4A-41841D7A3784}"/>
    <cellStyle name="Note 66 10 2 2" xfId="20820" xr:uid="{1915A58D-2751-4E22-8C6D-2770C891B8E4}"/>
    <cellStyle name="Note 66 10 2 3" xfId="31992" xr:uid="{A8EE9771-82D0-418F-BEA5-B302B8178CDA}"/>
    <cellStyle name="Note 66 10 3" xfId="21378" xr:uid="{4D7BC796-1E8A-4E05-9DF1-749B66C08F20}"/>
    <cellStyle name="Note 66 10 4" xfId="26471" xr:uid="{2B90A35D-87BF-4153-836B-3CD95B6109C8}"/>
    <cellStyle name="Note 66 11" xfId="8390" xr:uid="{202E120D-D1D3-4E20-965E-8D5BCC011F67}"/>
    <cellStyle name="Note 66 11 2" xfId="14861" xr:uid="{81C9FF2B-EFC6-4015-AC34-A4D41A6C971D}"/>
    <cellStyle name="Note 66 11 2 2" xfId="22620" xr:uid="{A31257CB-FF70-4F25-9E62-EF81F90E7616}"/>
    <cellStyle name="Note 66 11 2 3" xfId="31772" xr:uid="{E401F92C-1C52-4536-854D-F2BBDB5B5EA0}"/>
    <cellStyle name="Note 66 11 3" xfId="4996" xr:uid="{D86BC641-D239-4F06-91E1-7FE9916D60B1}"/>
    <cellStyle name="Note 66 11 4" xfId="26253" xr:uid="{B43E5B74-1621-4CBC-948D-B8AD556D4E5F}"/>
    <cellStyle name="Note 66 12" xfId="9100" xr:uid="{BC743A27-8110-4C4F-AE38-5BDCF2DA62EC}"/>
    <cellStyle name="Note 66 12 2" xfId="15571" xr:uid="{895E26F1-A2AF-47C5-87C6-058CA0471098}"/>
    <cellStyle name="Note 66 12 2 2" xfId="21446" xr:uid="{19551880-1020-4D34-AE33-6AFF9CAADB27}"/>
    <cellStyle name="Note 66 12 2 3" xfId="32390" xr:uid="{DE404F79-9FE1-406B-A575-D80727543ED5}"/>
    <cellStyle name="Note 66 12 3" xfId="23607" xr:uid="{93B05F77-54AF-41E0-81E9-52E491B4813A}"/>
    <cellStyle name="Note 66 12 4" xfId="26872" xr:uid="{C24063B1-D0F7-4787-9653-BA5BF82510BB}"/>
    <cellStyle name="Note 66 13" xfId="8929" xr:uid="{91088366-7B90-4092-9FFE-B65B5CBAB6D0}"/>
    <cellStyle name="Note 66 13 2" xfId="15400" xr:uid="{C33F914D-ACF1-4152-BAA9-6D70A71E7E71}"/>
    <cellStyle name="Note 66 13 2 2" xfId="5874" xr:uid="{36742182-A55D-4D3C-847E-032E4DA6FEB3}"/>
    <cellStyle name="Note 66 13 2 3" xfId="32220" xr:uid="{9BF9B7B9-B7DA-45D8-AA53-4E268CEF0824}"/>
    <cellStyle name="Note 66 13 3" xfId="4477" xr:uid="{8F06208A-0FC7-4BEB-85B9-B7BE405F5847}"/>
    <cellStyle name="Note 66 13 4" xfId="26702" xr:uid="{97ABACBF-3B1E-4201-BE61-50607810A2D9}"/>
    <cellStyle name="Note 66 14" xfId="9334" xr:uid="{B4A35C03-8ED0-4A8C-B95F-FD385F42AD87}"/>
    <cellStyle name="Note 66 14 2" xfId="15805" xr:uid="{03082DA1-5BD4-4054-A07E-BE53ECDBE531}"/>
    <cellStyle name="Note 66 14 2 2" xfId="4787" xr:uid="{1220D4CB-EA88-4938-A207-0CD0C53EAF4B}"/>
    <cellStyle name="Note 66 14 2 3" xfId="32615" xr:uid="{1F1A46AF-B68F-4E4E-BB82-D7E28BC90B3D}"/>
    <cellStyle name="Note 66 14 3" xfId="5294" xr:uid="{86AB8C73-B767-424D-9588-C58751AE1AD0}"/>
    <cellStyle name="Note 66 14 4" xfId="27096" xr:uid="{47C3BD47-460A-45DD-8E55-4F33B02A514E}"/>
    <cellStyle name="Note 66 15" xfId="9481" xr:uid="{26A38462-1C8A-439E-A894-40DB70BEEEF1}"/>
    <cellStyle name="Note 66 15 2" xfId="15952" xr:uid="{E98C510D-D4DB-4CBB-A9CF-DA586CC35B6B}"/>
    <cellStyle name="Note 66 15 2 2" xfId="23385" xr:uid="{1A6237A3-D34A-4B77-9B76-C6F0892084E1}"/>
    <cellStyle name="Note 66 15 2 3" xfId="32749" xr:uid="{ADEB815B-D3F7-4D95-A179-B6855A39A796}"/>
    <cellStyle name="Note 66 15 3" xfId="5331" xr:uid="{711B4A5D-A611-487A-8D64-83013D50B245}"/>
    <cellStyle name="Note 66 15 4" xfId="27230" xr:uid="{9B494D39-12D2-4E49-86DE-21F9D4C11FA3}"/>
    <cellStyle name="Note 66 16" xfId="10024" xr:uid="{94DE8012-140E-44D4-9B6C-4B4249811876}"/>
    <cellStyle name="Note 66 16 2" xfId="16495" xr:uid="{E05AB39D-8AEB-46EF-8697-5BC97A062C1F}"/>
    <cellStyle name="Note 66 16 2 2" xfId="19171" xr:uid="{B0F5FE12-CEDE-4129-AF83-E1C8D98C5D74}"/>
    <cellStyle name="Note 66 16 2 3" xfId="33112" xr:uid="{3FD406F9-5584-4079-A673-57AE27FE8865}"/>
    <cellStyle name="Note 66 16 3" xfId="18284" xr:uid="{8367F67A-BFCB-465B-ADB8-3511D2DA946A}"/>
    <cellStyle name="Note 66 16 4" xfId="27600" xr:uid="{549B95C9-DD5F-40C0-88A9-F86A8E804291}"/>
    <cellStyle name="Note 66 17" xfId="10203" xr:uid="{66AE90FF-1E6E-4BCB-806A-FEA0E8A5466C}"/>
    <cellStyle name="Note 66 17 2" xfId="16674" xr:uid="{372847A4-17F6-40F1-B70A-69F451283D8F}"/>
    <cellStyle name="Note 66 17 2 2" xfId="19987" xr:uid="{60FEC7FA-4AC7-4B62-9DAF-9EEC26938C72}"/>
    <cellStyle name="Note 66 17 2 3" xfId="33289" xr:uid="{FF8EF1BC-D804-4DE7-80F6-6D71C9EE3F65}"/>
    <cellStyle name="Note 66 17 3" xfId="19684" xr:uid="{B9FBE9C7-D8A2-4308-AFC8-6E834A21CA0A}"/>
    <cellStyle name="Note 66 17 4" xfId="27776" xr:uid="{593DAC1C-947E-45D8-8F43-2D3D5198E2E1}"/>
    <cellStyle name="Note 66 18" xfId="10380" xr:uid="{1953F3BD-08E8-41CC-A6F1-1E80C14CD9CD}"/>
    <cellStyle name="Note 66 18 2" xfId="16851" xr:uid="{1BF37717-F28A-470D-A721-1F4C9D8EE660}"/>
    <cellStyle name="Note 66 18 2 2" xfId="21623" xr:uid="{8B0FE112-1F9B-4504-B924-88B933FD9991}"/>
    <cellStyle name="Note 66 18 2 3" xfId="33464" xr:uid="{9A5BFDD6-D95E-419A-B203-0BFA81D8B7DF}"/>
    <cellStyle name="Note 66 18 3" xfId="4716" xr:uid="{76A1F81E-FE7B-4B2C-8224-1BF604200F0D}"/>
    <cellStyle name="Note 66 18 4" xfId="27952" xr:uid="{DC677EA0-3ACA-4FA8-9139-D735CB466A0E}"/>
    <cellStyle name="Note 66 19" xfId="10542" xr:uid="{C542D9C6-D4A9-4394-A94A-2D7C2DB69C7E}"/>
    <cellStyle name="Note 66 19 2" xfId="17013" xr:uid="{113E485D-CC79-4058-9663-149E2AD06F8C}"/>
    <cellStyle name="Note 66 19 2 2" xfId="5154" xr:uid="{91202099-CC16-4764-A6B3-47CCF127F012}"/>
    <cellStyle name="Note 66 19 2 3" xfId="33624" xr:uid="{E914CCB6-A7BC-4D9E-9976-85026F0EF83C}"/>
    <cellStyle name="Note 66 19 3" xfId="19909" xr:uid="{A3CDB011-5E2E-4E17-A249-916BEE99E9AD}"/>
    <cellStyle name="Note 66 19 4" xfId="28112" xr:uid="{28040886-478A-4105-AEE8-B628FC6892F2}"/>
    <cellStyle name="Note 66 2" xfId="2400" xr:uid="{00000000-0005-0000-0000-000061090000}"/>
    <cellStyle name="Note 66 2 10" xfId="9101" xr:uid="{2B02885C-E10D-4F59-A8F1-0983830D8D75}"/>
    <cellStyle name="Note 66 2 10 2" xfId="15572" xr:uid="{D3CAD31B-D12F-4868-9EC2-302D707657BF}"/>
    <cellStyle name="Note 66 2 10 2 2" xfId="5115" xr:uid="{1F24020F-C95D-429E-9A9F-5D5CB2CF8030}"/>
    <cellStyle name="Note 66 2 10 2 3" xfId="32391" xr:uid="{3E8DC505-9600-49C6-8D57-30659F14DB6D}"/>
    <cellStyle name="Note 66 2 10 3" xfId="23345" xr:uid="{E4E986C6-7D6A-48F7-B2FC-7BDE44524DF0}"/>
    <cellStyle name="Note 66 2 10 4" xfId="26873" xr:uid="{D827FE69-8B82-4114-94F6-BAC0C9CEC693}"/>
    <cellStyle name="Note 66 2 11" xfId="8930" xr:uid="{8892D8A7-3418-4893-AD6C-92EE04A59954}"/>
    <cellStyle name="Note 66 2 11 2" xfId="15401" xr:uid="{6EDA6735-CEC1-4BC8-8AFE-5C2573D59672}"/>
    <cellStyle name="Note 66 2 11 2 2" xfId="23998" xr:uid="{F0737863-7E10-44F1-B204-A786C23A1FC8}"/>
    <cellStyle name="Note 66 2 11 2 3" xfId="32221" xr:uid="{CE7524F5-CB10-4A54-8CC5-DE3834B7C0DE}"/>
    <cellStyle name="Note 66 2 11 3" xfId="23792" xr:uid="{953FE8D7-8195-4F0B-8833-62F8D6C6E3F3}"/>
    <cellStyle name="Note 66 2 11 4" xfId="26703" xr:uid="{463F0992-314F-4BF6-815F-CE4C94DD3575}"/>
    <cellStyle name="Note 66 2 12" xfId="9335" xr:uid="{5CC51832-7A41-4F47-9342-795D5039A3C1}"/>
    <cellStyle name="Note 66 2 12 2" xfId="15806" xr:uid="{BDDDCC97-84FB-4545-842F-F9C7806DDF1E}"/>
    <cellStyle name="Note 66 2 12 2 2" xfId="18427" xr:uid="{F0310971-F098-4839-95A1-40C52A57ED71}"/>
    <cellStyle name="Note 66 2 12 2 3" xfId="32616" xr:uid="{E6DDACAC-B3F7-4168-89B1-282A8C13D00A}"/>
    <cellStyle name="Note 66 2 12 3" xfId="4685" xr:uid="{88439BAF-501C-4C0A-8C34-3660E7D1DC65}"/>
    <cellStyle name="Note 66 2 12 4" xfId="27097" xr:uid="{4EC74B3F-8B55-4616-B923-6083E4295909}"/>
    <cellStyle name="Note 66 2 13" xfId="9480" xr:uid="{2F97D189-BEE6-41B7-9F44-A79BEBF64111}"/>
    <cellStyle name="Note 66 2 13 2" xfId="15951" xr:uid="{C6FDAC34-75B1-4231-A8F1-1D166F1EAA26}"/>
    <cellStyle name="Note 66 2 13 2 2" xfId="19000" xr:uid="{B552652D-0991-4296-B692-9DD6C6570EE1}"/>
    <cellStyle name="Note 66 2 13 2 3" xfId="32748" xr:uid="{1EF3951C-FE10-45B7-9D17-C1B9D708FF9C}"/>
    <cellStyle name="Note 66 2 13 3" xfId="17870" xr:uid="{2EEBD679-E33C-41C1-B641-DBA6AFFD7093}"/>
    <cellStyle name="Note 66 2 13 4" xfId="27229" xr:uid="{2A9F5DB5-981D-4C86-9598-DFA43BE758D0}"/>
    <cellStyle name="Note 66 2 14" xfId="10025" xr:uid="{53CF0D78-8A22-41D9-ADA7-AC87E93D05D6}"/>
    <cellStyle name="Note 66 2 14 2" xfId="16496" xr:uid="{E00A2395-420A-4338-9102-C3B8DF3701F1}"/>
    <cellStyle name="Note 66 2 14 2 2" xfId="18726" xr:uid="{23423227-8D79-40A0-B817-B9320D82A700}"/>
    <cellStyle name="Note 66 2 14 2 3" xfId="33113" xr:uid="{A5F38B60-7F35-44D7-8AD0-93B2CD4971A4}"/>
    <cellStyle name="Note 66 2 14 3" xfId="21510" xr:uid="{25A9A843-B955-4613-A4F8-6C8EDEC29818}"/>
    <cellStyle name="Note 66 2 14 4" xfId="27601" xr:uid="{656650CA-6CB4-408B-B5C9-EB30216A618B}"/>
    <cellStyle name="Note 66 2 15" xfId="10204" xr:uid="{337AFED8-53EF-4AE6-8B75-3D32D1F5DEED}"/>
    <cellStyle name="Note 66 2 15 2" xfId="16675" xr:uid="{A1C0AC88-EECC-4582-A2B4-75E26BDD4120}"/>
    <cellStyle name="Note 66 2 15 2 2" xfId="19621" xr:uid="{FC484C54-50CC-4D34-909C-D50352F221FE}"/>
    <cellStyle name="Note 66 2 15 2 3" xfId="33290" xr:uid="{E0B2F31C-C4E0-4FD8-9A68-F978F2F8DC5D}"/>
    <cellStyle name="Note 66 2 15 3" xfId="20549" xr:uid="{56B17B3F-6D4A-406C-B040-272C798CE429}"/>
    <cellStyle name="Note 66 2 15 4" xfId="27777" xr:uid="{0271B519-04D0-41DB-9EF1-0DE03E3DC0F6}"/>
    <cellStyle name="Note 66 2 16" xfId="10381" xr:uid="{44B61540-5F03-4876-9DE8-B4FF7CC8CE63}"/>
    <cellStyle name="Note 66 2 16 2" xfId="16852" xr:uid="{2E5541B3-17AD-4E8A-B2A9-A69C3554D988}"/>
    <cellStyle name="Note 66 2 16 2 2" xfId="17446" xr:uid="{989FBACF-B55A-419C-BAC8-AE875F021E5F}"/>
    <cellStyle name="Note 66 2 16 2 3" xfId="33465" xr:uid="{6D9BE26A-B57E-4F2F-81ED-04682C2FDFF5}"/>
    <cellStyle name="Note 66 2 16 3" xfId="23150" xr:uid="{748D9CDF-5EDA-486B-A8A0-959FFA33637B}"/>
    <cellStyle name="Note 66 2 16 4" xfId="27953" xr:uid="{4026B6EB-4A50-4497-94F4-5507D7354D1C}"/>
    <cellStyle name="Note 66 2 17" xfId="10543" xr:uid="{9785256A-F4E6-44D6-A5E0-2190154582AD}"/>
    <cellStyle name="Note 66 2 17 2" xfId="17014" xr:uid="{A0D683FD-E7B7-4944-BDB2-2F01D430D042}"/>
    <cellStyle name="Note 66 2 17 2 2" xfId="19636" xr:uid="{84775365-46A0-4F82-A903-56D8C0EFAF9A}"/>
    <cellStyle name="Note 66 2 17 2 3" xfId="33625" xr:uid="{7D3C547D-FFEA-4D0A-855B-ABCB4A106F93}"/>
    <cellStyle name="Note 66 2 17 3" xfId="5900" xr:uid="{8033C3FD-6EF9-4412-BAFB-EDB72C436CEC}"/>
    <cellStyle name="Note 66 2 17 4" xfId="28113" xr:uid="{C7CC457E-F003-4DF8-8CCC-8251E8680DD0}"/>
    <cellStyle name="Note 66 2 18" xfId="11179" xr:uid="{18387611-E1C8-4B4B-8044-DB95089A8190}"/>
    <cellStyle name="Note 66 2 18 2" xfId="5674" xr:uid="{5B17BFC6-3977-4BFA-B872-6AC59702201C}"/>
    <cellStyle name="Note 66 2 18 3" xfId="28501" xr:uid="{C8FEBE66-95C5-443B-A883-321F0C94D1BC}"/>
    <cellStyle name="Note 66 2 19" xfId="11670" xr:uid="{E967B913-51C5-4386-B600-D8409382916F}"/>
    <cellStyle name="Note 66 2 19 2" xfId="22429" xr:uid="{97E96E80-DC25-48AD-AB31-9753FD00F9E7}"/>
    <cellStyle name="Note 66 2 19 3" xfId="28956" xr:uid="{3CA220E9-C9C4-4A25-9942-6791DF06405A}"/>
    <cellStyle name="Note 66 2 2" xfId="2401" xr:uid="{00000000-0005-0000-0000-000062090000}"/>
    <cellStyle name="Note 66 2 2 2" xfId="4324" xr:uid="{ED576143-56F7-42D4-A025-8F390ED789C3}"/>
    <cellStyle name="Note 66 2 2 2 2" xfId="13589" xr:uid="{13A3C5ED-60B5-408A-9E0C-90CAFF2FDB34}"/>
    <cellStyle name="Note 66 2 2 2 2 2" xfId="18628" xr:uid="{69794490-235C-4EB1-B2FE-37C20B2BFD2E}"/>
    <cellStyle name="Note 66 2 2 2 2 3" xfId="30730" xr:uid="{2F6CC503-11C2-48FB-A07B-0903C5344209}"/>
    <cellStyle name="Note 66 2 2 2 3" xfId="20127" xr:uid="{15E65DFF-833A-4904-9345-16AC0771550E}"/>
    <cellStyle name="Note 66 2 2 2 4" xfId="25199" xr:uid="{49BDA964-6559-4101-8F61-02B99078E7FC}"/>
    <cellStyle name="Note 66 2 2 3" xfId="11671" xr:uid="{31515E65-496E-4967-8C83-2AFCB8A85D4D}"/>
    <cellStyle name="Note 66 2 2 3 2" xfId="18565" xr:uid="{9DDDC6CE-EB56-45CF-ABDC-41E9439AEA1D}"/>
    <cellStyle name="Note 66 2 2 3 3" xfId="28957" xr:uid="{47287279-ACD7-41A9-AF13-5498DCA4BC26}"/>
    <cellStyle name="Note 66 2 2 4" xfId="12516" xr:uid="{B231B96C-FC24-47C5-B5C8-714234985BC6}"/>
    <cellStyle name="Note 66 2 2 4 2" xfId="17667" xr:uid="{6D9201B4-8E62-49B9-B413-3E82E5994E63}"/>
    <cellStyle name="Note 66 2 2 4 3" xfId="29742" xr:uid="{A1E2797B-0E10-422C-9E2D-8EC54229FC3B}"/>
    <cellStyle name="Note 66 2 2 5" xfId="23449" xr:uid="{EA92AB63-5F64-41B0-96FD-09752BD2E7EC}"/>
    <cellStyle name="Note 66 2 20" xfId="10664" xr:uid="{F8ED8E1B-E672-49C7-A04C-BF2BC2120C61}"/>
    <cellStyle name="Note 66 2 20 2" xfId="19577" xr:uid="{F71AC133-6ED7-4417-8CFB-C0C4A5CA808D}"/>
    <cellStyle name="Note 66 2 20 3" xfId="28219" xr:uid="{BEF857C9-47BE-447F-BCD6-0576E729839C}"/>
    <cellStyle name="Note 66 2 21" xfId="11940" xr:uid="{E8BA23EC-F741-4FB9-BD81-F1A2663120D9}"/>
    <cellStyle name="Note 66 2 21 2" xfId="19566" xr:uid="{FA4318FB-4DD4-424E-9571-CC37AF06960D}"/>
    <cellStyle name="Note 66 2 21 3" xfId="29219" xr:uid="{69D83FAE-1816-4BBF-BF3B-09C37A8BBDE9}"/>
    <cellStyle name="Note 66 2 22" xfId="12123" xr:uid="{E71AE95B-2F9D-46EB-AFBA-8711507F5BAB}"/>
    <cellStyle name="Note 66 2 22 2" xfId="5939" xr:uid="{D47C2ADB-A47B-4C82-B1E6-7513F39D2146}"/>
    <cellStyle name="Note 66 2 22 3" xfId="29398" xr:uid="{39782308-B0A9-4986-B4FF-265BC8044219}"/>
    <cellStyle name="Note 66 2 23" xfId="12243" xr:uid="{6CC1BC56-B6DA-423E-851E-435BE50A333C}"/>
    <cellStyle name="Note 66 2 23 2" xfId="20110" xr:uid="{9379CFC5-4786-4AC8-9BC4-5C62BB7E8964}"/>
    <cellStyle name="Note 66 2 23 3" xfId="29514" xr:uid="{26039FB7-DA30-4235-8240-7E63BF5E7D74}"/>
    <cellStyle name="Note 66 2 24" xfId="17266" xr:uid="{6BE2B28D-01D3-4481-B81E-22C38F5A903F}"/>
    <cellStyle name="Note 66 2 24 2" xfId="5933" xr:uid="{5F646C25-6452-4EB4-96F3-0671C05E29AD}"/>
    <cellStyle name="Note 66 2 24 3" xfId="33830" xr:uid="{AD3BD394-8162-44F9-8D73-EAEEB2C29DF4}"/>
    <cellStyle name="Note 66 2 25" xfId="22059" xr:uid="{7E42E844-940D-4F6E-B285-35A17264395F}"/>
    <cellStyle name="Note 66 2 26" xfId="34186" xr:uid="{476AB0A6-75E6-42BC-A458-063402D5F65F}"/>
    <cellStyle name="Note 66 2 27" xfId="33980" xr:uid="{0535B151-4047-48FE-AB66-7C36E840863B}"/>
    <cellStyle name="Note 66 2 28" xfId="24174" xr:uid="{FC291069-C8C1-443B-8CB6-463AA6D512F8}"/>
    <cellStyle name="Note 66 2 3" xfId="3455" xr:uid="{081B59F1-515D-435D-A288-DE6361961218}"/>
    <cellStyle name="Note 66 2 3 2" xfId="13588" xr:uid="{8245B056-E191-48E0-8022-6A43C1C54F6B}"/>
    <cellStyle name="Note 66 2 3 2 2" xfId="5803" xr:uid="{F51ECF88-D2C3-44DB-BD31-DD32EDA6383E}"/>
    <cellStyle name="Note 66 2 3 2 3" xfId="30729" xr:uid="{8B609162-3E09-4012-BA50-E8A3E61DCDA4}"/>
    <cellStyle name="Note 66 2 3 3" xfId="7224" xr:uid="{2AD8D6B6-BCEA-457E-BAE9-232C9CA4851F}"/>
    <cellStyle name="Note 66 2 3 4" xfId="21132" xr:uid="{4C1DC0C3-C19A-4688-A70A-841C32D7F936}"/>
    <cellStyle name="Note 66 2 3 5" xfId="25198" xr:uid="{58ECEC74-A0A2-43B9-9F03-CB7998B20868}"/>
    <cellStyle name="Note 66 2 4" xfId="3832" xr:uid="{037AF8C6-EC11-48A2-AC8D-059B870460BB}"/>
    <cellStyle name="Note 66 2 4 2" xfId="14148" xr:uid="{E797AF7C-EBDA-4516-B4B0-3B376E8FA83E}"/>
    <cellStyle name="Note 66 2 4 2 2" xfId="5359" xr:uid="{0A4202E0-2C1D-4A7E-BABE-CA7E1A9AF2F0}"/>
    <cellStyle name="Note 66 2 4 2 3" xfId="31176" xr:uid="{A6BCEBFB-A9C5-4918-ABAD-29ADC8F8D339}"/>
    <cellStyle name="Note 66 2 4 3" xfId="18492" xr:uid="{A90F2202-759E-4F12-B19B-A6CAB7EC8285}"/>
    <cellStyle name="Note 66 2 4 4" xfId="25655" xr:uid="{3020FCCF-4F3F-4AFA-A79A-F76AEE322E1C}"/>
    <cellStyle name="Note 66 2 5" xfId="7568" xr:uid="{CA5B4259-6D90-494A-A18E-A155A5BF5AE0}"/>
    <cellStyle name="Note 66 2 5 2" xfId="13972" xr:uid="{DA23D47D-BE25-491F-9617-2C8E862B4D1A}"/>
    <cellStyle name="Note 66 2 5 2 2" xfId="4518" xr:uid="{1184117A-1340-4B27-8F46-A81CB16B3F66}"/>
    <cellStyle name="Note 66 2 5 2 3" xfId="31002" xr:uid="{771E2117-FFDD-4C6D-8EF8-9743495BE338}"/>
    <cellStyle name="Note 66 2 5 3" xfId="22980" xr:uid="{48E73806-EDAC-4FBE-B5A7-639304EBC7E3}"/>
    <cellStyle name="Note 66 2 5 4" xfId="25481" xr:uid="{BE2B7C54-8380-4CEE-A625-F752B6716C26}"/>
    <cellStyle name="Note 66 2 6" xfId="7913" xr:uid="{6165CDC0-80C5-44FB-89C2-767E4D3A8183}"/>
    <cellStyle name="Note 66 2 6 2" xfId="14384" xr:uid="{45390300-E968-44AC-B481-4F140DD459C9}"/>
    <cellStyle name="Note 66 2 6 2 2" xfId="5276" xr:uid="{FF193D10-D080-4F38-B705-5956F799FC15}"/>
    <cellStyle name="Note 66 2 6 2 3" xfId="31400" xr:uid="{9ED0A94F-B171-4693-8F02-6CE5A4314DC9}"/>
    <cellStyle name="Note 66 2 6 3" xfId="18409" xr:uid="{D333067C-35B8-4DA7-924B-4382E3D1A406}"/>
    <cellStyle name="Note 66 2 6 4" xfId="25879" xr:uid="{E46B1CD2-D994-4962-85F7-DD910585754A}"/>
    <cellStyle name="Note 66 2 7" xfId="8053" xr:uid="{3BAB659B-7B86-49D1-9697-310C9E87FD6D}"/>
    <cellStyle name="Note 66 2 7 2" xfId="14524" xr:uid="{109E4947-9A72-4EB2-AA8A-B5865AE35850}"/>
    <cellStyle name="Note 66 2 7 2 2" xfId="21189" xr:uid="{C731D799-414B-4D9D-AF97-5D086D075225}"/>
    <cellStyle name="Note 66 2 7 2 3" xfId="31534" xr:uid="{1FBA9643-BB48-47C0-8D3E-121DEA2D1033}"/>
    <cellStyle name="Note 66 2 7 3" xfId="21583" xr:uid="{A0F55A41-B9AE-4CF2-8BFC-CC23E9009B1D}"/>
    <cellStyle name="Note 66 2 7 4" xfId="26014" xr:uid="{7BE0AF46-6EAB-46EA-B50C-F12D560B3B8F}"/>
    <cellStyle name="Note 66 2 8" xfId="8620" xr:uid="{1D3AEAA2-1EC6-4735-A970-232A11F02291}"/>
    <cellStyle name="Note 66 2 8 2" xfId="15091" xr:uid="{E13DEE7D-312A-42F4-A373-09E6B5BD9B92}"/>
    <cellStyle name="Note 66 2 8 2 2" xfId="20715" xr:uid="{EBD7EF65-2642-4679-9A8D-4F4EFA7624D6}"/>
    <cellStyle name="Note 66 2 8 2 3" xfId="31993" xr:uid="{059317E9-A523-4C47-AA9B-C150163C7D14}"/>
    <cellStyle name="Note 66 2 8 3" xfId="22367" xr:uid="{F561E133-83F0-4BF6-83CA-7CE38BE2B112}"/>
    <cellStyle name="Note 66 2 8 4" xfId="26472" xr:uid="{3B088611-AEB5-4092-AC9F-AC430A09668F}"/>
    <cellStyle name="Note 66 2 9" xfId="8391" xr:uid="{972E39BF-400F-485E-BC73-163370B5D5CB}"/>
    <cellStyle name="Note 66 2 9 2" xfId="14862" xr:uid="{905A3C6A-439A-4BDE-B761-F02A7698EEB1}"/>
    <cellStyle name="Note 66 2 9 2 2" xfId="18733" xr:uid="{2F471C76-CEE9-4D5D-BD85-B50346CF697F}"/>
    <cellStyle name="Note 66 2 9 2 3" xfId="31773" xr:uid="{534D3441-BD49-44D7-A0F8-8AF4D0A8955F}"/>
    <cellStyle name="Note 66 2 9 3" xfId="23827" xr:uid="{49054D69-548A-4D18-9F63-9E386FDF9EDC}"/>
    <cellStyle name="Note 66 2 9 4" xfId="26254" xr:uid="{F5D7655C-0099-4A72-96A5-406E41A652C6}"/>
    <cellStyle name="Note 66 20" xfId="11178" xr:uid="{E1E15706-4BB9-4EDB-AFDD-7064F28A0B48}"/>
    <cellStyle name="Note 66 20 2" xfId="19438" xr:uid="{EAF878C2-BD6E-4870-A7E8-E2712360EE66}"/>
    <cellStyle name="Note 66 20 3" xfId="28500" xr:uid="{7DAA8331-C5A0-4AB0-845D-42CE8ABFC554}"/>
    <cellStyle name="Note 66 21" xfId="11669" xr:uid="{7E3528CF-F1CB-432D-9E05-93B0BA621F41}"/>
    <cellStyle name="Note 66 21 2" xfId="4521" xr:uid="{805641BA-CF6A-45AF-99A8-0619387AFCDA}"/>
    <cellStyle name="Note 66 21 3" xfId="28955" xr:uid="{56132403-93C0-49FE-AF4B-3420D44B6018}"/>
    <cellStyle name="Note 66 22" xfId="10612" xr:uid="{93769FFD-7ABC-43EB-B351-EE2A10F923BE}"/>
    <cellStyle name="Note 66 22 2" xfId="20643" xr:uid="{FF6B9AA4-3480-4E6C-990F-B4BCDADDE5F1}"/>
    <cellStyle name="Note 66 22 3" xfId="28180" xr:uid="{65D6FF4E-BDBE-4799-AC22-774DA211855D}"/>
    <cellStyle name="Note 66 23" xfId="11939" xr:uid="{A781E557-B437-406A-8384-96A8ED110FAC}"/>
    <cellStyle name="Note 66 23 2" xfId="5381" xr:uid="{9E7B394D-9D02-4B20-801A-83202A5BFBA9}"/>
    <cellStyle name="Note 66 23 3" xfId="29218" xr:uid="{E77C7D9F-8C6E-4DC4-9838-547D2DAF24AC}"/>
    <cellStyle name="Note 66 24" xfId="12122" xr:uid="{024CDDE5-0B95-4163-9190-716235D67F20}"/>
    <cellStyle name="Note 66 24 2" xfId="23070" xr:uid="{642BC14A-CD41-42B3-B48C-1CFF5C5F19F8}"/>
    <cellStyle name="Note 66 24 3" xfId="29397" xr:uid="{0C30D7E5-81AE-4CFA-BEA7-AEF2953C05BA}"/>
    <cellStyle name="Note 66 25" xfId="12242" xr:uid="{7266C639-29DD-490A-A2A1-CE0D32962DAC}"/>
    <cellStyle name="Note 66 25 2" xfId="23152" xr:uid="{0C492564-6F05-463B-A55F-5978A6342308}"/>
    <cellStyle name="Note 66 25 3" xfId="29513" xr:uid="{D79882FE-D976-4D14-B89B-2A5E67FAEBCA}"/>
    <cellStyle name="Note 66 26" xfId="17265" xr:uid="{7E2820E9-8C44-4DE0-A6D3-AA626A8DAFDA}"/>
    <cellStyle name="Note 66 26 2" xfId="23366" xr:uid="{F225F66A-4AA3-4449-B094-665A59635BCC}"/>
    <cellStyle name="Note 66 26 3" xfId="33829" xr:uid="{8D5438CE-90AB-470F-870D-93891AE35604}"/>
    <cellStyle name="Note 66 27" xfId="23041" xr:uid="{3316FBFF-D65B-4800-B66E-C6FA3C557DFD}"/>
    <cellStyle name="Note 66 28" xfId="34144" xr:uid="{A095BCD3-B698-4678-B9D8-4B86518CB8D9}"/>
    <cellStyle name="Note 66 29" xfId="34198" xr:uid="{BE64C04A-E137-4E94-991F-A61A59C1BB4A}"/>
    <cellStyle name="Note 66 3" xfId="2402" xr:uid="{00000000-0005-0000-0000-000063090000}"/>
    <cellStyle name="Note 66 3 2" xfId="4325" xr:uid="{6EE4DFCF-3625-4927-86FE-B55FD9039EA7}"/>
    <cellStyle name="Note 66 3 2 2" xfId="13590" xr:uid="{862592F2-392E-4F93-A920-E52A627068CB}"/>
    <cellStyle name="Note 66 3 2 2 2" xfId="17513" xr:uid="{8167CDD1-111F-4D17-9602-D03F9F88B261}"/>
    <cellStyle name="Note 66 3 2 2 3" xfId="30731" xr:uid="{564F9182-AC61-4ACF-B7F8-E6C6F4EBDA13}"/>
    <cellStyle name="Note 66 3 2 3" xfId="5304" xr:uid="{8E84C132-EB45-46E4-BDC5-FE4D8AEE917C}"/>
    <cellStyle name="Note 66 3 2 4" xfId="25200" xr:uid="{89DF59B5-6FBC-43B1-B129-D432500E2735}"/>
    <cellStyle name="Note 66 3 3" xfId="11672" xr:uid="{1971E2A2-D75A-4348-91C4-3CCFB0D4FCAD}"/>
    <cellStyle name="Note 66 3 3 2" xfId="23241" xr:uid="{BA521B79-61ED-44E8-A506-9FF38372994E}"/>
    <cellStyle name="Note 66 3 3 3" xfId="28958" xr:uid="{A949D44D-8862-4918-9791-42731CC2EF34}"/>
    <cellStyle name="Note 66 3 4" xfId="12517" xr:uid="{0BFEB124-A13A-45CB-8266-2B1A84B94220}"/>
    <cellStyle name="Note 66 3 4 2" xfId="18936" xr:uid="{A9FB6467-65ED-4A2D-9F86-ABA0443F60E0}"/>
    <cellStyle name="Note 66 3 4 3" xfId="29743" xr:uid="{BB7D2312-6C4B-4258-8585-5E1BBE330530}"/>
    <cellStyle name="Note 66 3 5" xfId="19568" xr:uid="{A5DEAB56-4378-4AC6-A5BB-34403F4FEF04}"/>
    <cellStyle name="Note 66 3 6" xfId="24222" xr:uid="{49B03CE1-965A-4E81-8FD4-615452D64DC3}"/>
    <cellStyle name="Note 66 30" xfId="33926" xr:uid="{5997B051-EA65-46E1-A025-CC150E01C7B3}"/>
    <cellStyle name="Note 66 4" xfId="3341" xr:uid="{01A20DE4-A345-447B-9688-84BD6B61BB48}"/>
    <cellStyle name="Note 66 4 2" xfId="12971" xr:uid="{FFC9E2F4-FF63-4276-9EAB-6475EA845EAC}"/>
    <cellStyle name="Note 66 4 2 2" xfId="19957" xr:uid="{380AFD28-7103-4322-83BD-D5F31EEDC2FE}"/>
    <cellStyle name="Note 66 4 2 3" xfId="30196" xr:uid="{C4E385E1-D53C-47F3-9247-2973D86A24EF}"/>
    <cellStyle name="Note 66 4 3" xfId="6621" xr:uid="{0F64288A-6186-4B16-83C5-B8EBACFE249B}"/>
    <cellStyle name="Note 66 4 4" xfId="23873" xr:uid="{9AAF697A-A3E0-40E3-B0C7-CE85B70AD26A}"/>
    <cellStyle name="Note 66 5" xfId="3456" xr:uid="{F1989541-4178-4677-BEFA-564EEF1BD133}"/>
    <cellStyle name="Note 66 5 2" xfId="13587" xr:uid="{C39B2904-4A05-4926-B34B-2F1051ABB4A2}"/>
    <cellStyle name="Note 66 5 2 2" xfId="17430" xr:uid="{3B5A9F3A-A507-4933-98F8-4BCECAF22401}"/>
    <cellStyle name="Note 66 5 2 3" xfId="30728" xr:uid="{A1377C1E-C4F0-4C53-BC5B-1D1F7A3B01B8}"/>
    <cellStyle name="Note 66 5 3" xfId="7223" xr:uid="{78238E2F-1772-4E81-8EA6-FD9F2B495897}"/>
    <cellStyle name="Note 66 5 4" xfId="5847" xr:uid="{96534295-DFB4-419F-8350-1A77883E9135}"/>
    <cellStyle name="Note 66 5 5" xfId="25197" xr:uid="{0D877E24-5D0B-42CA-A605-76C8E3550A0A}"/>
    <cellStyle name="Note 66 6" xfId="3831" xr:uid="{DB04C6FE-82F2-44BF-A6BD-A21ACD011A1B}"/>
    <cellStyle name="Note 66 6 2" xfId="14147" xr:uid="{7F3A3DED-C1CC-4929-80B5-EA8DA711CAC8}"/>
    <cellStyle name="Note 66 6 2 2" xfId="19011" xr:uid="{72B6C59A-92A8-4672-B22B-882967D46953}"/>
    <cellStyle name="Note 66 6 2 3" xfId="31175" xr:uid="{F3158DB8-F940-45FA-AB7F-5554B0412560}"/>
    <cellStyle name="Note 66 6 3" xfId="19454" xr:uid="{2E2A1AAC-78A9-4F73-AFDD-84D97F045E47}"/>
    <cellStyle name="Note 66 6 4" xfId="25654" xr:uid="{223F1B02-B1D9-4887-AECB-402EDD93DBF8}"/>
    <cellStyle name="Note 66 7" xfId="7567" xr:uid="{E4ABFFCA-68DF-4AF9-9E08-C5765A261634}"/>
    <cellStyle name="Note 66 7 2" xfId="13971" xr:uid="{7B1C461F-C2FB-44EA-A7CD-20A9355E8E6B}"/>
    <cellStyle name="Note 66 7 2 2" xfId="22530" xr:uid="{FC4F76E0-40DD-4F92-8BC8-6B0D949E1EA2}"/>
    <cellStyle name="Note 66 7 2 3" xfId="31001" xr:uid="{1F384EF5-1EB9-4844-86B5-A6119E17A9DF}"/>
    <cellStyle name="Note 66 7 3" xfId="18863" xr:uid="{DDCACA79-204B-48EF-86AE-ED0500E1F3C9}"/>
    <cellStyle name="Note 66 7 4" xfId="25480" xr:uid="{C378E37B-FA78-4F0A-B51A-4C30524B3E7D}"/>
    <cellStyle name="Note 66 8" xfId="7912" xr:uid="{CFD61E80-FE28-45B4-8D35-7D376FB01E6B}"/>
    <cellStyle name="Note 66 8 2" xfId="14383" xr:uid="{9155A6CD-8121-4E52-B198-B008D563D076}"/>
    <cellStyle name="Note 66 8 2 2" xfId="5235" xr:uid="{E7279D4E-3708-4911-935B-8E5A067B184A}"/>
    <cellStyle name="Note 66 8 2 3" xfId="31399" xr:uid="{56B1664B-E415-41E1-B294-92AFA0D99298}"/>
    <cellStyle name="Note 66 8 3" xfId="21194" xr:uid="{D0731274-0D2D-4EFC-80EB-F3E401DC1AAC}"/>
    <cellStyle name="Note 66 8 4" xfId="25878" xr:uid="{0B3B44B6-05F0-4FE8-B390-D0DC5EE648C9}"/>
    <cellStyle name="Note 66 9" xfId="8054" xr:uid="{BB1A5538-FE67-4BF3-8BAB-9E6AB1F102F1}"/>
    <cellStyle name="Note 66 9 2" xfId="14525" xr:uid="{40B1D104-9310-4CBE-B8ED-0E7470A02874}"/>
    <cellStyle name="Note 66 9 2 2" xfId="17738" xr:uid="{DDDA944E-5422-47DE-86B6-B5CA9EE2C599}"/>
    <cellStyle name="Note 66 9 2 3" xfId="31535" xr:uid="{85BA4C1E-991E-429D-B37F-88085AAA4311}"/>
    <cellStyle name="Note 66 9 3" xfId="21702" xr:uid="{A43F576B-1208-48FF-B5B7-0E1BAA28C6E8}"/>
    <cellStyle name="Note 66 9 4" xfId="26015" xr:uid="{8CDC4970-91C7-4FA3-B702-60456DC97A33}"/>
    <cellStyle name="Note 66_TRAFO" xfId="2403" xr:uid="{00000000-0005-0000-0000-000064090000}"/>
    <cellStyle name="Note 67" xfId="2404" xr:uid="{00000000-0005-0000-0000-000065090000}"/>
    <cellStyle name="Note 67 10" xfId="8621" xr:uid="{0EEDF731-90E5-4723-A5D6-A91F0CD3A85A}"/>
    <cellStyle name="Note 67 10 2" xfId="15092" xr:uid="{8C6F1A28-50C4-49C9-B8A3-6B7D9E24880C}"/>
    <cellStyle name="Note 67 10 2 2" xfId="23957" xr:uid="{83D45B35-2C60-4C33-AA9A-79A9AC8B7BB8}"/>
    <cellStyle name="Note 67 10 2 3" xfId="31994" xr:uid="{7CA3CDDD-7EE6-4B39-B3A3-64311CB36731}"/>
    <cellStyle name="Note 67 10 3" xfId="5109" xr:uid="{B6BA3082-573E-4559-A29E-C24B8DE89297}"/>
    <cellStyle name="Note 67 10 4" xfId="26473" xr:uid="{180F58D0-90BD-4DF2-9CCB-5A263335985F}"/>
    <cellStyle name="Note 67 11" xfId="8392" xr:uid="{4C74B8E8-6DD6-4F5C-AA73-71CEBDCB4051}"/>
    <cellStyle name="Note 67 11 2" xfId="14863" xr:uid="{71E9744F-58D3-48B2-B8F0-6F645AFA7D1C}"/>
    <cellStyle name="Note 67 11 2 2" xfId="22316" xr:uid="{4D944A44-71EE-4546-927A-12967476B015}"/>
    <cellStyle name="Note 67 11 2 3" xfId="31774" xr:uid="{911C97FB-95A9-4051-8713-56C8DE6ECF35}"/>
    <cellStyle name="Note 67 11 3" xfId="21082" xr:uid="{C02460CA-65AD-4B98-AF7C-DE16C80BFEC7}"/>
    <cellStyle name="Note 67 11 4" xfId="26255" xr:uid="{CD96144A-864B-4734-8CBC-5AEFFD6E93DD}"/>
    <cellStyle name="Note 67 12" xfId="9102" xr:uid="{951A9A48-53F0-4C1F-AE8D-7CCD7457AAB8}"/>
    <cellStyle name="Note 67 12 2" xfId="15573" xr:uid="{63107B6F-DD06-4A8E-B5B9-92F0AD799F53}"/>
    <cellStyle name="Note 67 12 2 2" xfId="20386" xr:uid="{656119F7-E5AC-4AA6-8006-368A7144F9BB}"/>
    <cellStyle name="Note 67 12 2 3" xfId="32392" xr:uid="{18F17FCF-7E7D-457F-8400-A91D970FC3F1}"/>
    <cellStyle name="Note 67 12 3" xfId="5802" xr:uid="{EE2D1F8E-87C5-43F9-B80D-824944D83E7E}"/>
    <cellStyle name="Note 67 12 4" xfId="26874" xr:uid="{D30D6F3E-58E3-448D-BB88-D8DE13C2D0CF}"/>
    <cellStyle name="Note 67 13" xfId="8931" xr:uid="{3C1593A7-CD3F-4F75-BD54-B00DBC45DCD1}"/>
    <cellStyle name="Note 67 13 2" xfId="15402" xr:uid="{133B7C08-1973-42ED-A608-12398ABD1ED1}"/>
    <cellStyle name="Note 67 13 2 2" xfId="21787" xr:uid="{0C279554-A001-4288-AB1F-82027C5318F7}"/>
    <cellStyle name="Note 67 13 2 3" xfId="32222" xr:uid="{BB6BDD42-A555-4F79-8B56-8AFBFC074225}"/>
    <cellStyle name="Note 67 13 3" xfId="7692" xr:uid="{872C82DC-9EEA-48F9-AFEF-C84F605D5ADC}"/>
    <cellStyle name="Note 67 13 4" xfId="26704" xr:uid="{D8F7882C-CD28-44BD-8376-B56399E8D3A5}"/>
    <cellStyle name="Note 67 14" xfId="9336" xr:uid="{DA286854-9552-4B05-87FB-449524587221}"/>
    <cellStyle name="Note 67 14 2" xfId="15807" xr:uid="{2BBE6955-DC74-4CF2-B9B8-93BEC438B741}"/>
    <cellStyle name="Note 67 14 2 2" xfId="5476" xr:uid="{F6878638-6042-40D2-A187-F3ABACD04E12}"/>
    <cellStyle name="Note 67 14 2 3" xfId="32617" xr:uid="{3745EF1E-9A0F-4E21-8966-11A50A0A87BC}"/>
    <cellStyle name="Note 67 14 3" xfId="18251" xr:uid="{52DC0684-0FED-4C00-B8A2-12AAE0614466}"/>
    <cellStyle name="Note 67 14 4" xfId="27098" xr:uid="{FA7049C9-17F9-41D8-8AB9-BE09E5D9AA9F}"/>
    <cellStyle name="Note 67 15" xfId="9479" xr:uid="{9CDBF5F8-CA13-4852-8BE3-529EE7ECD7FD}"/>
    <cellStyle name="Note 67 15 2" xfId="15950" xr:uid="{BBCF9FC7-BC76-4E37-BBFE-A842CEC7A786}"/>
    <cellStyle name="Note 67 15 2 2" xfId="21393" xr:uid="{E9DCBCC6-FC61-4A7E-9E86-A5511CB073C2}"/>
    <cellStyle name="Note 67 15 2 3" xfId="32747" xr:uid="{9A255B34-2D1A-4F57-A293-FEF72B7D1700}"/>
    <cellStyle name="Note 67 15 3" xfId="18281" xr:uid="{59D3FD50-52FA-4AA2-A45C-94D28FD956D0}"/>
    <cellStyle name="Note 67 15 4" xfId="27228" xr:uid="{8F163998-BAC2-4F81-BAAB-EC8868BF3E4E}"/>
    <cellStyle name="Note 67 16" xfId="10026" xr:uid="{FB1C0473-3020-4FFF-B4E2-578F3F6E76EE}"/>
    <cellStyle name="Note 67 16 2" xfId="16497" xr:uid="{BB9088F8-FE8E-4CF5-8C69-8489EDB69373}"/>
    <cellStyle name="Note 67 16 2 2" xfId="17751" xr:uid="{70F59851-623B-4AF7-85A8-FE54F620B8DB}"/>
    <cellStyle name="Note 67 16 2 3" xfId="33114" xr:uid="{6FC07A0D-B70A-448E-8EBD-0C77487877AF}"/>
    <cellStyle name="Note 67 16 3" xfId="19906" xr:uid="{65722DD8-B6C4-4D9E-AA36-36BFF387109B}"/>
    <cellStyle name="Note 67 16 4" xfId="27602" xr:uid="{46A12B91-001E-46AC-B7BB-228C6786F4C7}"/>
    <cellStyle name="Note 67 17" xfId="10205" xr:uid="{23A72F13-2AD0-40E1-BFB0-543BF4756388}"/>
    <cellStyle name="Note 67 17 2" xfId="16676" xr:uid="{7294730A-AC68-4FA7-9030-796D5C260EDC}"/>
    <cellStyle name="Note 67 17 2 2" xfId="5863" xr:uid="{F6260339-4288-4838-9534-1C5CE5292374}"/>
    <cellStyle name="Note 67 17 2 3" xfId="33291" xr:uid="{973DBE99-AE38-41C6-9DE0-8F86DD0C251A}"/>
    <cellStyle name="Note 67 17 3" xfId="23365" xr:uid="{AF8197DE-97DE-46C2-A4E2-946A385F916A}"/>
    <cellStyle name="Note 67 17 4" xfId="27778" xr:uid="{587922F9-AD28-46DF-AF1F-DEAD95147AA3}"/>
    <cellStyle name="Note 67 18" xfId="10382" xr:uid="{2EF43DB5-B2A3-4102-B489-0D3161487844}"/>
    <cellStyle name="Note 67 18 2" xfId="16853" xr:uid="{5AD2AE3A-2C3B-4589-877A-7067EF9AA121}"/>
    <cellStyle name="Note 67 18 2 2" xfId="19287" xr:uid="{4D878694-FD7B-42FB-B434-D8D96D9C9D00}"/>
    <cellStyle name="Note 67 18 2 3" xfId="33466" xr:uid="{20A94208-A657-4275-BE12-E1492BEE3A26}"/>
    <cellStyle name="Note 67 18 3" xfId="17846" xr:uid="{014D9A67-B477-42A5-BFDE-0EB6A729FAC6}"/>
    <cellStyle name="Note 67 18 4" xfId="27954" xr:uid="{790487EF-83F2-4FDD-B058-8E3F7EC8E587}"/>
    <cellStyle name="Note 67 19" xfId="10544" xr:uid="{36DB0FFA-94B7-41CD-A86F-D16E6BAD7A3C}"/>
    <cellStyle name="Note 67 19 2" xfId="17015" xr:uid="{9E2280A2-DD31-41C4-B1E9-DD0DDD8A1C2C}"/>
    <cellStyle name="Note 67 19 2 2" xfId="22228" xr:uid="{3310ABC5-4B93-4ABC-B59D-6533266005F8}"/>
    <cellStyle name="Note 67 19 2 3" xfId="33626" xr:uid="{A979DCE2-3FE6-4C9A-872E-BD2F06AD4799}"/>
    <cellStyle name="Note 67 19 3" xfId="23389" xr:uid="{C872036B-84CC-49AB-8F31-12507A092C98}"/>
    <cellStyle name="Note 67 19 4" xfId="28114" xr:uid="{B453C61E-64DA-40F8-9865-9293012D041E}"/>
    <cellStyle name="Note 67 2" xfId="2405" xr:uid="{00000000-0005-0000-0000-000066090000}"/>
    <cellStyle name="Note 67 2 10" xfId="9103" xr:uid="{BCB63CCE-E9C4-4479-A93E-163C0CFFAC40}"/>
    <cellStyle name="Note 67 2 10 2" xfId="15574" xr:uid="{55DFF073-9C35-47A5-9081-B8294325BCA4}"/>
    <cellStyle name="Note 67 2 10 2 2" xfId="20675" xr:uid="{25F48026-C029-4700-A703-432EDE0775E2}"/>
    <cellStyle name="Note 67 2 10 2 3" xfId="32393" xr:uid="{262373E9-B606-4D26-82FA-3B73520D65E7}"/>
    <cellStyle name="Note 67 2 10 3" xfId="18590" xr:uid="{20AE10E1-B587-4912-8BA3-9CE660C4F9C4}"/>
    <cellStyle name="Note 67 2 10 4" xfId="26875" xr:uid="{B6358A9D-78A4-4CDE-A0A2-A1ABB9A56993}"/>
    <cellStyle name="Note 67 2 11" xfId="9173" xr:uid="{F98077B2-23DB-485D-99C2-AE468D400AA4}"/>
    <cellStyle name="Note 67 2 11 2" xfId="15644" xr:uid="{71CBDEB9-F686-4078-91B3-4A5D5FAD09E9}"/>
    <cellStyle name="Note 67 2 11 2 2" xfId="23514" xr:uid="{17468AC8-FD24-4EE7-B07A-FFAC53C867C7}"/>
    <cellStyle name="Note 67 2 11 2 3" xfId="32461" xr:uid="{4AB756D2-1641-4169-8589-AC86D5C1C545}"/>
    <cellStyle name="Note 67 2 11 3" xfId="18716" xr:uid="{CEB679BC-E6E5-4FC6-ADB7-49682220B4EE}"/>
    <cellStyle name="Note 67 2 11 4" xfId="26943" xr:uid="{9AE4843F-5DE6-4416-8C1A-727203FE0A7F}"/>
    <cellStyle name="Note 67 2 12" xfId="9337" xr:uid="{06553533-50B3-4EF5-9930-2B59C060ED5C}"/>
    <cellStyle name="Note 67 2 12 2" xfId="15808" xr:uid="{6881E868-E9A7-4E55-88F6-17D93F6A82BE}"/>
    <cellStyle name="Note 67 2 12 2 2" xfId="22698" xr:uid="{EB550F42-96CF-4AD0-8515-F13BE4D67F11}"/>
    <cellStyle name="Note 67 2 12 2 3" xfId="32618" xr:uid="{E2F3A20B-68ED-4DC4-85AB-F8060DE05256}"/>
    <cellStyle name="Note 67 2 12 3" xfId="21765" xr:uid="{B841EBE1-29A4-4AF4-8B6D-C1E9E2BD4D11}"/>
    <cellStyle name="Note 67 2 12 4" xfId="27099" xr:uid="{CB10B7BE-7141-412D-82E5-7D4675AC0B43}"/>
    <cellStyle name="Note 67 2 13" xfId="9478" xr:uid="{42A1A703-6938-4C1A-9E83-8B82A924E86A}"/>
    <cellStyle name="Note 67 2 13 2" xfId="15949" xr:uid="{CB5471F8-F4DB-42D9-804A-AB810400B0C6}"/>
    <cellStyle name="Note 67 2 13 2 2" xfId="19774" xr:uid="{4AB7E34C-795D-4AFE-9A0B-DA651D16DB64}"/>
    <cellStyle name="Note 67 2 13 2 3" xfId="32746" xr:uid="{CA13F1AC-FA88-4CBC-AD68-E055101D9698}"/>
    <cellStyle name="Note 67 2 13 3" xfId="22649" xr:uid="{EF6A3E45-F220-4768-8AF6-DA628550723C}"/>
    <cellStyle name="Note 67 2 13 4" xfId="27227" xr:uid="{ACE44B44-A2BF-4B0B-9FA9-2D90305419A7}"/>
    <cellStyle name="Note 67 2 14" xfId="10027" xr:uid="{816EE880-1DCF-4C95-83AA-1FFB22710160}"/>
    <cellStyle name="Note 67 2 14 2" xfId="16498" xr:uid="{8F2DCE7E-7C1B-4CF6-AEC8-BE4C4EF54544}"/>
    <cellStyle name="Note 67 2 14 2 2" xfId="20609" xr:uid="{F54D9EF8-995F-4467-883C-3D4A25B118BA}"/>
    <cellStyle name="Note 67 2 14 2 3" xfId="33115" xr:uid="{CBCBB254-0917-4509-BCB8-DBDF6333B053}"/>
    <cellStyle name="Note 67 2 14 3" xfId="5347" xr:uid="{207F3B66-7339-4232-8365-9CF46576616D}"/>
    <cellStyle name="Note 67 2 14 4" xfId="27603" xr:uid="{774342D3-7F59-4FBE-818E-693D2AF7F6EB}"/>
    <cellStyle name="Note 67 2 15" xfId="10206" xr:uid="{502A878A-3240-4E07-8101-446160E5FABB}"/>
    <cellStyle name="Note 67 2 15 2" xfId="16677" xr:uid="{7F0E0C63-39B0-4EE5-9256-1B0E14459B84}"/>
    <cellStyle name="Note 67 2 15 2 2" xfId="23549" xr:uid="{89C1CAF1-74AA-406E-9A46-170D95A6056A}"/>
    <cellStyle name="Note 67 2 15 2 3" xfId="33292" xr:uid="{54E7107E-062E-4FC7-9F91-D5806CFB3F41}"/>
    <cellStyle name="Note 67 2 15 3" xfId="7334" xr:uid="{4D567D44-1608-409E-BA5B-721664B4A110}"/>
    <cellStyle name="Note 67 2 15 4" xfId="27779" xr:uid="{59C37B6A-B1D5-46DC-A514-5C216CBDAA5D}"/>
    <cellStyle name="Note 67 2 16" xfId="10383" xr:uid="{9834D09B-E15E-4891-8A61-31F7C789FC40}"/>
    <cellStyle name="Note 67 2 16 2" xfId="16854" xr:uid="{3850F6DF-CF52-42E4-B72F-C8C77DE08A96}"/>
    <cellStyle name="Note 67 2 16 2 2" xfId="4678" xr:uid="{15F0E0A9-BFEE-43C5-8860-051F7ED60ADF}"/>
    <cellStyle name="Note 67 2 16 2 3" xfId="33467" xr:uid="{62B1F2B8-544F-4FB0-8FD0-F3ADC73EAB3E}"/>
    <cellStyle name="Note 67 2 16 3" xfId="4861" xr:uid="{7CC46A70-AC03-42DD-AC62-BA699BCC1093}"/>
    <cellStyle name="Note 67 2 16 4" xfId="27955" xr:uid="{5CD420C5-8F9E-43F3-A3B9-755BB9C5BE40}"/>
    <cellStyle name="Note 67 2 17" xfId="10545" xr:uid="{701D2193-A43E-4171-8675-FD60589F8368}"/>
    <cellStyle name="Note 67 2 17 2" xfId="17016" xr:uid="{CA81312F-A4B7-4855-958C-315202591AF4}"/>
    <cellStyle name="Note 67 2 17 2 2" xfId="5812" xr:uid="{CE45A9DE-BF87-43C1-B37B-80589160CD37}"/>
    <cellStyle name="Note 67 2 17 2 3" xfId="33627" xr:uid="{78060994-2663-4D0B-8EB6-DC3365E1727B}"/>
    <cellStyle name="Note 67 2 17 3" xfId="23409" xr:uid="{0B9FE448-F4BB-4193-B7BF-F352C3554144}"/>
    <cellStyle name="Note 67 2 17 4" xfId="28115" xr:uid="{B29044E8-0081-46CC-8967-6026B430FBB1}"/>
    <cellStyle name="Note 67 2 18" xfId="11181" xr:uid="{AF2D7386-2393-4265-8EC9-E429B5B13031}"/>
    <cellStyle name="Note 67 2 18 2" xfId="18806" xr:uid="{AB2BB08C-D9FA-40D6-B44E-04D965855E33}"/>
    <cellStyle name="Note 67 2 18 3" xfId="28503" xr:uid="{838DFC92-0DF5-44FE-A584-C2C0A1708E1A}"/>
    <cellStyle name="Note 67 2 19" xfId="11674" xr:uid="{C61F1FD6-48ED-4EC2-9F85-195CEB6B2BE9}"/>
    <cellStyle name="Note 67 2 19 2" xfId="22658" xr:uid="{34175414-D578-4773-9A59-E532199F9A46}"/>
    <cellStyle name="Note 67 2 19 3" xfId="28960" xr:uid="{21C40D55-1B06-4F38-AB91-32DF72E4DA33}"/>
    <cellStyle name="Note 67 2 2" xfId="2406" xr:uid="{00000000-0005-0000-0000-000067090000}"/>
    <cellStyle name="Note 67 2 2 2" xfId="4326" xr:uid="{74D65EDA-0094-4A28-B396-D4C20830CFE7}"/>
    <cellStyle name="Note 67 2 2 2 2" xfId="13593" xr:uid="{DE7C8F98-0B44-4C99-A45B-39E477A7E57C}"/>
    <cellStyle name="Note 67 2 2 2 2 2" xfId="19242" xr:uid="{DEEB503C-B83A-4B68-B780-E0F62B2CF336}"/>
    <cellStyle name="Note 67 2 2 2 2 3" xfId="30734" xr:uid="{D099386D-D851-4C98-9475-DE40F9B8664A}"/>
    <cellStyle name="Note 67 2 2 2 3" xfId="18646" xr:uid="{0AEDD312-A0F5-4C2A-9957-C5F751FAFD18}"/>
    <cellStyle name="Note 67 2 2 2 4" xfId="25203" xr:uid="{4B0529D8-BF40-4174-9B09-3040BD54D075}"/>
    <cellStyle name="Note 67 2 2 3" xfId="11675" xr:uid="{F60257E1-C15E-40F6-A84E-F3805181DC16}"/>
    <cellStyle name="Note 67 2 2 3 2" xfId="18897" xr:uid="{9F0F9228-F574-4E49-8168-53C0831FFF32}"/>
    <cellStyle name="Note 67 2 2 3 3" xfId="28961" xr:uid="{8D5BEE6A-9620-4F4A-B411-9042CB130963}"/>
    <cellStyle name="Note 67 2 2 4" xfId="12518" xr:uid="{14FB452E-C8ED-4351-A0AF-849655936064}"/>
    <cellStyle name="Note 67 2 2 4 2" xfId="5638" xr:uid="{3F4EA250-944E-46E9-83EC-30EEDD776D1D}"/>
    <cellStyle name="Note 67 2 2 4 3" xfId="29744" xr:uid="{4B57AB59-8638-4B91-AD3D-9A85514CE245}"/>
    <cellStyle name="Note 67 2 2 5" xfId="20143" xr:uid="{A7E80638-5CCB-4019-BC55-BA79E6FD3F8A}"/>
    <cellStyle name="Note 67 2 20" xfId="10662" xr:uid="{A3656F98-EF43-4793-901D-DDC2C4B3CBD9}"/>
    <cellStyle name="Note 67 2 20 2" xfId="23664" xr:uid="{E0E5E31C-2E5E-4118-BD23-93388C172F35}"/>
    <cellStyle name="Note 67 2 20 3" xfId="28217" xr:uid="{79A952D3-FE6B-4C16-B8B1-9BBDEBB69300}"/>
    <cellStyle name="Note 67 2 21" xfId="11942" xr:uid="{348F2343-A093-4694-A55C-CC87DAE4054A}"/>
    <cellStyle name="Note 67 2 21 2" xfId="19143" xr:uid="{97E70519-1076-4358-95E8-487A9E30E34B}"/>
    <cellStyle name="Note 67 2 21 3" xfId="29221" xr:uid="{25E9B501-4341-443B-BB07-1D67F9257C35}"/>
    <cellStyle name="Note 67 2 22" xfId="12125" xr:uid="{A621F317-9776-4132-BACA-8AC7CC932BF4}"/>
    <cellStyle name="Note 67 2 22 2" xfId="5977" xr:uid="{423EB8DA-C13E-47DD-9014-0A747909564E}"/>
    <cellStyle name="Note 67 2 22 3" xfId="29400" xr:uid="{0CAE2A4A-5526-4334-A828-66FCE9995C36}"/>
    <cellStyle name="Note 67 2 23" xfId="12245" xr:uid="{4D474E3B-DA3A-4DDA-9D85-7B0D125D2292}"/>
    <cellStyle name="Note 67 2 23 2" xfId="5384" xr:uid="{4317D9AE-617B-4605-8B20-ECB103A6D9B7}"/>
    <cellStyle name="Note 67 2 23 3" xfId="29516" xr:uid="{8697DA8B-1689-4ADB-B1B9-1774401AB6C0}"/>
    <cellStyle name="Note 67 2 24" xfId="17268" xr:uid="{0F1DB130-040A-4CD4-A04A-3FBFE51B66AB}"/>
    <cellStyle name="Note 67 2 24 2" xfId="19093" xr:uid="{CAC1CFC0-ED54-472D-B002-C925F9A18A87}"/>
    <cellStyle name="Note 67 2 24 3" xfId="33832" xr:uid="{4AF1DC15-E050-4986-89CE-353C8AB351C3}"/>
    <cellStyle name="Note 67 2 25" xfId="23577" xr:uid="{7FD1D6DD-9AE3-48D0-8378-2CAAEE97FB43}"/>
    <cellStyle name="Note 67 2 26" xfId="34140" xr:uid="{8A15879E-A56E-4AA0-8591-6E8043052FAD}"/>
    <cellStyle name="Note 67 2 27" xfId="24048" xr:uid="{91A02CE3-0985-4DF0-84CB-6080F9512097}"/>
    <cellStyle name="Note 67 2 28" xfId="33928" xr:uid="{2A75F324-49C0-4B67-A00A-3CBCC7484164}"/>
    <cellStyle name="Note 67 2 3" xfId="3453" xr:uid="{C48223B8-8F65-4898-AE82-DE72A4859E49}"/>
    <cellStyle name="Note 67 2 3 2" xfId="13592" xr:uid="{4812A7EE-8892-4539-AF05-563A20D533AB}"/>
    <cellStyle name="Note 67 2 3 2 2" xfId="4890" xr:uid="{B2AB2264-787D-4ABC-B8C0-75EAF1C5B9D7}"/>
    <cellStyle name="Note 67 2 3 2 3" xfId="30733" xr:uid="{169585A1-72C2-43D9-BE46-544317341D41}"/>
    <cellStyle name="Note 67 2 3 3" xfId="7228" xr:uid="{E60C89C6-F4DB-48A6-B7F6-3EA06474512D}"/>
    <cellStyle name="Note 67 2 3 4" xfId="21133" xr:uid="{B4C6F073-D118-4864-BDB9-E9F4E1E187CB}"/>
    <cellStyle name="Note 67 2 3 5" xfId="25202" xr:uid="{DA4A32D8-03C4-45F4-96BE-C4EC34CEC393}"/>
    <cellStyle name="Note 67 2 4" xfId="3834" xr:uid="{84B26C43-B468-43D1-81DA-FD855E5E15A6}"/>
    <cellStyle name="Note 67 2 4 2" xfId="14150" xr:uid="{630387F7-BD1D-4691-8F40-2ED706B1F4A4}"/>
    <cellStyle name="Note 67 2 4 2 2" xfId="18498" xr:uid="{23D78402-7C40-4BC3-A03F-652005D63BA3}"/>
    <cellStyle name="Note 67 2 4 2 3" xfId="31178" xr:uid="{6945C6A0-8D4C-4382-AF0B-47A4088438B3}"/>
    <cellStyle name="Note 67 2 4 3" xfId="22729" xr:uid="{BD06D084-4E32-4BDB-9ED3-72D34F015EFE}"/>
    <cellStyle name="Note 67 2 4 4" xfId="25657" xr:uid="{A9E88E04-4249-4EE6-856F-2E88AA151F6F}"/>
    <cellStyle name="Note 67 2 5" xfId="7755" xr:uid="{11C20268-86F1-45C9-9846-61E5E7D9B30A}"/>
    <cellStyle name="Note 67 2 5 2" xfId="14221" xr:uid="{D18A57A0-9FCF-46FD-81D8-0FC5FBF1FF3E}"/>
    <cellStyle name="Note 67 2 5 2 2" xfId="4650" xr:uid="{3032F88D-6404-4B17-B4AF-2CA1813CE096}"/>
    <cellStyle name="Note 67 2 5 2 3" xfId="31247" xr:uid="{70EF0C5E-51C1-46A0-B96A-AC14DE9BF35E}"/>
    <cellStyle name="Note 67 2 5 3" xfId="19916" xr:uid="{3905B0AB-5D8B-4937-858D-F4A838F7C678}"/>
    <cellStyle name="Note 67 2 5 4" xfId="25726" xr:uid="{10538FF3-C408-4213-BBFB-2D8CC68C502B}"/>
    <cellStyle name="Note 67 2 6" xfId="7915" xr:uid="{6D2F1FED-3EB6-4100-AC76-B83F66F7F0A4}"/>
    <cellStyle name="Note 67 2 6 2" xfId="14386" xr:uid="{9855667E-CE81-43DF-BCCA-3F112D3AAFF9}"/>
    <cellStyle name="Note 67 2 6 2 2" xfId="23358" xr:uid="{3F11577E-282E-4CC1-BE7B-12BBE5866D15}"/>
    <cellStyle name="Note 67 2 6 2 3" xfId="31402" xr:uid="{462FC5F4-69B6-46BE-B3CF-15F9B789251A}"/>
    <cellStyle name="Note 67 2 6 3" xfId="19788" xr:uid="{264E6D9A-D619-4B1A-B46B-1DEC3611FD61}"/>
    <cellStyle name="Note 67 2 6 4" xfId="25881" xr:uid="{2601F683-AE4C-45A2-B717-37B3F238A742}"/>
    <cellStyle name="Note 67 2 7" xfId="8051" xr:uid="{37362B04-6BD4-4FEB-862E-1E61D2BDA674}"/>
    <cellStyle name="Note 67 2 7 2" xfId="14522" xr:uid="{15ED1034-2561-4294-AAA4-AA78834C8FF4}"/>
    <cellStyle name="Note 67 2 7 2 2" xfId="19100" xr:uid="{648D84E8-DC42-4036-9AD0-49A32DFC4658}"/>
    <cellStyle name="Note 67 2 7 2 3" xfId="31532" xr:uid="{1528CEE3-C644-440F-8121-BA122C3B2A42}"/>
    <cellStyle name="Note 67 2 7 3" xfId="18285" xr:uid="{6A528050-EF6E-4DA4-8691-19629E26530F}"/>
    <cellStyle name="Note 67 2 7 4" xfId="26012" xr:uid="{5FF6B294-7AB1-430A-974C-2BF8EF40F6EA}"/>
    <cellStyle name="Note 67 2 8" xfId="8622" xr:uid="{4E0F756C-3381-4497-A7BD-B3BBBE0A8078}"/>
    <cellStyle name="Note 67 2 8 2" xfId="15093" xr:uid="{3F1244CD-9A71-49F2-A6B4-852EEE879121}"/>
    <cellStyle name="Note 67 2 8 2 2" xfId="5209" xr:uid="{16A2C269-FA36-4669-A25C-C8764E02BE68}"/>
    <cellStyle name="Note 67 2 8 2 3" xfId="31995" xr:uid="{82521F1F-2A5A-4AC8-8709-A2C1852FAE44}"/>
    <cellStyle name="Note 67 2 8 3" xfId="18307" xr:uid="{340F2E6D-69F1-4028-8069-E552EC20163D}"/>
    <cellStyle name="Note 67 2 8 4" xfId="26474" xr:uid="{444E2EC0-42A3-44A9-9D49-30F47E993B65}"/>
    <cellStyle name="Note 67 2 9" xfId="8691" xr:uid="{977062C1-BE5A-40EF-BAFA-011D5C7773BC}"/>
    <cellStyle name="Note 67 2 9 2" xfId="15162" xr:uid="{454D19A0-41E8-464C-B553-AFFB2F9C28D8}"/>
    <cellStyle name="Note 67 2 9 2 2" xfId="22673" xr:uid="{2E2F5740-DED3-42B8-BD89-B73D29177EB3}"/>
    <cellStyle name="Note 67 2 9 2 3" xfId="32062" xr:uid="{363D291C-3707-4FD6-884C-AE365B37240E}"/>
    <cellStyle name="Note 67 2 9 3" xfId="19610" xr:uid="{68836BB5-1DFD-4F14-BE88-5364C046EC02}"/>
    <cellStyle name="Note 67 2 9 4" xfId="26542" xr:uid="{8E5DCCA5-FDC5-45C2-9E88-A7BB25181C97}"/>
    <cellStyle name="Note 67 20" xfId="11180" xr:uid="{9EE89DD0-C1C2-4350-8E18-27A7E8DF8981}"/>
    <cellStyle name="Note 67 20 2" xfId="20723" xr:uid="{2782211F-7506-45A8-8D56-2B4F9F9F9E53}"/>
    <cellStyle name="Note 67 20 3" xfId="28502" xr:uid="{BFFFF27E-CE9B-496C-BF60-AB5115437CBF}"/>
    <cellStyle name="Note 67 21" xfId="11673" xr:uid="{FE9CE005-9763-4DCD-B601-A46A77C26CE9}"/>
    <cellStyle name="Note 67 21 2" xfId="17633" xr:uid="{7431D464-EBC5-4D2B-ADDB-B9CB612FBFD4}"/>
    <cellStyle name="Note 67 21 3" xfId="28959" xr:uid="{9C5E0441-6363-4970-A9BE-9954026EFD3A}"/>
    <cellStyle name="Note 67 22" xfId="10663" xr:uid="{EE05C248-3384-4A06-9F6D-D3937F49B56A}"/>
    <cellStyle name="Note 67 22 2" xfId="21568" xr:uid="{E3D7C74A-A4B7-44C8-B0CF-7AEFEB87AD38}"/>
    <cellStyle name="Note 67 22 3" xfId="28218" xr:uid="{94588871-1756-4AB5-A621-205131275A9F}"/>
    <cellStyle name="Note 67 23" xfId="11941" xr:uid="{C4C187E5-98F7-4385-BEFE-DD7D4B71FEF8}"/>
    <cellStyle name="Note 67 23 2" xfId="22372" xr:uid="{4C3AC83A-C012-4130-AEED-179970CB717A}"/>
    <cellStyle name="Note 67 23 3" xfId="29220" xr:uid="{319746F2-4B25-43AE-8F1D-9D064E09B340}"/>
    <cellStyle name="Note 67 24" xfId="12124" xr:uid="{66585D3C-8011-4608-B1E9-19A35A636594}"/>
    <cellStyle name="Note 67 24 2" xfId="17664" xr:uid="{04B56246-5CD2-4814-80DE-436CC0331A70}"/>
    <cellStyle name="Note 67 24 3" xfId="29399" xr:uid="{E5A3AE45-8518-4661-9E29-8759D5071648}"/>
    <cellStyle name="Note 67 25" xfId="12244" xr:uid="{EA251242-B98A-46A8-B585-D5C7C21FEC2F}"/>
    <cellStyle name="Note 67 25 2" xfId="23226" xr:uid="{1BEB9605-1645-4401-B2DC-1C075EA8D7F7}"/>
    <cellStyle name="Note 67 25 3" xfId="29515" xr:uid="{DC4D7262-353C-4BBA-ABD7-97F4EAE3D49B}"/>
    <cellStyle name="Note 67 26" xfId="17267" xr:uid="{7CBCA2FF-882E-4BBE-A389-5E11175E63C5}"/>
    <cellStyle name="Note 67 26 2" xfId="5406" xr:uid="{72ACB175-9AA4-4B69-9CF6-6F4DFDC0CF7D}"/>
    <cellStyle name="Note 67 26 3" xfId="33831" xr:uid="{2C60A974-D50F-4A3E-A2A0-B3416FD989E2}"/>
    <cellStyle name="Note 67 27" xfId="4717" xr:uid="{7BDBAE6B-6543-4998-8A3D-4E68F465AE27}"/>
    <cellStyle name="Note 67 28" xfId="34274" xr:uid="{73483A0C-4B13-4BB7-BD2F-E5D96A3F10B5}"/>
    <cellStyle name="Note 67 29" xfId="33960" xr:uid="{2F613266-648F-46D5-827E-F3458EFC45C2}"/>
    <cellStyle name="Note 67 3" xfId="2407" xr:uid="{00000000-0005-0000-0000-000068090000}"/>
    <cellStyle name="Note 67 3 2" xfId="4327" xr:uid="{4800A7B6-8E43-485D-9E3C-8A78BCA87D95}"/>
    <cellStyle name="Note 67 3 2 2" xfId="13594" xr:uid="{11428C44-4E0C-4A08-80F2-640AF3C777D8}"/>
    <cellStyle name="Note 67 3 2 2 2" xfId="20383" xr:uid="{CDB16008-C789-4F82-B211-351433BAC3BA}"/>
    <cellStyle name="Note 67 3 2 2 3" xfId="30735" xr:uid="{278B3CD9-8EFA-4276-BF56-905CACD76F6B}"/>
    <cellStyle name="Note 67 3 2 3" xfId="22681" xr:uid="{A6527CDD-C069-45C1-A779-E7F99A77B88B}"/>
    <cellStyle name="Note 67 3 2 4" xfId="25204" xr:uid="{A5710599-55A2-441B-9D18-3F1EA440A20B}"/>
    <cellStyle name="Note 67 3 3" xfId="11676" xr:uid="{0F069B66-1EAC-4AAC-BE83-40679231B630}"/>
    <cellStyle name="Note 67 3 3 2" xfId="17832" xr:uid="{A7D2D399-57A9-418E-AF93-8A92DFEF63E1}"/>
    <cellStyle name="Note 67 3 3 3" xfId="28962" xr:uid="{96BEF156-F559-4C0E-A9C7-666709655B84}"/>
    <cellStyle name="Note 67 3 4" xfId="12519" xr:uid="{4C80DF10-0C06-4320-A5BD-58FBC97F78C8}"/>
    <cellStyle name="Note 67 3 4 2" xfId="19378" xr:uid="{C9C2276C-3994-4D1F-8631-BD8494EB8785}"/>
    <cellStyle name="Note 67 3 4 3" xfId="29745" xr:uid="{D7E59A50-1AAD-4B7D-AB31-91129F70182C}"/>
    <cellStyle name="Note 67 3 5" xfId="23040" xr:uid="{47586BC9-A200-4AC3-83F8-C47759CFD39C}"/>
    <cellStyle name="Note 67 3 6" xfId="24223" xr:uid="{10772E51-9BEE-4CA3-BF1F-4BE47D3C232B}"/>
    <cellStyle name="Note 67 30" xfId="34204" xr:uid="{37EC1094-8E6F-4B70-9184-1062C460932C}"/>
    <cellStyle name="Note 67 4" xfId="3342" xr:uid="{0F6AAF5E-DBDE-4B3B-BE82-533A4842E6B1}"/>
    <cellStyle name="Note 67 4 2" xfId="12972" xr:uid="{CC1DC089-9F79-4E7E-B1E7-EC004CBB1605}"/>
    <cellStyle name="Note 67 4 2 2" xfId="22406" xr:uid="{3F6B1118-DE85-47F3-8957-20386B842B26}"/>
    <cellStyle name="Note 67 4 2 3" xfId="30197" xr:uid="{F03F1DE1-027F-4A82-AB90-A98AFD6749C7}"/>
    <cellStyle name="Note 67 4 3" xfId="6622" xr:uid="{545A5D3F-2189-4966-8489-3A41D78B1DB6}"/>
    <cellStyle name="Note 67 4 4" xfId="22886" xr:uid="{E24690AA-5CF5-493C-98B4-7DDC26F34640}"/>
    <cellStyle name="Note 67 5" xfId="3454" xr:uid="{696851F2-4068-4699-AD0A-31CFA49A6016}"/>
    <cellStyle name="Note 67 5 2" xfId="13591" xr:uid="{5A6BEE8B-8460-40AD-8458-3AD375381B4F}"/>
    <cellStyle name="Note 67 5 2 2" xfId="22246" xr:uid="{D28C25C7-B3D1-487F-98D7-93AF59E68070}"/>
    <cellStyle name="Note 67 5 2 3" xfId="30732" xr:uid="{51ADC186-58EA-4A9D-B363-87D753C5B50E}"/>
    <cellStyle name="Note 67 5 3" xfId="7227" xr:uid="{9825FFAE-8B0A-4AA3-B500-138B70AA476B}"/>
    <cellStyle name="Note 67 5 4" xfId="4967" xr:uid="{BABDF84E-C329-4541-9B02-FBA6C8E3051D}"/>
    <cellStyle name="Note 67 5 5" xfId="25201" xr:uid="{58C7A807-404F-4ACF-89CE-C6A5A4C8F9A4}"/>
    <cellStyle name="Note 67 6" xfId="3833" xr:uid="{1712DF40-1AED-4427-AA4D-4034E4F26D78}"/>
    <cellStyle name="Note 67 6 2" xfId="14149" xr:uid="{E49BCA4B-5CF9-4521-ADDE-A85B4DF3812A}"/>
    <cellStyle name="Note 67 6 2 2" xfId="20519" xr:uid="{A3F8E382-820D-45E3-B224-C57C504B3841}"/>
    <cellStyle name="Note 67 6 2 3" xfId="31177" xr:uid="{BD623610-AD63-411E-A299-AA830F2F244F}"/>
    <cellStyle name="Note 67 6 3" xfId="17757" xr:uid="{5B14A5C6-86CD-436C-BBA4-2D5574260BBA}"/>
    <cellStyle name="Note 67 6 4" xfId="25656" xr:uid="{C5731921-4ADE-40EC-AEA2-13DF7229348A}"/>
    <cellStyle name="Note 67 7" xfId="7569" xr:uid="{70BC866A-4795-4118-B179-7506E4FFD55E}"/>
    <cellStyle name="Note 67 7 2" xfId="13973" xr:uid="{BA64CC33-D203-49DA-A9BC-9D7D4A0BA257}"/>
    <cellStyle name="Note 67 7 2 2" xfId="23182" xr:uid="{A7D00941-2CF7-426F-B75F-9C7AB25D5729}"/>
    <cellStyle name="Note 67 7 2 3" xfId="31003" xr:uid="{BD00EEB5-79B2-4E93-B83D-CCD463975AAA}"/>
    <cellStyle name="Note 67 7 3" xfId="5367" xr:uid="{B5226272-B37D-42AE-A7F9-70BC19CA6A39}"/>
    <cellStyle name="Note 67 7 4" xfId="25482" xr:uid="{40ADD186-CCC0-4B6D-9588-74F84E6E6549}"/>
    <cellStyle name="Note 67 8" xfId="7914" xr:uid="{72E6AEB5-7CA7-44A3-A340-4D2721F6CBB1}"/>
    <cellStyle name="Note 67 8 2" xfId="14385" xr:uid="{40BD0A7D-13B0-47F9-A569-212B19C4C7D4}"/>
    <cellStyle name="Note 67 8 2 2" xfId="6035" xr:uid="{77358C97-7ACB-4F27-97D6-7D7AB1A5D745}"/>
    <cellStyle name="Note 67 8 2 3" xfId="31401" xr:uid="{42FFAF54-85E8-4CF6-8E79-CE28EA2610BA}"/>
    <cellStyle name="Note 67 8 3" xfId="5839" xr:uid="{F5D44FA9-D372-40C5-9E72-3394BDE98439}"/>
    <cellStyle name="Note 67 8 4" xfId="25880" xr:uid="{BD9FCC9F-B4ED-4518-8528-5338D9FAB03A}"/>
    <cellStyle name="Note 67 9" xfId="8052" xr:uid="{CDEF99FB-5362-4818-9215-42D8EE766A03}"/>
    <cellStyle name="Note 67 9 2" xfId="14523" xr:uid="{F7A29CFE-602D-4330-8014-AFD81B87EB5D}"/>
    <cellStyle name="Note 67 9 2 2" xfId="21216" xr:uid="{24E36D30-11F1-485F-B40F-711AE3B04790}"/>
    <cellStyle name="Note 67 9 2 3" xfId="31533" xr:uid="{15F47049-510B-45A6-B235-D1E68ADA9AF3}"/>
    <cellStyle name="Note 67 9 3" xfId="19252" xr:uid="{9B5D2DA4-7E66-4B8B-8299-E4687724C9D1}"/>
    <cellStyle name="Note 67 9 4" xfId="26013" xr:uid="{A36D7BE9-0B81-4454-AE82-882FADA9E5FA}"/>
    <cellStyle name="Note 67_TRAFO" xfId="2408" xr:uid="{00000000-0005-0000-0000-000069090000}"/>
    <cellStyle name="Note 68" xfId="2409" xr:uid="{00000000-0005-0000-0000-00006A090000}"/>
    <cellStyle name="Note 68 10" xfId="8623" xr:uid="{FA77BB9B-1FA6-471B-AF34-4A3E38E9AD12}"/>
    <cellStyle name="Note 68 10 2" xfId="15094" xr:uid="{1DA42CB1-FD90-42FE-B4A1-4D3AB12EFA0F}"/>
    <cellStyle name="Note 68 10 2 2" xfId="20050" xr:uid="{EF2B0BED-2880-448C-984E-AE16B2432192}"/>
    <cellStyle name="Note 68 10 2 3" xfId="31996" xr:uid="{18DE58BD-FAE9-4B8F-B84D-19830B4C53A0}"/>
    <cellStyle name="Note 68 10 3" xfId="20089" xr:uid="{B0AE9020-E7EA-4913-B3D4-57DACA76D85F}"/>
    <cellStyle name="Note 68 10 4" xfId="26475" xr:uid="{CBB43992-8B70-47A5-9B42-9B51A9644B8F}"/>
    <cellStyle name="Note 68 11" xfId="8393" xr:uid="{E9F42AA6-0757-4961-91D5-187B591E6D1C}"/>
    <cellStyle name="Note 68 11 2" xfId="14864" xr:uid="{0F180C0B-A756-421C-A0DE-C75D4732E677}"/>
    <cellStyle name="Note 68 11 2 2" xfId="23675" xr:uid="{E1D80E23-A3EB-434A-A1A7-5DF8DB687D02}"/>
    <cellStyle name="Note 68 11 2 3" xfId="31775" xr:uid="{30F1C5B9-A3C2-4F51-9D98-1D9793BEBBE8}"/>
    <cellStyle name="Note 68 11 3" xfId="19057" xr:uid="{B38B4E6E-F1EB-4F32-B4FB-D075B8908DD0}"/>
    <cellStyle name="Note 68 11 4" xfId="26256" xr:uid="{059318C9-2356-4ECE-885D-AAE10AC3C49A}"/>
    <cellStyle name="Note 68 12" xfId="9104" xr:uid="{053518B5-BFF0-4B95-BFAA-69CD107E543F}"/>
    <cellStyle name="Note 68 12 2" xfId="15575" xr:uid="{5C175315-FBC2-4B89-9300-D482F636447C}"/>
    <cellStyle name="Note 68 12 2 2" xfId="5211" xr:uid="{EDA170B7-3187-4DDF-A7C2-332C595E6BFF}"/>
    <cellStyle name="Note 68 12 2 3" xfId="32394" xr:uid="{095D1271-3813-41FD-9DD2-4FB6C86C0B9A}"/>
    <cellStyle name="Note 68 12 3" xfId="21498" xr:uid="{6AD02194-F02E-498D-A6FB-771FAE23D55D}"/>
    <cellStyle name="Note 68 12 4" xfId="26876" xr:uid="{4457F40B-B4F9-4230-B36F-FE0F1AC3ECA3}"/>
    <cellStyle name="Note 68 13" xfId="8932" xr:uid="{55C61403-3D66-450F-A595-63241ACC69E8}"/>
    <cellStyle name="Note 68 13 2" xfId="15403" xr:uid="{D933F07C-3C0A-4350-8D42-4546FBBDB729}"/>
    <cellStyle name="Note 68 13 2 2" xfId="18248" xr:uid="{122D69D2-AAA5-4CDE-99FF-623249F59B99}"/>
    <cellStyle name="Note 68 13 2 3" xfId="32223" xr:uid="{B2B0125B-8113-47BC-939E-D6656AC806B0}"/>
    <cellStyle name="Note 68 13 3" xfId="5729" xr:uid="{54E5DC12-EC3E-411C-8F18-F9F2D68904D9}"/>
    <cellStyle name="Note 68 13 4" xfId="26705" xr:uid="{B0CF4616-3BBF-482F-B89B-2410312F5011}"/>
    <cellStyle name="Note 68 14" xfId="9338" xr:uid="{BF8307A5-5567-4BC3-887B-D8A59C3DA45F}"/>
    <cellStyle name="Note 68 14 2" xfId="15809" xr:uid="{E85BF61D-FB46-4F02-B292-7DD0876FA2E6}"/>
    <cellStyle name="Note 68 14 2 2" xfId="7018" xr:uid="{5B705AF9-78B8-42B8-91F2-582CFA43D4EB}"/>
    <cellStyle name="Note 68 14 2 3" xfId="32619" xr:uid="{608156B9-84A9-498A-BD05-C00C8D8461F5}"/>
    <cellStyle name="Note 68 14 3" xfId="23127" xr:uid="{03B0433E-585A-44EE-B371-753BC20454B7}"/>
    <cellStyle name="Note 68 14 4" xfId="27100" xr:uid="{31E68597-6E4B-4B74-999E-FAE986EC0333}"/>
    <cellStyle name="Note 68 15" xfId="9477" xr:uid="{AB5073E4-976F-47FD-9D74-47730493DF43}"/>
    <cellStyle name="Note 68 15 2" xfId="15948" xr:uid="{5014284A-B839-4E37-928B-E1918B50959D}"/>
    <cellStyle name="Note 68 15 2 2" xfId="23184" xr:uid="{A47D73B5-C88F-4DD8-B230-C0454BD6CB88}"/>
    <cellStyle name="Note 68 15 2 3" xfId="32745" xr:uid="{C0CD92DE-5750-42B4-ABAF-B3D0328F9CE8}"/>
    <cellStyle name="Note 68 15 3" xfId="22775" xr:uid="{D5942CB6-AC39-4C76-BCF8-FC88D9C7211F}"/>
    <cellStyle name="Note 68 15 4" xfId="27226" xr:uid="{50FEF4A2-6FAD-4A65-931A-019053C2D073}"/>
    <cellStyle name="Note 68 16" xfId="10028" xr:uid="{C27AF9F6-E827-4338-A4CC-4A5F7C060A0D}"/>
    <cellStyle name="Note 68 16 2" xfId="16499" xr:uid="{0846C5EF-ABCC-48FD-AEC9-3A8EC0F87FC3}"/>
    <cellStyle name="Note 68 16 2 2" xfId="20345" xr:uid="{29E40653-7947-4560-8E9E-140848E40572}"/>
    <cellStyle name="Note 68 16 2 3" xfId="33116" xr:uid="{7ED0D9A0-4361-42BC-877E-EA1F1AE367F9}"/>
    <cellStyle name="Note 68 16 3" xfId="19331" xr:uid="{6A7AC437-4805-4790-81F6-CD74390BE207}"/>
    <cellStyle name="Note 68 16 4" xfId="27604" xr:uid="{120E76BF-00D3-4440-B525-45572C42FDC6}"/>
    <cellStyle name="Note 68 17" xfId="10207" xr:uid="{C7897070-8EAE-4E31-9808-C5D3A264B420}"/>
    <cellStyle name="Note 68 17 2" xfId="16678" xr:uid="{9960288C-3077-4E47-A932-6EE2CE7A0A41}"/>
    <cellStyle name="Note 68 17 2 2" xfId="7711" xr:uid="{C8A21523-1470-48B8-84B9-C8A6652CB1A1}"/>
    <cellStyle name="Note 68 17 2 3" xfId="33293" xr:uid="{70D20D2A-C567-4F55-BA22-7F7830D3E484}"/>
    <cellStyle name="Note 68 17 3" xfId="23599" xr:uid="{8CF46206-56AD-464F-8288-E031F712D9EA}"/>
    <cellStyle name="Note 68 17 4" xfId="27780" xr:uid="{3FF09C1A-1106-476D-8C31-A3BA46E68A69}"/>
    <cellStyle name="Note 68 18" xfId="10384" xr:uid="{396808EE-F681-47BF-B7D9-7B2A0520CC3D}"/>
    <cellStyle name="Note 68 18 2" xfId="16855" xr:uid="{717971D4-26CE-44C0-BCCE-7173BA1AB2E3}"/>
    <cellStyle name="Note 68 18 2 2" xfId="23437" xr:uid="{8A76976C-A38E-492F-A36C-27A752B7C65B}"/>
    <cellStyle name="Note 68 18 2 3" xfId="33468" xr:uid="{09FAE147-BD5D-4219-BFFF-E8D69B7A601E}"/>
    <cellStyle name="Note 68 18 3" xfId="5685" xr:uid="{8F9AB59E-D73C-49AA-B878-EB2A9C9DF406}"/>
    <cellStyle name="Note 68 18 4" xfId="27956" xr:uid="{62B87A51-A534-4787-A770-370A17623CB1}"/>
    <cellStyle name="Note 68 19" xfId="10546" xr:uid="{3312C6B9-9807-4B03-9CDB-B98D0077AE43}"/>
    <cellStyle name="Note 68 19 2" xfId="17017" xr:uid="{C6090A64-7947-4091-AA56-43E4401B06FE}"/>
    <cellStyle name="Note 68 19 2 2" xfId="6659" xr:uid="{506894F8-0DB4-4314-9BA5-CB74558D0D1C}"/>
    <cellStyle name="Note 68 19 2 3" xfId="33628" xr:uid="{BD4F4B84-79A9-463D-A73F-398C3AD90EE0}"/>
    <cellStyle name="Note 68 19 3" xfId="4496" xr:uid="{E0F6523A-BDE8-484D-91A0-7A4AE27BE6CE}"/>
    <cellStyle name="Note 68 19 4" xfId="28116" xr:uid="{921F1CAA-6498-4BAB-90BD-AC4DD37D11DF}"/>
    <cellStyle name="Note 68 2" xfId="2410" xr:uid="{00000000-0005-0000-0000-00006B090000}"/>
    <cellStyle name="Note 68 2 10" xfId="9105" xr:uid="{9E120EE5-6AD8-40A4-A124-7729131F0200}"/>
    <cellStyle name="Note 68 2 10 2" xfId="15576" xr:uid="{49FFCE6F-38DC-4D7C-8B09-7BC43243125C}"/>
    <cellStyle name="Note 68 2 10 2 2" xfId="7449" xr:uid="{DA07BC7D-CD26-4696-B11C-9E179DF437D8}"/>
    <cellStyle name="Note 68 2 10 2 3" xfId="32395" xr:uid="{ADA55E9B-6E82-48E6-925A-65C8C446A452}"/>
    <cellStyle name="Note 68 2 10 3" xfId="19209" xr:uid="{FC6A3870-F522-4D38-A63F-B8ADA3A652F8}"/>
    <cellStyle name="Note 68 2 10 4" xfId="26877" xr:uid="{31E75A32-FCF1-4897-B756-B51690E086F8}"/>
    <cellStyle name="Note 68 2 11" xfId="8933" xr:uid="{4B99F548-65D8-4A32-91E7-F04F7D560B23}"/>
    <cellStyle name="Note 68 2 11 2" xfId="15404" xr:uid="{3FC408ED-BFD1-4F48-8AC2-A212E4924760}"/>
    <cellStyle name="Note 68 2 11 2 2" xfId="5653" xr:uid="{1A5D9231-54DD-4E3E-8FFA-5DA990A85DA3}"/>
    <cellStyle name="Note 68 2 11 2 3" xfId="32224" xr:uid="{2DE35E0F-C31D-4C6C-A0C0-BA604F26FED7}"/>
    <cellStyle name="Note 68 2 11 3" xfId="4478" xr:uid="{AEED19E9-5E80-4180-A450-CC4A80B73188}"/>
    <cellStyle name="Note 68 2 11 4" xfId="26706" xr:uid="{4C9058A9-913D-4BC5-85DF-584145B82699}"/>
    <cellStyle name="Note 68 2 12" xfId="9339" xr:uid="{6241ED8A-0D89-46B1-8745-DA2DFDFF1C23}"/>
    <cellStyle name="Note 68 2 12 2" xfId="15810" xr:uid="{CC4C533C-8759-49AC-97CD-DF30F6F9323A}"/>
    <cellStyle name="Note 68 2 12 2 2" xfId="21965" xr:uid="{93019F15-347D-4577-99A5-C2AD84903515}"/>
    <cellStyle name="Note 68 2 12 2 3" xfId="32620" xr:uid="{22C92121-DC3B-45F0-9890-743414E27927}"/>
    <cellStyle name="Note 68 2 12 3" xfId="17827" xr:uid="{FD41F05F-DC60-46D7-A275-809968779BA3}"/>
    <cellStyle name="Note 68 2 12 4" xfId="27101" xr:uid="{3E077522-870B-4AEE-A87B-5E2F6F2282E2}"/>
    <cellStyle name="Note 68 2 13" xfId="9476" xr:uid="{77072DB0-AF38-417D-9552-B7491B76D9EC}"/>
    <cellStyle name="Note 68 2 13 2" xfId="15947" xr:uid="{F4CAA7E1-6627-4E76-8005-2F39C6C5E8C7}"/>
    <cellStyle name="Note 68 2 13 2 2" xfId="22859" xr:uid="{6EA02A09-594A-4F49-8107-7C9654CF0277}"/>
    <cellStyle name="Note 68 2 13 2 3" xfId="32744" xr:uid="{A72977BE-B8BE-4553-AF50-3D68311E82A3}"/>
    <cellStyle name="Note 68 2 13 3" xfId="22064" xr:uid="{D03D5E63-8891-4E06-A9EA-ED7FBEE33F1A}"/>
    <cellStyle name="Note 68 2 13 4" xfId="27225" xr:uid="{DC270439-85D3-4F2D-95D9-63C54D812549}"/>
    <cellStyle name="Note 68 2 14" xfId="10029" xr:uid="{2C572A20-9480-441E-ACE4-D08CCF293890}"/>
    <cellStyle name="Note 68 2 14 2" xfId="16500" xr:uid="{3A313F23-CE22-458B-B054-F91DB0302E6F}"/>
    <cellStyle name="Note 68 2 14 2 2" xfId="18153" xr:uid="{7988888D-3E76-4615-BEA7-CF805149D20C}"/>
    <cellStyle name="Note 68 2 14 2 3" xfId="33117" xr:uid="{B519C102-A209-45B9-8DCB-D4177718350F}"/>
    <cellStyle name="Note 68 2 14 3" xfId="20577" xr:uid="{534541AB-A6DB-49B1-A167-C1F0949F09C4}"/>
    <cellStyle name="Note 68 2 14 4" xfId="27605" xr:uid="{FDBE846A-BF76-420B-BE23-3C38950551CC}"/>
    <cellStyle name="Note 68 2 15" xfId="10208" xr:uid="{5481920F-FA2F-4C6A-A5B2-3E1EC3C123E8}"/>
    <cellStyle name="Note 68 2 15 2" xfId="16679" xr:uid="{6F468C0E-6CE1-4E78-8D14-550B18CB933B}"/>
    <cellStyle name="Note 68 2 15 2 2" xfId="19467" xr:uid="{3933D7A9-91FB-41F3-A2B0-3FD463E57825}"/>
    <cellStyle name="Note 68 2 15 2 3" xfId="33294" xr:uid="{5D170990-5452-4D96-8A1A-0A2580BBAE01}"/>
    <cellStyle name="Note 68 2 15 3" xfId="22028" xr:uid="{6B6EAD6F-BE78-4701-AD62-7715978619F3}"/>
    <cellStyle name="Note 68 2 15 4" xfId="27781" xr:uid="{AA6E60E3-95FC-4433-A8F7-05FF21D09FDA}"/>
    <cellStyle name="Note 68 2 16" xfId="10385" xr:uid="{4AD9DD08-6B2A-419E-861E-53C9789476E5}"/>
    <cellStyle name="Note 68 2 16 2" xfId="16856" xr:uid="{E1BEED6D-E9F8-4323-B75E-BDC85EF10D3C}"/>
    <cellStyle name="Note 68 2 16 2 2" xfId="19442" xr:uid="{6D35D6A9-FEAD-44B0-8FD0-4FD923ADEA2A}"/>
    <cellStyle name="Note 68 2 16 2 3" xfId="33469" xr:uid="{EE9B6FD5-2A36-4BB3-9DE4-4231F85D7E1E}"/>
    <cellStyle name="Note 68 2 16 3" xfId="21890" xr:uid="{6743CAD5-F5A2-4322-8688-90FE70D8CABD}"/>
    <cellStyle name="Note 68 2 16 4" xfId="27957" xr:uid="{4B321E24-819A-4B82-B924-6424B6FC9691}"/>
    <cellStyle name="Note 68 2 17" xfId="10547" xr:uid="{37B61569-B7E4-4D62-AD89-108C5EE7CA33}"/>
    <cellStyle name="Note 68 2 17 2" xfId="17018" xr:uid="{B7308C01-DD84-45D3-895D-BB72106B4698}"/>
    <cellStyle name="Note 68 2 17 2 2" xfId="19521" xr:uid="{FF09787A-4A36-4EF8-83A4-2D3515B4230A}"/>
    <cellStyle name="Note 68 2 17 2 3" xfId="33629" xr:uid="{EBF5141C-62CF-493D-8D2E-A7C50F8C6337}"/>
    <cellStyle name="Note 68 2 17 3" xfId="23893" xr:uid="{7F3EA9E0-E841-4F96-BE25-A211E35CB7DF}"/>
    <cellStyle name="Note 68 2 17 4" xfId="28117" xr:uid="{994263FF-12A2-4EAF-A31F-6DCDF1EDCE31}"/>
    <cellStyle name="Note 68 2 18" xfId="11183" xr:uid="{F195EF64-53B5-4458-AD7B-FFA12A684CBC}"/>
    <cellStyle name="Note 68 2 18 2" xfId="18056" xr:uid="{162123E5-14E9-498B-A27F-B0FED57294CA}"/>
    <cellStyle name="Note 68 2 18 3" xfId="28505" xr:uid="{F5FFEE8F-AE34-434C-A18A-67B329CED0EF}"/>
    <cellStyle name="Note 68 2 19" xfId="11678" xr:uid="{2AB5FBB7-CA69-4D10-888D-0A0FE7A5551E}"/>
    <cellStyle name="Note 68 2 19 2" xfId="20758" xr:uid="{5793A275-36F3-4998-951A-C3B75FAB2649}"/>
    <cellStyle name="Note 68 2 19 3" xfId="28964" xr:uid="{2060C459-FCF6-4E4E-B561-F0920B876012}"/>
    <cellStyle name="Note 68 2 2" xfId="2411" xr:uid="{00000000-0005-0000-0000-00006C090000}"/>
    <cellStyle name="Note 68 2 2 2" xfId="4328" xr:uid="{B2A393D6-F06F-4B1E-9EE5-16C47FBFF737}"/>
    <cellStyle name="Note 68 2 2 2 2" xfId="13597" xr:uid="{735F7FE6-C636-4D0B-8B9D-F7ACDB02D9B2}"/>
    <cellStyle name="Note 68 2 2 2 2 2" xfId="23932" xr:uid="{4644D75E-3925-4AD6-B25F-BA4293E5461F}"/>
    <cellStyle name="Note 68 2 2 2 2 3" xfId="30738" xr:uid="{5DE4DAB3-43D8-4521-B76D-73CCEB80C21F}"/>
    <cellStyle name="Note 68 2 2 2 3" xfId="23630" xr:uid="{303D15C0-E73A-4C80-B1EF-96AF6CCEBC35}"/>
    <cellStyle name="Note 68 2 2 2 4" xfId="25207" xr:uid="{DD00D03C-C157-40DF-BCC6-98F7C65102D2}"/>
    <cellStyle name="Note 68 2 2 3" xfId="11679" xr:uid="{37337C91-FCDD-475E-AF16-C71E7AD5DD96}"/>
    <cellStyle name="Note 68 2 2 3 2" xfId="5559" xr:uid="{4896C9FD-1908-4CD4-81BB-2603231EBBEB}"/>
    <cellStyle name="Note 68 2 2 3 3" xfId="28965" xr:uid="{826457F5-2160-4D31-8389-863074CF4F43}"/>
    <cellStyle name="Note 68 2 2 4" xfId="12520" xr:uid="{A56B1D32-E251-47B5-9039-7CD7A0FF3ED8}"/>
    <cellStyle name="Note 68 2 2 4 2" xfId="22012" xr:uid="{51A8F91B-BB82-479C-B857-B28E8E8B9DAA}"/>
    <cellStyle name="Note 68 2 2 4 3" xfId="29746" xr:uid="{72CD09AD-4AC5-472A-9D21-CF14CCF60615}"/>
    <cellStyle name="Note 68 2 2 5" xfId="21337" xr:uid="{4495A12C-97BB-4EC0-993E-67F24BA3BD49}"/>
    <cellStyle name="Note 68 2 20" xfId="11333" xr:uid="{B2AA57F8-E934-4085-BC2F-6C2EDD48B1F9}"/>
    <cellStyle name="Note 68 2 20 2" xfId="5011" xr:uid="{FAE870A8-19A3-4665-AC52-F66F451B3B03}"/>
    <cellStyle name="Note 68 2 20 3" xfId="28625" xr:uid="{7660F36D-D78D-463B-8DC5-844B36D18B3D}"/>
    <cellStyle name="Note 68 2 21" xfId="11944" xr:uid="{8ECF21F8-4175-4350-BC66-462F1E58AB91}"/>
    <cellStyle name="Note 68 2 21 2" xfId="23700" xr:uid="{342F32D1-A1B4-4766-A273-1879A9D10C67}"/>
    <cellStyle name="Note 68 2 21 3" xfId="29223" xr:uid="{A19FFCE3-4F74-48D3-A3A4-3EEF0C21265D}"/>
    <cellStyle name="Note 68 2 22" xfId="12127" xr:uid="{4EC58140-9084-4EAD-BB54-C32BC2F296B3}"/>
    <cellStyle name="Note 68 2 22 2" xfId="20204" xr:uid="{BAE1EF98-1AC0-4955-A1A4-C777AC36DBA5}"/>
    <cellStyle name="Note 68 2 22 3" xfId="29402" xr:uid="{C889FED9-956C-4D08-9125-45F667A3ACEA}"/>
    <cellStyle name="Note 68 2 23" xfId="12247" xr:uid="{8AE1B877-5A62-467C-98E2-8A6A1DDE716B}"/>
    <cellStyle name="Note 68 2 23 2" xfId="5133" xr:uid="{AE3B6867-9493-4E80-9905-AE0D26F850BD}"/>
    <cellStyle name="Note 68 2 23 3" xfId="29518" xr:uid="{46DE6CE4-C74C-41C0-B60A-495B24D0459E}"/>
    <cellStyle name="Note 68 2 24" xfId="17270" xr:uid="{D6EEE5DA-9597-42FA-AB9E-E2DA776C31B1}"/>
    <cellStyle name="Note 68 2 24 2" xfId="4574" xr:uid="{F6C8B891-D708-428F-87C2-D4855E230007}"/>
    <cellStyle name="Note 68 2 24 3" xfId="33834" xr:uid="{1A05850E-41CA-4CFA-BE26-D0B6ACE7BBEE}"/>
    <cellStyle name="Note 68 2 25" xfId="21292" xr:uid="{6477FD40-78D4-42C9-AFC5-A5E9A1DD6FF3}"/>
    <cellStyle name="Note 68 2 26" xfId="33999" xr:uid="{B0CDE61D-109B-4446-A8D9-4BFEF04ECD58}"/>
    <cellStyle name="Note 68 2 27" xfId="34317" xr:uid="{B6F18135-FF7B-4C4A-BFD9-7A2597D82DBD}"/>
    <cellStyle name="Note 68 2 28" xfId="27412" xr:uid="{417169EF-E84E-4CC7-A61F-D4823C4F3181}"/>
    <cellStyle name="Note 68 2 3" xfId="3451" xr:uid="{7608682C-D614-4A73-B7D8-6B9C9E2980FB}"/>
    <cellStyle name="Note 68 2 3 2" xfId="13596" xr:uid="{E6DC8DFB-1878-45A6-8510-F22366E418F9}"/>
    <cellStyle name="Note 68 2 3 2 2" xfId="4746" xr:uid="{11CEEB5B-6536-4DD8-8363-258854473DEF}"/>
    <cellStyle name="Note 68 2 3 2 3" xfId="30737" xr:uid="{400501C2-4C3A-4419-B469-CBB414F5FA07}"/>
    <cellStyle name="Note 68 2 3 3" xfId="7230" xr:uid="{EA264991-6EF8-40B9-BC01-F3475A788C63}"/>
    <cellStyle name="Note 68 2 3 4" xfId="22934" xr:uid="{22CC7B8B-D70D-422A-AB69-9F1A1903C889}"/>
    <cellStyle name="Note 68 2 3 5" xfId="25206" xr:uid="{4818EFE7-9B79-4E67-8CFE-887C7BF3EA8F}"/>
    <cellStyle name="Note 68 2 4" xfId="3836" xr:uid="{162450D7-F95E-4FAD-B544-3E51D8F7D45A}"/>
    <cellStyle name="Note 68 2 4 2" xfId="14152" xr:uid="{7A2853B1-7DB9-4581-A416-90EC31BD8544}"/>
    <cellStyle name="Note 68 2 4 2 2" xfId="5679" xr:uid="{A3DA94CF-5910-4684-95F7-98E2AE9FCBBB}"/>
    <cellStyle name="Note 68 2 4 2 3" xfId="31180" xr:uid="{1A38B4C4-30A0-4F03-8CE4-9AF3FE2F06FF}"/>
    <cellStyle name="Note 68 2 4 3" xfId="23799" xr:uid="{96CE94A2-E81C-4B19-A2ED-25161AF870B6}"/>
    <cellStyle name="Note 68 2 4 4" xfId="25659" xr:uid="{99238795-8B58-4576-BCCD-4E4B2D16ABBB}"/>
    <cellStyle name="Note 68 2 5" xfId="7571" xr:uid="{280D8D28-BEBA-49DD-BB42-709BB7CE7A28}"/>
    <cellStyle name="Note 68 2 5 2" xfId="13975" xr:uid="{FF878487-7D44-44AE-A7D9-5328B12175B3}"/>
    <cellStyle name="Note 68 2 5 2 2" xfId="18240" xr:uid="{AD844A60-4012-4A2F-A115-A43DC5D66625}"/>
    <cellStyle name="Note 68 2 5 2 3" xfId="31005" xr:uid="{B5B5391D-83FC-4D92-A641-ABC9B75A48D5}"/>
    <cellStyle name="Note 68 2 5 3" xfId="5319" xr:uid="{E538E57E-4659-4BE7-B46A-BEA67EEDEBA1}"/>
    <cellStyle name="Note 68 2 5 4" xfId="25484" xr:uid="{E128E37F-03BE-45E0-ADE8-48EA0D1278C2}"/>
    <cellStyle name="Note 68 2 6" xfId="7917" xr:uid="{E872F1C7-387F-45FC-A769-C33B337E8E5E}"/>
    <cellStyle name="Note 68 2 6 2" xfId="14388" xr:uid="{AF382000-B759-4D69-A4A8-F0DB45512FD1}"/>
    <cellStyle name="Note 68 2 6 2 2" xfId="5298" xr:uid="{AE36F432-61E2-45FF-8EAA-76455079508D}"/>
    <cellStyle name="Note 68 2 6 2 3" xfId="31404" xr:uid="{E22D3632-D6ED-4DEB-BE41-C93879BE0839}"/>
    <cellStyle name="Note 68 2 6 3" xfId="22831" xr:uid="{333EAB31-DE0E-4B44-A555-3354C26CF49E}"/>
    <cellStyle name="Note 68 2 6 4" xfId="25883" xr:uid="{E51EDFA1-6F4A-4B75-8EDF-5BFA9F132F74}"/>
    <cellStyle name="Note 68 2 7" xfId="8049" xr:uid="{1CBBC6E4-A226-4F4C-9C02-F304FC4E4D0A}"/>
    <cellStyle name="Note 68 2 7 2" xfId="14520" xr:uid="{0194393C-A1D0-4CAE-A03B-CED8B40DE6F3}"/>
    <cellStyle name="Note 68 2 7 2 2" xfId="5236" xr:uid="{37D2895A-1143-4DA9-8C31-EB131ABE80B7}"/>
    <cellStyle name="Note 68 2 7 2 3" xfId="31530" xr:uid="{792536E6-44BD-48A6-8E29-99885C4E62DE}"/>
    <cellStyle name="Note 68 2 7 3" xfId="22806" xr:uid="{A6609142-27E3-45B3-8C2E-E5271505169F}"/>
    <cellStyle name="Note 68 2 7 4" xfId="26010" xr:uid="{2CB0BB4A-C3D1-4337-8755-320E7CAA29D8}"/>
    <cellStyle name="Note 68 2 8" xfId="8624" xr:uid="{F871D2FA-DFAD-4EF3-906F-AB86CA163C3C}"/>
    <cellStyle name="Note 68 2 8 2" xfId="15095" xr:uid="{07C7EEB8-38AD-4444-B964-B07A9C789D44}"/>
    <cellStyle name="Note 68 2 8 2 2" xfId="5833" xr:uid="{410C7FE5-A3C1-4321-B0E1-6AEB9CF701FC}"/>
    <cellStyle name="Note 68 2 8 2 3" xfId="31997" xr:uid="{7E846267-D164-4A6B-AEC9-AFD5C6811B0C}"/>
    <cellStyle name="Note 68 2 8 3" xfId="22894" xr:uid="{A7B252BD-998A-4215-B8D0-22CA427422B4}"/>
    <cellStyle name="Note 68 2 8 4" xfId="26476" xr:uid="{C134BD31-EBE9-4055-A583-F4B713D28FE7}"/>
    <cellStyle name="Note 68 2 9" xfId="8394" xr:uid="{1F809B3F-9EB0-4348-8919-D326C9A826B8}"/>
    <cellStyle name="Note 68 2 9 2" xfId="14865" xr:uid="{3109A8EA-4065-42EC-A1D4-D77484364EDA}"/>
    <cellStyle name="Note 68 2 9 2 2" xfId="20830" xr:uid="{5BABAABA-D7D5-44FE-BA4E-19A37B3F4ADF}"/>
    <cellStyle name="Note 68 2 9 2 3" xfId="31776" xr:uid="{C19BCE2D-6546-4FC9-9B21-3D5AC89B4D53}"/>
    <cellStyle name="Note 68 2 9 3" xfId="6085" xr:uid="{B658B354-F128-41A2-A066-A368D4D2337E}"/>
    <cellStyle name="Note 68 2 9 4" xfId="26257" xr:uid="{7DABAB40-9591-4392-B839-DB2F69A9F826}"/>
    <cellStyle name="Note 68 20" xfId="11182" xr:uid="{B0787BE7-7706-451E-A0E9-F55289EE0C91}"/>
    <cellStyle name="Note 68 20 2" xfId="17831" xr:uid="{52C0C9A7-A6C4-47AA-B103-70A891AB67B6}"/>
    <cellStyle name="Note 68 20 3" xfId="28504" xr:uid="{1F95A221-A755-4A25-8C3E-C0312D12DEB0}"/>
    <cellStyle name="Note 68 21" xfId="11677" xr:uid="{65044C9D-482B-4BED-A40D-3103DD9BDAE6}"/>
    <cellStyle name="Note 68 21 2" xfId="20251" xr:uid="{0A79DA5D-C9AD-4BAC-8BE9-9C0C61BB45BF}"/>
    <cellStyle name="Note 68 21 3" xfId="28963" xr:uid="{1E1A25B6-81C6-4C98-8D72-CC6DA3E1CA65}"/>
    <cellStyle name="Note 68 22" xfId="10661" xr:uid="{B483A812-1606-4C88-BC54-936D0842A77C}"/>
    <cellStyle name="Note 68 22 2" xfId="4925" xr:uid="{F774F877-ED31-4F20-934B-F08D4FFCCAC3}"/>
    <cellStyle name="Note 68 22 3" xfId="28216" xr:uid="{729BD125-79FF-4C7A-BAD2-D443F76136C7}"/>
    <cellStyle name="Note 68 23" xfId="11943" xr:uid="{7C7734C7-AC00-497F-B7FA-3F80DA59B9BC}"/>
    <cellStyle name="Note 68 23 2" xfId="22554" xr:uid="{DD641B0F-5B3A-4A47-B3D9-4FDE38CA5524}"/>
    <cellStyle name="Note 68 23 3" xfId="29222" xr:uid="{F1BCA1EE-4F91-4740-B7AA-F4C007FD12D5}"/>
    <cellStyle name="Note 68 24" xfId="12126" xr:uid="{0AFA3B8A-3B78-4DE8-A5BD-48ED1C627A1E}"/>
    <cellStyle name="Note 68 24 2" xfId="19472" xr:uid="{A1D19615-8705-4002-BC7B-F20D1B81651B}"/>
    <cellStyle name="Note 68 24 3" xfId="29401" xr:uid="{BC2E1CDA-4BA9-4B1A-A6D0-F686993AD9E5}"/>
    <cellStyle name="Note 68 25" xfId="12246" xr:uid="{90D29EB2-CD4D-46FD-8524-59C363A49D94}"/>
    <cellStyle name="Note 68 25 2" xfId="23381" xr:uid="{5ADF1F7C-A635-444D-9646-A6D7ED5C6EFF}"/>
    <cellStyle name="Note 68 25 3" xfId="29517" xr:uid="{F854F7A2-38D5-41DA-A03D-52340D02311C}"/>
    <cellStyle name="Note 68 26" xfId="17269" xr:uid="{7FF38EB3-3AA3-4234-A143-2606A1EE17A6}"/>
    <cellStyle name="Note 68 26 2" xfId="23111" xr:uid="{EA57E101-C86A-4836-BFFD-78FFDE8C21B2}"/>
    <cellStyle name="Note 68 26 3" xfId="33833" xr:uid="{6387468A-F38C-49E5-91AD-45931B125843}"/>
    <cellStyle name="Note 68 27" xfId="22312" xr:uid="{7DE0E31F-765E-409E-8936-D95DBFF0E44E}"/>
    <cellStyle name="Note 68 28" xfId="24046" xr:uid="{215E2461-B01F-49B2-BC1A-372EEF1D7AAA}"/>
    <cellStyle name="Note 68 29" xfId="24124" xr:uid="{58D839DD-267F-4C37-9422-20B29E2B3991}"/>
    <cellStyle name="Note 68 3" xfId="2412" xr:uid="{00000000-0005-0000-0000-00006D090000}"/>
    <cellStyle name="Note 68 3 2" xfId="4329" xr:uid="{E13F8607-15AB-4201-9FF7-B0ADB4DB5F4F}"/>
    <cellStyle name="Note 68 3 2 2" xfId="13598" xr:uid="{58FDD3EF-57E4-4F54-A55E-9165ECD97692}"/>
    <cellStyle name="Note 68 3 2 2 2" xfId="17365" xr:uid="{2FA2D3B3-74E1-4CB0-8059-80DFD6F11544}"/>
    <cellStyle name="Note 68 3 2 2 3" xfId="30739" xr:uid="{F0DCDA37-D58A-440A-87B5-965FAB96F4A9}"/>
    <cellStyle name="Note 68 3 2 3" xfId="21936" xr:uid="{74383301-07A1-4D91-81F8-91643B652FED}"/>
    <cellStyle name="Note 68 3 2 4" xfId="25208" xr:uid="{3536901D-2135-4652-BFD8-F10C1468EF15}"/>
    <cellStyle name="Note 68 3 3" xfId="11680" xr:uid="{22A65213-4726-4DC9-A8C2-770E98E66F72}"/>
    <cellStyle name="Note 68 3 3 2" xfId="5372" xr:uid="{79E7DE57-ADCD-461D-A415-9BB770B21764}"/>
    <cellStyle name="Note 68 3 3 3" xfId="28966" xr:uid="{F8A95920-29C1-447F-95CD-CFC7F204022A}"/>
    <cellStyle name="Note 68 3 4" xfId="12521" xr:uid="{0052A1AE-545B-47BA-865C-92CF07A136B0}"/>
    <cellStyle name="Note 68 3 4 2" xfId="18584" xr:uid="{F12BA965-03E0-47E4-910F-89FD52903EEB}"/>
    <cellStyle name="Note 68 3 4 3" xfId="29747" xr:uid="{7B4D43B9-0AD2-47DB-B7FD-8F060778AB31}"/>
    <cellStyle name="Note 68 3 5" xfId="20306" xr:uid="{527F05F2-37CE-40D4-BDC4-45C974ADA207}"/>
    <cellStyle name="Note 68 3 6" xfId="24224" xr:uid="{E9374460-EF6B-4F73-A3C3-A28B43698A8E}"/>
    <cellStyle name="Note 68 30" xfId="34315" xr:uid="{244867EA-7737-463D-994B-B5C9DB2F6B13}"/>
    <cellStyle name="Note 68 4" xfId="3343" xr:uid="{BFE5131E-F159-4CF4-AC7E-5B687C0D0158}"/>
    <cellStyle name="Note 68 4 2" xfId="12973" xr:uid="{5A018ED0-8497-4F3A-9443-B25BEE558297}"/>
    <cellStyle name="Note 68 4 2 2" xfId="18624" xr:uid="{1D9B9298-B1AE-4A37-A37C-CA3989F73482}"/>
    <cellStyle name="Note 68 4 2 3" xfId="30198" xr:uid="{890E5402-5F26-4AF1-BD42-CF424673CB86}"/>
    <cellStyle name="Note 68 4 3" xfId="6623" xr:uid="{69EAC266-D51B-4235-BD01-F9A9029DA9C3}"/>
    <cellStyle name="Note 68 4 4" xfId="20458" xr:uid="{8BF89BB4-70B2-4F65-BF99-1D7D0DF241D5}"/>
    <cellStyle name="Note 68 5" xfId="3452" xr:uid="{16FAA67A-F6A7-40A3-9ED8-E7AB801D4CC5}"/>
    <cellStyle name="Note 68 5 2" xfId="13595" xr:uid="{923B5937-5468-4791-9F20-084F3A2AC960}"/>
    <cellStyle name="Note 68 5 2 2" xfId="5037" xr:uid="{4EFE8A60-E152-46D5-82B1-C7571513B534}"/>
    <cellStyle name="Note 68 5 2 3" xfId="30736" xr:uid="{7E93E080-C8ED-4557-A116-C43AB6BF400B}"/>
    <cellStyle name="Note 68 5 3" xfId="7229" xr:uid="{7D55C9AE-8179-432C-B3B8-4AC88125FBB9}"/>
    <cellStyle name="Note 68 5 4" xfId="22810" xr:uid="{88B67DB4-B959-47F3-ADD0-B679EB75AFBF}"/>
    <cellStyle name="Note 68 5 5" xfId="25205" xr:uid="{FF579DCD-EBD7-4BCC-A771-503E92460803}"/>
    <cellStyle name="Note 68 6" xfId="3835" xr:uid="{450B9826-D0C2-4FB1-B9C2-82C21F0F33B4}"/>
    <cellStyle name="Note 68 6 2" xfId="14151" xr:uid="{67CEAF33-2F5B-416B-9272-714A6FAD84B9}"/>
    <cellStyle name="Note 68 6 2 2" xfId="20555" xr:uid="{37ABCD76-96AD-46A6-B92E-8B6AA585154A}"/>
    <cellStyle name="Note 68 6 2 3" xfId="31179" xr:uid="{EC2E30D8-02D9-4992-A962-D42198DFFA66}"/>
    <cellStyle name="Note 68 6 3" xfId="17540" xr:uid="{213B781B-DF94-471F-BF86-80E72ED74DF4}"/>
    <cellStyle name="Note 68 6 4" xfId="25658" xr:uid="{85585D4C-DCF0-4642-A9EE-A37EBC0158FE}"/>
    <cellStyle name="Note 68 7" xfId="7570" xr:uid="{AC9B54AE-F96C-4BDE-823C-CCA596358159}"/>
    <cellStyle name="Note 68 7 2" xfId="13974" xr:uid="{A514B824-B915-4DE2-905D-AFD874432C82}"/>
    <cellStyle name="Note 68 7 2 2" xfId="21341" xr:uid="{2AEF91C1-F98C-41A6-ACC0-B5AAF67F7239}"/>
    <cellStyle name="Note 68 7 2 3" xfId="31004" xr:uid="{BBA05392-D883-4C8A-88ED-6C2E252EA252}"/>
    <cellStyle name="Note 68 7 3" xfId="22745" xr:uid="{0DCA9662-B075-46F5-BADB-608C43629A2F}"/>
    <cellStyle name="Note 68 7 4" xfId="25483" xr:uid="{3D3822D9-90CC-4378-8728-5F7627F27851}"/>
    <cellStyle name="Note 68 8" xfId="7916" xr:uid="{3CEF7328-EAB7-4FC6-BD0D-BB321072D66E}"/>
    <cellStyle name="Note 68 8 2" xfId="14387" xr:uid="{D203B163-A7AD-4795-8D54-09D65CCBB49D}"/>
    <cellStyle name="Note 68 8 2 2" xfId="19638" xr:uid="{116796FE-9709-486A-8D80-B7142AAFF7A9}"/>
    <cellStyle name="Note 68 8 2 3" xfId="31403" xr:uid="{45FCF83B-6FAC-4FD8-A7B8-C8E7F78F4516}"/>
    <cellStyle name="Note 68 8 3" xfId="5454" xr:uid="{2A805E02-D67A-4A85-80E9-AD803E32B0D9}"/>
    <cellStyle name="Note 68 8 4" xfId="25882" xr:uid="{3022D698-1798-410B-9F64-58D669FF722A}"/>
    <cellStyle name="Note 68 9" xfId="8050" xr:uid="{F9D618B9-91A4-4896-AC2C-5B0B246636E1}"/>
    <cellStyle name="Note 68 9 2" xfId="14521" xr:uid="{8BDCE933-4786-4C7D-B423-EF488525D69B}"/>
    <cellStyle name="Note 68 9 2 2" xfId="6979" xr:uid="{FA8859F9-1FE2-49BA-B44F-244539B5ECC5}"/>
    <cellStyle name="Note 68 9 2 3" xfId="31531" xr:uid="{1A9938C9-F92B-4FFD-97C4-0D3C26506089}"/>
    <cellStyle name="Note 68 9 3" xfId="22317" xr:uid="{4AC1DFD7-C8A0-464E-87FA-9252FFAA79BB}"/>
    <cellStyle name="Note 68 9 4" xfId="26011" xr:uid="{111F8F5E-10B7-4ED9-8E64-549CBF68AD8C}"/>
    <cellStyle name="Note 68_TRAFO" xfId="2413" xr:uid="{00000000-0005-0000-0000-00006E090000}"/>
    <cellStyle name="Note 69" xfId="2414" xr:uid="{00000000-0005-0000-0000-00006F090000}"/>
    <cellStyle name="Note 69 10" xfId="8625" xr:uid="{7928CC17-1963-4BD2-A523-65E16577BA9E}"/>
    <cellStyle name="Note 69 10 2" xfId="15096" xr:uid="{0CD95FBD-EDA6-454A-A9C4-60729E94CF47}"/>
    <cellStyle name="Note 69 10 2 2" xfId="19949" xr:uid="{53D5DC5F-1DFA-4FD7-930F-F2CAA6AC69F1}"/>
    <cellStyle name="Note 69 10 2 3" xfId="31998" xr:uid="{14460893-3D3E-4417-B59F-6C44B9F036A2}"/>
    <cellStyle name="Note 69 10 3" xfId="18245" xr:uid="{CFA040B7-CFAF-4B71-BEC2-2C3BD58E4F78}"/>
    <cellStyle name="Note 69 10 4" xfId="26477" xr:uid="{F89A42A0-B4F0-4BAB-BB97-E067F7BC34FF}"/>
    <cellStyle name="Note 69 11" xfId="8395" xr:uid="{4BCC6385-9EB6-4931-8E51-5551FF1AC385}"/>
    <cellStyle name="Note 69 11 2" xfId="14866" xr:uid="{7565FED6-6F89-4853-871C-DEB1ACEE0B93}"/>
    <cellStyle name="Note 69 11 2 2" xfId="4497" xr:uid="{8B7028B9-E732-499D-8408-F4D1B3C91AD9}"/>
    <cellStyle name="Note 69 11 2 3" xfId="31777" xr:uid="{A1743A2F-5211-49DF-B4AE-4E720C768FF1}"/>
    <cellStyle name="Note 69 11 3" xfId="23544" xr:uid="{D82DA4B3-A456-40C7-AAD4-FF7024ED978F}"/>
    <cellStyle name="Note 69 11 4" xfId="26258" xr:uid="{201C5572-76E9-4AC9-88F1-5B18B873C53C}"/>
    <cellStyle name="Note 69 12" xfId="9106" xr:uid="{F6596360-3B9D-4725-92D5-BF1D18824A0D}"/>
    <cellStyle name="Note 69 12 2" xfId="15577" xr:uid="{8C2577C0-04BA-40BB-9201-D6BA5F6D4D24}"/>
    <cellStyle name="Note 69 12 2 2" xfId="5244" xr:uid="{F0FA8C36-3056-43E1-9B55-E5B33659B259}"/>
    <cellStyle name="Note 69 12 2 3" xfId="32396" xr:uid="{4DD44C4B-88A2-4C39-9355-71785FFCA986}"/>
    <cellStyle name="Note 69 12 3" xfId="18085" xr:uid="{E3F19C0C-E16E-479A-8B99-D65D99936AEF}"/>
    <cellStyle name="Note 69 12 4" xfId="26878" xr:uid="{A96E551A-721D-4E92-922F-E6F2E3BC73AA}"/>
    <cellStyle name="Note 69 13" xfId="8934" xr:uid="{1FDCAFAB-327D-472D-9067-4F2CCF5EC859}"/>
    <cellStyle name="Note 69 13 2" xfId="15405" xr:uid="{BC2C5AD7-8007-4B1B-AB30-B9B70164DA63}"/>
    <cellStyle name="Note 69 13 2 2" xfId="18967" xr:uid="{E390D8E4-48B1-455B-840E-C25A7B536AC1}"/>
    <cellStyle name="Note 69 13 2 3" xfId="32225" xr:uid="{83BCABD2-66F2-483F-B953-4C41E7BB5D85}"/>
    <cellStyle name="Note 69 13 3" xfId="20806" xr:uid="{AC6BDA98-D4F9-499A-9E0C-40BA1D6F4FD3}"/>
    <cellStyle name="Note 69 13 4" xfId="26707" xr:uid="{7D21242C-964B-4E37-B51A-C383A1315804}"/>
    <cellStyle name="Note 69 14" xfId="9340" xr:uid="{EF0709C6-ED54-4805-BF00-D8D7B903379F}"/>
    <cellStyle name="Note 69 14 2" xfId="15811" xr:uid="{6E6AAC99-C1A9-404C-A1AE-187D5A921EC6}"/>
    <cellStyle name="Note 69 14 2 2" xfId="5983" xr:uid="{7C86C51E-2068-4278-9F57-4858E3EF2F6E}"/>
    <cellStyle name="Note 69 14 2 3" xfId="32621" xr:uid="{02AA22EF-5A46-45BB-945F-6034F655A1C0}"/>
    <cellStyle name="Note 69 14 3" xfId="23781" xr:uid="{9DF26CD4-6763-4835-9104-5E91EDC79ADF}"/>
    <cellStyle name="Note 69 14 4" xfId="27102" xr:uid="{70ED61BB-489C-434D-91C3-431169E27771}"/>
    <cellStyle name="Note 69 15" xfId="9475" xr:uid="{484E2CDB-F360-4821-8EE4-E3F252151CA8}"/>
    <cellStyle name="Note 69 15 2" xfId="15946" xr:uid="{DB13C87E-E738-4313-85FA-487721208A87}"/>
    <cellStyle name="Note 69 15 2 2" xfId="5247" xr:uid="{CB90AEB8-45A7-4A9D-86C6-8009E9D47860}"/>
    <cellStyle name="Note 69 15 2 3" xfId="32743" xr:uid="{60405C50-14D6-4C98-8B4C-1B0B18A5C9DB}"/>
    <cellStyle name="Note 69 15 3" xfId="4517" xr:uid="{4A437303-9690-4603-9EED-0BBC0EB769D0}"/>
    <cellStyle name="Note 69 15 4" xfId="27224" xr:uid="{EEADCDC8-F678-4A17-934A-D45F9EAC6135}"/>
    <cellStyle name="Note 69 16" xfId="10030" xr:uid="{5AB90922-14A2-44FF-9688-FCB56D594E04}"/>
    <cellStyle name="Note 69 16 2" xfId="16501" xr:uid="{E19407E8-8754-4D09-91BC-8915C9EF9AD4}"/>
    <cellStyle name="Note 69 16 2 2" xfId="23035" xr:uid="{5D7F06E6-3A9E-49A2-A805-092101760677}"/>
    <cellStyle name="Note 69 16 2 3" xfId="33118" xr:uid="{8F047E44-9CD1-4751-B1A1-7CB7E8615A52}"/>
    <cellStyle name="Note 69 16 3" xfId="19014" xr:uid="{FE2A284C-F2BA-4203-82DE-64864B70D3EA}"/>
    <cellStyle name="Note 69 16 4" xfId="27606" xr:uid="{6C47E6D9-115E-4135-9A33-E47110D784E0}"/>
    <cellStyle name="Note 69 17" xfId="10209" xr:uid="{BD7FC71E-BA00-4148-848F-E7981F2875FF}"/>
    <cellStyle name="Note 69 17 2" xfId="16680" xr:uid="{AFE9377C-B515-4B18-8E0C-1986B5FA1BEB}"/>
    <cellStyle name="Note 69 17 2 2" xfId="4548" xr:uid="{D29621EC-A50B-49F3-9E05-F8371155149B}"/>
    <cellStyle name="Note 69 17 2 3" xfId="33295" xr:uid="{77284FA6-BC0C-4928-93CB-34208BD78106}"/>
    <cellStyle name="Note 69 17 3" xfId="18777" xr:uid="{8AC4F391-88FE-48A5-A35C-39C144269E0B}"/>
    <cellStyle name="Note 69 17 4" xfId="27782" xr:uid="{8D781D6D-E9A7-4DBC-B5EC-10A955692BB6}"/>
    <cellStyle name="Note 69 18" xfId="10386" xr:uid="{22DCBF12-F069-4B24-91F5-D43265993F30}"/>
    <cellStyle name="Note 69 18 2" xfId="16857" xr:uid="{9F43E890-F49D-4875-AA70-DBB77D22BE32}"/>
    <cellStyle name="Note 69 18 2 2" xfId="23193" xr:uid="{C283608B-14A7-4A3D-858F-F0D1DC171BD5}"/>
    <cellStyle name="Note 69 18 2 3" xfId="33470" xr:uid="{1DCA5463-DBDA-4543-A2AD-0EB39C1B7E58}"/>
    <cellStyle name="Note 69 18 3" xfId="21045" xr:uid="{66928B0A-A9D6-442F-9A24-F57C29506352}"/>
    <cellStyle name="Note 69 18 4" xfId="27958" xr:uid="{23BADDAF-B69F-48D0-8514-A1F98E547B7D}"/>
    <cellStyle name="Note 69 19" xfId="10548" xr:uid="{67EC7A77-0E67-4E39-91CB-4997E9322EA9}"/>
    <cellStyle name="Note 69 19 2" xfId="17019" xr:uid="{DB11661A-D66B-4702-AD87-AB54A4D31C51}"/>
    <cellStyle name="Note 69 19 2 2" xfId="4675" xr:uid="{E70C2A87-B9DC-43BF-A256-3DD041D0B383}"/>
    <cellStyle name="Note 69 19 2 3" xfId="33630" xr:uid="{AD750983-FC66-4370-A1DB-2A6E016C8F6A}"/>
    <cellStyle name="Note 69 19 3" xfId="23905" xr:uid="{70B3651B-718F-47E0-AB01-C100A492771A}"/>
    <cellStyle name="Note 69 19 4" xfId="28118" xr:uid="{D78BC8E8-5463-4A1A-9E70-2E6BF04037BC}"/>
    <cellStyle name="Note 69 2" xfId="2415" xr:uid="{00000000-0005-0000-0000-000070090000}"/>
    <cellStyle name="Note 69 2 10" xfId="9107" xr:uid="{EE3BF58D-6DB2-4443-A219-8DEC7F8A3E1D}"/>
    <cellStyle name="Note 69 2 10 2" xfId="15578" xr:uid="{F21FC548-AE67-41F8-BFAA-C2FEDE75E5B0}"/>
    <cellStyle name="Note 69 2 10 2 2" xfId="6981" xr:uid="{367F158D-63E4-4F7F-AA88-25321F21E139}"/>
    <cellStyle name="Note 69 2 10 2 3" xfId="32397" xr:uid="{6065B9A9-53F4-4583-ACE0-932325D6B2AA}"/>
    <cellStyle name="Note 69 2 10 3" xfId="20498" xr:uid="{69BF6574-8777-486F-B472-9D0F6A8481A9}"/>
    <cellStyle name="Note 69 2 10 4" xfId="26879" xr:uid="{E2D1D8F6-B37F-4ABD-A57D-3C36D11C0DDF}"/>
    <cellStyle name="Note 69 2 11" xfId="8935" xr:uid="{63B0B18D-7647-4AB5-BD6F-24E01E2EE62E}"/>
    <cellStyle name="Note 69 2 11 2" xfId="15406" xr:uid="{C6EFA120-15EF-4877-B592-D73055A687A6}"/>
    <cellStyle name="Note 69 2 11 2 2" xfId="7243" xr:uid="{48294EAA-5F02-4424-A8FD-B4535355E9B8}"/>
    <cellStyle name="Note 69 2 11 2 3" xfId="32226" xr:uid="{9E35148F-8D8E-440A-92D3-C3618FC5B292}"/>
    <cellStyle name="Note 69 2 11 3" xfId="19787" xr:uid="{8DAF8FC3-9644-4420-B600-12F106AE922C}"/>
    <cellStyle name="Note 69 2 11 4" xfId="26708" xr:uid="{8D914F45-8844-4866-B578-A7BF9B6A8394}"/>
    <cellStyle name="Note 69 2 12" xfId="9341" xr:uid="{1FE560CF-9BD4-47C3-A3E5-B46F7EDA181C}"/>
    <cellStyle name="Note 69 2 12 2" xfId="15812" xr:uid="{A04B6BB9-9F79-467A-B49D-04363B2FCE69}"/>
    <cellStyle name="Note 69 2 12 2 2" xfId="20387" xr:uid="{F0051969-2486-4301-BA2A-199C9D0348C8}"/>
    <cellStyle name="Note 69 2 12 2 3" xfId="32622" xr:uid="{E7BE0F48-D127-4006-930B-68CAC9B033DC}"/>
    <cellStyle name="Note 69 2 12 3" xfId="23763" xr:uid="{1F0BEDFA-8E00-4652-A129-BD715C0C7D6E}"/>
    <cellStyle name="Note 69 2 12 4" xfId="27103" xr:uid="{EB7F7517-4C93-4E5C-9162-557AA4592AD0}"/>
    <cellStyle name="Note 69 2 13" xfId="9405" xr:uid="{6C9423A3-E694-42FD-90BC-71B7CB6336EA}"/>
    <cellStyle name="Note 69 2 13 2" xfId="15876" xr:uid="{4309C179-5C31-4214-8F1D-95844977DDFA}"/>
    <cellStyle name="Note 69 2 13 2 2" xfId="22281" xr:uid="{3079D45B-C7EA-4B54-8F18-72DFFF05F2E0}"/>
    <cellStyle name="Note 69 2 13 2 3" xfId="32686" xr:uid="{28CCFCFF-AB5E-48ED-98DD-8814ED62EE72}"/>
    <cellStyle name="Note 69 2 13 3" xfId="19355" xr:uid="{A22EDA68-ACE9-4DDA-A36E-D6E1FC66843B}"/>
    <cellStyle name="Note 69 2 13 4" xfId="27166" xr:uid="{DE6673A5-96E6-407C-A45B-CE78A6972A51}"/>
    <cellStyle name="Note 69 2 14" xfId="10031" xr:uid="{003C70DC-89D7-431C-B1B5-B1443C0848D6}"/>
    <cellStyle name="Note 69 2 14 2" xfId="16502" xr:uid="{7BEC25B7-C05C-4A54-A39E-FFDB7F3037AF}"/>
    <cellStyle name="Note 69 2 14 2 2" xfId="19807" xr:uid="{546B0A57-2001-4C98-9BA4-5E90229CE8D0}"/>
    <cellStyle name="Note 69 2 14 2 3" xfId="33119" xr:uid="{6D454048-B5FA-4D06-A320-AA81918E9030}"/>
    <cellStyle name="Note 69 2 14 3" xfId="6193" xr:uid="{368914B0-00FD-4128-B7B5-2728900669FA}"/>
    <cellStyle name="Note 69 2 14 4" xfId="27607" xr:uid="{3CFCCEDF-9CC9-4940-9170-7B95695CAE91}"/>
    <cellStyle name="Note 69 2 15" xfId="10210" xr:uid="{EF31EE20-4954-4761-B64C-357F4FE5A271}"/>
    <cellStyle name="Note 69 2 15 2" xfId="16681" xr:uid="{D9E66229-9739-4766-9E6A-D521B59A95B0}"/>
    <cellStyle name="Note 69 2 15 2 2" xfId="17665" xr:uid="{CEB8BCE1-3446-43DD-A4AB-907CA08EB0C4}"/>
    <cellStyle name="Note 69 2 15 2 3" xfId="33296" xr:uid="{90395294-1BE0-4C45-BF15-41BA9A0F3A7A}"/>
    <cellStyle name="Note 69 2 15 3" xfId="19567" xr:uid="{AA4D5473-80BA-4EB9-9D84-C7604CD5E54D}"/>
    <cellStyle name="Note 69 2 15 4" xfId="27783" xr:uid="{49D0D331-2D6F-40DE-A736-7C224A2F7633}"/>
    <cellStyle name="Note 69 2 16" xfId="10387" xr:uid="{73B63EA2-8493-4DF9-904E-F7D4F8A777DF}"/>
    <cellStyle name="Note 69 2 16 2" xfId="16858" xr:uid="{16C4DA64-5577-47B9-9ACB-A01F4ED90F5F}"/>
    <cellStyle name="Note 69 2 16 2 2" xfId="22341" xr:uid="{E7BDEA79-B442-4D07-A402-6A6D23AC7F11}"/>
    <cellStyle name="Note 69 2 16 2 3" xfId="33471" xr:uid="{367EACB4-1045-41A4-A853-7F019AF134E8}"/>
    <cellStyle name="Note 69 2 16 3" xfId="20026" xr:uid="{2796A0A7-48F3-4861-A8FB-ABD50B699DA5}"/>
    <cellStyle name="Note 69 2 16 4" xfId="27959" xr:uid="{440A3B71-78FF-4793-8B39-387682433186}"/>
    <cellStyle name="Note 69 2 17" xfId="10549" xr:uid="{6F65DB9C-C3A2-4A4A-A572-4309C9F2CE07}"/>
    <cellStyle name="Note 69 2 17 2" xfId="17020" xr:uid="{EB334433-67B0-468C-A80B-40BBAEC1E9C3}"/>
    <cellStyle name="Note 69 2 17 2 2" xfId="17437" xr:uid="{ADD2558C-C4CF-48D5-833E-9191438B9E87}"/>
    <cellStyle name="Note 69 2 17 2 3" xfId="33631" xr:uid="{E5F290E8-51F4-4D93-B1C1-CEE81ED64C36}"/>
    <cellStyle name="Note 69 2 17 3" xfId="5074" xr:uid="{281214E8-BBA0-47FE-9CD8-CEAD559C87B1}"/>
    <cellStyle name="Note 69 2 17 4" xfId="28119" xr:uid="{0D6851D0-CF7C-4090-81CE-BAC78EE1F992}"/>
    <cellStyle name="Note 69 2 18" xfId="11185" xr:uid="{98C0AAC5-4409-479C-8378-A2477B9F0EC1}"/>
    <cellStyle name="Note 69 2 18 2" xfId="23551" xr:uid="{37CB7B62-FDB1-4FA3-96AA-32D4722392D2}"/>
    <cellStyle name="Note 69 2 18 3" xfId="28507" xr:uid="{DFFF0A55-2C77-42F5-8F4E-192ED778CEBF}"/>
    <cellStyle name="Note 69 2 19" xfId="11682" xr:uid="{B389E190-624D-48B8-A59C-00FAB59F3A5F}"/>
    <cellStyle name="Note 69 2 19 2" xfId="4954" xr:uid="{EB579D48-B087-4FD4-8DA9-CBC78423E3D6}"/>
    <cellStyle name="Note 69 2 19 3" xfId="28968" xr:uid="{94410FB1-0344-4D1F-B1D5-8A06ACAF3E2B}"/>
    <cellStyle name="Note 69 2 2" xfId="2416" xr:uid="{00000000-0005-0000-0000-000071090000}"/>
    <cellStyle name="Note 69 2 2 2" xfId="4330" xr:uid="{CDB868D6-2E62-4265-B860-9C08BC9901A1}"/>
    <cellStyle name="Note 69 2 2 2 2" xfId="13601" xr:uid="{BEDC7A35-F043-4F71-8F46-A87153A5945D}"/>
    <cellStyle name="Note 69 2 2 2 2 2" xfId="19064" xr:uid="{28FDE8C6-55EE-4868-8B4F-E12143B07332}"/>
    <cellStyle name="Note 69 2 2 2 2 3" xfId="30742" xr:uid="{EFECF4D2-6234-41BA-9031-320993816BFC}"/>
    <cellStyle name="Note 69 2 2 2 3" xfId="20393" xr:uid="{86CA8ED3-4FE2-456B-B378-50E7598A1404}"/>
    <cellStyle name="Note 69 2 2 2 4" xfId="25211" xr:uid="{777ECA7B-56A1-4166-A192-44E253708E98}"/>
    <cellStyle name="Note 69 2 2 3" xfId="11683" xr:uid="{856A1BB4-81F1-42BE-9A9B-B563351BDDD1}"/>
    <cellStyle name="Note 69 2 2 3 2" xfId="23576" xr:uid="{F991C624-D5F0-4275-8ED9-8E28D300B608}"/>
    <cellStyle name="Note 69 2 2 3 3" xfId="28969" xr:uid="{ABAF478F-B0ED-47E5-B4CD-78B83A6AB63A}"/>
    <cellStyle name="Note 69 2 2 4" xfId="12522" xr:uid="{FF93CFCD-D0FC-4CE9-8A93-C8724057ACDB}"/>
    <cellStyle name="Note 69 2 2 4 2" xfId="18785" xr:uid="{FC00A46D-D3F9-47B5-BCBD-B4EF273F236E}"/>
    <cellStyle name="Note 69 2 2 4 3" xfId="29748" xr:uid="{A34EB0E7-4E7D-4F06-8D26-8DF0F2D027FA}"/>
    <cellStyle name="Note 69 2 2 5" xfId="23899" xr:uid="{46F36E37-ECEB-4E58-862A-C73F791E44E1}"/>
    <cellStyle name="Note 69 2 20" xfId="10659" xr:uid="{B5AE7B72-5288-40F0-837A-6D50E9E9EEEA}"/>
    <cellStyle name="Note 69 2 20 2" xfId="23464" xr:uid="{87D737C1-EA6B-4A0E-A09B-C704BF762995}"/>
    <cellStyle name="Note 69 2 20 3" xfId="28214" xr:uid="{1714C8A8-572F-4520-B581-4F3D5107E2A2}"/>
    <cellStyle name="Note 69 2 21" xfId="11946" xr:uid="{CEC1DCFA-E145-412F-9C7F-87868362FA41}"/>
    <cellStyle name="Note 69 2 21 2" xfId="19863" xr:uid="{601E99B0-8F5D-4869-ADDC-4EBC97507AB6}"/>
    <cellStyle name="Note 69 2 21 3" xfId="29225" xr:uid="{084ACEAD-B40A-4FED-A6A2-D58A8BCF73B7}"/>
    <cellStyle name="Note 69 2 22" xfId="12129" xr:uid="{830D2B74-CDEA-4950-9A40-FFAB5E9A2744}"/>
    <cellStyle name="Note 69 2 22 2" xfId="23598" xr:uid="{898025C0-8E48-4F72-9822-372F3C7A7AE5}"/>
    <cellStyle name="Note 69 2 22 3" xfId="29404" xr:uid="{D787A538-5B27-4430-93AE-DC91A66241A1}"/>
    <cellStyle name="Note 69 2 23" xfId="12249" xr:uid="{AF007D92-F435-4CCF-A89C-99E432DDE34D}"/>
    <cellStyle name="Note 69 2 23 2" xfId="7457" xr:uid="{B2832ED2-3888-42B0-BC22-D04D5EE0D67C}"/>
    <cellStyle name="Note 69 2 23 3" xfId="29520" xr:uid="{AAE575C1-6689-434E-8264-DA540ADAE28B}"/>
    <cellStyle name="Note 69 2 24" xfId="17272" xr:uid="{E5E7DEC0-41B0-46CC-B8D9-D8C0611158A5}"/>
    <cellStyle name="Note 69 2 24 2" xfId="23229" xr:uid="{CCA31654-67E2-4BFF-A8AA-098A62DC73F6}"/>
    <cellStyle name="Note 69 2 24 3" xfId="33836" xr:uid="{634A32E4-281C-4A55-9E83-AF1F46758FC9}"/>
    <cellStyle name="Note 69 2 25" xfId="6077" xr:uid="{1676C34B-D85A-4693-A0C3-499E2DDCE3C6}"/>
    <cellStyle name="Note 69 2 26" xfId="24133" xr:uid="{1BA82E9D-ABE7-4AAD-B611-BC91B4BBEBB0}"/>
    <cellStyle name="Note 69 2 27" xfId="24104" xr:uid="{74587CBC-BE59-45A7-97EA-AA82AEECD0DD}"/>
    <cellStyle name="Note 69 2 28" xfId="33903" xr:uid="{208FACEE-8720-4CDD-95C9-EC3B24415977}"/>
    <cellStyle name="Note 69 2 3" xfId="3449" xr:uid="{FFCCD98F-4E39-4BBE-9F3A-7C01D55065D7}"/>
    <cellStyle name="Note 69 2 3 2" xfId="13600" xr:uid="{5E009635-0BE6-4D11-A602-3162C80DAAC9}"/>
    <cellStyle name="Note 69 2 3 2 2" xfId="23061" xr:uid="{0FA89C9D-4493-468E-AB28-B81CF87A14DA}"/>
    <cellStyle name="Note 69 2 3 2 3" xfId="30741" xr:uid="{3A34059D-1094-48AD-BBF2-D667AC2B4F53}"/>
    <cellStyle name="Note 69 2 3 3" xfId="7233" xr:uid="{5E58F316-C3E9-4202-AD88-8202885EBCEF}"/>
    <cellStyle name="Note 69 2 3 4" xfId="23253" xr:uid="{CD362FA6-9336-408F-8343-0B62CD7F0FCB}"/>
    <cellStyle name="Note 69 2 3 5" xfId="25210" xr:uid="{DE7F2782-57E5-4594-9690-90238E07C32E}"/>
    <cellStyle name="Note 69 2 4" xfId="3838" xr:uid="{E89EACE2-33B6-47DE-935C-4A527E5C934F}"/>
    <cellStyle name="Note 69 2 4 2" xfId="14154" xr:uid="{7558FDF2-4BA6-47FE-9B64-45E4C411787E}"/>
    <cellStyle name="Note 69 2 4 2 2" xfId="21501" xr:uid="{CF47C710-F827-49D9-9C5C-FAAA9AD37384}"/>
    <cellStyle name="Note 69 2 4 2 3" xfId="31182" xr:uid="{8EE8649D-8EE0-4E0B-8319-89EFCDF36652}"/>
    <cellStyle name="Note 69 2 4 3" xfId="21304" xr:uid="{CC0BCC1E-E91E-4D20-8968-7C86D1CA3201}"/>
    <cellStyle name="Note 69 2 4 4" xfId="25661" xr:uid="{C26EEA59-DB87-4E12-8C26-099E5BD0BCA5}"/>
    <cellStyle name="Note 69 2 5" xfId="7573" xr:uid="{627CF034-B6DC-459B-A1F9-1A5218DC7D32}"/>
    <cellStyle name="Note 69 2 5 2" xfId="13977" xr:uid="{E422EDC8-4BE7-44B4-8C17-AF032D59572A}"/>
    <cellStyle name="Note 69 2 5 2 2" xfId="23918" xr:uid="{C311A444-5E71-47BA-AA02-25C3DA74D455}"/>
    <cellStyle name="Note 69 2 5 2 3" xfId="31007" xr:uid="{E62A320F-10D2-4B5A-ADAE-3AD1FB94DF36}"/>
    <cellStyle name="Note 69 2 5 3" xfId="22842" xr:uid="{451F81FF-D668-4596-8774-1A8586917388}"/>
    <cellStyle name="Note 69 2 5 4" xfId="25486" xr:uid="{51C83808-3362-4428-BE7A-F05520A88459}"/>
    <cellStyle name="Note 69 2 6" xfId="7919" xr:uid="{38722D7F-B48E-461C-9B35-0F7077B681EE}"/>
    <cellStyle name="Note 69 2 6 2" xfId="14390" xr:uid="{D2DE1131-95B9-451A-849F-92C63D032011}"/>
    <cellStyle name="Note 69 2 6 2 2" xfId="17764" xr:uid="{09FD4046-1339-46C0-AB10-5DF5C2C824D1}"/>
    <cellStyle name="Note 69 2 6 2 3" xfId="31406" xr:uid="{A52EB0F2-B892-4E05-8158-93A6CEA2A46E}"/>
    <cellStyle name="Note 69 2 6 3" xfId="23369" xr:uid="{1F5BBE8A-799A-485D-B6B0-21043931FC49}"/>
    <cellStyle name="Note 69 2 6 4" xfId="25885" xr:uid="{80445B9B-3AC6-4561-A779-7E82AD27C97D}"/>
    <cellStyle name="Note 69 2 7" xfId="8047" xr:uid="{05BE5E05-5C9E-44C6-A8AB-98F13197A9BD}"/>
    <cellStyle name="Note 69 2 7 2" xfId="14518" xr:uid="{C449642B-3709-4A1A-A18F-8E050103A8CC}"/>
    <cellStyle name="Note 69 2 7 2 2" xfId="19453" xr:uid="{0EBA889D-6805-4A3B-959C-160FE23FE181}"/>
    <cellStyle name="Note 69 2 7 2 3" xfId="31528" xr:uid="{8DB6617E-FF14-454B-ADC9-E625C773F9A1}"/>
    <cellStyle name="Note 69 2 7 3" xfId="22486" xr:uid="{5D4E16E0-F334-47F1-9A61-444C4BE9C037}"/>
    <cellStyle name="Note 69 2 7 4" xfId="26008" xr:uid="{42211B3E-B030-4928-BF6A-3E273103E4B4}"/>
    <cellStyle name="Note 69 2 8" xfId="8626" xr:uid="{6EA9C19C-774C-4E55-931F-067BDAB25129}"/>
    <cellStyle name="Note 69 2 8 2" xfId="15097" xr:uid="{4DBD9FC1-3FCF-41E0-B29B-84EE1B988A2E}"/>
    <cellStyle name="Note 69 2 8 2 2" xfId="20571" xr:uid="{BB729ED4-48D6-4504-8656-B2A4594AD3E9}"/>
    <cellStyle name="Note 69 2 8 2 3" xfId="31999" xr:uid="{A5B49D43-8EC1-4487-9DC4-E2B159AD2567}"/>
    <cellStyle name="Note 69 2 8 3" xfId="23806" xr:uid="{755F3402-8B99-43FE-A176-F88861916F7B}"/>
    <cellStyle name="Note 69 2 8 4" xfId="26478" xr:uid="{9BF78ED8-C690-4F73-96E7-B52250EDC0A2}"/>
    <cellStyle name="Note 69 2 9" xfId="8396" xr:uid="{7FEF441C-B509-4DB4-87D6-B9A3BD90998C}"/>
    <cellStyle name="Note 69 2 9 2" xfId="14867" xr:uid="{F9A15AFE-8655-4B04-BFDE-4E346A033A41}"/>
    <cellStyle name="Note 69 2 9 2 2" xfId="4819" xr:uid="{8750266A-552B-4022-80B9-CD2669BAD21D}"/>
    <cellStyle name="Note 69 2 9 2 3" xfId="31778" xr:uid="{2934A6EC-5D7F-488B-B8F1-86BE5C2C0D42}"/>
    <cellStyle name="Note 69 2 9 3" xfId="17591" xr:uid="{965E04C9-EA39-4F95-85B0-6F953E4EEF13}"/>
    <cellStyle name="Note 69 2 9 4" xfId="26259" xr:uid="{93B691E4-CBB7-4854-8B12-2EC12B4728DA}"/>
    <cellStyle name="Note 69 20" xfId="11184" xr:uid="{710BFFD2-7D37-4B2C-BB22-43A2E43F07FD}"/>
    <cellStyle name="Note 69 20 2" xfId="19720" xr:uid="{F524B4EE-8313-4CBC-804E-8D1F4F3D687E}"/>
    <cellStyle name="Note 69 20 3" xfId="28506" xr:uid="{5AC41295-7EE3-47F8-9C37-3E6316C7BC47}"/>
    <cellStyle name="Note 69 21" xfId="11681" xr:uid="{9037ACB1-0B16-449E-B81A-EDC3F3742406}"/>
    <cellStyle name="Note 69 21 2" xfId="4702" xr:uid="{960CCAA0-B8E3-4719-83BF-08B2115C3B25}"/>
    <cellStyle name="Note 69 21 3" xfId="28967" xr:uid="{630AEE9F-B5EB-4E77-BF65-7A36F5D71C4B}"/>
    <cellStyle name="Note 69 22" xfId="10660" xr:uid="{8A3A7732-9EB9-452E-AAB6-2D2D65EFB739}"/>
    <cellStyle name="Note 69 22 2" xfId="19653" xr:uid="{08F3AE8D-63F5-402C-A472-48DC07DD3BC2}"/>
    <cellStyle name="Note 69 22 3" xfId="28215" xr:uid="{75E135B5-7429-4C71-A5F4-DD623745197B}"/>
    <cellStyle name="Note 69 23" xfId="11945" xr:uid="{69F0ED50-A7AF-4164-89E0-4346806BE233}"/>
    <cellStyle name="Note 69 23 2" xfId="5616" xr:uid="{E525A92E-8DAE-4B70-8C44-1B96DC27D7EB}"/>
    <cellStyle name="Note 69 23 3" xfId="29224" xr:uid="{F9FFEA77-B526-455D-9FCD-43B9CB609810}"/>
    <cellStyle name="Note 69 24" xfId="12128" xr:uid="{3736B0C4-D286-4164-8E13-EC82F7D78DFF}"/>
    <cellStyle name="Note 69 24 2" xfId="19887" xr:uid="{449C8B4D-DE4A-4F2A-9FEB-3D0F16CC47B9}"/>
    <cellStyle name="Note 69 24 3" xfId="29403" xr:uid="{67EC62B5-8EE1-44CE-8BDF-9A41AE3FB4FC}"/>
    <cellStyle name="Note 69 25" xfId="12248" xr:uid="{AE499C3F-FB28-4069-9633-743FD3CDD9F2}"/>
    <cellStyle name="Note 69 25 2" xfId="5225" xr:uid="{204C1EFC-2BD1-44BE-8C1F-3424E009A9E4}"/>
    <cellStyle name="Note 69 25 3" xfId="29519" xr:uid="{5A1C9176-0EDC-4C23-8964-F0E0A2D0A5EE}"/>
    <cellStyle name="Note 69 26" xfId="17271" xr:uid="{11C0E584-6908-49BC-AE38-F52795F15C76}"/>
    <cellStyle name="Note 69 26 2" xfId="5156" xr:uid="{EB0E3385-C83F-4453-8201-E52EDEEB50D2}"/>
    <cellStyle name="Note 69 26 3" xfId="33835" xr:uid="{08EF5C95-5FAE-47E2-BD6F-FFB9A3781C2A}"/>
    <cellStyle name="Note 69 27" xfId="21828" xr:uid="{A4A9CEE7-746D-4DFF-B99A-60D2D1686A2D}"/>
    <cellStyle name="Note 69 28" xfId="34202" xr:uid="{F7A54F7B-0D3A-4577-B266-ED2804DF52A5}"/>
    <cellStyle name="Note 69 29" xfId="33914" xr:uid="{E9E95C62-2A7D-45B2-98BC-60134F9DF280}"/>
    <cellStyle name="Note 69 3" xfId="2417" xr:uid="{00000000-0005-0000-0000-000072090000}"/>
    <cellStyle name="Note 69 3 2" xfId="4331" xr:uid="{D709B28B-EA5C-41E4-BF03-82ED3FFD0FBD}"/>
    <cellStyle name="Note 69 3 2 2" xfId="13602" xr:uid="{35F11AEF-5B6D-4DF9-8429-DFBF321EE172}"/>
    <cellStyle name="Note 69 3 2 2 2" xfId="18939" xr:uid="{4DF661E3-78D4-4960-928B-21932B087394}"/>
    <cellStyle name="Note 69 3 2 2 3" xfId="30743" xr:uid="{DC59DDD5-A29A-4C6D-A425-CD7A1DF6DC0E}"/>
    <cellStyle name="Note 69 3 2 3" xfId="4724" xr:uid="{64080C29-519D-42EE-A09E-0A6656BC0F54}"/>
    <cellStyle name="Note 69 3 2 4" xfId="25212" xr:uid="{457C520B-479E-4A04-ACD8-3D5646F4E676}"/>
    <cellStyle name="Note 69 3 3" xfId="11684" xr:uid="{63D34F8A-765A-4FEC-86BC-CA13A77FCC38}"/>
    <cellStyle name="Note 69 3 3 2" xfId="18955" xr:uid="{4836B0A8-D6FF-426A-824A-B33B6D66EDD8}"/>
    <cellStyle name="Note 69 3 3 3" xfId="28970" xr:uid="{B7D67697-8C36-4908-9437-AC11E579FAE0}"/>
    <cellStyle name="Note 69 3 4" xfId="12523" xr:uid="{77020835-AFA2-4791-875C-6FE5BEB08371}"/>
    <cellStyle name="Note 69 3 4 2" xfId="4856" xr:uid="{AE426ED2-A330-4618-A934-C4BA59667028}"/>
    <cellStyle name="Note 69 3 4 3" xfId="29749" xr:uid="{119304AE-9125-4353-BAE7-0778AAFC6F4E}"/>
    <cellStyle name="Note 69 3 5" xfId="5099" xr:uid="{9C598EC8-09AD-4E95-B020-3041D47E3843}"/>
    <cellStyle name="Note 69 3 6" xfId="24225" xr:uid="{0C736BA3-78C2-490F-84CF-F76A89C1906C}"/>
    <cellStyle name="Note 69 30" xfId="34120" xr:uid="{7C737B4A-F359-4AA2-A3DA-CD2CF7A839B1}"/>
    <cellStyle name="Note 69 4" xfId="3344" xr:uid="{0939E711-E70E-44FC-8AF8-6EF4F68302DA}"/>
    <cellStyle name="Note 69 4 2" xfId="12974" xr:uid="{FA0D063C-3318-4528-B670-530D662B1494}"/>
    <cellStyle name="Note 69 4 2 2" xfId="19890" xr:uid="{D29164A3-C108-42C8-ABE9-8D1B89AC9C14}"/>
    <cellStyle name="Note 69 4 2 3" xfId="30199" xr:uid="{188A3A99-A031-4DAC-A447-3858F9F66052}"/>
    <cellStyle name="Note 69 4 3" xfId="6624" xr:uid="{83AB9EFD-82A4-4DC7-AC95-9351913F61D6}"/>
    <cellStyle name="Note 69 4 4" xfId="6044" xr:uid="{081ACFB4-63B1-4E9A-95B8-2BA249472527}"/>
    <cellStyle name="Note 69 5" xfId="3450" xr:uid="{DC7103C6-F5AF-4441-BD29-2865952DEFFA}"/>
    <cellStyle name="Note 69 5 2" xfId="13599" xr:uid="{76C87CD1-9302-4C1F-8DF4-D70F8D9BCE43}"/>
    <cellStyle name="Note 69 5 2 2" xfId="22578" xr:uid="{2E50CABE-DBB0-4DB0-8EFD-1F3B31E59B95}"/>
    <cellStyle name="Note 69 5 2 3" xfId="30740" xr:uid="{1FECDEBA-216B-4F2C-AF94-890823C1180F}"/>
    <cellStyle name="Note 69 5 3" xfId="7232" xr:uid="{8387FE2E-6FB4-43CC-A4DA-CEDC400B0B9B}"/>
    <cellStyle name="Note 69 5 4" xfId="23029" xr:uid="{21AD674D-6DAB-49FE-ADB7-5F52322B6283}"/>
    <cellStyle name="Note 69 5 5" xfId="25209" xr:uid="{B1C41BB2-79B8-4AEA-80F4-D64C8011D462}"/>
    <cellStyle name="Note 69 6" xfId="3837" xr:uid="{59D078DD-2752-40F8-A961-E0DE6A3C0D04}"/>
    <cellStyle name="Note 69 6 2" xfId="14153" xr:uid="{0B8FA775-F437-4BD2-8925-DF242A3C9BE9}"/>
    <cellStyle name="Note 69 6 2 2" xfId="19744" xr:uid="{E1C5BF20-8F4D-4571-83E4-7B9DA87971AD}"/>
    <cellStyle name="Note 69 6 2 3" xfId="31181" xr:uid="{6AC579F6-2F19-4FF0-8D1B-747B51786AEC}"/>
    <cellStyle name="Note 69 6 3" xfId="20352" xr:uid="{B91ED90D-86F8-4DCA-8124-4A5B84787DBF}"/>
    <cellStyle name="Note 69 6 4" xfId="25660" xr:uid="{D25A0407-39F3-4699-AA58-73902F242A41}"/>
    <cellStyle name="Note 69 7" xfId="7572" xr:uid="{DA6FFA55-612C-42E8-A351-DEDB77BB8012}"/>
    <cellStyle name="Note 69 7 2" xfId="13976" xr:uid="{284D4A39-E92B-440A-9974-04552B06FE4E}"/>
    <cellStyle name="Note 69 7 2 2" xfId="17403" xr:uid="{99D57C03-6B57-476E-9BF3-A9CD08A9B63D}"/>
    <cellStyle name="Note 69 7 2 3" xfId="31006" xr:uid="{AC1B50F5-85E5-4D19-A423-DDEB625B9B03}"/>
    <cellStyle name="Note 69 7 3" xfId="21701" xr:uid="{86C99261-88A2-4A0E-814F-CF1050017CAD}"/>
    <cellStyle name="Note 69 7 4" xfId="25485" xr:uid="{FA67544B-F89D-4978-BF79-11884D76A6D4}"/>
    <cellStyle name="Note 69 8" xfId="7918" xr:uid="{5CD91B1A-4FAC-4B12-9EF9-659EAC521B5B}"/>
    <cellStyle name="Note 69 8 2" xfId="14389" xr:uid="{C87977ED-D0CD-42F3-901C-D240A35699D8}"/>
    <cellStyle name="Note 69 8 2 2" xfId="21883" xr:uid="{A1CEA779-5120-4B14-93C8-EF8A76870DAB}"/>
    <cellStyle name="Note 69 8 2 3" xfId="31405" xr:uid="{BCF54FA1-60E6-4E23-AF4B-0D106E80C517}"/>
    <cellStyle name="Note 69 8 3" xfId="23829" xr:uid="{272411DE-E8F7-4030-A16D-19684FB302F0}"/>
    <cellStyle name="Note 69 8 4" xfId="25884" xr:uid="{97E7FD48-AFF4-4510-936B-B1133158E614}"/>
    <cellStyle name="Note 69 9" xfId="8048" xr:uid="{78113551-0DC8-476B-B301-81F8E10EA245}"/>
    <cellStyle name="Note 69 9 2" xfId="14519" xr:uid="{33C9DA9F-5C8E-4ED9-9B7A-191FEED650DF}"/>
    <cellStyle name="Note 69 9 2 2" xfId="5134" xr:uid="{A31F673F-FDE8-48F7-8F2A-E7C302EEDA73}"/>
    <cellStyle name="Note 69 9 2 3" xfId="31529" xr:uid="{05A1089A-D5ED-4E2C-83A6-D44AB950418C}"/>
    <cellStyle name="Note 69 9 3" xfId="7663" xr:uid="{AFC794EF-47AA-41C2-B973-B50E6623FC2D}"/>
    <cellStyle name="Note 69 9 4" xfId="26009" xr:uid="{7B6C7A67-65B9-4441-978D-A776928F8830}"/>
    <cellStyle name="Note 69_TRAFO" xfId="2418" xr:uid="{00000000-0005-0000-0000-000073090000}"/>
    <cellStyle name="Note 7" xfId="2419" xr:uid="{00000000-0005-0000-0000-000074090000}"/>
    <cellStyle name="Note 7 10" xfId="8557" xr:uid="{18DB08C2-A7CA-4AE4-B4B5-D4033DAFF63F}"/>
    <cellStyle name="Note 7 10 2" xfId="15028" xr:uid="{B41B1E22-5F80-433E-971F-BC4D691275C2}"/>
    <cellStyle name="Note 7 10 2 2" xfId="22450" xr:uid="{30FB636E-70B0-459F-8279-C9C5BE7DBA4A}"/>
    <cellStyle name="Note 7 10 2 3" xfId="31935" xr:uid="{E9E853D7-3729-43C6-8609-EBF22FD62413}"/>
    <cellStyle name="Note 7 10 3" xfId="4876" xr:uid="{06A46DB5-842F-47BB-B2BE-144B35B8DCFA}"/>
    <cellStyle name="Note 7 10 4" xfId="26415" xr:uid="{537228BF-EBF2-48D9-856D-88D79FBB1157}"/>
    <cellStyle name="Note 7 11" xfId="9108" xr:uid="{C991615F-C787-4E75-A163-1597D0E8E988}"/>
    <cellStyle name="Note 7 11 2" xfId="15579" xr:uid="{16612697-A38A-4432-8E0C-B17547E88BDF}"/>
    <cellStyle name="Note 7 11 2 2" xfId="4672" xr:uid="{091CF66F-7CB7-4EE7-BE80-0E318DC0C181}"/>
    <cellStyle name="Note 7 11 2 3" xfId="32398" xr:uid="{4400CF82-E743-42EF-8411-E0CF5EA8C303}"/>
    <cellStyle name="Note 7 11 3" xfId="17659" xr:uid="{7D732C8E-9631-44D0-9F55-98D6407291D5}"/>
    <cellStyle name="Note 7 11 4" xfId="26880" xr:uid="{FD312590-BBAF-450C-9601-142305E1F409}"/>
    <cellStyle name="Note 7 12" xfId="9199" xr:uid="{CA3954F7-6033-44F5-B51F-46BF212E1756}"/>
    <cellStyle name="Note 7 12 2" xfId="15670" xr:uid="{EBA52A00-070C-4F92-A870-BF3435D26D1F}"/>
    <cellStyle name="Note 7 12 2 2" xfId="20109" xr:uid="{7294D96A-02A4-4892-A2F8-9A1C282C7B5B}"/>
    <cellStyle name="Note 7 12 2 3" xfId="32484" xr:uid="{08020485-2571-441D-BE05-E84EE163D95D}"/>
    <cellStyle name="Note 7 12 3" xfId="22052" xr:uid="{9070C5A4-F700-4972-8694-486A42DB28E2}"/>
    <cellStyle name="Note 7 12 4" xfId="26966" xr:uid="{D3CB3E4E-426F-4479-972F-0E560BDE434E}"/>
    <cellStyle name="Note 7 13" xfId="9342" xr:uid="{D7A2B3CD-1AFE-4C1E-99D2-8C67E1D8DD78}"/>
    <cellStyle name="Note 7 13 2" xfId="15813" xr:uid="{ED926DEA-581A-4030-8312-238CFEFF10F9}"/>
    <cellStyle name="Note 7 13 2 2" xfId="4424" xr:uid="{016D1EA6-D230-401B-BCA2-B5127568614F}"/>
    <cellStyle name="Note 7 13 2 3" xfId="32623" xr:uid="{57418F32-1254-4BA1-A446-ED268F5455D2}"/>
    <cellStyle name="Note 7 13 3" xfId="22463" xr:uid="{0440969E-D206-4F59-A9CE-8B21A0CF3EAA}"/>
    <cellStyle name="Note 7 13 4" xfId="27104" xr:uid="{26BFA78C-9213-491B-8278-CA1237E0C2D5}"/>
    <cellStyle name="Note 7 14" xfId="9474" xr:uid="{452138FC-44DF-44B2-B087-CA8681AA049C}"/>
    <cellStyle name="Note 7 14 2" xfId="15945" xr:uid="{AF760BD3-722D-480A-81AD-53639328130F}"/>
    <cellStyle name="Note 7 14 2 2" xfId="5206" xr:uid="{1A7E6014-66DC-476E-9653-F01ECACF2F61}"/>
    <cellStyle name="Note 7 14 2 3" xfId="32742" xr:uid="{10CA8750-A413-40CA-9617-A7BD3ACCFB83}"/>
    <cellStyle name="Note 7 14 3" xfId="21107" xr:uid="{195A8585-2B01-4073-8B03-980C6221A1B4}"/>
    <cellStyle name="Note 7 14 4" xfId="27223" xr:uid="{DAFFA734-6784-4CC2-8625-D145CBE3B5AB}"/>
    <cellStyle name="Note 7 15" xfId="10032" xr:uid="{86AEAC8E-78D1-497A-8F16-718AFE097280}"/>
    <cellStyle name="Note 7 15 2" xfId="16503" xr:uid="{AF4D825C-1895-4917-9F2F-28AD6C49FFAA}"/>
    <cellStyle name="Note 7 15 2 2" xfId="20417" xr:uid="{2A7F2C6A-5E97-4BDD-86FB-7304BEC09162}"/>
    <cellStyle name="Note 7 15 2 3" xfId="33120" xr:uid="{B6297476-A30C-4346-98AF-A5CC31EECA27}"/>
    <cellStyle name="Note 7 15 3" xfId="18698" xr:uid="{F11E23A5-FD09-49B7-BBD1-0766BC4EF43B}"/>
    <cellStyle name="Note 7 15 4" xfId="27608" xr:uid="{2A485E13-D3DF-451F-A857-0440C8393E99}"/>
    <cellStyle name="Note 7 16" xfId="10211" xr:uid="{0D556F90-E3FE-4CC5-966D-3E67F7C18EAB}"/>
    <cellStyle name="Note 7 16 2" xfId="16682" xr:uid="{9D8B134D-62F1-4E7E-9B83-CA80AF749F0D}"/>
    <cellStyle name="Note 7 16 2 2" xfId="5984" xr:uid="{6127AB05-00C7-49AC-8632-C4AF5BF6E1DD}"/>
    <cellStyle name="Note 7 16 2 3" xfId="33297" xr:uid="{2229CCE7-CF7C-4AA7-82F9-6D4A72AEB016}"/>
    <cellStyle name="Note 7 16 3" xfId="22598" xr:uid="{E3FFA7CF-71C0-4BF2-A3CB-B9AE4247B401}"/>
    <cellStyle name="Note 7 16 4" xfId="27784" xr:uid="{8EE08160-0424-4E07-A138-7374E5A76FED}"/>
    <cellStyle name="Note 7 17" xfId="10388" xr:uid="{45D47ADC-0390-4884-87B6-20E52869D339}"/>
    <cellStyle name="Note 7 17 2" xfId="16859" xr:uid="{48AAA020-C80F-4BB6-ACB4-C003144E6845}"/>
    <cellStyle name="Note 7 17 2 2" xfId="19505" xr:uid="{1806520C-A351-43B4-97EE-B26E452A00ED}"/>
    <cellStyle name="Note 7 17 2 3" xfId="33472" xr:uid="{9E6D4A6B-37B7-41F7-9FC2-50632DA7C22E}"/>
    <cellStyle name="Note 7 17 3" xfId="18352" xr:uid="{30DCDD84-8413-4874-ADCE-31646928D72D}"/>
    <cellStyle name="Note 7 17 4" xfId="27960" xr:uid="{09F8458E-61F3-46A2-9A62-9D3E5099EAC6}"/>
    <cellStyle name="Note 7 18" xfId="10550" xr:uid="{FDD7F632-753B-4085-A807-4D01C21062B1}"/>
    <cellStyle name="Note 7 18 2" xfId="17021" xr:uid="{3C4F5A5A-A987-4583-A299-6A6057E56EE4}"/>
    <cellStyle name="Note 7 18 2 2" xfId="23706" xr:uid="{DD8203A9-A484-4E9C-9F35-1AB3EA92D35D}"/>
    <cellStyle name="Note 7 18 2 3" xfId="33632" xr:uid="{DE73BA48-A100-4B46-A03D-070923B4B36C}"/>
    <cellStyle name="Note 7 18 3" xfId="22553" xr:uid="{4E13904A-608D-448B-94D7-FFF3DD2FE040}"/>
    <cellStyle name="Note 7 18 4" xfId="28120" xr:uid="{17A1A190-531F-4F6E-BFA5-39A3AEF5E99E}"/>
    <cellStyle name="Note 7 19" xfId="11186" xr:uid="{B241AF04-B5D1-4627-97F5-32040B575942}"/>
    <cellStyle name="Note 7 19 2" xfId="20759" xr:uid="{69A7A6CF-F574-479C-84CC-99B807885CDC}"/>
    <cellStyle name="Note 7 19 3" xfId="28508" xr:uid="{232D6F48-C899-44C0-A342-584C9FB3CEAD}"/>
    <cellStyle name="Note 7 2" xfId="2420" xr:uid="{00000000-0005-0000-0000-000075090000}"/>
    <cellStyle name="Note 7 2 10" xfId="9109" xr:uid="{B4E31D59-9E8F-4225-A0D5-AE32C4180115}"/>
    <cellStyle name="Note 7 2 10 2" xfId="15580" xr:uid="{65A5EDC6-6588-4479-BAD9-E2641150F224}"/>
    <cellStyle name="Note 7 2 10 2 2" xfId="21908" xr:uid="{C75A9A47-651F-411E-BFF0-EA945798076B}"/>
    <cellStyle name="Note 7 2 10 2 3" xfId="32399" xr:uid="{24128702-6FC5-43E0-9F77-56F6516EFFBF}"/>
    <cellStyle name="Note 7 2 10 3" xfId="22054" xr:uid="{199B495D-D5EF-405C-9FEF-FE18FD077B9C}"/>
    <cellStyle name="Note 7 2 10 4" xfId="26881" xr:uid="{3409ACA0-2463-4BBA-9D4C-887F03A40421}"/>
    <cellStyle name="Note 7 2 11" xfId="8936" xr:uid="{A4C1EE25-8219-4DE4-B401-7F509A30F27D}"/>
    <cellStyle name="Note 7 2 11 2" xfId="15407" xr:uid="{09CDFE6D-5560-4228-A8B6-579E3D310D88}"/>
    <cellStyle name="Note 7 2 11 2 2" xfId="20740" xr:uid="{3930CBD5-843C-43DE-9675-22D32D874CB2}"/>
    <cellStyle name="Note 7 2 11 2 3" xfId="32227" xr:uid="{4B65DFE5-5152-4CE4-9717-0500C5EFCD4B}"/>
    <cellStyle name="Note 7 2 11 3" xfId="5030" xr:uid="{0B696C33-6A86-4004-B2C3-434409CFF301}"/>
    <cellStyle name="Note 7 2 11 4" xfId="26709" xr:uid="{62277580-D3A5-4559-B12B-F1C1804142CB}"/>
    <cellStyle name="Note 7 2 12" xfId="9343" xr:uid="{D439463E-59C0-4808-9448-E0E13FC8F2E2}"/>
    <cellStyle name="Note 7 2 12 2" xfId="15814" xr:uid="{F18A3E33-F1C3-40D8-9669-77DE71FFDA05}"/>
    <cellStyle name="Note 7 2 12 2 2" xfId="18225" xr:uid="{8364430C-269A-431D-AE5A-BD7161945EC8}"/>
    <cellStyle name="Note 7 2 12 2 3" xfId="32624" xr:uid="{D6C5E9E7-F6EC-4FF6-BDA1-B46508ED5B7B}"/>
    <cellStyle name="Note 7 2 12 3" xfId="23348" xr:uid="{C341BEF9-E36D-44D3-86D5-33ADAB18C25F}"/>
    <cellStyle name="Note 7 2 12 4" xfId="27105" xr:uid="{90351A8E-53C2-4C2D-8019-B5DC339AB97F}"/>
    <cellStyle name="Note 7 2 13" xfId="9473" xr:uid="{C4DE87AA-CBEA-438A-A9B3-563529B9224E}"/>
    <cellStyle name="Note 7 2 13 2" xfId="15944" xr:uid="{4A1B8F51-48AD-47BB-ACA4-0AB6C4DACF71}"/>
    <cellStyle name="Note 7 2 13 2 2" xfId="20039" xr:uid="{9B66160D-0FE0-427D-8DF7-62529D6C801F}"/>
    <cellStyle name="Note 7 2 13 2 3" xfId="32741" xr:uid="{23193FDB-216F-4C9B-93CE-E7E84508F21E}"/>
    <cellStyle name="Note 7 2 13 3" xfId="4847" xr:uid="{831E2E44-9CD1-4DC4-B877-D8278D91024D}"/>
    <cellStyle name="Note 7 2 13 4" xfId="27222" xr:uid="{E6FC36D4-995E-4BEF-83BA-7DE739CA45A8}"/>
    <cellStyle name="Note 7 2 14" xfId="10033" xr:uid="{02DCACC6-779C-45B2-A41E-100DD5587079}"/>
    <cellStyle name="Note 7 2 14 2" xfId="16504" xr:uid="{BA0C481C-43BD-40A7-AC37-0F7EE6B2F958}"/>
    <cellStyle name="Note 7 2 14 2 2" xfId="19643" xr:uid="{58C2B154-77B1-4A3E-92AA-051A7753FD1E}"/>
    <cellStyle name="Note 7 2 14 2 3" xfId="33121" xr:uid="{B18EBA43-CA0A-4BF6-A83C-453C66AA6C8A}"/>
    <cellStyle name="Note 7 2 14 3" xfId="18390" xr:uid="{50C3EC76-EBFC-4017-9DC7-A333DDDC2725}"/>
    <cellStyle name="Note 7 2 14 4" xfId="27609" xr:uid="{50CF0C95-8214-487C-973B-477B3DF58B45}"/>
    <cellStyle name="Note 7 2 15" xfId="10212" xr:uid="{4FDCE6BA-B1E9-49AD-ACF2-B34A435D17CB}"/>
    <cellStyle name="Note 7 2 15 2" xfId="16683" xr:uid="{0C1DB785-F152-43BD-BBBB-0139C6AB44D9}"/>
    <cellStyle name="Note 7 2 15 2 2" xfId="20044" xr:uid="{3B85FA7D-FCCA-49AB-9675-7812C6E47F9B}"/>
    <cellStyle name="Note 7 2 15 2 3" xfId="33298" xr:uid="{142C9B36-5476-4578-AE31-ADA8033AAC57}"/>
    <cellStyle name="Note 7 2 15 3" xfId="20308" xr:uid="{547DF04A-7B65-4652-B234-E0431E34DE2A}"/>
    <cellStyle name="Note 7 2 15 4" xfId="27785" xr:uid="{B52DAD6D-DFDA-4774-82DE-881FCEADBF45}"/>
    <cellStyle name="Note 7 2 16" xfId="10389" xr:uid="{C8AB1C3C-EF79-405E-ACA2-FAFA5B046D73}"/>
    <cellStyle name="Note 7 2 16 2" xfId="16860" xr:uid="{107EA767-23FD-44B5-80A3-BF0617F51F5D}"/>
    <cellStyle name="Note 7 2 16 2 2" xfId="7710" xr:uid="{0B6565CD-76BE-4E58-ACF2-28BF8D258AD4}"/>
    <cellStyle name="Note 7 2 16 2 3" xfId="33473" xr:uid="{1F5359AA-F549-4751-A0AF-2B423EF8BF7C}"/>
    <cellStyle name="Note 7 2 16 3" xfId="21646" xr:uid="{47523449-F2F6-444A-8919-111F905EB2C7}"/>
    <cellStyle name="Note 7 2 16 4" xfId="27961" xr:uid="{757D05B8-C91A-4945-AE4E-FBC8ECFB09A9}"/>
    <cellStyle name="Note 7 2 17" xfId="10551" xr:uid="{2FFC24B5-F648-4583-B5A5-3AB31689D7AB}"/>
    <cellStyle name="Note 7 2 17 2" xfId="17022" xr:uid="{A2F4EF08-6944-4492-A163-8014F837C292}"/>
    <cellStyle name="Note 7 2 17 2 2" xfId="20479" xr:uid="{27F1B51C-24A7-4E6B-AA9F-726B676307C4}"/>
    <cellStyle name="Note 7 2 17 2 3" xfId="33633" xr:uid="{EA13ADB3-6117-479B-B278-D0BEEBC20E16}"/>
    <cellStyle name="Note 7 2 17 3" xfId="23364" xr:uid="{A896E758-12C4-4CBE-B1FA-02B401432308}"/>
    <cellStyle name="Note 7 2 17 4" xfId="28121" xr:uid="{C1D2C050-3E3E-4702-A2E7-E4DD8871C774}"/>
    <cellStyle name="Note 7 2 18" xfId="11187" xr:uid="{5F704667-D7AE-4B9F-84B5-38CD433308EA}"/>
    <cellStyle name="Note 7 2 18 2" xfId="19582" xr:uid="{C8422CAE-0EF4-4ABF-BC2C-5CEB08691653}"/>
    <cellStyle name="Note 7 2 18 3" xfId="28509" xr:uid="{2FE6BE53-2ACF-4809-A358-44470A6EFCC5}"/>
    <cellStyle name="Note 7 2 19" xfId="11686" xr:uid="{FC2A1B20-8BD5-4310-A989-DCF086AAF9DC}"/>
    <cellStyle name="Note 7 2 19 2" xfId="18057" xr:uid="{C8EC85A4-BB3D-4D4A-94CF-CA7FCACA640A}"/>
    <cellStyle name="Note 7 2 19 3" xfId="28972" xr:uid="{65EF0269-A24B-4F0A-AB2F-88AF08AE6749}"/>
    <cellStyle name="Note 7 2 2" xfId="2421" xr:uid="{00000000-0005-0000-0000-000076090000}"/>
    <cellStyle name="Note 7 2 2 2" xfId="4332" xr:uid="{2C267398-017B-447F-A58D-20156D215543}"/>
    <cellStyle name="Note 7 2 2 2 2" xfId="13605" xr:uid="{C8AD9D4B-23D2-4061-BA04-BEDAFE9775BB}"/>
    <cellStyle name="Note 7 2 2 2 2 2" xfId="21347" xr:uid="{256D26D8-80F8-4E1D-AD63-64036433E218}"/>
    <cellStyle name="Note 7 2 2 2 2 3" xfId="30746" xr:uid="{85E42B9E-B16E-48E8-A5FF-C5AB1F8462B5}"/>
    <cellStyle name="Note 7 2 2 2 3" xfId="21381" xr:uid="{C073E681-487F-41AB-98D4-37FEA4D7AFD9}"/>
    <cellStyle name="Note 7 2 2 2 4" xfId="25215" xr:uid="{B2A000AE-06EE-4751-ABF0-2318018A61B1}"/>
    <cellStyle name="Note 7 2 2 3" xfId="11687" xr:uid="{124FE6D7-4BC2-4BE6-887F-702DB766B297}"/>
    <cellStyle name="Note 7 2 2 3 2" xfId="4736" xr:uid="{32568BEB-7C19-47F6-9D39-5FFBC6D5A6C6}"/>
    <cellStyle name="Note 7 2 2 3 3" xfId="28973" xr:uid="{FDB94ED2-CD2B-4280-AB3B-951B1CE82C12}"/>
    <cellStyle name="Note 7 2 2 4" xfId="12524" xr:uid="{DF6F32BF-9C3D-4C51-BB19-81B925424B55}"/>
    <cellStyle name="Note 7 2 2 4 2" xfId="5605" xr:uid="{41165499-6B28-4B6F-A651-33543B5CC413}"/>
    <cellStyle name="Note 7 2 2 4 3" xfId="29750" xr:uid="{8B5ACFED-8E1D-47C3-AB5D-2ABC7EB01FA4}"/>
    <cellStyle name="Note 7 2 2 5" xfId="20053" xr:uid="{CF06DD62-7D78-4AED-AA5E-0D5276FC969D}"/>
    <cellStyle name="Note 7 2 20" xfId="10657" xr:uid="{3B16AA67-C6FB-420D-9DED-D12DAD46DBC7}"/>
    <cellStyle name="Note 7 2 20 2" xfId="20615" xr:uid="{FD21A8E2-ACFE-4436-912B-A0F16E7ACE5F}"/>
    <cellStyle name="Note 7 2 20 3" xfId="28212" xr:uid="{7CCEE806-BE0D-4D3A-A7B0-6568EF9A01B3}"/>
    <cellStyle name="Note 7 2 21" xfId="11948" xr:uid="{B907534C-43DD-48A4-BDE5-6FC2DB5F3CE9}"/>
    <cellStyle name="Note 7 2 21 2" xfId="20792" xr:uid="{039DF2C9-49E1-41D7-9744-4FC56627F437}"/>
    <cellStyle name="Note 7 2 21 3" xfId="29227" xr:uid="{3CADCF06-3252-4FF1-8AD5-EBD397C07AB6}"/>
    <cellStyle name="Note 7 2 22" xfId="12131" xr:uid="{FA290B4A-86A5-4CE3-B860-1B0866EB8ADC}"/>
    <cellStyle name="Note 7 2 22 2" xfId="23235" xr:uid="{4BE70CD4-BC48-4A25-9A2F-5E912DD60B6F}"/>
    <cellStyle name="Note 7 2 22 3" xfId="29406" xr:uid="{E2D46C81-8F38-49D6-B0C8-23B3BCE2BB6C}"/>
    <cellStyle name="Note 7 2 23" xfId="12251" xr:uid="{4EAE3669-A63D-4CEE-8BE2-C12A1787A93D}"/>
    <cellStyle name="Note 7 2 23 2" xfId="19554" xr:uid="{432F1CD0-2BCA-4D9A-8370-0843F43D5E21}"/>
    <cellStyle name="Note 7 2 23 3" xfId="29522" xr:uid="{23C0F38D-6ACC-4B3D-AF41-FC6642E9003E}"/>
    <cellStyle name="Note 7 2 24" xfId="17274" xr:uid="{137106ED-B590-4379-A666-C20DB87A41DB}"/>
    <cellStyle name="Note 7 2 24 2" xfId="18615" xr:uid="{E23FF3F6-D196-4C4A-B4E8-9E7EEE647C57}"/>
    <cellStyle name="Note 7 2 24 3" xfId="33838" xr:uid="{CACEB85B-CC2C-43E3-B7A4-6A7EB93B4820}"/>
    <cellStyle name="Note 7 2 25" xfId="20337" xr:uid="{4C13E949-BAB4-4FE9-9B7B-41D17BB312E4}"/>
    <cellStyle name="Note 7 2 26" xfId="25363" xr:uid="{225013A8-501D-4C12-AE14-2CE376FF32F1}"/>
    <cellStyle name="Note 7 2 27" xfId="34273" xr:uid="{4EFE957C-7EF7-4E7D-9FB2-CBC58E3DAB21}"/>
    <cellStyle name="Note 7 2 28" xfId="33934" xr:uid="{96131582-6C3E-4F2B-BBD5-3C96C9464421}"/>
    <cellStyle name="Note 7 2 3" xfId="3448" xr:uid="{923C6867-DA69-4362-9B42-E45F8A03D181}"/>
    <cellStyle name="Note 7 2 3 2" xfId="13604" xr:uid="{91485551-C9C9-4558-B198-8DFB451175CA}"/>
    <cellStyle name="Note 7 2 3 2 2" xfId="18311" xr:uid="{A3AE2590-BB8F-4278-AD00-25D12AAA9A4F}"/>
    <cellStyle name="Note 7 2 3 2 3" xfId="30745" xr:uid="{F0008C2B-80EA-4819-840E-B2450EB2DAE1}"/>
    <cellStyle name="Note 7 2 3 3" xfId="7237" xr:uid="{E43B6BF0-D8DA-42C9-BA3F-0D6EDCEFB4A8}"/>
    <cellStyle name="Note 7 2 3 4" xfId="22797" xr:uid="{36D7D56F-56B1-445B-BF8B-B05DF9A7376D}"/>
    <cellStyle name="Note 7 2 3 5" xfId="25214" xr:uid="{8E280F0D-C86D-40C3-935F-293F4691313A}"/>
    <cellStyle name="Note 7 2 4" xfId="3840" xr:uid="{A0D7EE96-6F9A-48DC-AB8C-6831A57B87A7}"/>
    <cellStyle name="Note 7 2 4 2" xfId="14156" xr:uid="{B8FADD2E-7BF7-4412-9D96-F5398629E9A9}"/>
    <cellStyle name="Note 7 2 4 2 2" xfId="21144" xr:uid="{03FBC44E-0595-4845-9E98-A8A8868EE068}"/>
    <cellStyle name="Note 7 2 4 2 3" xfId="31184" xr:uid="{B62788E7-3B77-4629-9EB2-36AE4A683BE6}"/>
    <cellStyle name="Note 7 2 4 3" xfId="20842" xr:uid="{D96EAAEF-DF4A-45B5-BB09-40E59880C675}"/>
    <cellStyle name="Note 7 2 4 4" xfId="25663" xr:uid="{5B8D9654-B56F-442F-B8AF-A06D3729D2AA}"/>
    <cellStyle name="Note 7 2 5" xfId="7574" xr:uid="{F7E40D2F-0F94-440B-835B-940F46E785A7}"/>
    <cellStyle name="Note 7 2 5 2" xfId="13978" xr:uid="{C6E117F6-2057-4DB8-874E-9454D2751F54}"/>
    <cellStyle name="Note 7 2 5 2 2" xfId="21840" xr:uid="{380C8F62-33F9-44DD-ADCF-E310A8573C7F}"/>
    <cellStyle name="Note 7 2 5 2 3" xfId="31008" xr:uid="{91E1A577-9FF5-458A-8500-C5A4B534D636}"/>
    <cellStyle name="Note 7 2 5 3" xfId="21761" xr:uid="{87770185-6C75-47A3-9C39-9683A56662C9}"/>
    <cellStyle name="Note 7 2 5 4" xfId="25487" xr:uid="{F6F0929A-C120-47BB-B87B-BE810C3FAA8E}"/>
    <cellStyle name="Note 7 2 6" xfId="7921" xr:uid="{FC8834C8-312C-43A0-A3DA-C2074C56441A}"/>
    <cellStyle name="Note 7 2 6 2" xfId="14392" xr:uid="{7FD3FA8C-57C7-4CB3-92AA-BC0E79E0439E}"/>
    <cellStyle name="Note 7 2 6 2 2" xfId="20277" xr:uid="{95927E99-6417-4410-B298-C923EDAC8030}"/>
    <cellStyle name="Note 7 2 6 2 3" xfId="31408" xr:uid="{D8F66173-2957-4BC2-A2DA-80CFD21E61BD}"/>
    <cellStyle name="Note 7 2 6 3" xfId="22278" xr:uid="{FCE0D907-8F3D-4C19-AD47-1A183CF766FA}"/>
    <cellStyle name="Note 7 2 6 4" xfId="25887" xr:uid="{CD9F08CE-66F5-465F-BA17-F76BF909AAC8}"/>
    <cellStyle name="Note 7 2 7" xfId="8045" xr:uid="{BCA7F0D8-ACD5-48F2-AE60-663F5BB67C13}"/>
    <cellStyle name="Note 7 2 7 2" xfId="14516" xr:uid="{7A915291-C876-4A3C-AAB1-5232876801B0}"/>
    <cellStyle name="Note 7 2 7 2 2" xfId="21269" xr:uid="{6DC174B9-7F69-4B95-A638-356A9206B33F}"/>
    <cellStyle name="Note 7 2 7 2 3" xfId="31526" xr:uid="{B7A55B0F-3F27-4DFF-AE28-17EE56A23EE5}"/>
    <cellStyle name="Note 7 2 7 3" xfId="19600" xr:uid="{5C2A6B05-D144-4541-9C80-18E31C68F112}"/>
    <cellStyle name="Note 7 2 7 4" xfId="26006" xr:uid="{E1DFC2AE-BBD6-4CB3-B650-FDCCA626CD89}"/>
    <cellStyle name="Note 7 2 8" xfId="8628" xr:uid="{52EAFB7D-B743-49DA-8959-02E2BCAC2B9C}"/>
    <cellStyle name="Note 7 2 8 2" xfId="15099" xr:uid="{97F04200-BDAD-401C-9FA3-307C9728D6E4}"/>
    <cellStyle name="Note 7 2 8 2 2" xfId="7452" xr:uid="{6A58614B-250F-4228-90D2-AB00C6DFECC0}"/>
    <cellStyle name="Note 7 2 8 2 3" xfId="32001" xr:uid="{8C34B08A-9DE2-46FF-ACBB-958C9C2F30EB}"/>
    <cellStyle name="Note 7 2 8 3" xfId="18934" xr:uid="{5A510155-B9C9-40F3-8B40-FA358FCE62FE}"/>
    <cellStyle name="Note 7 2 8 4" xfId="26480" xr:uid="{3C24B78B-16FD-42DC-B7CF-B02029AA2986}"/>
    <cellStyle name="Note 7 2 9" xfId="8397" xr:uid="{94CA9519-9CEC-45E9-93A1-DC005BB6EA91}"/>
    <cellStyle name="Note 7 2 9 2" xfId="14868" xr:uid="{236DD0F5-F8EC-4B73-8E4D-5FE10B81504F}"/>
    <cellStyle name="Note 7 2 9 2 2" xfId="4820" xr:uid="{0E605664-5F45-4269-84A5-31FCF57F0095}"/>
    <cellStyle name="Note 7 2 9 2 3" xfId="31779" xr:uid="{E9BA2D01-C4E6-4207-BBB8-1F67F7F909AB}"/>
    <cellStyle name="Note 7 2 9 3" xfId="18751" xr:uid="{CF2ADFC5-5500-4A5E-BAB5-0CFDB970B83B}"/>
    <cellStyle name="Note 7 2 9 4" xfId="26260" xr:uid="{3C49966F-637F-425F-A190-F2D34B216F96}"/>
    <cellStyle name="Note 7 20" xfId="11685" xr:uid="{2FE8BCBB-39CB-4CB8-863A-D10125A3D81D}"/>
    <cellStyle name="Note 7 20 2" xfId="6013" xr:uid="{AC1FFAFA-3502-45C3-926D-BF8884A9EF26}"/>
    <cellStyle name="Note 7 20 3" xfId="28971" xr:uid="{7C428AC5-0233-4FB5-ABBC-575C921836A5}"/>
    <cellStyle name="Note 7 21" xfId="10658" xr:uid="{99D74910-E7D7-43DD-8D4D-A6A6979BDEFE}"/>
    <cellStyle name="Note 7 21 2" xfId="21564" xr:uid="{7B91A73C-F0F9-4E6F-9604-61B4A08E7C31}"/>
    <cellStyle name="Note 7 21 3" xfId="28213" xr:uid="{036B924C-88B0-40AD-AFE6-DAE5E0C71F76}"/>
    <cellStyle name="Note 7 22" xfId="11947" xr:uid="{F57A7B96-F29C-49E4-95FD-91F30CC513CA}"/>
    <cellStyle name="Note 7 22 2" xfId="5578" xr:uid="{B6FFDCD9-F616-41E0-97E1-8B537EB3DF1C}"/>
    <cellStyle name="Note 7 22 3" xfId="29226" xr:uid="{79B7406D-1523-4C1E-8E4D-BC30429A1627}"/>
    <cellStyle name="Note 7 23" xfId="12130" xr:uid="{1F0B4DC6-7704-470D-8E1D-34A8BC69B895}"/>
    <cellStyle name="Note 7 23 2" xfId="21504" xr:uid="{12BF682E-B57C-4B9D-98A9-56FC5C608F28}"/>
    <cellStyle name="Note 7 23 3" xfId="29405" xr:uid="{0B59C5A4-ED1D-4BD4-8717-7516266CDE67}"/>
    <cellStyle name="Note 7 24" xfId="12250" xr:uid="{FE47FA11-3F55-449C-A586-4F016C3D6517}"/>
    <cellStyle name="Note 7 24 2" xfId="4666" xr:uid="{EA749D7D-67D4-4DD4-8412-0F92E3855DB3}"/>
    <cellStyle name="Note 7 24 3" xfId="29521" xr:uid="{D8E5B024-090F-456A-B64D-364C5C8A6613}"/>
    <cellStyle name="Note 7 25" xfId="17273" xr:uid="{E81B63CB-BF5B-4418-B7C5-9D49F547D9AC}"/>
    <cellStyle name="Note 7 25 2" xfId="18331" xr:uid="{6AC49FF2-7883-4F8C-8749-57ABBC5400C6}"/>
    <cellStyle name="Note 7 25 3" xfId="33837" xr:uid="{6C2393AC-E474-449F-A0BB-FDC4B1128222}"/>
    <cellStyle name="Note 7 26" xfId="5927" xr:uid="{438B7C76-25E1-4AD1-9ADB-EE46537C1E06}"/>
    <cellStyle name="Note 7 27" xfId="34039" xr:uid="{E510776C-473A-44BA-B555-1BF159551880}"/>
    <cellStyle name="Note 7 28" xfId="29589" xr:uid="{672B0073-C69C-467A-BC4C-C7D19F2C2455}"/>
    <cellStyle name="Note 7 29" xfId="34323" xr:uid="{0EC29D54-446E-4E59-B6E2-8BF22F9E419E}"/>
    <cellStyle name="Note 7 3" xfId="2422" xr:uid="{00000000-0005-0000-0000-000077090000}"/>
    <cellStyle name="Note 7 3 2" xfId="4333" xr:uid="{C440E3D5-2D49-4664-BD0D-BF2B4AD127EA}"/>
    <cellStyle name="Note 7 3 2 2" xfId="13606" xr:uid="{FF87A7F8-BBF7-4131-AB04-2BB90201FA97}"/>
    <cellStyle name="Note 7 3 2 2 2" xfId="19698" xr:uid="{D72050C6-BBC4-402D-A846-299A772CDC23}"/>
    <cellStyle name="Note 7 3 2 2 3" xfId="30747" xr:uid="{5F508A72-F326-41FB-9623-F6CDA3007E74}"/>
    <cellStyle name="Note 7 3 2 3" xfId="21942" xr:uid="{E0C92F85-5E09-4BB4-9F66-FC79AE1B3093}"/>
    <cellStyle name="Note 7 3 2 4" xfId="25216" xr:uid="{8B7A8134-57A0-437D-AEF6-8EA6C4DDCEBD}"/>
    <cellStyle name="Note 7 3 3" xfId="11688" xr:uid="{27B4CF42-D8C3-4CFA-881E-3D64842D3F17}"/>
    <cellStyle name="Note 7 3 3 2" xfId="18449" xr:uid="{8C5AB4AB-6B23-4473-ADB9-9BD2D071D486}"/>
    <cellStyle name="Note 7 3 3 3" xfId="28974" xr:uid="{28237F4C-C436-4D9B-8550-1235B3F56815}"/>
    <cellStyle name="Note 7 3 4" xfId="12525" xr:uid="{A0DE1ABD-135C-4095-AFC4-432FC5AA09EC}"/>
    <cellStyle name="Note 7 3 4 2" xfId="4581" xr:uid="{6400BB19-2CE7-490C-80B1-4FD1D35D4838}"/>
    <cellStyle name="Note 7 3 4 3" xfId="29751" xr:uid="{3384F47F-9BB3-4B68-BAFA-840D6B4F9293}"/>
    <cellStyle name="Note 7 3 5" xfId="20087" xr:uid="{33C7BA30-9729-402E-9998-49F0593B721C}"/>
    <cellStyle name="Note 7 4" xfId="3391" xr:uid="{ADAC95AB-0335-44D0-A3AE-7575F66058E7}"/>
    <cellStyle name="Note 7 4 2" xfId="13603" xr:uid="{400D7954-8889-46C8-B876-5155FF14FF16}"/>
    <cellStyle name="Note 7 4 2 2" xfId="5604" xr:uid="{216DCC8B-3D39-4899-8C32-074345375776}"/>
    <cellStyle name="Note 7 4 2 3" xfId="30744" xr:uid="{6FDEEE2F-B4FD-4145-AD82-72E50BEDBD17}"/>
    <cellStyle name="Note 7 4 3" xfId="7236" xr:uid="{ED7DED21-2493-4A97-ACC6-4729E4DBB552}"/>
    <cellStyle name="Note 7 4 4" xfId="19273" xr:uid="{D75623A8-B0A4-4A33-816A-EAF901DB9DCB}"/>
    <cellStyle name="Note 7 4 5" xfId="25213" xr:uid="{901C83A1-B6BC-4B94-9DDC-9E9E2F6BFE43}"/>
    <cellStyle name="Note 7 5" xfId="3839" xr:uid="{0074306A-67FF-4F11-B876-3679BDFF4C5F}"/>
    <cellStyle name="Note 7 5 2" xfId="14155" xr:uid="{CCE6A460-E7A8-422E-801A-FFF1EE40E967}"/>
    <cellStyle name="Note 7 5 2 2" xfId="18012" xr:uid="{B88251F5-A412-4AF4-AA70-E47F0E9FD462}"/>
    <cellStyle name="Note 7 5 2 3" xfId="31183" xr:uid="{FB6EDA4E-5D64-4E26-8CE8-1D838FA6BCE4}"/>
    <cellStyle name="Note 7 5 3" xfId="18511" xr:uid="{9D2DA38F-6A48-4C9A-BB0C-74FE8F847931}"/>
    <cellStyle name="Note 7 5 4" xfId="25662" xr:uid="{A48BE7FD-BEDD-4A01-B570-B48E8B35AC35}"/>
    <cellStyle name="Note 7 6" xfId="7777" xr:uid="{A9F5DC73-83E0-46E4-B270-08A4C11FB464}"/>
    <cellStyle name="Note 7 6 2" xfId="14247" xr:uid="{D949D277-AF84-41BB-A595-69232B5874EA}"/>
    <cellStyle name="Note 7 6 2 2" xfId="21097" xr:uid="{660C9212-5188-403F-9B54-F589E78EB8DA}"/>
    <cellStyle name="Note 7 6 2 3" xfId="31268" xr:uid="{3524636D-933B-4576-B625-1E92D12D0ECF}"/>
    <cellStyle name="Note 7 6 3" xfId="20327" xr:uid="{A821F703-6DA3-4D66-A93C-C23016519106}"/>
    <cellStyle name="Note 7 6 4" xfId="25747" xr:uid="{27D60FD6-5737-4BF3-9520-62A4266F7A2B}"/>
    <cellStyle name="Note 7 7" xfId="7920" xr:uid="{A912A9E4-1ECD-4890-A2D1-DA9FB6613C8F}"/>
    <cellStyle name="Note 7 7 2" xfId="14391" xr:uid="{79632ACE-48F9-4B06-9861-B802CD2861DB}"/>
    <cellStyle name="Note 7 7 2 2" xfId="22388" xr:uid="{1299B8C9-1ACD-4EA9-9F38-363A2D76554D}"/>
    <cellStyle name="Note 7 7 2 3" xfId="31407" xr:uid="{94EE7482-C616-4DE7-818A-C9588D1F410A}"/>
    <cellStyle name="Note 7 7 3" xfId="4615" xr:uid="{F7CAF116-546C-4E56-9BA4-A45B4831FAEF}"/>
    <cellStyle name="Note 7 7 4" xfId="25886" xr:uid="{316B1C01-73B4-4A5C-B1F0-97852198034F}"/>
    <cellStyle name="Note 7 8" xfId="8046" xr:uid="{321FD4A3-8A00-4C2B-A9A1-10B06C0BE5B2}"/>
    <cellStyle name="Note 7 8 2" xfId="14517" xr:uid="{B665E867-6F66-4B02-B9A2-1B3AD3F46FDC}"/>
    <cellStyle name="Note 7 8 2 2" xfId="5395" xr:uid="{343830B9-3E73-4D9B-AC0A-5D2FD93835AB}"/>
    <cellStyle name="Note 7 8 2 3" xfId="31527" xr:uid="{00D9A03A-473D-4A28-B41B-AE28746837D8}"/>
    <cellStyle name="Note 7 8 3" xfId="5175" xr:uid="{9D6D73C6-1FC0-436F-A6DD-828843270DE9}"/>
    <cellStyle name="Note 7 8 4" xfId="26007" xr:uid="{900351ED-84A3-48F5-993A-45658119C339}"/>
    <cellStyle name="Note 7 9" xfId="8627" xr:uid="{2E5714EB-8127-4F43-8262-DBC7732239F6}"/>
    <cellStyle name="Note 7 9 2" xfId="15098" xr:uid="{0F9AC88D-203F-43F2-8AE2-92B7F4FAAB81}"/>
    <cellStyle name="Note 7 9 2 2" xfId="5489" xr:uid="{BE712EE5-9901-40FE-8CEA-78A8CF402728}"/>
    <cellStyle name="Note 7 9 2 3" xfId="32000" xr:uid="{DA592169-065F-4A30-A8BA-43EB9D7B3EDB}"/>
    <cellStyle name="Note 7 9 3" xfId="19160" xr:uid="{832ECEAB-65A7-4156-BDEE-43A66C90051C}"/>
    <cellStyle name="Note 7 9 4" xfId="26479" xr:uid="{02A31589-EED7-4C84-AC04-14E5C0C969CC}"/>
    <cellStyle name="Note 7_TRAFO" xfId="2423" xr:uid="{00000000-0005-0000-0000-000078090000}"/>
    <cellStyle name="Note 70" xfId="2424" xr:uid="{00000000-0005-0000-0000-000079090000}"/>
    <cellStyle name="Note 70 10" xfId="8629" xr:uid="{3C82F3D1-6FFA-43AD-BCC9-F2739E3D831F}"/>
    <cellStyle name="Note 70 10 2" xfId="15100" xr:uid="{2D4BBA5D-FB60-47A5-9CBF-89196A4AB921}"/>
    <cellStyle name="Note 70 10 2 2" xfId="22089" xr:uid="{0A852F39-D3C5-4E38-8E7E-C53149AB29C2}"/>
    <cellStyle name="Note 70 10 2 3" xfId="32002" xr:uid="{3B4DE701-DAEF-4196-ADA6-9E7BBD991268}"/>
    <cellStyle name="Note 70 10 3" xfId="22084" xr:uid="{485EADAC-ABE4-4F31-9CC3-72AA2B60E236}"/>
    <cellStyle name="Note 70 10 4" xfId="26481" xr:uid="{DF1460B5-D586-450A-B045-FE94ED924D70}"/>
    <cellStyle name="Note 70 11" xfId="8398" xr:uid="{85A174C6-2C81-463A-B777-2031D89B3A5E}"/>
    <cellStyle name="Note 70 11 2" xfId="14869" xr:uid="{04AB96FC-416E-474A-9404-055079AAD411}"/>
    <cellStyle name="Note 70 11 2 2" xfId="6999" xr:uid="{82BBBC06-25A7-4E3F-AFB0-0A937DBDC574}"/>
    <cellStyle name="Note 70 11 2 3" xfId="31780" xr:uid="{81E160BE-B969-4F0E-A5C5-42718DACDCAC}"/>
    <cellStyle name="Note 70 11 3" xfId="21011" xr:uid="{329124B6-1F9F-4890-8F2D-4BDE20441F19}"/>
    <cellStyle name="Note 70 11 4" xfId="26261" xr:uid="{1DDDCC73-B988-4A28-8311-192C36EB277E}"/>
    <cellStyle name="Note 70 12" xfId="9110" xr:uid="{17E5CFB1-32BD-4804-A320-D7A58284A2AD}"/>
    <cellStyle name="Note 70 12 2" xfId="15581" xr:uid="{59B4BE7B-578C-4C81-B39A-D697B6D7C45D}"/>
    <cellStyle name="Note 70 12 2 2" xfId="20174" xr:uid="{11950897-0F7C-488E-B1C2-1FBD72A000F7}"/>
    <cellStyle name="Note 70 12 2 3" xfId="32400" xr:uid="{4BF40A8F-FA20-4342-B6E2-D11FF6DF8108}"/>
    <cellStyle name="Note 70 12 3" xfId="5072" xr:uid="{0B54759A-FB20-4A5A-9C78-355398836A4A}"/>
    <cellStyle name="Note 70 12 4" xfId="26882" xr:uid="{9E3A83E0-2FA5-4610-BADE-D0D3F86C99CE}"/>
    <cellStyle name="Note 70 13" xfId="8937" xr:uid="{07DDE085-96DE-4FBA-A035-BDCFCFFF2B28}"/>
    <cellStyle name="Note 70 13 2" xfId="15408" xr:uid="{1B7F7A31-5DF4-426A-9140-A57FDCD31E86}"/>
    <cellStyle name="Note 70 13 2 2" xfId="22307" xr:uid="{685421EC-6456-4A68-B4A8-F6D7F44BCCB7}"/>
    <cellStyle name="Note 70 13 2 3" xfId="32228" xr:uid="{CF4F4B86-B05E-4BA3-8CAF-D4CA7EE1BC7B}"/>
    <cellStyle name="Note 70 13 3" xfId="22056" xr:uid="{CA56A510-479F-4F33-BF09-009787F78ADA}"/>
    <cellStyle name="Note 70 13 4" xfId="26710" xr:uid="{0AD8B407-01DD-4503-B480-2A8ABE950241}"/>
    <cellStyle name="Note 70 14" xfId="9344" xr:uid="{0DE9DA5E-6829-4CF5-9592-FCB831BBE5DB}"/>
    <cellStyle name="Note 70 14 2" xfId="15815" xr:uid="{16486A61-C45B-455E-B336-2059C887FF1E}"/>
    <cellStyle name="Note 70 14 2 2" xfId="22120" xr:uid="{E6BA3B38-910D-462C-AFBC-28D11A9F3E53}"/>
    <cellStyle name="Note 70 14 2 3" xfId="32625" xr:uid="{414C720C-83CE-4933-AAE4-6395B3B1B4AF}"/>
    <cellStyle name="Note 70 14 3" xfId="17372" xr:uid="{1E1BC0C5-9FC0-45EB-B044-F5A24E9F7C2D}"/>
    <cellStyle name="Note 70 14 4" xfId="27106" xr:uid="{0D444B0A-995E-445B-A554-2316A08AEEBF}"/>
    <cellStyle name="Note 70 15" xfId="9472" xr:uid="{2C49282D-BFAE-484C-AD36-16D4C1D1E2C5}"/>
    <cellStyle name="Note 70 15 2" xfId="15943" xr:uid="{75100719-0E50-497E-81C4-32B49842FCB0}"/>
    <cellStyle name="Note 70 15 2 2" xfId="21078" xr:uid="{87DF7BC4-69FC-4EF9-8193-3AF0FC05843E}"/>
    <cellStyle name="Note 70 15 2 3" xfId="32740" xr:uid="{E7236071-41C9-4836-AC5B-AF1F615A61EC}"/>
    <cellStyle name="Note 70 15 3" xfId="18247" xr:uid="{36933A4D-7064-4EF4-85C7-85B8713F2D51}"/>
    <cellStyle name="Note 70 15 4" xfId="27221" xr:uid="{5FD0C5A7-9FA2-449C-859A-0BF5D8740A73}"/>
    <cellStyle name="Note 70 16" xfId="10034" xr:uid="{04D12A52-01FC-40F1-A18F-0D7347EB9033}"/>
    <cellStyle name="Note 70 16 2" xfId="16505" xr:uid="{BE915BAE-C6B6-4409-9268-45D12E869527}"/>
    <cellStyle name="Note 70 16 2 2" xfId="18752" xr:uid="{81680E37-C7AC-41C8-B268-77622D48AABA}"/>
    <cellStyle name="Note 70 16 2 3" xfId="33122" xr:uid="{804F048B-6A83-4A44-ACA9-A0442A2A0E73}"/>
    <cellStyle name="Note 70 16 3" xfId="19423" xr:uid="{BDD0B138-942A-4A75-A7DE-DCE568C379ED}"/>
    <cellStyle name="Note 70 16 4" xfId="27610" xr:uid="{FD5BE11B-3A49-482F-93C7-88BFF8D1F5A0}"/>
    <cellStyle name="Note 70 17" xfId="10213" xr:uid="{511F2C99-7975-418A-9591-E4BB0DD06174}"/>
    <cellStyle name="Note 70 17 2" xfId="16684" xr:uid="{AB9B8666-D76E-4962-9851-14C4A176746D}"/>
    <cellStyle name="Note 70 17 2 2" xfId="5062" xr:uid="{4E999A25-8105-45F4-AA6F-9CFDBED6B0ED}"/>
    <cellStyle name="Note 70 17 2 3" xfId="33299" xr:uid="{8114DEC5-F5B8-4456-B48C-3BB99C5732F3}"/>
    <cellStyle name="Note 70 17 3" xfId="4408" xr:uid="{D43BB22B-380A-4E68-9996-EB3780711E38}"/>
    <cellStyle name="Note 70 17 4" xfId="27786" xr:uid="{D5416E37-CA34-43C2-B18C-F6B9F0B7B944}"/>
    <cellStyle name="Note 70 18" xfId="10390" xr:uid="{D63A58C9-960C-413B-98DC-D848A162B80D}"/>
    <cellStyle name="Note 70 18 2" xfId="16861" xr:uid="{917F0A37-9551-442B-9CF0-1E084617BC11}"/>
    <cellStyle name="Note 70 18 2 2" xfId="22994" xr:uid="{7CD51EAB-A2B3-4702-B3BC-906237F5A11E}"/>
    <cellStyle name="Note 70 18 2 3" xfId="33474" xr:uid="{E6F4EACA-48FA-4E28-81CE-59185C0CBDCB}"/>
    <cellStyle name="Note 70 18 3" xfId="19960" xr:uid="{E5D06955-9B5C-44CA-9432-7C38AE12A263}"/>
    <cellStyle name="Note 70 18 4" xfId="27962" xr:uid="{2BB2A468-3B7F-47D8-B1EA-32CC2C760315}"/>
    <cellStyle name="Note 70 19" xfId="10552" xr:uid="{752629EF-DDC8-465F-B9E6-9FA84BCABC97}"/>
    <cellStyle name="Note 70 19 2" xfId="17023" xr:uid="{7BB4F4B9-34AE-4B9A-B6A4-38E5620EBDFC}"/>
    <cellStyle name="Note 70 19 2 2" xfId="19371" xr:uid="{55303FF2-C310-4613-92C3-991524CACCE5}"/>
    <cellStyle name="Note 70 19 2 3" xfId="33634" xr:uid="{A7ECBC36-227D-4631-BDC5-E76C661398A5}"/>
    <cellStyle name="Note 70 19 3" xfId="20751" xr:uid="{EB6E666D-B0EA-496B-B880-DFDF3C0F6E19}"/>
    <cellStyle name="Note 70 19 4" xfId="28122" xr:uid="{73207CF2-1856-4564-ADDE-F67F9A2D4EEC}"/>
    <cellStyle name="Note 70 2" xfId="2425" xr:uid="{00000000-0005-0000-0000-00007A090000}"/>
    <cellStyle name="Note 70 2 10" xfId="9111" xr:uid="{38286DE1-2888-4D38-B9FE-86AB064387E8}"/>
    <cellStyle name="Note 70 2 10 2" xfId="15582" xr:uid="{BE76F918-7B02-4D2F-A2C4-61E2C5FE6D90}"/>
    <cellStyle name="Note 70 2 10 2 2" xfId="21742" xr:uid="{BD23C724-588A-4924-928E-08CD3FA82198}"/>
    <cellStyle name="Note 70 2 10 2 3" xfId="32401" xr:uid="{2FCBA829-5334-4620-912E-AD86B036D087}"/>
    <cellStyle name="Note 70 2 10 3" xfId="5707" xr:uid="{26BCA187-D852-4326-98E0-F35F30484696}"/>
    <cellStyle name="Note 70 2 10 4" xfId="26883" xr:uid="{4E456399-B6B0-40E7-A8CE-064BE4CCD6B4}"/>
    <cellStyle name="Note 70 2 11" xfId="8938" xr:uid="{8D9789F6-4C0B-468F-A963-C8CDD68FEC09}"/>
    <cellStyle name="Note 70 2 11 2" xfId="15409" xr:uid="{F60D4E25-3C77-4285-9198-40990D94962B}"/>
    <cellStyle name="Note 70 2 11 2 2" xfId="19708" xr:uid="{66C10701-A1EE-4FDD-8E68-60520270A772}"/>
    <cellStyle name="Note 70 2 11 2 3" xfId="32229" xr:uid="{1D64B14A-6649-49FF-B98C-7FE89745E636}"/>
    <cellStyle name="Note 70 2 11 3" xfId="5645" xr:uid="{8D0F88E1-E154-4791-8115-D29614399E11}"/>
    <cellStyle name="Note 70 2 11 4" xfId="26711" xr:uid="{4E64F4DC-934C-4E20-9226-3DD19EBAFC0A}"/>
    <cellStyle name="Note 70 2 12" xfId="9345" xr:uid="{B733F0ED-B3FF-4FEF-8685-0C45FAFDFBB7}"/>
    <cellStyle name="Note 70 2 12 2" xfId="15816" xr:uid="{3515CF00-1C56-45AF-A006-9E8C8A454C03}"/>
    <cellStyle name="Note 70 2 12 2 2" xfId="19915" xr:uid="{9BEE206E-FEF3-4B32-B1C9-D945AD702FC7}"/>
    <cellStyle name="Note 70 2 12 2 3" xfId="32626" xr:uid="{73989BD6-560F-42E1-A787-A6167EBAA77B}"/>
    <cellStyle name="Note 70 2 12 3" xfId="21626" xr:uid="{1F9BB08E-B149-4772-9904-8AEFDF8DE584}"/>
    <cellStyle name="Note 70 2 12 4" xfId="27107" xr:uid="{2E32F6A5-29DD-4D9C-95B8-0315AC8F797D}"/>
    <cellStyle name="Note 70 2 13" xfId="9471" xr:uid="{841745A0-A65F-4088-A8F4-3127CF0EE66A}"/>
    <cellStyle name="Note 70 2 13 2" xfId="15942" xr:uid="{A028723E-7EC0-43EF-A8A1-6B61D226F6DA}"/>
    <cellStyle name="Note 70 2 13 2 2" xfId="23973" xr:uid="{14EC3DA2-2AC1-4FD2-A19C-DDA13453855E}"/>
    <cellStyle name="Note 70 2 13 2 3" xfId="32739" xr:uid="{F9BB32CE-A6FA-4956-8F7F-66066D77391C}"/>
    <cellStyle name="Note 70 2 13 3" xfId="22058" xr:uid="{57742D7E-C561-4DB0-A7D0-C63026F33813}"/>
    <cellStyle name="Note 70 2 13 4" xfId="27220" xr:uid="{D781D61B-5B54-4090-9281-A4BD8DC072BF}"/>
    <cellStyle name="Note 70 2 14" xfId="10035" xr:uid="{1CD84FCC-108C-48AC-A8F8-C6283154AFEC}"/>
    <cellStyle name="Note 70 2 14 2" xfId="16506" xr:uid="{8002CEA7-58A8-4948-A247-25489EBFF0C5}"/>
    <cellStyle name="Note 70 2 14 2 2" xfId="20905" xr:uid="{9C1BB5F5-4DBD-463C-A1CD-EDB42F9EE8D2}"/>
    <cellStyle name="Note 70 2 14 2 3" xfId="33123" xr:uid="{06A57209-5CC3-4172-897F-09A6E00120CD}"/>
    <cellStyle name="Note 70 2 14 3" xfId="21348" xr:uid="{6D0F0539-FADC-40FC-BC27-BDBCC6057737}"/>
    <cellStyle name="Note 70 2 14 4" xfId="27611" xr:uid="{00F0CA4A-7C5C-427D-A6C4-1EFCD504CDD3}"/>
    <cellStyle name="Note 70 2 15" xfId="10214" xr:uid="{981F6406-B0FB-4E16-BC7C-DC19277D4094}"/>
    <cellStyle name="Note 70 2 15 2" xfId="16685" xr:uid="{96ADFB72-650C-42C1-AA50-1D9893DEDED3}"/>
    <cellStyle name="Note 70 2 15 2 2" xfId="4822" xr:uid="{097C7FFD-BAF0-42E7-8158-74E31895DFB8}"/>
    <cellStyle name="Note 70 2 15 2 3" xfId="33300" xr:uid="{2F3DCFD4-2889-4665-86A9-8A87A482B82E}"/>
    <cellStyle name="Note 70 2 15 3" xfId="20929" xr:uid="{AB59C596-CE44-40A6-BACA-08771215964E}"/>
    <cellStyle name="Note 70 2 15 4" xfId="27787" xr:uid="{B200EBF2-D64D-4105-8E9E-DB4D0C3A4D9F}"/>
    <cellStyle name="Note 70 2 16" xfId="10391" xr:uid="{E21FEF10-98A1-4EDF-96E3-24BAE69F4A91}"/>
    <cellStyle name="Note 70 2 16 2" xfId="16862" xr:uid="{DC9CC02B-C6DD-43B4-BE99-284BACD82A4A}"/>
    <cellStyle name="Note 70 2 16 2 2" xfId="5950" xr:uid="{DFBD7F67-7C83-4CA2-A635-C90535B570CC}"/>
    <cellStyle name="Note 70 2 16 2 3" xfId="33475" xr:uid="{22A8202C-8A93-4B55-99CB-28032A39878D}"/>
    <cellStyle name="Note 70 2 16 3" xfId="23344" xr:uid="{DD4A1F09-38C5-4A7D-AED9-AFE43DCA951F}"/>
    <cellStyle name="Note 70 2 16 4" xfId="27963" xr:uid="{3470C3EA-C62E-421B-9931-25AC6188C610}"/>
    <cellStyle name="Note 70 2 17" xfId="10553" xr:uid="{69E49356-EAC7-4BC9-9997-913AD0674117}"/>
    <cellStyle name="Note 70 2 17 2" xfId="17024" xr:uid="{AB4AC925-737F-4233-BBD1-BCB7E8CBF50B}"/>
    <cellStyle name="Note 70 2 17 2 2" xfId="5837" xr:uid="{C855B210-B979-4638-8FAC-D58656D3A2C4}"/>
    <cellStyle name="Note 70 2 17 2 3" xfId="33635" xr:uid="{3789959C-BB1D-44C6-BDE0-9414CF80F1AE}"/>
    <cellStyle name="Note 70 2 17 3" xfId="22006" xr:uid="{46C96613-640C-4D04-900D-3934C9C81A03}"/>
    <cellStyle name="Note 70 2 17 4" xfId="28123" xr:uid="{C75A7CEF-E96F-41B5-B031-D5AC60509209}"/>
    <cellStyle name="Note 70 2 18" xfId="11189" xr:uid="{D8E33D4E-6790-4DB8-8F4B-A2A87DCF20D9}"/>
    <cellStyle name="Note 70 2 18 2" xfId="23934" xr:uid="{0E4B6B25-E4D5-4FCB-BAF3-70F481C9630C}"/>
    <cellStyle name="Note 70 2 18 3" xfId="28511" xr:uid="{EBDC34CA-FBC2-4237-AFA0-74A083026DD5}"/>
    <cellStyle name="Note 70 2 19" xfId="11690" xr:uid="{CA39BC03-9218-45F1-B07B-469091300807}"/>
    <cellStyle name="Note 70 2 19 2" xfId="20553" xr:uid="{A5516CE7-16B4-4BFE-90DC-4F17373FCBFE}"/>
    <cellStyle name="Note 70 2 19 3" xfId="28976" xr:uid="{B49010D2-636A-4D35-8520-2B5249A64931}"/>
    <cellStyle name="Note 70 2 2" xfId="2426" xr:uid="{00000000-0005-0000-0000-00007B090000}"/>
    <cellStyle name="Note 70 2 2 2" xfId="4334" xr:uid="{763F77B6-6AFD-42B4-8438-DC63E4312762}"/>
    <cellStyle name="Note 70 2 2 2 2" xfId="13609" xr:uid="{5D229991-C7A9-496A-B7B6-DC971C95AB0C}"/>
    <cellStyle name="Note 70 2 2 2 2 2" xfId="5924" xr:uid="{1CA9F230-400C-419C-881B-D9BBD0C36C16}"/>
    <cellStyle name="Note 70 2 2 2 2 3" xfId="30750" xr:uid="{49077762-CB02-469A-823F-CFED4A89D7AA}"/>
    <cellStyle name="Note 70 2 2 2 3" xfId="20984" xr:uid="{A326C46D-4F8C-4C85-8FB5-F5313288060F}"/>
    <cellStyle name="Note 70 2 2 2 4" xfId="25219" xr:uid="{2C9461AE-2325-443C-A213-12E99EB10BFF}"/>
    <cellStyle name="Note 70 2 2 3" xfId="11691" xr:uid="{8689C98F-684B-4B2A-992B-1A0E2AA7B5F5}"/>
    <cellStyle name="Note 70 2 2 3 2" xfId="5448" xr:uid="{BECCE69F-32F5-49EE-AEFC-C98699514A5A}"/>
    <cellStyle name="Note 70 2 2 3 3" xfId="28977" xr:uid="{F9F927CC-E262-455D-94D7-796FE6EBD3B2}"/>
    <cellStyle name="Note 70 2 2 4" xfId="12526" xr:uid="{832F8B48-0AA6-4B0B-8645-6C8459D77854}"/>
    <cellStyle name="Note 70 2 2 4 2" xfId="20427" xr:uid="{DF0CB8F5-6441-499F-BB2A-BF353B117B82}"/>
    <cellStyle name="Note 70 2 2 4 3" xfId="29752" xr:uid="{B8A3F901-9D46-410F-A978-502B53C42C29}"/>
    <cellStyle name="Note 70 2 2 5" xfId="18304" xr:uid="{0787D6BC-9D8E-4718-AF64-AF11F4F218AD}"/>
    <cellStyle name="Note 70 2 20" xfId="10655" xr:uid="{F7578457-A230-4CB9-99A0-58727A4CF803}"/>
    <cellStyle name="Note 70 2 20 2" xfId="18436" xr:uid="{6F0A9C33-6EF6-4B40-9CEF-7B674B2F237F}"/>
    <cellStyle name="Note 70 2 20 3" xfId="28210" xr:uid="{0657351F-17FF-44E6-AEE0-A63219F4E46B}"/>
    <cellStyle name="Note 70 2 21" xfId="11950" xr:uid="{390457E9-E5CC-47F4-8DD2-4EAE8D456D27}"/>
    <cellStyle name="Note 70 2 21 2" xfId="20680" xr:uid="{D0C2EE56-266C-4554-A888-21827D744A2C}"/>
    <cellStyle name="Note 70 2 21 3" xfId="29229" xr:uid="{2AEF2CAA-7AFE-4441-82C8-1971A288C684}"/>
    <cellStyle name="Note 70 2 22" xfId="12133" xr:uid="{ACBD5138-8143-40B8-85E0-7192C9EEEBED}"/>
    <cellStyle name="Note 70 2 22 2" xfId="19316" xr:uid="{5FA682B8-7941-4789-975A-B2E1BDADBD17}"/>
    <cellStyle name="Note 70 2 22 3" xfId="29408" xr:uid="{E6270DB4-8460-4145-B608-700F9AEF67D1}"/>
    <cellStyle name="Note 70 2 23" xfId="12316" xr:uid="{D48E1719-276C-4E2A-8182-6DF29B505C36}"/>
    <cellStyle name="Note 70 2 23 2" xfId="6195" xr:uid="{5B9AE041-8CB1-4435-88B6-4170CB980F8C}"/>
    <cellStyle name="Note 70 2 23 3" xfId="29585" xr:uid="{BE2A7CF1-4DC4-43A1-8F35-47B771434F26}"/>
    <cellStyle name="Note 70 2 24" xfId="17276" xr:uid="{E367C701-A83C-4505-A37B-F7826A0317AC}"/>
    <cellStyle name="Note 70 2 24 2" xfId="20884" xr:uid="{F25DBCEA-0129-45AA-8186-A470E95201D7}"/>
    <cellStyle name="Note 70 2 24 3" xfId="33840" xr:uid="{AD9CC175-AE09-42FD-96E8-C1C4EA24B007}"/>
    <cellStyle name="Note 70 2 25" xfId="21707" xr:uid="{E45D7F8F-BCF9-4B0F-A748-25EB83228512}"/>
    <cellStyle name="Note 70 2 26" xfId="24146" xr:uid="{97E313D0-F7AC-4640-81D9-9128ECA455FB}"/>
    <cellStyle name="Note 70 2 27" xfId="24078" xr:uid="{9C98BBB4-E68E-4F5C-8BA6-AA517F36228B}"/>
    <cellStyle name="Note 70 2 28" xfId="24212" xr:uid="{1B07A73F-4DCB-4258-A42F-914844FF2217}"/>
    <cellStyle name="Note 70 2 3" xfId="3446" xr:uid="{417A6E39-FE34-4312-9F58-6F02602995FE}"/>
    <cellStyle name="Note 70 2 3 2" xfId="13608" xr:uid="{3AE67D94-9AEA-43D9-BEF0-55751D36066F}"/>
    <cellStyle name="Note 70 2 3 2 2" xfId="17688" xr:uid="{1C00F165-1935-42B4-90C1-E899898C949A}"/>
    <cellStyle name="Note 70 2 3 2 3" xfId="30749" xr:uid="{5C85DD24-EC7F-403B-9216-0A1AD25C063D}"/>
    <cellStyle name="Note 70 2 3 3" xfId="7241" xr:uid="{99920B0B-E8E0-44A0-B52B-FCBF8B48BD67}"/>
    <cellStyle name="Note 70 2 3 4" xfId="20099" xr:uid="{4B3D91A5-7E2E-4DD1-B23E-7A5017636C46}"/>
    <cellStyle name="Note 70 2 3 5" xfId="25218" xr:uid="{80F7510B-539A-41DE-A0A0-3957818C1E6E}"/>
    <cellStyle name="Note 70 2 4" xfId="3842" xr:uid="{FA4A274E-6C9A-47C9-9947-4587FBC73319}"/>
    <cellStyle name="Note 70 2 4 2" xfId="14158" xr:uid="{5E425292-08D5-4899-BC1E-BDB7BFBF0875}"/>
    <cellStyle name="Note 70 2 4 2 2" xfId="23108" xr:uid="{385C051B-3CCA-471E-8544-1066550F3656}"/>
    <cellStyle name="Note 70 2 4 2 3" xfId="31186" xr:uid="{5D2849A7-7BB9-4989-AF1E-AF7F62BCB07E}"/>
    <cellStyle name="Note 70 2 4 3" xfId="21769" xr:uid="{792B347F-7746-4437-925E-9658143668B3}"/>
    <cellStyle name="Note 70 2 4 4" xfId="25665" xr:uid="{48FDBB86-5367-4D02-8F33-C9FE79FF53BD}"/>
    <cellStyle name="Note 70 2 5" xfId="7576" xr:uid="{317C2DA5-C2C8-4EEF-B2A2-18C9FB3FA64D}"/>
    <cellStyle name="Note 70 2 5 2" xfId="13980" xr:uid="{577CF775-B582-4413-90E3-37D43B7A016A}"/>
    <cellStyle name="Note 70 2 5 2 2" xfId="7705" xr:uid="{321277FA-23EC-4B83-ABFB-61D7E148CB1D}"/>
    <cellStyle name="Note 70 2 5 2 3" xfId="31010" xr:uid="{977E400A-E475-446D-BFFD-FF7449940A8C}"/>
    <cellStyle name="Note 70 2 5 3" xfId="19996" xr:uid="{A6C2D774-7EF9-4325-B597-E14575478C25}"/>
    <cellStyle name="Note 70 2 5 4" xfId="25489" xr:uid="{7FA82E01-06E5-4BEF-B9DE-14AD12066F43}"/>
    <cellStyle name="Note 70 2 6" xfId="7923" xr:uid="{E75461C8-AF80-4C40-8750-258EB57679AC}"/>
    <cellStyle name="Note 70 2 6 2" xfId="14394" xr:uid="{B6E07295-9D08-443B-B6D8-9D696BACF792}"/>
    <cellStyle name="Note 70 2 6 2 2" xfId="17362" xr:uid="{E51D904F-2CFB-40E8-8805-928B09F98C02}"/>
    <cellStyle name="Note 70 2 6 2 3" xfId="31410" xr:uid="{13503A3B-B9E9-4EDC-BF42-45B8AE9D517D}"/>
    <cellStyle name="Note 70 2 6 3" xfId="20097" xr:uid="{3CF77CCA-8262-4765-A664-CE9B611BC27C}"/>
    <cellStyle name="Note 70 2 6 4" xfId="25889" xr:uid="{46DD069D-B95F-441A-BE44-E37FFCB0875F}"/>
    <cellStyle name="Note 70 2 7" xfId="8043" xr:uid="{0D839323-D1EA-4A2C-99A6-6D3A389423AD}"/>
    <cellStyle name="Note 70 2 7 2" xfId="14514" xr:uid="{6997BA59-E741-43B7-996C-FDA3575C5734}"/>
    <cellStyle name="Note 70 2 7 2 2" xfId="5631" xr:uid="{0D92DAEB-3AA8-42D6-956C-CD723594411E}"/>
    <cellStyle name="Note 70 2 7 2 3" xfId="31524" xr:uid="{CCF50FB0-2964-4949-A6E8-D74B6F75871A}"/>
    <cellStyle name="Note 70 2 7 3" xfId="21999" xr:uid="{E57C7AEC-17A7-46A8-AB79-4222F420959B}"/>
    <cellStyle name="Note 70 2 7 4" xfId="26004" xr:uid="{B4E6583C-F0BD-4319-9CD3-880AB41CA2F9}"/>
    <cellStyle name="Note 70 2 8" xfId="8630" xr:uid="{5FA49232-236F-4D29-8B8E-6A8D68F34CAA}"/>
    <cellStyle name="Note 70 2 8 2" xfId="15101" xr:uid="{4495C925-D32A-46C6-A899-5522F84485D2}"/>
    <cellStyle name="Note 70 2 8 2 2" xfId="22764" xr:uid="{C4ACD8C0-5D1C-4C14-856A-BDC94D135A18}"/>
    <cellStyle name="Note 70 2 8 2 3" xfId="32003" xr:uid="{26940431-FA0F-4BA2-B00C-7554FA9B3B61}"/>
    <cellStyle name="Note 70 2 8 3" xfId="23608" xr:uid="{245E7749-2BC4-4B87-AD86-879C67D14494}"/>
    <cellStyle name="Note 70 2 8 4" xfId="26482" xr:uid="{E2F0C466-9453-433D-ABD8-15D36F38101C}"/>
    <cellStyle name="Note 70 2 9" xfId="8399" xr:uid="{177BE609-5FC8-45BA-BDC4-D88EABCEEC99}"/>
    <cellStyle name="Note 70 2 9 2" xfId="14870" xr:uid="{418077D5-F2F3-4122-844B-B3F1BFAA1D57}"/>
    <cellStyle name="Note 70 2 9 2 2" xfId="20070" xr:uid="{CA6AA1D9-23C3-4CE5-AF01-FB46C888D0AA}"/>
    <cellStyle name="Note 70 2 9 2 3" xfId="31781" xr:uid="{16C16E39-EB7F-43AB-AA91-D1903073CAF5}"/>
    <cellStyle name="Note 70 2 9 3" xfId="21134" xr:uid="{AB1C296B-40F3-4B8D-B2A0-0F622E7EAF86}"/>
    <cellStyle name="Note 70 2 9 4" xfId="26262" xr:uid="{62F0C755-C17A-459A-B9DA-28B9816A2B48}"/>
    <cellStyle name="Note 70 20" xfId="11188" xr:uid="{2F7A8203-D141-4D8F-8AAA-BC0345639FF0}"/>
    <cellStyle name="Note 70 20 2" xfId="17445" xr:uid="{BDC5A229-3554-414C-8B69-DF55696272F0}"/>
    <cellStyle name="Note 70 20 3" xfId="28510" xr:uid="{0C502954-9498-4957-9CA1-BEB6B2817FC8}"/>
    <cellStyle name="Note 70 21" xfId="11689" xr:uid="{5C482730-D081-45A9-BD00-25FFF7FD0639}"/>
    <cellStyle name="Note 70 21 2" xfId="20868" xr:uid="{E38757B4-E118-4F85-A26C-D5E15DA87D5B}"/>
    <cellStyle name="Note 70 21 3" xfId="28975" xr:uid="{ACCE5774-CE94-4AFD-BE0C-A660CDB69A7B}"/>
    <cellStyle name="Note 70 22" xfId="10656" xr:uid="{A4E0E881-E41B-418B-A6BD-299DB48C9582}"/>
    <cellStyle name="Note 70 22 2" xfId="18654" xr:uid="{2D46270D-C544-48F2-903E-2607B4F899B9}"/>
    <cellStyle name="Note 70 22 3" xfId="28211" xr:uid="{9462EF71-8854-45CD-80C5-7A21E6ECE623}"/>
    <cellStyle name="Note 70 23" xfId="11949" xr:uid="{419AB4D9-7EC8-4959-8679-047E0D7E3C54}"/>
    <cellStyle name="Note 70 23 2" xfId="21466" xr:uid="{5291CE14-B8C0-4D62-A98A-6D6E54475B72}"/>
    <cellStyle name="Note 70 23 3" xfId="29228" xr:uid="{8134B69B-3040-4E7D-935A-80F794D20419}"/>
    <cellStyle name="Note 70 24" xfId="12132" xr:uid="{174D35B8-0DDB-4220-91A0-EFD7FDCE271B}"/>
    <cellStyle name="Note 70 24 2" xfId="5383" xr:uid="{351F107C-FBD6-4882-A388-E6F114C1A16E}"/>
    <cellStyle name="Note 70 24 3" xfId="29407" xr:uid="{904A8AAA-6999-440E-8A79-884DED80A1F1}"/>
    <cellStyle name="Note 70 25" xfId="12252" xr:uid="{59AA751C-0996-46D6-BEE0-C5274ED2FFA4}"/>
    <cellStyle name="Note 70 25 2" xfId="20175" xr:uid="{219753AD-A7A7-4E2E-88A9-4DCB4A2B4DBD}"/>
    <cellStyle name="Note 70 25 3" xfId="29523" xr:uid="{3B1ABF44-7A95-467B-ADEA-E13C2F5DC276}"/>
    <cellStyle name="Note 70 26" xfId="17275" xr:uid="{E09036C3-F5EB-4BEC-BD93-2525053BC6EC}"/>
    <cellStyle name="Note 70 26 2" xfId="6099" xr:uid="{E8320C7C-EC88-4576-8978-E65876418258}"/>
    <cellStyle name="Note 70 26 3" xfId="33839" xr:uid="{1FB4E4C9-FCB5-46EE-8C34-AC9C98D12A4A}"/>
    <cellStyle name="Note 70 27" xfId="4446" xr:uid="{C1209261-636B-4070-B9C2-212D50D8EB67}"/>
    <cellStyle name="Note 70 28" xfId="34003" xr:uid="{6C60FE48-D3C7-497F-8C1F-DF807331AB8E}"/>
    <cellStyle name="Note 70 29" xfId="34334" xr:uid="{0609EF33-587E-4B1D-A444-7EEDDECF05F9}"/>
    <cellStyle name="Note 70 3" xfId="2427" xr:uid="{00000000-0005-0000-0000-00007C090000}"/>
    <cellStyle name="Note 70 3 2" xfId="4335" xr:uid="{7FF1A8AB-50C4-4AC5-8720-75844785699A}"/>
    <cellStyle name="Note 70 3 2 2" xfId="13610" xr:uid="{533E5B9F-A5D8-4C84-A47C-811AD0C2AEEE}"/>
    <cellStyle name="Note 70 3 2 2 2" xfId="18710" xr:uid="{4E21FB67-DAA3-4BAF-9C29-FAC79AF40A9E}"/>
    <cellStyle name="Note 70 3 2 2 3" xfId="30751" xr:uid="{9B18E004-4203-473A-962B-8E54B6BF9CE2}"/>
    <cellStyle name="Note 70 3 2 3" xfId="23967" xr:uid="{BF2F8C35-4F0B-42C4-882C-B2C355266BD8}"/>
    <cellStyle name="Note 70 3 2 4" xfId="25220" xr:uid="{00594704-127E-4D7E-9BB9-3C62428B5CAD}"/>
    <cellStyle name="Note 70 3 3" xfId="11692" xr:uid="{33707D0F-1615-4CD2-A197-1DA6D5A3C2EB}"/>
    <cellStyle name="Note 70 3 3 2" xfId="20134" xr:uid="{CB1DF294-4D76-4829-95F2-9C760DBCFF0A}"/>
    <cellStyle name="Note 70 3 3 3" xfId="28978" xr:uid="{A98FB1E3-3F94-4BCC-97C5-793F72A14684}"/>
    <cellStyle name="Note 70 3 4" xfId="12527" xr:uid="{63DDC5D0-9008-4BC7-B1EA-CD5FF7E9AC15}"/>
    <cellStyle name="Note 70 3 4 2" xfId="18853" xr:uid="{5D8101A6-859D-453A-A763-5CA570E4A69F}"/>
    <cellStyle name="Note 70 3 4 3" xfId="29753" xr:uid="{6E1E7434-ED37-49AD-9871-4DB056FB88DC}"/>
    <cellStyle name="Note 70 3 5" xfId="17829" xr:uid="{ECE11514-5CC5-4F95-AA4A-ECDF2AC4DF64}"/>
    <cellStyle name="Note 70 3 6" xfId="24228" xr:uid="{BEBF9E18-319E-4559-960F-1B9FCA24B006}"/>
    <cellStyle name="Note 70 30" xfId="34307" xr:uid="{AF8D7FE6-20F2-4102-A741-EBF9BBB1EB79}"/>
    <cellStyle name="Note 70 4" xfId="3345" xr:uid="{CA6ECB73-DBF2-4037-9B0E-9DC3B2279B9C}"/>
    <cellStyle name="Note 70 4 2" xfId="12975" xr:uid="{290D3989-5F56-4169-A2DA-0021F8C38D79}"/>
    <cellStyle name="Note 70 4 2 2" xfId="6555" xr:uid="{9108C59D-10E9-44D0-A1AF-02612D554860}"/>
    <cellStyle name="Note 70 4 2 3" xfId="30200" xr:uid="{0AE7F77E-3903-43AC-8E32-C20943662925}"/>
    <cellStyle name="Note 70 4 3" xfId="6625" xr:uid="{655F611B-0417-4517-8868-3E5E04455AE0}"/>
    <cellStyle name="Note 70 4 4" xfId="20106" xr:uid="{9C13207F-00B0-4CD9-8151-229458045324}"/>
    <cellStyle name="Note 70 5" xfId="3447" xr:uid="{D25D08D6-B570-4CE4-BD29-C84278E16BF4}"/>
    <cellStyle name="Note 70 5 2" xfId="13607" xr:uid="{47FAEFD7-092F-4B4A-BAC3-551B53304A62}"/>
    <cellStyle name="Note 70 5 2 2" xfId="21550" xr:uid="{50247020-344C-4BE9-A34C-AA55D2C0CD0E}"/>
    <cellStyle name="Note 70 5 2 3" xfId="30748" xr:uid="{838DAA4E-C30B-4CE5-989A-BC959EBBB6C0}"/>
    <cellStyle name="Note 70 5 3" xfId="7240" xr:uid="{9F7EF8BD-57A5-424A-935C-8A86F85FB73C}"/>
    <cellStyle name="Note 70 5 4" xfId="22430" xr:uid="{A46D3E0A-DBC7-4E38-9230-C815A87149A1}"/>
    <cellStyle name="Note 70 5 5" xfId="25217" xr:uid="{29CA4B7B-3E65-43A6-8B54-9892226E3F9B}"/>
    <cellStyle name="Note 70 6" xfId="3841" xr:uid="{D9E47EDB-BC9F-46F8-9AA5-E91F47075C36}"/>
    <cellStyle name="Note 70 6 2" xfId="14157" xr:uid="{3232AAC6-71EE-4EE5-BDF2-7C5CA6CD0F1E}"/>
    <cellStyle name="Note 70 6 2 2" xfId="19551" xr:uid="{20ECB220-06DC-4D10-A269-938568CDB286}"/>
    <cellStyle name="Note 70 6 2 3" xfId="31185" xr:uid="{8B7E9E04-A511-4646-A88B-557362F7D014}"/>
    <cellStyle name="Note 70 6 3" xfId="21786" xr:uid="{A6F6E3C3-4A51-4605-AE17-C374C60F1425}"/>
    <cellStyle name="Note 70 6 4" xfId="25664" xr:uid="{A9C175EE-A75D-493D-A834-DB96F95B72A4}"/>
    <cellStyle name="Note 70 7" xfId="7575" xr:uid="{E9632D67-E185-4541-A4D0-7F5680130982}"/>
    <cellStyle name="Note 70 7 2" xfId="13979" xr:uid="{75C36DB7-1193-4C10-A405-77C9C00AEEA9}"/>
    <cellStyle name="Note 70 7 2 2" xfId="20401" xr:uid="{B8C681C4-2A9F-4923-9B06-93C6A3AD4560}"/>
    <cellStyle name="Note 70 7 2 3" xfId="31009" xr:uid="{E120E33B-AFFC-4D25-A1BB-1B5F37FFFE95}"/>
    <cellStyle name="Note 70 7 3" xfId="22335" xr:uid="{C9B95532-D29B-44C3-8CFA-B723AC06AF16}"/>
    <cellStyle name="Note 70 7 4" xfId="25488" xr:uid="{83748B3C-C671-4E21-B462-6F57FF65FB2E}"/>
    <cellStyle name="Note 70 8" xfId="7922" xr:uid="{7615121C-30A4-47E4-9E9F-8482B276B2A6}"/>
    <cellStyle name="Note 70 8 2" xfId="14393" xr:uid="{E80CD81D-8E14-4F1A-8206-BDB0B6CDA710}"/>
    <cellStyle name="Note 70 8 2 2" xfId="18737" xr:uid="{44127DD6-AAC3-48C2-A7BE-1A673FED3BBE}"/>
    <cellStyle name="Note 70 8 2 3" xfId="31409" xr:uid="{00A2E0E6-BBE9-479D-9ADF-8A0121963AAD}"/>
    <cellStyle name="Note 70 8 3" xfId="4726" xr:uid="{8EC6B4F9-E292-4761-A3C6-4DD737551AE7}"/>
    <cellStyle name="Note 70 8 4" xfId="25888" xr:uid="{7CE4D917-E6D1-498C-A41B-38B28C6114AF}"/>
    <cellStyle name="Note 70 9" xfId="8044" xr:uid="{8DD130A9-6912-4CBB-A19F-1D7029485606}"/>
    <cellStyle name="Note 70 9 2" xfId="14515" xr:uid="{86170684-FE60-4762-9857-5216194C942D}"/>
    <cellStyle name="Note 70 9 2 2" xfId="21295" xr:uid="{77E8D4DF-C3E8-4276-8672-CD93D05E6577}"/>
    <cellStyle name="Note 70 9 2 3" xfId="31525" xr:uid="{7C23B5FD-6870-4857-AE59-D2D14860CD39}"/>
    <cellStyle name="Note 70 9 3" xfId="21554" xr:uid="{A2A05239-E328-4697-B68A-1A782AE407F2}"/>
    <cellStyle name="Note 70 9 4" xfId="26005" xr:uid="{F9E359E9-78F7-4903-B60C-6EB5D5A2A277}"/>
    <cellStyle name="Note 70_TRAFO" xfId="2428" xr:uid="{00000000-0005-0000-0000-00007D090000}"/>
    <cellStyle name="Note 71" xfId="2429" xr:uid="{00000000-0005-0000-0000-00007E090000}"/>
    <cellStyle name="Note 71 10" xfId="8631" xr:uid="{66B3711A-E39E-4346-8FBC-89285B9D1CE7}"/>
    <cellStyle name="Note 71 10 2" xfId="15102" xr:uid="{33B42022-B326-4955-A63E-B96BA869F9D9}"/>
    <cellStyle name="Note 71 10 2 2" xfId="20288" xr:uid="{31CA5D13-110C-40F7-9DF9-0A3AC5ED2CB9}"/>
    <cellStyle name="Note 71 10 2 3" xfId="32004" xr:uid="{9D8D7F84-45D2-4186-8B55-3AE4971B3FB7}"/>
    <cellStyle name="Note 71 10 3" xfId="23166" xr:uid="{D6DDEA1B-D5AB-480D-91F7-802674C3CFFB}"/>
    <cellStyle name="Note 71 10 4" xfId="26483" xr:uid="{CEAF7A23-2156-4AA9-A0B3-9864AF2B271C}"/>
    <cellStyle name="Note 71 11" xfId="8541" xr:uid="{0B38D038-2A8D-4AEE-938D-A24E62A92728}"/>
    <cellStyle name="Note 71 11 2" xfId="15012" xr:uid="{21175CA0-240D-42DF-BA98-E025DD2292A0}"/>
    <cellStyle name="Note 71 11 2 2" xfId="21264" xr:uid="{46E07593-4E5F-4D58-8457-72D4E3D70101}"/>
    <cellStyle name="Note 71 11 2 3" xfId="31920" xr:uid="{0C6DE920-89FD-48D4-B2D6-A8CFAFE7EE71}"/>
    <cellStyle name="Note 71 11 3" xfId="4614" xr:uid="{8F8BD09E-A612-421A-95B1-D962D6A4C6A1}"/>
    <cellStyle name="Note 71 11 4" xfId="26400" xr:uid="{6E141424-0E4A-4D86-B94E-13AFC4C2A0AA}"/>
    <cellStyle name="Note 71 12" xfId="9112" xr:uid="{E492BED1-3BD5-4CFA-92B5-8D69DD9894D9}"/>
    <cellStyle name="Note 71 12 2" xfId="15583" xr:uid="{68518C81-9721-4489-9B0F-B640A7098D1A}"/>
    <cellStyle name="Note 71 12 2 2" xfId="23266" xr:uid="{DD5A275C-1D94-49D9-9350-8E26BA670249}"/>
    <cellStyle name="Note 71 12 2 3" xfId="32402" xr:uid="{0FD22C23-C365-4345-BD52-E86F9983C033}"/>
    <cellStyle name="Note 71 12 3" xfId="5083" xr:uid="{EC4C698C-936D-436A-92BE-11961E374AEE}"/>
    <cellStyle name="Note 71 12 4" xfId="26884" xr:uid="{CB5C38F8-14FC-44C6-AAEB-747E0FA0A0CE}"/>
    <cellStyle name="Note 71 13" xfId="8939" xr:uid="{8878A57E-DB8B-45C2-979A-30173F2DC452}"/>
    <cellStyle name="Note 71 13 2" xfId="15410" xr:uid="{0DB62658-F27E-4923-9D29-3E66EB618748}"/>
    <cellStyle name="Note 71 13 2 2" xfId="4545" xr:uid="{23986B71-8142-4360-BBAD-802BF442A435}"/>
    <cellStyle name="Note 71 13 2 3" xfId="32230" xr:uid="{E30DA1E9-5254-4F78-A35D-C1EE36754626}"/>
    <cellStyle name="Note 71 13 3" xfId="19495" xr:uid="{E1C08A21-EF4F-48C4-93AD-EC15AF4C4AEC}"/>
    <cellStyle name="Note 71 13 4" xfId="26712" xr:uid="{8004B10B-A213-41C2-A2DC-6E483D92FAE4}"/>
    <cellStyle name="Note 71 14" xfId="9346" xr:uid="{FC199542-E7A0-4A40-BA3E-90B496453728}"/>
    <cellStyle name="Note 71 14 2" xfId="15817" xr:uid="{6AE444A8-06B5-4B40-9BC9-D49C1E746E90}"/>
    <cellStyle name="Note 71 14 2 2" xfId="17762" xr:uid="{49807306-2DB0-4604-AEB3-C4B927752AC3}"/>
    <cellStyle name="Note 71 14 2 3" xfId="32627" xr:uid="{6772E249-FC51-465D-9F91-B695972CB650}"/>
    <cellStyle name="Note 71 14 3" xfId="21020" xr:uid="{7ECF4C58-CBFC-4F66-A4BF-BE3FC8CD1C02}"/>
    <cellStyle name="Note 71 14 4" xfId="27108" xr:uid="{24B88422-28AB-4145-BA8D-2A133247B6F9}"/>
    <cellStyle name="Note 71 15" xfId="9470" xr:uid="{817988A9-2695-473D-80B5-A839EE344E62}"/>
    <cellStyle name="Note 71 15 2" xfId="15941" xr:uid="{414BC0E2-163A-4198-A8CA-1A1C09D9EB68}"/>
    <cellStyle name="Note 71 15 2 2" xfId="22185" xr:uid="{7E5C6288-2206-4F51-B9C6-93A4DAB89941}"/>
    <cellStyle name="Note 71 15 2 3" xfId="32738" xr:uid="{E0E6C44C-A412-40BC-8D24-118D8F770BB4}"/>
    <cellStyle name="Note 71 15 3" xfId="18491" xr:uid="{D542CF8D-ABCC-4582-A35B-92CAA34BD68E}"/>
    <cellStyle name="Note 71 15 4" xfId="27219" xr:uid="{1FD56E7E-6B6A-4E9C-8990-1EE62FA55D68}"/>
    <cellStyle name="Note 71 16" xfId="10036" xr:uid="{23947270-E056-43CA-9CEE-86C3D3CA8940}"/>
    <cellStyle name="Note 71 16 2" xfId="16507" xr:uid="{211DA29E-5724-4370-8220-B46F5EE009DA}"/>
    <cellStyle name="Note 71 16 2 2" xfId="22190" xr:uid="{4C4181E3-71D0-4FD4-B8D4-02A83F8FA97C}"/>
    <cellStyle name="Note 71 16 2 3" xfId="33124" xr:uid="{3C087F32-CD93-4653-9117-D6EF82583373}"/>
    <cellStyle name="Note 71 16 3" xfId="5999" xr:uid="{97987338-DFC3-4304-B50E-C7EB1F80FC70}"/>
    <cellStyle name="Note 71 16 4" xfId="27612" xr:uid="{638FDA04-02CC-4EE7-AA7A-A06BF8BF958F}"/>
    <cellStyle name="Note 71 17" xfId="10215" xr:uid="{69137281-33B1-4F40-9389-2086B8F01E0D}"/>
    <cellStyle name="Note 71 17 2" xfId="16686" xr:uid="{75588DFA-E780-4661-B65F-7CE1829F4059}"/>
    <cellStyle name="Note 71 17 2 2" xfId="19966" xr:uid="{647C9C90-2AED-418D-9996-F553B3052D3C}"/>
    <cellStyle name="Note 71 17 2 3" xfId="33301" xr:uid="{ED62A2FF-24A3-4134-B83F-108BEF53672D}"/>
    <cellStyle name="Note 71 17 3" xfId="5189" xr:uid="{8C9E06DD-8C37-42BA-9988-759A3C82FA37}"/>
    <cellStyle name="Note 71 17 4" xfId="27788" xr:uid="{9EFC697A-BB96-4D6B-A693-2F8CA5E4E2F4}"/>
    <cellStyle name="Note 71 18" xfId="10392" xr:uid="{6AAB42AF-84B7-4B8D-8106-0429573EF1D1}"/>
    <cellStyle name="Note 71 18 2" xfId="16863" xr:uid="{04DEC73D-E5D3-4121-98F3-04D597BFBD36}"/>
    <cellStyle name="Note 71 18 2 2" xfId="20347" xr:uid="{52400CC0-5E5D-4BE3-B143-C3030F68231E}"/>
    <cellStyle name="Note 71 18 2 3" xfId="33476" xr:uid="{0E3FEFC9-37E6-46D0-B315-23A41C401216}"/>
    <cellStyle name="Note 71 18 3" xfId="5505" xr:uid="{8A38D59B-8E4A-4CFC-9484-466DCD44D090}"/>
    <cellStyle name="Note 71 18 4" xfId="27964" xr:uid="{E9067B78-B7AF-4FE2-8D18-DDD4A9E6F0A8}"/>
    <cellStyle name="Note 71 19" xfId="10554" xr:uid="{AED638B4-FE7A-43E1-BBFF-5747A8197A30}"/>
    <cellStyle name="Note 71 19 2" xfId="17025" xr:uid="{AF3F6A11-D138-47AA-83C0-B1CA60E4B8F9}"/>
    <cellStyle name="Note 71 19 2 2" xfId="20684" xr:uid="{F481DB76-2E0E-4ED1-AB70-60EF14D0D450}"/>
    <cellStyle name="Note 71 19 2 3" xfId="33636" xr:uid="{5DFF53CD-A716-4E04-95FD-ACCCF30A8518}"/>
    <cellStyle name="Note 71 19 3" xfId="21046" xr:uid="{D19D72AD-5F23-4E06-838A-946839AFF2CA}"/>
    <cellStyle name="Note 71 19 4" xfId="28124" xr:uid="{CCC6616C-30FE-4A8A-A9E8-16B0CF912CB3}"/>
    <cellStyle name="Note 71 2" xfId="2430" xr:uid="{00000000-0005-0000-0000-00007F090000}"/>
    <cellStyle name="Note 71 2 10" xfId="9113" xr:uid="{38CB5BEA-2043-4B29-8819-E7500DE99F88}"/>
    <cellStyle name="Note 71 2 10 2" xfId="15584" xr:uid="{18216B9B-8077-4EED-9428-6A44BAE11944}"/>
    <cellStyle name="Note 71 2 10 2 2" xfId="20339" xr:uid="{1D274870-D1EA-46E4-BD58-47724B368610}"/>
    <cellStyle name="Note 71 2 10 2 3" xfId="32403" xr:uid="{8B1DDB65-03B2-453E-80FB-F1C11C24AA35}"/>
    <cellStyle name="Note 71 2 10 3" xfId="21948" xr:uid="{3B2D3383-B5E8-4423-928D-013F954C35B2}"/>
    <cellStyle name="Note 71 2 10 4" xfId="26885" xr:uid="{6481DEC8-75BB-472E-9D0F-DDF2F524FE16}"/>
    <cellStyle name="Note 71 2 11" xfId="8940" xr:uid="{E9E24C0C-DE6A-4BAF-ABDC-E7B7E1E7A93F}"/>
    <cellStyle name="Note 71 2 11 2" xfId="15411" xr:uid="{82B6FA48-C484-47BC-B17C-699CB74B7146}"/>
    <cellStyle name="Note 71 2 11 2 2" xfId="21880" xr:uid="{36D071D9-B6BD-488A-AB8F-A6209C727883}"/>
    <cellStyle name="Note 71 2 11 2 3" xfId="32231" xr:uid="{E1E54EC4-3930-48D9-98B1-8F8B298C3651}"/>
    <cellStyle name="Note 71 2 11 3" xfId="21351" xr:uid="{539D6165-682C-4DED-8095-DF541400C0B3}"/>
    <cellStyle name="Note 71 2 11 4" xfId="26713" xr:uid="{A76E101F-B217-4DD3-B5D8-64E9804A3C81}"/>
    <cellStyle name="Note 71 2 12" xfId="9347" xr:uid="{EA6F320D-6BF9-42F2-9EC2-0E3ABCA287D3}"/>
    <cellStyle name="Note 71 2 12 2" xfId="15818" xr:uid="{089971A4-50B4-4125-BC1D-B42AE18B61E8}"/>
    <cellStyle name="Note 71 2 12 2 2" xfId="4700" xr:uid="{6B5254E9-E2CA-43DD-8AC1-FEA053668CB0}"/>
    <cellStyle name="Note 71 2 12 2 3" xfId="32628" xr:uid="{6B17A168-17C8-4399-90BD-F643CA7A74E0}"/>
    <cellStyle name="Note 71 2 12 3" xfId="21973" xr:uid="{295AA8AF-AB6D-4063-B479-F2EB0FCEF573}"/>
    <cellStyle name="Note 71 2 12 4" xfId="27109" xr:uid="{7743636B-A2AF-4B01-B045-7A61C41CFFBA}"/>
    <cellStyle name="Note 71 2 13" xfId="9469" xr:uid="{FFB3D315-2463-4ED7-9D71-967BA521985C}"/>
    <cellStyle name="Note 71 2 13 2" xfId="15940" xr:uid="{6C31B1F4-CE82-4C4F-806A-506F9D035816}"/>
    <cellStyle name="Note 71 2 13 2 2" xfId="21885" xr:uid="{F1828BE0-0DEB-4A96-B119-24D02899D920}"/>
    <cellStyle name="Note 71 2 13 2 3" xfId="32737" xr:uid="{1F026884-D917-45D0-92AC-CFE59F854F61}"/>
    <cellStyle name="Note 71 2 13 3" xfId="17602" xr:uid="{6C95364A-7A40-4B0F-AFC6-E31C2CC3DE9B}"/>
    <cellStyle name="Note 71 2 13 4" xfId="27218" xr:uid="{14E95826-59D6-44CB-A8C8-5E9F5ED17683}"/>
    <cellStyle name="Note 71 2 14" xfId="10037" xr:uid="{4B458EB1-025C-4C7F-A698-62B207BF0AD7}"/>
    <cellStyle name="Note 71 2 14 2" xfId="16508" xr:uid="{57A71AB4-B9D9-4BC3-9AA8-3C151C38C198}"/>
    <cellStyle name="Note 71 2 14 2 2" xfId="21485" xr:uid="{24E7B226-E6FA-47C0-8CB4-EF096BD07E26}"/>
    <cellStyle name="Note 71 2 14 2 3" xfId="33125" xr:uid="{180786C7-2B2B-40B7-9F43-7585A8A0CF22}"/>
    <cellStyle name="Note 71 2 14 3" xfId="21549" xr:uid="{64382588-0CA0-42DB-8049-108E88D668E1}"/>
    <cellStyle name="Note 71 2 14 4" xfId="27613" xr:uid="{51F16224-7F5C-4A14-9FA2-41F0EDA79027}"/>
    <cellStyle name="Note 71 2 15" xfId="10216" xr:uid="{63664C37-DA5E-4ABC-AC8E-75AACF8EB453}"/>
    <cellStyle name="Note 71 2 15 2" xfId="16687" xr:uid="{70AD29F9-9B80-4533-A57B-A0ADD593157C}"/>
    <cellStyle name="Note 71 2 15 2 2" xfId="20124" xr:uid="{EC9D22E4-5FB4-498A-A71D-746B49E10A46}"/>
    <cellStyle name="Note 71 2 15 2 3" xfId="33302" xr:uid="{73A6465B-59DE-4DA1-AFE1-5A2A755F9009}"/>
    <cellStyle name="Note 71 2 15 3" xfId="18333" xr:uid="{68DACAC9-7B33-4034-B5C5-DA50CD63AB90}"/>
    <cellStyle name="Note 71 2 15 4" xfId="27789" xr:uid="{B7E92FE9-8C05-4C27-9756-88504B0AE933}"/>
    <cellStyle name="Note 71 2 16" xfId="10393" xr:uid="{F115F1B6-A4AE-410E-927F-29EE3779B28A}"/>
    <cellStyle name="Note 71 2 16 2" xfId="16864" xr:uid="{A0AFCF8A-2B58-46B9-9C1F-746182D8B4A2}"/>
    <cellStyle name="Note 71 2 16 2 2" xfId="4592" xr:uid="{F5B185E4-8544-46B7-B103-4C75FB6FCA0F}"/>
    <cellStyle name="Note 71 2 16 2 3" xfId="33477" xr:uid="{1066428F-5540-47D4-9418-98B7066C1E17}"/>
    <cellStyle name="Note 71 2 16 3" xfId="23882" xr:uid="{7B925ACD-9572-40DA-9ED4-09AE579EA276}"/>
    <cellStyle name="Note 71 2 16 4" xfId="27965" xr:uid="{6CB70F69-C230-4462-902B-020FE5E05005}"/>
    <cellStyle name="Note 71 2 17" xfId="10555" xr:uid="{92ED4EDB-ABDC-43A7-AD60-449657ACC8AE}"/>
    <cellStyle name="Note 71 2 17 2" xfId="17026" xr:uid="{95BC3EAE-6853-4F8D-9A8A-0BFAE2D972BE}"/>
    <cellStyle name="Note 71 2 17 2 2" xfId="18976" xr:uid="{6A4BB40C-B480-41DD-9471-693C900D8637}"/>
    <cellStyle name="Note 71 2 17 2 3" xfId="33637" xr:uid="{7F22CE4E-09EC-4AC5-8C8E-47F26CBE2FB7}"/>
    <cellStyle name="Note 71 2 17 3" xfId="21350" xr:uid="{027F96C2-B7C7-432E-A6D2-53EB6046825B}"/>
    <cellStyle name="Note 71 2 17 4" xfId="28125" xr:uid="{A322685C-14B0-41B7-8BF8-0F34AC0F965E}"/>
    <cellStyle name="Note 71 2 18" xfId="11191" xr:uid="{2DFCCB72-D8C2-47CE-AB74-10B02815C2AF}"/>
    <cellStyle name="Note 71 2 18 2" xfId="22385" xr:uid="{83CB254E-FCEC-4874-A481-5499797DCEE6}"/>
    <cellStyle name="Note 71 2 18 3" xfId="28513" xr:uid="{1B837355-1692-443D-8989-328ECFAF83D9}"/>
    <cellStyle name="Note 71 2 19" xfId="11694" xr:uid="{EF35EE95-A674-419A-9381-B4D44701CD4D}"/>
    <cellStyle name="Note 71 2 19 2" xfId="17709" xr:uid="{AD1DF539-DDA7-4B08-8D61-9536176CF6CF}"/>
    <cellStyle name="Note 71 2 19 3" xfId="28980" xr:uid="{321B8708-87FF-4130-90CD-3DBDEA587E02}"/>
    <cellStyle name="Note 71 2 2" xfId="2431" xr:uid="{00000000-0005-0000-0000-000080090000}"/>
    <cellStyle name="Note 71 2 2 2" xfId="4336" xr:uid="{731E5F3F-96D6-4C98-AD09-9699E404A38B}"/>
    <cellStyle name="Note 71 2 2 2 2" xfId="13613" xr:uid="{2ED269D8-929A-4E27-A5B7-8E54327B1B43}"/>
    <cellStyle name="Note 71 2 2 2 2 2" xfId="18911" xr:uid="{6EDEC72D-C645-4796-A939-811979653559}"/>
    <cellStyle name="Note 71 2 2 2 2 3" xfId="30754" xr:uid="{7E15D11E-7BAC-4E00-85FE-18A53214AC3E}"/>
    <cellStyle name="Note 71 2 2 2 3" xfId="21228" xr:uid="{752E80B9-F04E-40EA-B2BF-DF599A9D7FB5}"/>
    <cellStyle name="Note 71 2 2 2 4" xfId="25223" xr:uid="{7CD18C19-6974-418E-92DB-DDFB87EDCC95}"/>
    <cellStyle name="Note 71 2 2 3" xfId="11695" xr:uid="{7116EF9B-D007-47F4-B1F2-FEFC538EB9BC}"/>
    <cellStyle name="Note 71 2 2 3 2" xfId="21448" xr:uid="{66233082-A414-4A42-9899-46E1E647F85B}"/>
    <cellStyle name="Note 71 2 2 3 3" xfId="28981" xr:uid="{A90D19AB-A642-49B6-9782-39063EB7754A}"/>
    <cellStyle name="Note 71 2 2 4" xfId="12528" xr:uid="{CA611E1F-C59B-4685-968E-7A516FDC42F5}"/>
    <cellStyle name="Note 71 2 2 4 2" xfId="22471" xr:uid="{EF82C776-D269-4FC7-BD35-0D7B55465C11}"/>
    <cellStyle name="Note 71 2 2 4 3" xfId="29754" xr:uid="{17712933-AEC4-44C1-BE08-FDEC028C60F1}"/>
    <cellStyle name="Note 71 2 2 5" xfId="4413" xr:uid="{EFEEF6D0-9942-408D-AD7E-253D61FD1B1E}"/>
    <cellStyle name="Note 71 2 20" xfId="10611" xr:uid="{76D21B73-9278-496C-85EA-6A7F00E96467}"/>
    <cellStyle name="Note 71 2 20 2" xfId="23477" xr:uid="{0022098D-CB3A-4F5B-B06C-0AD8A0E9CF85}"/>
    <cellStyle name="Note 71 2 20 3" xfId="28179" xr:uid="{46660B14-4C89-4788-8600-51B0902ED389}"/>
    <cellStyle name="Note 71 2 21" xfId="11952" xr:uid="{38CB5061-E275-46C7-AB23-E39A11A8F408}"/>
    <cellStyle name="Note 71 2 21 2" xfId="23069" xr:uid="{FD377F41-CBBC-4C2C-8BFE-3C3B294C9F5C}"/>
    <cellStyle name="Note 71 2 21 3" xfId="29231" xr:uid="{DDD5C009-915A-4E4A-9919-072F0B6A5626}"/>
    <cellStyle name="Note 71 2 22" xfId="12135" xr:uid="{7D9A8E1B-263C-41BE-87FD-6BE19706D07C}"/>
    <cellStyle name="Note 71 2 22 2" xfId="5224" xr:uid="{E53F506F-114E-43A8-B811-8231255ACE64}"/>
    <cellStyle name="Note 71 2 22 3" xfId="29410" xr:uid="{995633BB-87CA-49C1-9E5D-74C9B0A199D3}"/>
    <cellStyle name="Note 71 2 23" xfId="12254" xr:uid="{278FE499-4E5C-4D8A-BBD9-B3991A2ED60F}"/>
    <cellStyle name="Note 71 2 23 2" xfId="5618" xr:uid="{8FE29124-1A22-493D-A679-2FC504ACA2F5}"/>
    <cellStyle name="Note 71 2 23 3" xfId="29525" xr:uid="{184EECCD-8658-424C-9826-644FD2D38685}"/>
    <cellStyle name="Note 71 2 24" xfId="17278" xr:uid="{ECB6D3CD-0A6B-4753-953F-E3DF3EC192B7}"/>
    <cellStyle name="Note 71 2 24 2" xfId="18271" xr:uid="{79FB9734-2697-4B05-8841-D5DA31D94080}"/>
    <cellStyle name="Note 71 2 24 3" xfId="33842" xr:uid="{462A0DA3-5B9A-4B6F-A14F-C725646DB412}"/>
    <cellStyle name="Note 71 2 25" xfId="6008" xr:uid="{1457991D-1339-4FF2-9178-0106EC1D36A8}"/>
    <cellStyle name="Note 71 2 26" xfId="33982" xr:uid="{3A78FA58-7954-462A-B682-EA2C3B37E284}"/>
    <cellStyle name="Note 71 2 27" xfId="27407" xr:uid="{E5116DCD-48D4-4D6F-BBDA-0DF0994B7932}"/>
    <cellStyle name="Note 71 2 28" xfId="33927" xr:uid="{BD84B74D-8BF6-412A-AD60-43E87E085076}"/>
    <cellStyle name="Note 71 2 3" xfId="3444" xr:uid="{7DD1238F-C7D2-417B-8478-7DA968FE23FF}"/>
    <cellStyle name="Note 71 2 3 2" xfId="13612" xr:uid="{DDD4C0DF-1221-417A-978B-E72F1D0173F1}"/>
    <cellStyle name="Note 71 2 3 2 2" xfId="18990" xr:uid="{BF3314B0-585C-42C8-B317-F4C967E80693}"/>
    <cellStyle name="Note 71 2 3 2 3" xfId="30753" xr:uid="{109E30DA-1499-4BD2-9B7E-0FA7287C3B6C}"/>
    <cellStyle name="Note 71 2 3 3" xfId="7245" xr:uid="{5C2A7453-9629-4F37-BD59-DF8CA71CAD28}"/>
    <cellStyle name="Note 71 2 3 4" xfId="19926" xr:uid="{B2990D23-707D-4218-B7A9-05E601E04666}"/>
    <cellStyle name="Note 71 2 3 5" xfId="25222" xr:uid="{A449C2AD-6E6B-494D-8FA6-DFBD33017A6A}"/>
    <cellStyle name="Note 71 2 4" xfId="3844" xr:uid="{EAD1318D-E4A7-4ACA-9E7E-FCB1EBC627CB}"/>
    <cellStyle name="Note 71 2 4 2" xfId="14160" xr:uid="{3C68B49A-C321-4E3B-A43B-55A1EFB716BB}"/>
    <cellStyle name="Note 71 2 4 2 2" xfId="5755" xr:uid="{DAF77562-32E9-4090-86B5-FAA08C39353F}"/>
    <cellStyle name="Note 71 2 4 2 3" xfId="31188" xr:uid="{61C2F038-1042-40B1-8A83-876553D59B30}"/>
    <cellStyle name="Note 71 2 4 3" xfId="17787" xr:uid="{388D64C1-296D-4A47-815D-948CAA576EB2}"/>
    <cellStyle name="Note 71 2 4 4" xfId="25667" xr:uid="{56454734-3CA5-4A85-8876-63D0A672DD33}"/>
    <cellStyle name="Note 71 2 5" xfId="7578" xr:uid="{77B6D95C-49E4-42F0-94B2-761125AD6898}"/>
    <cellStyle name="Note 71 2 5 2" xfId="13982" xr:uid="{DD51A901-F706-477D-A50B-C5D149CD49FB}"/>
    <cellStyle name="Note 71 2 5 2 2" xfId="7302" xr:uid="{4A922682-011E-43B1-8AE9-FA9ED1F6C174}"/>
    <cellStyle name="Note 71 2 5 2 3" xfId="31012" xr:uid="{608CBA41-B8DB-4F1A-B201-B22366579042}"/>
    <cellStyle name="Note 71 2 5 3" xfId="19479" xr:uid="{060574FF-69E9-495B-95D5-F4E49854BB88}"/>
    <cellStyle name="Note 71 2 5 4" xfId="25491" xr:uid="{6EE3CD31-2FFF-4529-9909-9D4A5EE5598C}"/>
    <cellStyle name="Note 71 2 6" xfId="7925" xr:uid="{760A719C-FC53-41F3-948F-50B012BDF9D1}"/>
    <cellStyle name="Note 71 2 6 2" xfId="14396" xr:uid="{C25A4DDA-35CA-4213-B763-F9530DB0473D}"/>
    <cellStyle name="Note 71 2 6 2 2" xfId="19673" xr:uid="{9A382FF9-2801-4571-8FC2-D45D65C0C5D6}"/>
    <cellStyle name="Note 71 2 6 2 3" xfId="31412" xr:uid="{96B0F4FA-2D1F-453A-A688-5CF382C07D15}"/>
    <cellStyle name="Note 71 2 6 3" xfId="19535" xr:uid="{631B3ADE-7593-4EB1-97AC-68E0EADC5225}"/>
    <cellStyle name="Note 71 2 6 4" xfId="25891" xr:uid="{DEAA1609-2817-44E7-830E-23DFAAAD985F}"/>
    <cellStyle name="Note 71 2 7" xfId="8041" xr:uid="{751455E5-0125-41CD-8D68-07E8698A196E}"/>
    <cellStyle name="Note 71 2 7 2" xfId="14512" xr:uid="{7CDADF05-2810-480A-A4CF-012E21F28805}"/>
    <cellStyle name="Note 71 2 7 2 2" xfId="4655" xr:uid="{81110CC7-D039-4DEC-9FB8-5485678016B2}"/>
    <cellStyle name="Note 71 2 7 2 3" xfId="31522" xr:uid="{E1C0EF6B-FA39-48BB-AF5A-082A97FE7AC7}"/>
    <cellStyle name="Note 71 2 7 3" xfId="22657" xr:uid="{368146C8-540F-4EB5-A708-05007ADADFDF}"/>
    <cellStyle name="Note 71 2 7 4" xfId="26002" xr:uid="{F6F8A7A6-A5C5-491C-8C1C-F858312B82EE}"/>
    <cellStyle name="Note 71 2 8" xfId="8632" xr:uid="{680228F8-4EED-47CE-B21F-03FFC4803C2D}"/>
    <cellStyle name="Note 71 2 8 2" xfId="15103" xr:uid="{8FC6EA01-4E8E-431A-AB40-6A307F2406E5}"/>
    <cellStyle name="Note 71 2 8 2 2" xfId="22468" xr:uid="{2E9A5C81-5CD3-4223-B61F-288A5182FCD1}"/>
    <cellStyle name="Note 71 2 8 2 3" xfId="32005" xr:uid="{94C2EF32-A5DD-4AE5-B1BB-D894FFBEF013}"/>
    <cellStyle name="Note 71 2 8 3" xfId="20658" xr:uid="{C5DBD5C2-7E81-4F66-8652-6F1429E3289C}"/>
    <cellStyle name="Note 71 2 8 4" xfId="26484" xr:uid="{B242E276-480D-43A2-8CEE-691A7D2F8C1A}"/>
    <cellStyle name="Note 71 2 9" xfId="8400" xr:uid="{BE605412-9C86-4DD6-A0C9-1A472D338858}"/>
    <cellStyle name="Note 71 2 9 2" xfId="14871" xr:uid="{5F84EA5C-8BFB-4E76-9BB4-14C162D79F8B}"/>
    <cellStyle name="Note 71 2 9 2 2" xfId="23147" xr:uid="{6BD474F0-5B2A-4935-A376-3D40564B088E}"/>
    <cellStyle name="Note 71 2 9 2 3" xfId="31782" xr:uid="{0B09517F-4C64-4858-9E06-9DBE75B15853}"/>
    <cellStyle name="Note 71 2 9 3" xfId="19401" xr:uid="{F70414AE-408E-4C33-A919-40FD3786E746}"/>
    <cellStyle name="Note 71 2 9 4" xfId="26263" xr:uid="{C24F62DA-E12A-45DF-A3E5-4DB3A20815B7}"/>
    <cellStyle name="Note 71 20" xfId="11190" xr:uid="{1726C6E4-CB8B-4512-92D6-77E4730255F7}"/>
    <cellStyle name="Note 71 20 2" xfId="17535" xr:uid="{F27501C5-44C8-4078-A32F-DBE5C904AD75}"/>
    <cellStyle name="Note 71 20 3" xfId="28512" xr:uid="{6E288B1F-04C6-4881-9CB5-874046AFD67A}"/>
    <cellStyle name="Note 71 21" xfId="11693" xr:uid="{B596BE88-6A1A-4295-9CD4-336F4C4FFE1E}"/>
    <cellStyle name="Note 71 21 2" xfId="5450" xr:uid="{30743BF6-D788-4F59-B614-0C110D8EE9F6}"/>
    <cellStyle name="Note 71 21 3" xfId="28979" xr:uid="{ED31570B-0449-45D9-80F1-1F338436796F}"/>
    <cellStyle name="Note 71 22" xfId="10654" xr:uid="{BBC010DF-6B94-4F3E-8FEE-D5992036F6DA}"/>
    <cellStyle name="Note 71 22 2" xfId="19114" xr:uid="{9CED26CC-B880-4FCB-8D75-C6CBEA6BEDB9}"/>
    <cellStyle name="Note 71 22 3" xfId="28209" xr:uid="{5D296AD5-EA24-47A4-9358-74D984AB7590}"/>
    <cellStyle name="Note 71 23" xfId="11951" xr:uid="{76BC7FCD-DC21-4CC7-812F-DE049CED6826}"/>
    <cellStyle name="Note 71 23 2" xfId="6550" xr:uid="{CEBCB233-D1FE-420C-A0AC-028C656E0109}"/>
    <cellStyle name="Note 71 23 3" xfId="29230" xr:uid="{9BC99BEA-7AFE-40B9-A24E-AB583AB10ED5}"/>
    <cellStyle name="Note 71 24" xfId="12134" xr:uid="{7F7BA361-A636-45B5-8AAA-034318986EA7}"/>
    <cellStyle name="Note 71 24 2" xfId="5132" xr:uid="{D41C082A-01D0-48AB-B179-D9EDA648B25B}"/>
    <cellStyle name="Note 71 24 3" xfId="29409" xr:uid="{9D1B394A-52AF-4A00-B411-93E345E41EAE}"/>
    <cellStyle name="Note 71 25" xfId="12253" xr:uid="{D6F79A8D-B6AC-4171-B162-DD367E62358D}"/>
    <cellStyle name="Note 71 25 2" xfId="23158" xr:uid="{55687188-4BB4-44F1-9E08-35C85928DCB5}"/>
    <cellStyle name="Note 71 25 3" xfId="29524" xr:uid="{96A1EBD0-B095-4AFC-AB4D-52838DBA9C19}"/>
    <cellStyle name="Note 71 26" xfId="17277" xr:uid="{047F0BD1-E99E-428E-8A8A-E226B61AFEE8}"/>
    <cellStyle name="Note 71 26 2" xfId="6042" xr:uid="{B583EA12-495E-4060-A503-1571549256DE}"/>
    <cellStyle name="Note 71 26 3" xfId="33841" xr:uid="{73239B99-DB04-4EB2-97C3-ECC79C7E9516}"/>
    <cellStyle name="Note 71 27" xfId="20587" xr:uid="{BBA5298D-348E-4523-A537-589824ACD1FF}"/>
    <cellStyle name="Note 71 28" xfId="34154" xr:uid="{49CB5319-F598-4E8B-B2AE-58419CC0ADB4}"/>
    <cellStyle name="Note 71 29" xfId="26590" xr:uid="{15934CA3-4EF4-47C1-AB77-A0CCF91F02E1}"/>
    <cellStyle name="Note 71 3" xfId="2432" xr:uid="{00000000-0005-0000-0000-000081090000}"/>
    <cellStyle name="Note 71 3 2" xfId="4337" xr:uid="{D1F9FB63-33B9-4A8C-9C67-46383462AE67}"/>
    <cellStyle name="Note 71 3 2 2" xfId="13614" xr:uid="{04437E66-FEE9-4913-9A00-6E774D5F2A5D}"/>
    <cellStyle name="Note 71 3 2 2 2" xfId="18150" xr:uid="{37B1EFD0-CA68-4747-A32C-6CF19ED07425}"/>
    <cellStyle name="Note 71 3 2 2 3" xfId="30755" xr:uid="{B6253B8D-3587-42A2-9ADA-DBF982E3D5AD}"/>
    <cellStyle name="Note 71 3 2 3" xfId="24013" xr:uid="{B06F7A19-712D-47A9-B425-790388A35814}"/>
    <cellStyle name="Note 71 3 2 4" xfId="25224" xr:uid="{67E79F43-96C4-4939-9987-3E597CC97BD9}"/>
    <cellStyle name="Note 71 3 3" xfId="11696" xr:uid="{4661D8CB-359D-4333-914E-B80864F1CE85}"/>
    <cellStyle name="Note 71 3 3 2" xfId="5603" xr:uid="{D0E69A43-2CEF-4C9B-8500-63432B1544F3}"/>
    <cellStyle name="Note 71 3 3 3" xfId="28982" xr:uid="{962CB515-C15D-4683-AE3E-1A680AE3CA5A}"/>
    <cellStyle name="Note 71 3 4" xfId="12529" xr:uid="{693820BA-F594-4CC9-AC4F-53A8C4B40FAA}"/>
    <cellStyle name="Note 71 3 4 2" xfId="22595" xr:uid="{34C1391C-405C-43EE-AE45-1AB52691B896}"/>
    <cellStyle name="Note 71 3 4 3" xfId="29755" xr:uid="{DC636300-DC8B-420D-BD7C-E365246074AB}"/>
    <cellStyle name="Note 71 3 5" xfId="20926" xr:uid="{0201DCA8-6763-4A08-817C-A903CFD5A885}"/>
    <cellStyle name="Note 71 3 6" xfId="24231" xr:uid="{AF5EB522-936F-4BA3-A337-A93E91804B53}"/>
    <cellStyle name="Note 71 30" xfId="24672" xr:uid="{08C2B3D1-D5B0-4187-AED1-A8627C6BB824}"/>
    <cellStyle name="Note 71 4" xfId="3346" xr:uid="{9117C561-A2A7-463B-8EB7-96CB7B3F2EB0}"/>
    <cellStyle name="Note 71 4 2" xfId="12976" xr:uid="{005D163F-ED4E-4B44-A661-7ACC795FE3A6}"/>
    <cellStyle name="Note 71 4 2 2" xfId="5641" xr:uid="{09155195-CC8D-430E-A74C-9D49574C57E9}"/>
    <cellStyle name="Note 71 4 2 3" xfId="30201" xr:uid="{825D1845-235D-47DC-945B-4BB582E5FAE5}"/>
    <cellStyle name="Note 71 4 3" xfId="6626" xr:uid="{7AC93A05-6357-49FC-980D-63B9B78DDF7D}"/>
    <cellStyle name="Note 71 4 4" xfId="21053" xr:uid="{E21839D8-9A47-4962-BA8E-F1917E51AF01}"/>
    <cellStyle name="Note 71 5" xfId="3445" xr:uid="{8BB86E47-BD84-451B-B990-8EFDC5F03045}"/>
    <cellStyle name="Note 71 5 2" xfId="13611" xr:uid="{04E9C7A5-3ECE-4246-8BE0-33268B98B046}"/>
    <cellStyle name="Note 71 5 2 2" xfId="18684" xr:uid="{307011AC-28CA-4897-B0DC-E2C979932042}"/>
    <cellStyle name="Note 71 5 2 3" xfId="30752" xr:uid="{75563421-FCB8-442E-8EA7-1BA96D218E62}"/>
    <cellStyle name="Note 71 5 3" xfId="7244" xr:uid="{B60B9169-6B97-47AB-BA93-5A0E9A4C9B69}"/>
    <cellStyle name="Note 71 5 4" xfId="21472" xr:uid="{635C4B7B-2E31-4FB2-8894-704E1FC4805D}"/>
    <cellStyle name="Note 71 5 5" xfId="25221" xr:uid="{D76F232D-F091-465E-83CB-566459AD763E}"/>
    <cellStyle name="Note 71 6" xfId="3843" xr:uid="{216B4D68-1757-4DCE-BFEE-D91DC09B9588}"/>
    <cellStyle name="Note 71 6 2" xfId="14159" xr:uid="{24184EE9-AAFC-4F1D-AFE9-FC639DF83139}"/>
    <cellStyle name="Note 71 6 2 2" xfId="5523" xr:uid="{8B4F79D4-B82D-46D4-8134-34A22E30F5F0}"/>
    <cellStyle name="Note 71 6 2 3" xfId="31187" xr:uid="{6AF2FF88-4D08-49FD-819B-63932D62E73B}"/>
    <cellStyle name="Note 71 6 3" xfId="22512" xr:uid="{42616225-4E96-4ACA-AFD0-C1CF379C35EC}"/>
    <cellStyle name="Note 71 6 4" xfId="25666" xr:uid="{7244A45E-8AF3-4E46-A09E-17671470FE02}"/>
    <cellStyle name="Note 71 7" xfId="7577" xr:uid="{216130B0-5BEF-4F2B-96AC-2B82FFE8E25A}"/>
    <cellStyle name="Note 71 7 2" xfId="13981" xr:uid="{CADF1B58-73B0-48C7-840E-D4EA30763E73}"/>
    <cellStyle name="Note 71 7 2 2" xfId="23912" xr:uid="{364EE945-0242-49D9-8F5A-BC219436C9F1}"/>
    <cellStyle name="Note 71 7 2 3" xfId="31011" xr:uid="{C975AABC-670F-4704-95B3-2EF72859ADDE}"/>
    <cellStyle name="Note 71 7 3" xfId="22517" xr:uid="{7E324C4C-2D13-421E-B164-A9B6AA574145}"/>
    <cellStyle name="Note 71 7 4" xfId="25490" xr:uid="{E4B90670-E6A0-4B6D-98FF-DE8471ACB74A}"/>
    <cellStyle name="Note 71 8" xfId="7924" xr:uid="{B64B08F3-C032-4679-BAFB-6EC49D24CFBB}"/>
    <cellStyle name="Note 71 8 2" xfId="14395" xr:uid="{3DC2E678-6388-4368-BFF6-FB0F1D44DF1F}"/>
    <cellStyle name="Note 71 8 2 2" xfId="20473" xr:uid="{273BAFFA-18E8-4D6E-9306-ACC6D4D0715F}"/>
    <cellStyle name="Note 71 8 2 3" xfId="31411" xr:uid="{F76BA2AD-832B-49C6-A568-B7242B7D93D1}"/>
    <cellStyle name="Note 71 8 3" xfId="22055" xr:uid="{78ECABBA-062A-4559-86DF-2D3BF6A69DA7}"/>
    <cellStyle name="Note 71 8 4" xfId="25890" xr:uid="{6D44090D-7B28-41CD-BBC7-B0DC4F7487A8}"/>
    <cellStyle name="Note 71 9" xfId="8042" xr:uid="{091022A3-6F74-4C86-BE76-D28386E7968E}"/>
    <cellStyle name="Note 71 9 2" xfId="14513" xr:uid="{BD3CE16E-BB7D-4827-BBD5-73DD274DBFD9}"/>
    <cellStyle name="Note 71 9 2 2" xfId="17907" xr:uid="{90AFDDB5-D352-4A4D-81EC-6D4390A3212A}"/>
    <cellStyle name="Note 71 9 2 3" xfId="31523" xr:uid="{6F33CD88-01FF-4E2D-891B-D488EC5A210C}"/>
    <cellStyle name="Note 71 9 3" xfId="5458" xr:uid="{9213FAE0-57F2-4A43-B984-51CFBFB84F62}"/>
    <cellStyle name="Note 71 9 4" xfId="26003" xr:uid="{5143ED27-2F3D-4D43-87B3-314381EDC939}"/>
    <cellStyle name="Note 71_TRAFO" xfId="2433" xr:uid="{00000000-0005-0000-0000-000082090000}"/>
    <cellStyle name="Note 72" xfId="2434" xr:uid="{00000000-0005-0000-0000-000083090000}"/>
    <cellStyle name="Note 72 10" xfId="8633" xr:uid="{E9026FBF-7B54-4D32-B4FE-ACA5F06DF5C5}"/>
    <cellStyle name="Note 72 10 2" xfId="15104" xr:uid="{1ECB6F8C-7BDD-4445-99AA-D6DCDD699B2D}"/>
    <cellStyle name="Note 72 10 2 2" xfId="20786" xr:uid="{794D6A98-5CED-4BB1-A8A3-6AC939099E93}"/>
    <cellStyle name="Note 72 10 2 3" xfId="32006" xr:uid="{09A2A61E-A5C4-49AC-9C87-ED90B65538D7}"/>
    <cellStyle name="Note 72 10 3" xfId="21592" xr:uid="{3B1A474D-DCBF-4E75-B001-919473AD8EC5}"/>
    <cellStyle name="Note 72 10 4" xfId="26485" xr:uid="{298E0176-A5DE-40CB-85C9-87F5C72FD243}"/>
    <cellStyle name="Note 72 11" xfId="8401" xr:uid="{06D4374B-7C0C-4012-A5F2-6C7D91999A06}"/>
    <cellStyle name="Note 72 11 2" xfId="14872" xr:uid="{FCBCBBDF-C1BA-4379-B1AD-D5E12B1FE64E}"/>
    <cellStyle name="Note 72 11 2 2" xfId="17723" xr:uid="{A0B01FA5-C845-4637-9135-80D70CF71523}"/>
    <cellStyle name="Note 72 11 2 3" xfId="31783" xr:uid="{4AFE41B7-4A28-4C50-BB28-8C44E002415D}"/>
    <cellStyle name="Note 72 11 3" xfId="23872" xr:uid="{A535B714-1D61-4EC4-BD4C-78507E13DB9E}"/>
    <cellStyle name="Note 72 11 4" xfId="26264" xr:uid="{DDBFAE19-0D20-4A3C-A695-198340EFEE20}"/>
    <cellStyle name="Note 72 12" xfId="9114" xr:uid="{1838588D-6971-4CAB-AE32-ED8DBD9BEF9E}"/>
    <cellStyle name="Note 72 12 2" xfId="15585" xr:uid="{C3486D7B-F733-4267-81D8-24BF4166B3E8}"/>
    <cellStyle name="Note 72 12 2 2" xfId="5035" xr:uid="{74814D2B-8256-47E2-A777-6760B1C51F27}"/>
    <cellStyle name="Note 72 12 2 3" xfId="32404" xr:uid="{938777AA-CEB4-47DC-A03D-753476761D0A}"/>
    <cellStyle name="Note 72 12 3" xfId="5176" xr:uid="{EB34733D-A112-438C-BED7-76F129C0DEF5}"/>
    <cellStyle name="Note 72 12 4" xfId="26886" xr:uid="{D5E98B3C-8868-430E-B7BE-372C96F4146E}"/>
    <cellStyle name="Note 72 13" xfId="8721" xr:uid="{C32FCAF2-0DF1-4143-8700-6EDA54774E03}"/>
    <cellStyle name="Note 72 13 2" xfId="15192" xr:uid="{F661030B-8BB2-403A-AAC5-F0F91D372C6A}"/>
    <cellStyle name="Note 72 13 2 2" xfId="4929" xr:uid="{910171F6-65A8-42A2-9B00-5E4973B1E5A6}"/>
    <cellStyle name="Note 72 13 2 3" xfId="32082" xr:uid="{19FF44CF-A1EB-4B3B-8DA5-DB2E58E14922}"/>
    <cellStyle name="Note 72 13 3" xfId="18076" xr:uid="{07D8346C-F8F4-4D8E-A080-8EFC1E525813}"/>
    <cellStyle name="Note 72 13 4" xfId="26561" xr:uid="{B7F3DF74-7C5D-47E7-A99C-2DFDA446F2FF}"/>
    <cellStyle name="Note 72 14" xfId="9348" xr:uid="{985422D7-FA13-4118-9D48-529C96991402}"/>
    <cellStyle name="Note 72 14 2" xfId="15819" xr:uid="{0EFE1190-D765-4FCF-B78D-1F27A239846B}"/>
    <cellStyle name="Note 72 14 2 2" xfId="18431" xr:uid="{972915A7-EC5B-493E-9026-BF455EEE9898}"/>
    <cellStyle name="Note 72 14 2 3" xfId="32629" xr:uid="{D176AEFE-16CC-4517-B652-7B445AD7CD9B}"/>
    <cellStyle name="Note 72 14 3" xfId="19875" xr:uid="{192121B3-DE33-47EA-BAAD-7FB9DE5E0B0C}"/>
    <cellStyle name="Note 72 14 4" xfId="27110" xr:uid="{5F08CB71-B08F-4C19-8F0B-2A1781E69D37}"/>
    <cellStyle name="Note 72 15" xfId="9468" xr:uid="{1923B6C4-E609-4A27-A9F5-2492CF238FA3}"/>
    <cellStyle name="Note 72 15 2" xfId="15939" xr:uid="{6E37DD3F-388E-4513-8285-F6F7F03A7E45}"/>
    <cellStyle name="Note 72 15 2 2" xfId="7650" xr:uid="{3676FBF7-DDB5-4794-889D-7CE65EB94D75}"/>
    <cellStyle name="Note 72 15 2 3" xfId="32736" xr:uid="{F5050BC8-68EE-400A-AB4B-9D8D81FD2427}"/>
    <cellStyle name="Note 72 15 3" xfId="21956" xr:uid="{E48B0306-314D-45D5-B4C7-52E54923558E}"/>
    <cellStyle name="Note 72 15 4" xfId="27217" xr:uid="{80D27993-094D-4EFB-9CA9-C617C8AD8802}"/>
    <cellStyle name="Note 72 16" xfId="10038" xr:uid="{157232BF-EFB3-43F3-BA9B-CB6AAA37C70B}"/>
    <cellStyle name="Note 72 16 2" xfId="16509" xr:uid="{C28B1FCE-101B-4AF3-96E6-12FAFC9734D8}"/>
    <cellStyle name="Note 72 16 2 2" xfId="22091" xr:uid="{B1813F38-323D-477B-8009-54E44698EF56}"/>
    <cellStyle name="Note 72 16 2 3" xfId="33126" xr:uid="{862E3A61-7681-4FAC-94C7-04865ADE8CAC}"/>
    <cellStyle name="Note 72 16 3" xfId="20429" xr:uid="{41677819-E92F-4F4D-8D95-2DA5C3F132AD}"/>
    <cellStyle name="Note 72 16 4" xfId="27614" xr:uid="{650BA19E-5A0A-4C9D-A19C-2F129FF24598}"/>
    <cellStyle name="Note 72 17" xfId="10217" xr:uid="{23F17578-CCAC-4F3C-B356-9E94BBA250B9}"/>
    <cellStyle name="Note 72 17 2" xfId="16688" xr:uid="{6FCF11B1-F347-485F-B6A0-897AEC95BB4C}"/>
    <cellStyle name="Note 72 17 2 2" xfId="6090" xr:uid="{A9CF9969-0694-44A1-9D11-4DCDE95CAAF5}"/>
    <cellStyle name="Note 72 17 2 3" xfId="33303" xr:uid="{469E64B0-59EA-4B3A-95B7-5CB9EFBD9741}"/>
    <cellStyle name="Note 72 17 3" xfId="18663" xr:uid="{8E8E15FD-E107-4AB5-9C00-6474F0667E3C}"/>
    <cellStyle name="Note 72 17 4" xfId="27790" xr:uid="{ABF9FAB2-B1AE-4655-9506-947FCCAEB86B}"/>
    <cellStyle name="Note 72 18" xfId="10394" xr:uid="{689BAD7B-8120-49A6-8008-CCA157D90AC8}"/>
    <cellStyle name="Note 72 18 2" xfId="16865" xr:uid="{9E05B0D6-8EE9-476F-87A7-10C79EEB933A}"/>
    <cellStyle name="Note 72 18 2 2" xfId="18525" xr:uid="{302D4253-490C-4EE0-B94B-38CFE609D87B}"/>
    <cellStyle name="Note 72 18 2 3" xfId="33478" xr:uid="{B411E629-AD1C-40C0-A081-4F53ED99E10F}"/>
    <cellStyle name="Note 72 18 3" xfId="5521" xr:uid="{B2CFDEBC-EF12-4094-9433-AD03393CBF47}"/>
    <cellStyle name="Note 72 18 4" xfId="27966" xr:uid="{47EE8F44-0F42-4CAD-BC25-0A530A9ECD6D}"/>
    <cellStyle name="Note 72 19" xfId="10556" xr:uid="{34C93F67-3B20-4946-B50A-750C0F40DB0B}"/>
    <cellStyle name="Note 72 19 2" xfId="17027" xr:uid="{CA849EBF-3CC1-4A1F-BFE3-3ECC20C21C77}"/>
    <cellStyle name="Note 72 19 2 2" xfId="5627" xr:uid="{95A33688-8EE3-4551-A7DD-FF0D9BEF07DD}"/>
    <cellStyle name="Note 72 19 2 3" xfId="33638" xr:uid="{74FA561C-63C6-4274-B2D0-94A7D9689480}"/>
    <cellStyle name="Note 72 19 3" xfId="18705" xr:uid="{4C26B6D7-3FEB-497B-897B-022D3ABFA09D}"/>
    <cellStyle name="Note 72 19 4" xfId="28126" xr:uid="{453A0DFF-053D-4134-A7A2-9A1A7E31217D}"/>
    <cellStyle name="Note 72 2" xfId="2435" xr:uid="{00000000-0005-0000-0000-000084090000}"/>
    <cellStyle name="Note 72 2 10" xfId="9115" xr:uid="{6949801B-E672-4E2B-9655-9E3D3A463160}"/>
    <cellStyle name="Note 72 2 10 2" xfId="15586" xr:uid="{E8102AAA-9CDD-40B5-A364-B25348F7AA8D}"/>
    <cellStyle name="Note 72 2 10 2 2" xfId="21289" xr:uid="{5A7EFAAD-121E-428D-A5DD-5FE4DF39A767}"/>
    <cellStyle name="Note 72 2 10 2 3" xfId="32405" xr:uid="{32FA3B18-06CE-447A-85F3-0EFCAAF57914}"/>
    <cellStyle name="Note 72 2 10 3" xfId="6535" xr:uid="{1A470449-B21F-4DF1-96D0-EBE8D2F4DDA7}"/>
    <cellStyle name="Note 72 2 10 4" xfId="26887" xr:uid="{EC366B58-7BEB-48CD-A833-91DED6455B18}"/>
    <cellStyle name="Note 72 2 11" xfId="8941" xr:uid="{5A3C7E9F-530E-4DC5-BE2C-A9C36D474346}"/>
    <cellStyle name="Note 72 2 11 2" xfId="15412" xr:uid="{8B2778D0-AF44-413F-A6F9-575C18D97C84}"/>
    <cellStyle name="Note 72 2 11 2 2" xfId="19483" xr:uid="{B50B5964-2F10-40FA-8233-AE9FA44C4469}"/>
    <cellStyle name="Note 72 2 11 2 3" xfId="32232" xr:uid="{F37D525A-CD43-419F-B4DF-7001241F97BB}"/>
    <cellStyle name="Note 72 2 11 3" xfId="5123" xr:uid="{0CA410B7-A66F-422D-BEB8-E212A8D5580C}"/>
    <cellStyle name="Note 72 2 11 4" xfId="26714" xr:uid="{AF1BC9E9-8C14-407E-B317-CA5498B05A80}"/>
    <cellStyle name="Note 72 2 12" xfId="9349" xr:uid="{6B6B789D-6B86-4957-AC52-685C17E50059}"/>
    <cellStyle name="Note 72 2 12 2" xfId="15820" xr:uid="{A04DBB9E-BE60-4C58-8A77-344D2084A842}"/>
    <cellStyle name="Note 72 2 12 2 2" xfId="22083" xr:uid="{B3A09E5F-E23E-4DE0-A8FD-88EF3D3FF0FE}"/>
    <cellStyle name="Note 72 2 12 2 3" xfId="32630" xr:uid="{93B574F8-5011-48A0-B8AE-CC62B3C52ABD}"/>
    <cellStyle name="Note 72 2 12 3" xfId="4809" xr:uid="{FD1821AB-463A-4327-B5B4-F723A06D36BC}"/>
    <cellStyle name="Note 72 2 12 4" xfId="27111" xr:uid="{FE314C38-145D-4475-8C13-3A75E8552820}"/>
    <cellStyle name="Note 72 2 13" xfId="9467" xr:uid="{9FD34B1C-9ECB-48B5-8BC2-47901E4F56B4}"/>
    <cellStyle name="Note 72 2 13 2" xfId="15938" xr:uid="{3048E850-DD50-4575-9C4A-8641CC7F39A7}"/>
    <cellStyle name="Note 72 2 13 2 2" xfId="18049" xr:uid="{57BEADDA-2364-469F-9ABE-911C81D62EED}"/>
    <cellStyle name="Note 72 2 13 2 3" xfId="32735" xr:uid="{C02C6586-A65B-422B-A0A3-06BF0C14BE7F}"/>
    <cellStyle name="Note 72 2 13 3" xfId="23595" xr:uid="{F6321CBC-0B76-43DD-9382-ABE49F5535F7}"/>
    <cellStyle name="Note 72 2 13 4" xfId="27216" xr:uid="{9CEEED33-14A8-4865-8B55-76A20BA54A7D}"/>
    <cellStyle name="Note 72 2 14" xfId="10039" xr:uid="{AEDDDA31-525C-410F-B070-5A82EACF50C3}"/>
    <cellStyle name="Note 72 2 14 2" xfId="16510" xr:uid="{AA0C2034-9FAF-48A3-A109-4F4CF852779D}"/>
    <cellStyle name="Note 72 2 14 2 2" xfId="23509" xr:uid="{4D6B20E0-ED60-4484-9FC4-A319D15A0DDC}"/>
    <cellStyle name="Note 72 2 14 2 3" xfId="33127" xr:uid="{00AA8BE0-7D1E-4C61-91FF-711A46BD136C}"/>
    <cellStyle name="Note 72 2 14 3" xfId="23708" xr:uid="{E5679463-2AE6-48D2-97F5-ABE727D46357}"/>
    <cellStyle name="Note 72 2 14 4" xfId="27615" xr:uid="{655688F2-1611-49CF-B42C-04A9C6BBEB5A}"/>
    <cellStyle name="Note 72 2 15" xfId="10218" xr:uid="{11DF8E4D-F08B-450E-866E-127A0130A6CC}"/>
    <cellStyle name="Note 72 2 15 2" xfId="16689" xr:uid="{873A487D-DA25-486D-9781-4EC53F465CDE}"/>
    <cellStyle name="Note 72 2 15 2 2" xfId="5400" xr:uid="{77C0B071-C636-4CF1-BE80-8EF767A5C5DC}"/>
    <cellStyle name="Note 72 2 15 2 3" xfId="33304" xr:uid="{69A05E3B-4F39-4770-9B10-CF5EBD0C5F26}"/>
    <cellStyle name="Note 72 2 15 3" xfId="17517" xr:uid="{68F4AC77-CCBB-46ED-8E90-94583F8DE43D}"/>
    <cellStyle name="Note 72 2 15 4" xfId="27791" xr:uid="{84D9FCC1-377D-45A1-B05D-273C280A8252}"/>
    <cellStyle name="Note 72 2 16" xfId="10395" xr:uid="{DBA01205-7E4E-4DB8-866C-70A0648CD0E7}"/>
    <cellStyle name="Note 72 2 16 2" xfId="16866" xr:uid="{9F9C3517-A75D-4765-BC76-CB334CE4D7DD}"/>
    <cellStyle name="Note 72 2 16 2 2" xfId="6092" xr:uid="{28151D2F-A4E5-436E-94F7-46A7DB71DFA0}"/>
    <cellStyle name="Note 72 2 16 2 3" xfId="33479" xr:uid="{3013F56A-3974-419B-B588-D4E601F8F15C}"/>
    <cellStyle name="Note 72 2 16 3" xfId="20581" xr:uid="{7CA780E4-5644-4A1E-8D9C-F6B1A3D8B0CA}"/>
    <cellStyle name="Note 72 2 16 4" xfId="27967" xr:uid="{4A6D05CA-4FB8-4A98-9A0F-A5EC4394EA97}"/>
    <cellStyle name="Note 72 2 17" xfId="10557" xr:uid="{9EAEF9F8-2F60-48DC-94C6-A1CF22781437}"/>
    <cellStyle name="Note 72 2 17 2" xfId="17028" xr:uid="{4F023B6A-44CF-46E0-ADEF-561888D821E7}"/>
    <cellStyle name="Note 72 2 17 2 2" xfId="17912" xr:uid="{DADD566D-E96D-4141-BAF0-BD6AAF11B1B1}"/>
    <cellStyle name="Note 72 2 17 2 3" xfId="33639" xr:uid="{22C7228C-9EF5-478D-986C-1F6AC13E07F6}"/>
    <cellStyle name="Note 72 2 17 3" xfId="5177" xr:uid="{EE46A4FC-15D8-466D-A738-2289AA088BD9}"/>
    <cellStyle name="Note 72 2 17 4" xfId="28127" xr:uid="{D72A6422-66EB-4CC9-B03E-7F8BBCCD3756}"/>
    <cellStyle name="Note 72 2 18" xfId="11193" xr:uid="{C1444E6C-655C-40B6-94D4-A7E3B533792E}"/>
    <cellStyle name="Note 72 2 18 2" xfId="22060" xr:uid="{1D31AEA6-517C-4993-8A5B-BDAA91065DC1}"/>
    <cellStyle name="Note 72 2 18 3" xfId="28515" xr:uid="{6BE8EEB7-D468-49EB-BDE8-38062F7C71B0}"/>
    <cellStyle name="Note 72 2 19" xfId="11698" xr:uid="{571787CF-4A21-47B5-9DC4-397CDE436787}"/>
    <cellStyle name="Note 72 2 19 2" xfId="19932" xr:uid="{576A133D-0367-4FBF-B452-1BC392180C79}"/>
    <cellStyle name="Note 72 2 19 3" xfId="28984" xr:uid="{B55F54CC-5416-44ED-839A-82B9B71F025E}"/>
    <cellStyle name="Note 72 2 2" xfId="2436" xr:uid="{00000000-0005-0000-0000-000085090000}"/>
    <cellStyle name="Note 72 2 2 2" xfId="4338" xr:uid="{2F46750F-388C-4558-A69F-96E8D3FC51FE}"/>
    <cellStyle name="Note 72 2 2 2 2" xfId="13617" xr:uid="{E6C0464C-7565-4AFD-AAAB-C5827270E118}"/>
    <cellStyle name="Note 72 2 2 2 2 2" xfId="19486" xr:uid="{FED28FEE-1032-4F34-80F4-BE1AD90E8BD3}"/>
    <cellStyle name="Note 72 2 2 2 2 3" xfId="30758" xr:uid="{53F42D56-117A-449F-8B5F-0773E61A5A78}"/>
    <cellStyle name="Note 72 2 2 2 3" xfId="18787" xr:uid="{EADEFC4C-DD26-455D-996B-C48C3E1B056D}"/>
    <cellStyle name="Note 72 2 2 2 4" xfId="25227" xr:uid="{1320BB88-58B6-421D-A628-FDB463179791}"/>
    <cellStyle name="Note 72 2 2 3" xfId="11699" xr:uid="{B140AF2A-09BC-4CD3-AFC4-90AC495753EF}"/>
    <cellStyle name="Note 72 2 2 3 2" xfId="4962" xr:uid="{D8781B16-AB64-4041-A976-CBBA2EBF9769}"/>
    <cellStyle name="Note 72 2 2 3 3" xfId="28985" xr:uid="{8D94BF10-F8C2-4E98-9152-A765FB728ED4}"/>
    <cellStyle name="Note 72 2 2 4" xfId="12530" xr:uid="{33F8E459-86C5-4174-BF64-B0ED9A873B23}"/>
    <cellStyle name="Note 72 2 2 4 2" xfId="23293" xr:uid="{5EB5EB97-EB23-4198-BF89-2526537B9BE2}"/>
    <cellStyle name="Note 72 2 2 4 3" xfId="29756" xr:uid="{963B3318-DF25-4BDB-9426-7D004A6C023E}"/>
    <cellStyle name="Note 72 2 2 5" xfId="21852" xr:uid="{70A0C93B-FD1C-4D1D-89FF-D0F6A24FDC49}"/>
    <cellStyle name="Note 72 2 20" xfId="10652" xr:uid="{71054AAF-1821-41B0-A5AC-48CF4C0B47AE}"/>
    <cellStyle name="Note 72 2 20 2" xfId="5371" xr:uid="{766551FD-A830-44B1-B9D6-7C2F50B26C1F}"/>
    <cellStyle name="Note 72 2 20 3" xfId="28207" xr:uid="{CCB734AB-67C3-45A9-8D21-200D10A0F194}"/>
    <cellStyle name="Note 72 2 21" xfId="11954" xr:uid="{6C584041-6363-40FE-ABA5-DAA704D94611}"/>
    <cellStyle name="Note 72 2 21 2" xfId="19373" xr:uid="{5BA6F196-04F7-4BDF-9155-3350A9AA8256}"/>
    <cellStyle name="Note 72 2 21 3" xfId="29233" xr:uid="{7167886E-B6D2-48C4-87BE-B6EF9F3620A7}"/>
    <cellStyle name="Note 72 2 22" xfId="12137" xr:uid="{E5C1CED6-6263-455B-81A1-622EDFEE3853}"/>
    <cellStyle name="Note 72 2 22 2" xfId="7336" xr:uid="{9099ED03-6640-490D-A084-C01F45903F19}"/>
    <cellStyle name="Note 72 2 22 3" xfId="29412" xr:uid="{65C53C10-FB36-4DBE-BE75-5F2180C6C388}"/>
    <cellStyle name="Note 72 2 23" xfId="12256" xr:uid="{6D0B4DA6-3418-4C7C-8C27-D56C8F13FEC5}"/>
    <cellStyle name="Note 72 2 23 2" xfId="5465" xr:uid="{FDCACE20-BEC1-4E46-80E0-9C9D5DC49C52}"/>
    <cellStyle name="Note 72 2 23 3" xfId="29527" xr:uid="{9B642500-8C61-4A9D-83B0-31CF59FE3595}"/>
    <cellStyle name="Note 72 2 24" xfId="17280" xr:uid="{E44DD47C-08AE-4BBE-A5D2-2F019A6F9AD0}"/>
    <cellStyle name="Note 72 2 24 2" xfId="5362" xr:uid="{F1B69718-AD43-4093-B7C4-4E352427DC02}"/>
    <cellStyle name="Note 72 2 24 3" xfId="33844" xr:uid="{3A6384D6-DA77-4184-91E6-97109F8371D2}"/>
    <cellStyle name="Note 72 2 25" xfId="17496" xr:uid="{2230A248-11FF-4799-9E68-BC6523556111}"/>
    <cellStyle name="Note 72 2 26" xfId="33918" xr:uid="{4B7FC7BE-2CCE-426B-BE29-739DAEF76B86}"/>
    <cellStyle name="Note 72 2 27" xfId="34173" xr:uid="{AF476CEF-0DA7-43A3-83D0-C43C80E0A805}"/>
    <cellStyle name="Note 72 2 28" xfId="34295" xr:uid="{ED9BDA7E-898B-474B-8A92-1F5027842C0F}"/>
    <cellStyle name="Note 72 2 3" xfId="3442" xr:uid="{AA1E0486-FDEF-46DE-99BE-362FF04E9F90}"/>
    <cellStyle name="Note 72 2 3 2" xfId="13616" xr:uid="{0F7212D4-82A0-4467-B456-264672FFE9ED}"/>
    <cellStyle name="Note 72 2 3 2 2" xfId="17393" xr:uid="{37256BB7-08F0-43CC-83D4-30F7251DBE87}"/>
    <cellStyle name="Note 72 2 3 2 3" xfId="30757" xr:uid="{F69EF04C-1A8C-4C38-BA70-93A4F77C0C9C}"/>
    <cellStyle name="Note 72 2 3 3" xfId="7249" xr:uid="{A7B06642-2E43-45F7-B992-810A560F206E}"/>
    <cellStyle name="Note 72 2 3 4" xfId="23661" xr:uid="{E0749508-AB94-4793-A0E5-B59A5900D201}"/>
    <cellStyle name="Note 72 2 3 5" xfId="25226" xr:uid="{17EF842A-033D-4895-B545-D5722A1E144C}"/>
    <cellStyle name="Note 72 2 4" xfId="3846" xr:uid="{AA31320A-46C1-40AD-BB49-16F9AEC066F5}"/>
    <cellStyle name="Note 72 2 4 2" xfId="14162" xr:uid="{B7295D26-4150-46FD-8A8A-436D48E61E43}"/>
    <cellStyle name="Note 72 2 4 2 2" xfId="17503" xr:uid="{93ECDB68-1F1A-473B-9AC2-1297D0C7B6F4}"/>
    <cellStyle name="Note 72 2 4 2 3" xfId="31190" xr:uid="{C2F24B03-B51C-42C6-8FD9-65E87FABBB90}"/>
    <cellStyle name="Note 72 2 4 3" xfId="19090" xr:uid="{A7106621-E0E2-4AB0-A7E9-851086D9283E}"/>
    <cellStyle name="Note 72 2 4 4" xfId="25669" xr:uid="{56DAEF7F-EC4B-43F0-87C9-FFAE76D30FF1}"/>
    <cellStyle name="Note 72 2 5" xfId="7580" xr:uid="{CA1D1F32-4E08-4B8F-AB8F-E06E49A792E1}"/>
    <cellStyle name="Note 72 2 5 2" xfId="13984" xr:uid="{708ECA0D-D750-40FF-AE74-D21EAA3FA832}"/>
    <cellStyle name="Note 72 2 5 2 2" xfId="5979" xr:uid="{A2990A3A-FF80-48F4-A24A-EE4DDEB33CAC}"/>
    <cellStyle name="Note 72 2 5 2 3" xfId="31014" xr:uid="{FF5E9BC6-0B28-4D62-9377-5CC049EA5557}"/>
    <cellStyle name="Note 72 2 5 3" xfId="17603" xr:uid="{DC1AF533-A6DD-48DB-9F68-C04D828E175B}"/>
    <cellStyle name="Note 72 2 5 4" xfId="25493" xr:uid="{463FD57A-DE8D-4B4E-AC01-A4975110A25F}"/>
    <cellStyle name="Note 72 2 6" xfId="7927" xr:uid="{DB78AC8C-2FA4-4B2C-9EC1-DBD6DDC83342}"/>
    <cellStyle name="Note 72 2 6 2" xfId="14398" xr:uid="{540625CC-99FD-4B04-BF22-6DE31E0FEFF6}"/>
    <cellStyle name="Note 72 2 6 2 2" xfId="23119" xr:uid="{FBE86A22-5803-4DC5-9B82-3359C0841990}"/>
    <cellStyle name="Note 72 2 6 2 3" xfId="31414" xr:uid="{15C8C38A-B10A-482E-9284-08E5DAF676B7}"/>
    <cellStyle name="Note 72 2 6 3" xfId="23962" xr:uid="{9947D339-A3DA-4E72-8656-BF5499D62904}"/>
    <cellStyle name="Note 72 2 6 4" xfId="25893" xr:uid="{647D6248-B29C-4F80-8CBE-6111FDF63EF7}"/>
    <cellStyle name="Note 72 2 7" xfId="8039" xr:uid="{D66401A7-551D-4300-8C65-8EFD0F3BE2A6}"/>
    <cellStyle name="Note 72 2 7 2" xfId="14510" xr:uid="{429DF579-A64C-4100-8E00-D077CEA313C4}"/>
    <cellStyle name="Note 72 2 7 2 2" xfId="20863" xr:uid="{99D81448-C8E8-4CE7-B796-90676B0D5C1E}"/>
    <cellStyle name="Note 72 2 7 2 3" xfId="31520" xr:uid="{75400370-3CF0-4F83-B571-C30037B8BDC0}"/>
    <cellStyle name="Note 72 2 7 3" xfId="20637" xr:uid="{81632BE1-7BF8-4654-9E60-350264796615}"/>
    <cellStyle name="Note 72 2 7 4" xfId="26000" xr:uid="{E4722827-BDFF-4EA0-9691-EB5F5F6CCCAE}"/>
    <cellStyle name="Note 72 2 8" xfId="8634" xr:uid="{320BB6CB-B9C8-4642-B04D-7041850D3D64}"/>
    <cellStyle name="Note 72 2 8 2" xfId="15105" xr:uid="{699A4E7C-2C68-4D96-85CC-02B33E45C27D}"/>
    <cellStyle name="Note 72 2 8 2 2" xfId="6026" xr:uid="{DCB3C708-62CA-477D-93AC-ED75D324B461}"/>
    <cellStyle name="Note 72 2 8 2 3" xfId="32007" xr:uid="{468CE1A5-FE3A-42AC-A219-B7F6CB63CD8E}"/>
    <cellStyle name="Note 72 2 8 3" xfId="4835" xr:uid="{C912A185-C27D-45F5-903B-57EBA8BF9ECD}"/>
    <cellStyle name="Note 72 2 8 4" xfId="26486" xr:uid="{FE1DB150-D9CA-46EC-A744-29E95407552A}"/>
    <cellStyle name="Note 72 2 9" xfId="8402" xr:uid="{720C8E48-4998-45EB-8C47-09BC31BDC704}"/>
    <cellStyle name="Note 72 2 9 2" xfId="14873" xr:uid="{1A9044C3-0BEA-4063-A8D3-BA1927989A02}"/>
    <cellStyle name="Note 72 2 9 2 2" xfId="22242" xr:uid="{3218A524-59F1-4A3B-B4D3-DA58562B8D0B}"/>
    <cellStyle name="Note 72 2 9 2 3" xfId="31784" xr:uid="{C591B4A3-ACA2-4438-B418-7302C5342722}"/>
    <cellStyle name="Note 72 2 9 3" xfId="7634" xr:uid="{AA6CC5B1-B784-427B-AA43-1B212B2F9EF4}"/>
    <cellStyle name="Note 72 2 9 4" xfId="26265" xr:uid="{3646BD05-6D96-4B28-B9A0-06D63133E6AF}"/>
    <cellStyle name="Note 72 20" xfId="11192" xr:uid="{4E1C1697-B5B1-4FC5-8AED-24BA99260F79}"/>
    <cellStyle name="Note 72 20 2" xfId="20238" xr:uid="{A72AF1A8-B6EC-4E6D-8710-DB80BE206371}"/>
    <cellStyle name="Note 72 20 3" xfId="28514" xr:uid="{3BBB031C-898B-401D-A729-568A76FAAE7F}"/>
    <cellStyle name="Note 72 21" xfId="11697" xr:uid="{100B056C-BDE8-407B-A11A-9F2BF1FA3EDC}"/>
    <cellStyle name="Note 72 21 2" xfId="23008" xr:uid="{F255DAEF-D32E-4E70-B7D7-0B8D5BD725E0}"/>
    <cellStyle name="Note 72 21 3" xfId="28983" xr:uid="{2B5A88D8-6D3B-42FF-9F7F-A7E00FF753ED}"/>
    <cellStyle name="Note 72 22" xfId="10653" xr:uid="{68BB0BBC-B8D3-43DE-8F84-5FD06E111CA2}"/>
    <cellStyle name="Note 72 22 2" xfId="4766" xr:uid="{BA01610C-F797-4A5F-89E9-1C39BB988857}"/>
    <cellStyle name="Note 72 22 3" xfId="28208" xr:uid="{CFD12473-DDDA-4449-B65F-D46A6A1AD71F}"/>
    <cellStyle name="Note 72 23" xfId="11953" xr:uid="{77C80097-A942-4EEF-997F-7D0CE5E45516}"/>
    <cellStyle name="Note 72 23 2" xfId="22256" xr:uid="{E55911C1-7A6E-4472-B3E7-ADFC75C36BC8}"/>
    <cellStyle name="Note 72 23 3" xfId="29232" xr:uid="{5EE6F516-FE43-4EBF-AE10-38CFAEB33E24}"/>
    <cellStyle name="Note 72 24" xfId="12136" xr:uid="{085BF0C5-FC8D-4CD4-B814-A8C8EA6ECAA6}"/>
    <cellStyle name="Note 72 24 2" xfId="6971" xr:uid="{D8091D72-5C9B-457C-B0B1-9C695E27E63E}"/>
    <cellStyle name="Note 72 24 3" xfId="29411" xr:uid="{1572D9F9-4725-40D4-8F92-FD09D326E569}"/>
    <cellStyle name="Note 72 25" xfId="12255" xr:uid="{462D47E5-674D-4538-B77F-06D35B0EE06E}"/>
    <cellStyle name="Note 72 25 2" xfId="23596" xr:uid="{5828C061-BCBE-4168-8DF2-BD50563AEA03}"/>
    <cellStyle name="Note 72 25 3" xfId="29526" xr:uid="{5279A173-3CBC-4683-A5BE-11CC36761C4A}"/>
    <cellStyle name="Note 72 26" xfId="17279" xr:uid="{2C7A95B7-FD2F-4143-A136-E3EF71501F8D}"/>
    <cellStyle name="Note 72 26 2" xfId="23153" xr:uid="{F61524A1-7D2C-403C-83C8-4D419412E93C}"/>
    <cellStyle name="Note 72 26 3" xfId="33843" xr:uid="{AFBF43BF-F273-4B1A-95A8-316F65245994}"/>
    <cellStyle name="Note 72 27" xfId="23145" xr:uid="{93F3AF2F-3C5A-4DA2-A89A-2E60351458E5}"/>
    <cellStyle name="Note 72 28" xfId="33964" xr:uid="{3D5629BE-FCC5-4AAF-80E7-502B641734F0}"/>
    <cellStyle name="Note 72 29" xfId="32665" xr:uid="{AD7D0AAC-3412-482A-98BB-FC45488D58D1}"/>
    <cellStyle name="Note 72 3" xfId="2437" xr:uid="{00000000-0005-0000-0000-000086090000}"/>
    <cellStyle name="Note 72 3 2" xfId="4339" xr:uid="{A6F6DAC5-284B-4343-B305-1807A6267590}"/>
    <cellStyle name="Note 72 3 2 2" xfId="13618" xr:uid="{0F8EE617-C7A6-464C-88C6-21FA4C3C3FF1}"/>
    <cellStyle name="Note 72 3 2 2 2" xfId="18371" xr:uid="{D566925E-9B13-4591-A3B5-168B24F76239}"/>
    <cellStyle name="Note 72 3 2 2 3" xfId="30759" xr:uid="{67B14BAE-60DE-46E9-BA03-19C80FA65E40}"/>
    <cellStyle name="Note 72 3 2 3" xfId="19801" xr:uid="{44CE278F-6313-4B52-B98B-EC827055C5A4}"/>
    <cellStyle name="Note 72 3 2 4" xfId="25228" xr:uid="{2B836C63-A3B0-4B4B-9846-CD573C2F8072}"/>
    <cellStyle name="Note 72 3 3" xfId="11700" xr:uid="{02C6293E-438A-4389-844E-5564F81AC5BD}"/>
    <cellStyle name="Note 72 3 3 2" xfId="17545" xr:uid="{B5AB2770-76F4-49F7-89D4-F9545F5890DA}"/>
    <cellStyle name="Note 72 3 3 3" xfId="28986" xr:uid="{41B842AE-A5DB-49E6-8EB9-B552E64B4CEB}"/>
    <cellStyle name="Note 72 3 4" xfId="12531" xr:uid="{CA981D21-7146-4B35-B253-49E2D563096C}"/>
    <cellStyle name="Note 72 3 4 2" xfId="22838" xr:uid="{541A3B96-D0C4-454E-B4CC-7C8F6D6013AB}"/>
    <cellStyle name="Note 72 3 4 3" xfId="29757" xr:uid="{05F3DDEE-CB28-4110-9BA1-EC14226C911B}"/>
    <cellStyle name="Note 72 3 5" xfId="6643" xr:uid="{91E16027-BCEE-48BA-87F7-D253A7A998EB}"/>
    <cellStyle name="Note 72 3 6" xfId="24232" xr:uid="{780DB7FA-B329-46A7-A5CD-E27143DBB6FA}"/>
    <cellStyle name="Note 72 30" xfId="34232" xr:uid="{E3A8099A-116C-4700-805A-41746216E6B2}"/>
    <cellStyle name="Note 72 4" xfId="3347" xr:uid="{18B86224-717E-4BE5-AEF4-219EE9E90F24}"/>
    <cellStyle name="Note 72 4 2" xfId="12977" xr:uid="{F881D713-127D-4112-B5A0-46B2E4EC5D27}"/>
    <cellStyle name="Note 72 4 2 2" xfId="19997" xr:uid="{4B6EA4B6-C74F-4A80-87BA-3BCCDF4BDFEA}"/>
    <cellStyle name="Note 72 4 2 3" xfId="30202" xr:uid="{73D50B2B-E594-455C-AF77-85C3E1B03A2E}"/>
    <cellStyle name="Note 72 4 3" xfId="6627" xr:uid="{B738325F-B67B-4147-9797-603A8CFE7A30}"/>
    <cellStyle name="Note 72 4 4" xfId="21369" xr:uid="{32FC79A1-0B1B-41FA-BE67-2949F571F246}"/>
    <cellStyle name="Note 72 5" xfId="3443" xr:uid="{7C6FB10D-A3C4-40A8-98EF-029EB96A7CFE}"/>
    <cellStyle name="Note 72 5 2" xfId="13615" xr:uid="{F2A8F317-23F6-4B8D-AAF8-D2E99D16646A}"/>
    <cellStyle name="Note 72 5 2 2" xfId="19547" xr:uid="{169DD8D5-CA5A-4281-8695-52489C6B76D7}"/>
    <cellStyle name="Note 72 5 2 3" xfId="30756" xr:uid="{A7C693AD-1B26-437E-97CE-4863341C60F2}"/>
    <cellStyle name="Note 72 5 3" xfId="7248" xr:uid="{6C346EC9-D181-4AEB-ABAF-A76585A4C485}"/>
    <cellStyle name="Note 72 5 4" xfId="4947" xr:uid="{70E627B5-AB67-4799-85D0-A829447AAA26}"/>
    <cellStyle name="Note 72 5 5" xfId="25225" xr:uid="{6F554680-15E1-4774-8044-789DE0DB9F4E}"/>
    <cellStyle name="Note 72 6" xfId="3845" xr:uid="{8491DCAF-4DF1-40E9-A322-5339CF8381BD}"/>
    <cellStyle name="Note 72 6 2" xfId="14161" xr:uid="{15BB9C1C-769D-45BE-9D60-FD5408CCAA0C}"/>
    <cellStyle name="Note 72 6 2 2" xfId="18988" xr:uid="{E772EB67-EED8-4EF7-80FD-E91B6E5A162D}"/>
    <cellStyle name="Note 72 6 2 3" xfId="31189" xr:uid="{F81E68F5-E282-4042-8DFB-5AA4B76B5E9B}"/>
    <cellStyle name="Note 72 6 3" xfId="7254" xr:uid="{B40D228B-2FEC-464C-B9DC-338E049D8E80}"/>
    <cellStyle name="Note 72 6 4" xfId="25668" xr:uid="{21E742E4-53CD-49BE-B16A-E22135B433EF}"/>
    <cellStyle name="Note 72 7" xfId="7579" xr:uid="{9A8B2E34-A4BD-43BB-B47E-4CB93A88001D}"/>
    <cellStyle name="Note 72 7 2" xfId="13983" xr:uid="{9176CEF3-68BD-4FA8-A4D0-9BF6CC9682E6}"/>
    <cellStyle name="Note 72 7 2 2" xfId="20444" xr:uid="{2BBE66FD-93F7-48B5-924C-95240D13C92C}"/>
    <cellStyle name="Note 72 7 2 3" xfId="31013" xr:uid="{B608841D-3748-44A9-8BA1-AF696A500FC2}"/>
    <cellStyle name="Note 72 7 3" xfId="22352" xr:uid="{E0EF7EC8-8548-4287-92BF-33577DA8AD4F}"/>
    <cellStyle name="Note 72 7 4" xfId="25492" xr:uid="{0FDA4A56-D226-44C3-BC38-415549E89571}"/>
    <cellStyle name="Note 72 8" xfId="7926" xr:uid="{895CD161-6D73-48F6-9508-0CB9C0926DDD}"/>
    <cellStyle name="Note 72 8 2" xfId="14397" xr:uid="{82FEBBF9-73D3-46A8-A1F2-C0F3091DB4D1}"/>
    <cellStyle name="Note 72 8 2 2" xfId="20247" xr:uid="{FF8894E3-90E1-47FB-AD46-6003BE0D5214}"/>
    <cellStyle name="Note 72 8 2 3" xfId="31413" xr:uid="{D02FAA01-AEF7-4612-9D91-028072E62835}"/>
    <cellStyle name="Note 72 8 3" xfId="19927" xr:uid="{9C84B3B6-57EE-4857-A036-C2141438963F}"/>
    <cellStyle name="Note 72 8 4" xfId="25892" xr:uid="{F3686422-F2F0-41A3-B340-B933DAA93626}"/>
    <cellStyle name="Note 72 9" xfId="8040" xr:uid="{9AB9FDD3-AC24-4DD4-9D9F-2F10411F09F7}"/>
    <cellStyle name="Note 72 9 2" xfId="14511" xr:uid="{962027CF-059A-48AE-8A14-9FB679FB0931}"/>
    <cellStyle name="Note 72 9 2 2" xfId="21000" xr:uid="{C2F35946-8B08-42CA-970F-876A3FF043F5}"/>
    <cellStyle name="Note 72 9 2 3" xfId="31521" xr:uid="{F4186247-190F-459A-A89C-3D2D48EF6FB2}"/>
    <cellStyle name="Note 72 9 3" xfId="5028" xr:uid="{4406C462-DDF2-4A5F-890F-501C669E89D7}"/>
    <cellStyle name="Note 72 9 4" xfId="26001" xr:uid="{5AD9AE01-E02C-4CF0-830F-EB1EFD92AB44}"/>
    <cellStyle name="Note 72_TRAFO" xfId="2438" xr:uid="{00000000-0005-0000-0000-000087090000}"/>
    <cellStyle name="Note 73" xfId="2439" xr:uid="{00000000-0005-0000-0000-000088090000}"/>
    <cellStyle name="Note 73 10" xfId="8635" xr:uid="{EC76CC7D-2159-4637-B872-E3B9C2A8DFC3}"/>
    <cellStyle name="Note 73 10 2" xfId="15106" xr:uid="{95000F97-E23E-49B9-B76C-C6B99208806C}"/>
    <cellStyle name="Note 73 10 2 2" xfId="6081" xr:uid="{330B3123-8E60-43CC-ACE7-5921276A17D7}"/>
    <cellStyle name="Note 73 10 2 3" xfId="32008" xr:uid="{CD0849DF-B6A9-4851-8366-A73B756BA676}"/>
    <cellStyle name="Note 73 10 3" xfId="21206" xr:uid="{103F81E9-EBFE-42D7-AB96-F0E1F127F19F}"/>
    <cellStyle name="Note 73 10 4" xfId="26487" xr:uid="{C6FFFB10-0999-4968-B703-26B95C6D4402}"/>
    <cellStyle name="Note 73 11" xfId="8403" xr:uid="{C6158990-2CD3-40B0-9A8E-64A115B6EC87}"/>
    <cellStyle name="Note 73 11 2" xfId="14874" xr:uid="{1EF842E6-9C80-49CA-910D-2DDC8333E0F2}"/>
    <cellStyle name="Note 73 11 2 2" xfId="18373" xr:uid="{F83585C7-7FEC-425C-9BEF-4BF9478FEFC1}"/>
    <cellStyle name="Note 73 11 2 3" xfId="31785" xr:uid="{865CF68B-7AC2-48D3-A888-BE12BA031F88}"/>
    <cellStyle name="Note 73 11 3" xfId="5422" xr:uid="{1A624956-ED37-4020-9EC9-388A1D0A33F0}"/>
    <cellStyle name="Note 73 11 4" xfId="26266" xr:uid="{8E0DD798-C316-49D4-A0A6-CC8C914CF3BC}"/>
    <cellStyle name="Note 73 12" xfId="9116" xr:uid="{09D4C0A2-A5AA-4463-B3A1-E3BB0ECE9C3B}"/>
    <cellStyle name="Note 73 12 2" xfId="15587" xr:uid="{815A195C-C406-49E8-BB10-49736FB77A47}"/>
    <cellStyle name="Note 73 12 2 2" xfId="21040" xr:uid="{1AF3E572-9D35-497E-8CFA-E30B30FF2011}"/>
    <cellStyle name="Note 73 12 2 3" xfId="32406" xr:uid="{77AE90F0-93AA-4B0E-A83E-793C9280E4E9}"/>
    <cellStyle name="Note 73 12 3" xfId="17411" xr:uid="{1AF0C8CF-6004-4F41-A4F7-8D1730DFDF8B}"/>
    <cellStyle name="Note 73 12 4" xfId="26888" xr:uid="{C24D31BC-83C1-418F-9C1A-70B1E77B46B4}"/>
    <cellStyle name="Note 73 13" xfId="8942" xr:uid="{F1615D3C-EC01-46C6-9553-E5C420E6CE9C}"/>
    <cellStyle name="Note 73 13 2" xfId="15413" xr:uid="{719A8B37-97D7-4920-9ACC-57D4329F175E}"/>
    <cellStyle name="Note 73 13 2 2" xfId="17714" xr:uid="{22AE60B7-B06F-435A-960A-A19E5D64D8D9}"/>
    <cellStyle name="Note 73 13 2 3" xfId="32233" xr:uid="{445F8F29-35A6-46A9-88DC-41C2A5AEB06C}"/>
    <cellStyle name="Note 73 13 3" xfId="22591" xr:uid="{FB96EB90-7078-4C1F-94AA-CE7A480CC141}"/>
    <cellStyle name="Note 73 13 4" xfId="26715" xr:uid="{4CBDC672-8D4F-4647-BE06-3D5FE63EF014}"/>
    <cellStyle name="Note 73 14" xfId="9350" xr:uid="{8CB51FF7-9B82-482A-BABF-0888446D6385}"/>
    <cellStyle name="Note 73 14 2" xfId="15821" xr:uid="{835C4BC3-7A9B-419D-BF43-FE7B6CC594DA}"/>
    <cellStyle name="Note 73 14 2 2" xfId="7698" xr:uid="{206703AB-2C2C-44EC-964B-2DD8CDC0CD12}"/>
    <cellStyle name="Note 73 14 2 3" xfId="32631" xr:uid="{AC1AC1E2-D6CF-4714-823E-2CF0BED23301}"/>
    <cellStyle name="Note 73 14 3" xfId="23322" xr:uid="{A0C2A392-DF85-47D1-8D24-7D057DC57AB2}"/>
    <cellStyle name="Note 73 14 4" xfId="27112" xr:uid="{8FF83F90-A769-4E3C-9732-5075613611A4}"/>
    <cellStyle name="Note 73 15" xfId="9466" xr:uid="{119EA1D5-60C3-4903-81BD-B764477649C0}"/>
    <cellStyle name="Note 73 15 2" xfId="15937" xr:uid="{EC9988A6-956A-4F82-A305-066041BE191F}"/>
    <cellStyle name="Note 73 15 2 2" xfId="5264" xr:uid="{BF5B5118-4D93-4433-B1EA-44FB718334F0}"/>
    <cellStyle name="Note 73 15 2 3" xfId="32734" xr:uid="{26C230EA-8DA0-4751-9CA8-BC42BC70ECB3}"/>
    <cellStyle name="Note 73 15 3" xfId="24014" xr:uid="{1EF52369-0804-45B5-BD2C-A8D55E958C7F}"/>
    <cellStyle name="Note 73 15 4" xfId="27215" xr:uid="{B63B9853-08B1-4019-A91E-4C8888B5B47B}"/>
    <cellStyle name="Note 73 16" xfId="10040" xr:uid="{29014A8B-CB52-41D0-86B1-3B1A5505BD10}"/>
    <cellStyle name="Note 73 16 2" xfId="16511" xr:uid="{5EABA1C1-E435-4FB3-BA64-78D3B3634828}"/>
    <cellStyle name="Note 73 16 2 2" xfId="18180" xr:uid="{0BF397DF-DF29-4769-873A-2B7E369DF0AC}"/>
    <cellStyle name="Note 73 16 2 3" xfId="33128" xr:uid="{CF5AE0A7-CE70-446C-B545-9967B3716C4E}"/>
    <cellStyle name="Note 73 16 3" xfId="5491" xr:uid="{6A99B969-F3E6-41EA-A05C-F3183F5CDD8C}"/>
    <cellStyle name="Note 73 16 4" xfId="27616" xr:uid="{3EF91AFC-5DED-49C0-AC38-AA6FFACB8300}"/>
    <cellStyle name="Note 73 17" xfId="10219" xr:uid="{D201D8DA-BA44-465E-8500-114B50EFA96F}"/>
    <cellStyle name="Note 73 17 2" xfId="16690" xr:uid="{1F9B4504-B1E3-411B-A953-22F66F3D2BBE}"/>
    <cellStyle name="Note 73 17 2 2" xfId="20425" xr:uid="{8845822D-9A49-4138-9267-073E87F05DED}"/>
    <cellStyle name="Note 73 17 2 3" xfId="33305" xr:uid="{D43E2149-8DD6-428A-9629-1B254A7DA322}"/>
    <cellStyle name="Note 73 17 3" xfId="5564" xr:uid="{1A68FB73-3EC6-459A-8B5B-83F7A0D1A9D9}"/>
    <cellStyle name="Note 73 17 4" xfId="27792" xr:uid="{C457F45E-7060-46D4-A702-F51A9CAA9B8E}"/>
    <cellStyle name="Note 73 18" xfId="10396" xr:uid="{6266A9E4-8A74-4B2E-AAB3-B4BA93177FF6}"/>
    <cellStyle name="Note 73 18 2" xfId="16867" xr:uid="{62079A9F-15A9-41FE-8A2A-FF8F620F305D}"/>
    <cellStyle name="Note 73 18 2 2" xfId="23617" xr:uid="{70546841-FCCC-458D-BF4C-92603F6EAE2B}"/>
    <cellStyle name="Note 73 18 2 3" xfId="33480" xr:uid="{C25BD62A-6B1B-445B-B44D-E3A988F16F32}"/>
    <cellStyle name="Note 73 18 3" xfId="7024" xr:uid="{C17B7262-CD55-49ED-8478-5286BCFE56BE}"/>
    <cellStyle name="Note 73 18 4" xfId="27968" xr:uid="{7CB767A4-3953-44C7-BD06-96D79BFCE256}"/>
    <cellStyle name="Note 73 19" xfId="10558" xr:uid="{46B37B89-D2FE-4609-BE6C-6E8D36AB2FED}"/>
    <cellStyle name="Note 73 19 2" xfId="17029" xr:uid="{10DAA660-A792-4BA1-93EF-45DB0C849B40}"/>
    <cellStyle name="Note 73 19 2 2" xfId="17398" xr:uid="{C3399A0B-1447-4389-AFDB-DF8733F65BA6}"/>
    <cellStyle name="Note 73 19 2 3" xfId="33640" xr:uid="{9ABA3571-2A43-413A-A67A-DF65F3785508}"/>
    <cellStyle name="Note 73 19 3" xfId="20810" xr:uid="{68078A1C-EA0E-4357-9985-9125D03A49D8}"/>
    <cellStyle name="Note 73 19 4" xfId="28128" xr:uid="{6081BEBF-A0EC-40E4-B967-61CFCCADF0F7}"/>
    <cellStyle name="Note 73 2" xfId="2440" xr:uid="{00000000-0005-0000-0000-000089090000}"/>
    <cellStyle name="Note 73 2 10" xfId="9117" xr:uid="{C635C447-650E-4808-A4A4-7BE0597AF67A}"/>
    <cellStyle name="Note 73 2 10 2" xfId="15588" xr:uid="{61D9FF4B-1402-4AE9-8AE3-4A9B7E9BC281}"/>
    <cellStyle name="Note 73 2 10 2 2" xfId="20943" xr:uid="{4F893148-B28A-44B5-B155-B66BACC3CB47}"/>
    <cellStyle name="Note 73 2 10 2 3" xfId="32407" xr:uid="{19623A84-6410-4C17-A436-97FE951F35BD}"/>
    <cellStyle name="Note 73 2 10 3" xfId="17798" xr:uid="{42E54C35-E790-4F37-8B6E-B5F12724D36F}"/>
    <cellStyle name="Note 73 2 10 4" xfId="26889" xr:uid="{7445E963-9DC2-4039-B422-1CE025037DE6}"/>
    <cellStyle name="Note 73 2 11" xfId="8943" xr:uid="{E75BA3B2-9DEE-4735-AFEA-D6B91B461D82}"/>
    <cellStyle name="Note 73 2 11 2" xfId="15414" xr:uid="{698FDA48-0201-4261-8FFA-91EDD54177E6}"/>
    <cellStyle name="Note 73 2 11 2 2" xfId="4990" xr:uid="{ADAB862F-CEEB-4619-B368-F7E2A5295D19}"/>
    <cellStyle name="Note 73 2 11 2 3" xfId="32234" xr:uid="{8A252DCC-6118-4B00-931A-DC5FCE8E6751}"/>
    <cellStyle name="Note 73 2 11 3" xfId="22010" xr:uid="{02B67CF4-D8E1-4716-8E78-3AD3FC53963E}"/>
    <cellStyle name="Note 73 2 11 4" xfId="26716" xr:uid="{793046FC-2371-4979-AC1A-C00CAEC8571E}"/>
    <cellStyle name="Note 73 2 12" xfId="9351" xr:uid="{9B702C79-E762-45F1-ACDA-0EA15F5D6A67}"/>
    <cellStyle name="Note 73 2 12 2" xfId="15822" xr:uid="{536306CC-DEDE-4E21-BA35-A959678CB6ED}"/>
    <cellStyle name="Note 73 2 12 2 2" xfId="20532" xr:uid="{BC42D165-FC02-4CAD-B4D1-D33EA4B20537}"/>
    <cellStyle name="Note 73 2 12 2 3" xfId="32632" xr:uid="{CA293065-E65D-46FE-BCE4-B1D522701095}"/>
    <cellStyle name="Note 73 2 12 3" xfId="19867" xr:uid="{03389A11-F5B5-4369-9BB1-02C329D9670C}"/>
    <cellStyle name="Note 73 2 12 4" xfId="27113" xr:uid="{19F0AD47-8165-4E43-9A6C-8BC1CAEAE0A0}"/>
    <cellStyle name="Note 73 2 13" xfId="9465" xr:uid="{6CBCED92-5E00-4EFB-8F38-6FF99025E1B9}"/>
    <cellStyle name="Note 73 2 13 2" xfId="15936" xr:uid="{3A6C833B-5A65-4235-9099-688D6209DBAA}"/>
    <cellStyle name="Note 73 2 13 2 2" xfId="4610" xr:uid="{B98B68DA-D2A6-4EE5-869A-EA8EAEACCC14}"/>
    <cellStyle name="Note 73 2 13 2 3" xfId="32733" xr:uid="{504CAF1C-24A9-467E-B373-FDEAD0A959DB}"/>
    <cellStyle name="Note 73 2 13 3" xfId="4688" xr:uid="{A5272BDE-C022-4151-A160-0E654F1E467F}"/>
    <cellStyle name="Note 73 2 13 4" xfId="27214" xr:uid="{5FAE28C7-8E75-4766-91FA-916B9221D484}"/>
    <cellStyle name="Note 73 2 14" xfId="10041" xr:uid="{051E3B78-D44B-4418-A892-9FA3B174D64F}"/>
    <cellStyle name="Note 73 2 14 2" xfId="16512" xr:uid="{75AFAC76-3C2A-4EA4-B14E-13F4587694B0}"/>
    <cellStyle name="Note 73 2 14 2 2" xfId="7356" xr:uid="{A131877F-3FBE-4FEF-9BE2-1B520ABABDB7}"/>
    <cellStyle name="Note 73 2 14 2 3" xfId="33129" xr:uid="{ED61D91F-D51A-455D-9F17-0753E41D6729}"/>
    <cellStyle name="Note 73 2 14 3" xfId="4445" xr:uid="{3C95EA1E-BB6E-4C4B-9CAF-6D75A0D74D2E}"/>
    <cellStyle name="Note 73 2 14 4" xfId="27617" xr:uid="{7D22BBC0-0E5A-4A16-8C3F-A08B9E37D48D}"/>
    <cellStyle name="Note 73 2 15" xfId="10220" xr:uid="{5A139D32-BD69-49C4-9789-708EBF01A191}"/>
    <cellStyle name="Note 73 2 15 2" xfId="16691" xr:uid="{1800C591-D1E8-47F1-89C0-FD7311D945F3}"/>
    <cellStyle name="Note 73 2 15 2 2" xfId="5149" xr:uid="{A04EC398-65CC-4A09-B35C-3093952B2A57}"/>
    <cellStyle name="Note 73 2 15 2 3" xfId="33306" xr:uid="{A86DE2AD-16D5-4BDB-ACF3-3855891E71A5}"/>
    <cellStyle name="Note 73 2 15 3" xfId="20874" xr:uid="{D24ADC1E-032E-4D32-9098-76699300AEBF}"/>
    <cellStyle name="Note 73 2 15 4" xfId="27793" xr:uid="{1E2BEA24-33C6-402B-9FCA-088889287E3D}"/>
    <cellStyle name="Note 73 2 16" xfId="10397" xr:uid="{4D0ABD7F-05AC-4FEA-9447-F1641A8DE4E2}"/>
    <cellStyle name="Note 73 2 16 2" xfId="16868" xr:uid="{F74FACC0-7C9E-4EE2-8DB3-D8B637E81609}"/>
    <cellStyle name="Note 73 2 16 2 2" xfId="20269" xr:uid="{E4C4C57C-5556-4128-83AE-94669A9886B5}"/>
    <cellStyle name="Note 73 2 16 2 3" xfId="33481" xr:uid="{2459B8AE-88E7-4FE6-A479-BFB9E7E0613B}"/>
    <cellStyle name="Note 73 2 16 3" xfId="6124" xr:uid="{D4D83E93-0225-48FC-A61D-C931B306386B}"/>
    <cellStyle name="Note 73 2 16 4" xfId="27969" xr:uid="{1656E9F7-0187-4AFB-8166-0667C980A6BB}"/>
    <cellStyle name="Note 73 2 17" xfId="10559" xr:uid="{7EC935BD-48F5-4260-A95D-702F93EA5C8B}"/>
    <cellStyle name="Note 73 2 17 2" xfId="17030" xr:uid="{F19BC3C2-06B7-4E82-AFBE-505A25268BF4}"/>
    <cellStyle name="Note 73 2 17 2 2" xfId="21290" xr:uid="{A86C4111-F97B-4430-8895-29794C6EB6C8}"/>
    <cellStyle name="Note 73 2 17 2 3" xfId="33641" xr:uid="{039B34DE-DA3E-4C70-8120-0637D8DBF785}"/>
    <cellStyle name="Note 73 2 17 3" xfId="23181" xr:uid="{3B9DAC41-0D0E-4D30-9AF1-03EA18A42CC2}"/>
    <cellStyle name="Note 73 2 17 4" xfId="28129" xr:uid="{4FE11BBC-DD60-4CB3-8527-A5322C7C89F1}"/>
    <cellStyle name="Note 73 2 18" xfId="11195" xr:uid="{75B78C70-04F0-4526-8D85-CA1213A3EE10}"/>
    <cellStyle name="Note 73 2 18 2" xfId="20081" xr:uid="{979DD8B8-97E7-4BC1-90A5-53C7126D767D}"/>
    <cellStyle name="Note 73 2 18 3" xfId="28517" xr:uid="{0F0824EB-B66E-445B-864E-5499CFA6C379}"/>
    <cellStyle name="Note 73 2 19" xfId="11702" xr:uid="{61185F39-CDFD-4C19-9870-D982E38BB051}"/>
    <cellStyle name="Note 73 2 19 2" xfId="17435" xr:uid="{B3F06867-3DAC-4FF1-9DD9-CABB3D184621}"/>
    <cellStyle name="Note 73 2 19 3" xfId="28988" xr:uid="{9C292453-DFA5-4F52-B099-A1CA0BD2C182}"/>
    <cellStyle name="Note 73 2 2" xfId="2441" xr:uid="{00000000-0005-0000-0000-00008A090000}"/>
    <cellStyle name="Note 73 2 2 2" xfId="4340" xr:uid="{8BAA4FEA-9743-4170-AAE1-B50031FEC2AE}"/>
    <cellStyle name="Note 73 2 2 2 2" xfId="13621" xr:uid="{51A07FD2-B8A8-4B5F-AFFA-524284865813}"/>
    <cellStyle name="Note 73 2 2 2 2 2" xfId="21319" xr:uid="{AFB69B8E-0451-48E9-8058-EF06679BAF1E}"/>
    <cellStyle name="Note 73 2 2 2 2 3" xfId="30762" xr:uid="{5C337844-2556-4284-9042-8E22A187E743}"/>
    <cellStyle name="Note 73 2 2 2 3" xfId="18120" xr:uid="{FADB869D-A027-4222-9F5F-886579FE5D2E}"/>
    <cellStyle name="Note 73 2 2 2 4" xfId="25231" xr:uid="{E1F5C450-82F6-49AE-87EB-F15292C26084}"/>
    <cellStyle name="Note 73 2 2 3" xfId="11703" xr:uid="{C32DEA0B-29CE-4C76-9771-189AA6E255DD}"/>
    <cellStyle name="Note 73 2 2 3 2" xfId="21683" xr:uid="{43F3F019-7089-42ED-BC49-349B214ED63F}"/>
    <cellStyle name="Note 73 2 2 3 3" xfId="28989" xr:uid="{B35FD157-3CCB-4D30-AAF4-FD9C9581D119}"/>
    <cellStyle name="Note 73 2 2 4" xfId="12532" xr:uid="{15C646C1-70D8-4071-A9F2-B82FF1D69487}"/>
    <cellStyle name="Note 73 2 2 4 2" xfId="5387" xr:uid="{B4136E82-7D28-4881-8851-23262E1409AE}"/>
    <cellStyle name="Note 73 2 2 4 3" xfId="29758" xr:uid="{3F8004BA-F399-47D2-98F3-48EE5318DC31}"/>
    <cellStyle name="Note 73 2 2 5" xfId="21068" xr:uid="{C6061EA8-466A-480B-9B21-5996B32B1A71}"/>
    <cellStyle name="Note 73 2 20" xfId="11334" xr:uid="{357934A7-8ECD-4FD7-B467-44E7D0866D2B}"/>
    <cellStyle name="Note 73 2 20 2" xfId="19703" xr:uid="{88CF7D08-D5E0-4831-8072-43A4811E39CC}"/>
    <cellStyle name="Note 73 2 20 3" xfId="28626" xr:uid="{AE2786CB-B97C-4062-871F-BF1CD76B172F}"/>
    <cellStyle name="Note 73 2 21" xfId="11956" xr:uid="{4F8ECF16-931E-4DC4-915D-04C42BA9AC70}"/>
    <cellStyle name="Note 73 2 21 2" xfId="18091" xr:uid="{31068849-1204-49D8-A79E-D75F44358558}"/>
    <cellStyle name="Note 73 2 21 3" xfId="29235" xr:uid="{E77FF4DE-E523-4BC2-8A95-3B91E14110F7}"/>
    <cellStyle name="Note 73 2 22" xfId="12139" xr:uid="{1F88C780-332B-4F95-989C-6F2EDEEBC7DD}"/>
    <cellStyle name="Note 73 2 22 2" xfId="17947" xr:uid="{93AEDB80-4F6B-4AB4-891B-0C37AD917EF8}"/>
    <cellStyle name="Note 73 2 22 3" xfId="29414" xr:uid="{331575D9-EC30-4122-8622-0181A87A3FD9}"/>
    <cellStyle name="Note 73 2 23" xfId="12258" xr:uid="{8BC183B3-595D-41B2-82BA-64FC5FB49A9B}"/>
    <cellStyle name="Note 73 2 23 2" xfId="23294" xr:uid="{65F7341F-1754-4BE9-9590-48174162BBC0}"/>
    <cellStyle name="Note 73 2 23 3" xfId="29529" xr:uid="{1F6390C9-530E-4BDD-89A1-6858C7601A6A}"/>
    <cellStyle name="Note 73 2 24" xfId="17282" xr:uid="{48ED29BB-E843-486D-98BE-F3DC8140F119}"/>
    <cellStyle name="Note 73 2 24 2" xfId="20104" xr:uid="{A9E2B791-D1D6-4F29-85F2-9251B49B7845}"/>
    <cellStyle name="Note 73 2 24 3" xfId="33846" xr:uid="{A5BAE3C0-6DD9-4627-B7DD-2814A8660C34}"/>
    <cellStyle name="Note 73 2 25" xfId="20604" xr:uid="{AE860835-925D-4376-B352-33EC89B7A433}"/>
    <cellStyle name="Note 73 2 26" xfId="33948" xr:uid="{40C90E47-CBEF-4938-B5FF-3B2797FDED17}"/>
    <cellStyle name="Note 73 2 27" xfId="34212" xr:uid="{B667810E-1819-476C-9F4A-A88FA8300A00}"/>
    <cellStyle name="Note 73 2 28" xfId="25345" xr:uid="{B27ED857-2613-4723-A3EE-933A4E2BF838}"/>
    <cellStyle name="Note 73 2 3" xfId="3440" xr:uid="{24B1816B-CE50-40B1-B466-4A7CD878D5AF}"/>
    <cellStyle name="Note 73 2 3 2" xfId="13620" xr:uid="{CD5F9D03-B395-4150-B73B-4EE57CC771BE}"/>
    <cellStyle name="Note 73 2 3 2 2" xfId="22763" xr:uid="{C0100DDB-CD92-42F3-80EC-012F891D746E}"/>
    <cellStyle name="Note 73 2 3 2 3" xfId="30761" xr:uid="{13B6DEAC-6339-40F8-A6C0-09BB6D1859DA}"/>
    <cellStyle name="Note 73 2 3 3" xfId="7253" xr:uid="{C83D32CD-1CC3-4461-8DBF-C1F0D54FE3FF}"/>
    <cellStyle name="Note 73 2 3 4" xfId="18932" xr:uid="{A9571AC8-EEBD-4041-B847-54B9D3DB3D34}"/>
    <cellStyle name="Note 73 2 3 5" xfId="25230" xr:uid="{83D679F5-1A17-4CCC-B5A7-762A03BE5756}"/>
    <cellStyle name="Note 73 2 4" xfId="3848" xr:uid="{1075EE02-CD5E-4D84-9C53-318421321385}"/>
    <cellStyle name="Note 73 2 4 2" xfId="14164" xr:uid="{365E85E5-080B-4635-B562-3BBF02D33615}"/>
    <cellStyle name="Note 73 2 4 2 2" xfId="20687" xr:uid="{E9B926FE-2843-458F-A13D-DE141C8C4CFF}"/>
    <cellStyle name="Note 73 2 4 2 3" xfId="31192" xr:uid="{CE639BB9-160E-4663-87AE-67802C132135}"/>
    <cellStyle name="Note 73 2 4 3" xfId="18946" xr:uid="{D124C970-F1B0-4AE3-AC73-EF8B520413E5}"/>
    <cellStyle name="Note 73 2 4 4" xfId="25671" xr:uid="{1653A308-6B4C-4B36-B9CD-18554AC1733C}"/>
    <cellStyle name="Note 73 2 5" xfId="7582" xr:uid="{7FB16BD2-3E4A-467E-9EFA-17AF24EE5420}"/>
    <cellStyle name="Note 73 2 5 2" xfId="13986" xr:uid="{A417FFDA-104A-4B71-9A9C-0E6F14F663A7}"/>
    <cellStyle name="Note 73 2 5 2 2" xfId="5043" xr:uid="{3D135144-E449-43D4-BDCA-E79DB546A209}"/>
    <cellStyle name="Note 73 2 5 2 3" xfId="31016" xr:uid="{77DE4A2C-D7D4-429D-9F4A-700D31B624D8}"/>
    <cellStyle name="Note 73 2 5 3" xfId="5415" xr:uid="{25AE1EE2-64D1-42B2-B423-0019B48FF3FF}"/>
    <cellStyle name="Note 73 2 5 4" xfId="25495" xr:uid="{B022382D-0E4C-43CE-818C-58CE079ACB57}"/>
    <cellStyle name="Note 73 2 6" xfId="7929" xr:uid="{2F401AEA-705D-4DCE-B931-BE22B395F1CA}"/>
    <cellStyle name="Note 73 2 6 2" xfId="14400" xr:uid="{1BC942FB-73A1-4AB3-92F6-53602E65A0D2}"/>
    <cellStyle name="Note 73 2 6 2 2" xfId="4609" xr:uid="{930A5278-0C20-49C2-9D51-30FCD63F2D52}"/>
    <cellStyle name="Note 73 2 6 2 3" xfId="31416" xr:uid="{0F1E3387-375D-4FEC-8820-7E392502F597}"/>
    <cellStyle name="Note 73 2 6 3" xfId="20489" xr:uid="{5EFFCA3E-6CD4-458F-AF99-9DE74FA0D248}"/>
    <cellStyle name="Note 73 2 6 4" xfId="25895" xr:uid="{2A44D4A3-53B1-4F11-9E33-7FACDDB544F1}"/>
    <cellStyle name="Note 73 2 7" xfId="8037" xr:uid="{C63A82B7-2CBD-43E8-B8DD-7B31BA634C08}"/>
    <cellStyle name="Note 73 2 7 2" xfId="14508" xr:uid="{120BE3E2-FAC6-4900-9DF0-10B2F0B23CDF}"/>
    <cellStyle name="Note 73 2 7 2 2" xfId="5554" xr:uid="{3DD006CF-2F15-4CA3-83C0-04322C0FA9A9}"/>
    <cellStyle name="Note 73 2 7 2 3" xfId="31518" xr:uid="{0248B209-AA72-4E9C-B296-70E844DDD319}"/>
    <cellStyle name="Note 73 2 7 3" xfId="19194" xr:uid="{24041328-A250-421F-8C8A-5F146687DB14}"/>
    <cellStyle name="Note 73 2 7 4" xfId="25998" xr:uid="{F9A90ECF-1AEC-4D68-AB36-A54FD5E7C7E1}"/>
    <cellStyle name="Note 73 2 8" xfId="8636" xr:uid="{8A6177E1-1E24-41B7-B834-CCE3A646C211}"/>
    <cellStyle name="Note 73 2 8 2" xfId="15107" xr:uid="{33430B67-C268-4F79-86A9-6AF1A1173075}"/>
    <cellStyle name="Note 73 2 8 2 2" xfId="19420" xr:uid="{50F229B5-6ED4-4AAC-9002-9EA51CF95C34}"/>
    <cellStyle name="Note 73 2 8 2 3" xfId="32009" xr:uid="{06FBD039-72EB-4663-8C55-7F26A863525B}"/>
    <cellStyle name="Note 73 2 8 3" xfId="21688" xr:uid="{1FE2A373-A920-428F-8A2B-7AA3D78B7081}"/>
    <cellStyle name="Note 73 2 8 4" xfId="26488" xr:uid="{CF7B2491-CA9A-462A-B818-4F31AFA9E574}"/>
    <cellStyle name="Note 73 2 9" xfId="8404" xr:uid="{F74CFB5D-2B5B-4627-B55A-5982C6813D00}"/>
    <cellStyle name="Note 73 2 9 2" xfId="14875" xr:uid="{5E9348B2-7095-4611-B6FD-5C0296B7C504}"/>
    <cellStyle name="Note 73 2 9 2 2" xfId="6100" xr:uid="{6E793849-6A8F-4A1B-969C-17127B25B20B}"/>
    <cellStyle name="Note 73 2 9 2 3" xfId="31786" xr:uid="{0EE08E65-9C1C-4307-B731-A18254721B6D}"/>
    <cellStyle name="Note 73 2 9 3" xfId="20917" xr:uid="{9A8A30E3-629E-43A4-A784-A4DE84B06898}"/>
    <cellStyle name="Note 73 2 9 4" xfId="26267" xr:uid="{B4F4219C-0579-4E25-9347-88ABAECFEC97}"/>
    <cellStyle name="Note 73 20" xfId="11194" xr:uid="{77BBF073-6107-4C09-98A3-CBDC823B210C}"/>
    <cellStyle name="Note 73 20 2" xfId="21301" xr:uid="{37352F2F-DB58-40E0-9FEF-C19F950F6AFD}"/>
    <cellStyle name="Note 73 20 3" xfId="28516" xr:uid="{A9185BE7-88D5-4651-A803-BAD0A580172D}"/>
    <cellStyle name="Note 73 21" xfId="11701" xr:uid="{9FD7A435-F610-4B4D-8218-2340DB3425D9}"/>
    <cellStyle name="Note 73 21 2" xfId="22837" xr:uid="{E0528306-AB06-4CDB-9B0B-E110F11828B8}"/>
    <cellStyle name="Note 73 21 3" xfId="28987" xr:uid="{A960AB7B-465A-43F8-BE0F-D301AAD10B7B}"/>
    <cellStyle name="Note 73 22" xfId="10651" xr:uid="{31C32920-9A02-414C-AF99-7B5B87BAD703}"/>
    <cellStyle name="Note 73 22 2" xfId="19449" xr:uid="{57271770-1304-4F14-96E1-EE71ED132379}"/>
    <cellStyle name="Note 73 22 3" xfId="28206" xr:uid="{43830349-7241-4687-926F-E88AAC8CAB68}"/>
    <cellStyle name="Note 73 23" xfId="11955" xr:uid="{3323BB18-3D29-4243-B205-1DAFEC6C7AA3}"/>
    <cellStyle name="Note 73 23 2" xfId="19167" xr:uid="{35144048-B71C-43E4-B3D0-6636DD80AE5A}"/>
    <cellStyle name="Note 73 23 3" xfId="29234" xr:uid="{93388253-3239-4080-8B0A-9D3EBA88F7FF}"/>
    <cellStyle name="Note 73 24" xfId="12138" xr:uid="{BC796B1B-5FF0-4224-B989-AB4173E5D3C2}"/>
    <cellStyle name="Note 73 24 2" xfId="19769" xr:uid="{5CD6AF4A-5F72-4A93-9E4A-9DB8609723F3}"/>
    <cellStyle name="Note 73 24 3" xfId="29413" xr:uid="{11459B1C-67E6-428F-8947-FEC3DFEAAEE6}"/>
    <cellStyle name="Note 73 25" xfId="12257" xr:uid="{1C27BEC7-8FDE-4746-AE24-D2860D058210}"/>
    <cellStyle name="Note 73 25 2" xfId="17737" xr:uid="{80FDF7F2-838A-4ABC-823A-6C57E3581A9F}"/>
    <cellStyle name="Note 73 25 3" xfId="29528" xr:uid="{20036043-48C8-4F84-A0FA-0A9DEEBBE981}"/>
    <cellStyle name="Note 73 26" xfId="17281" xr:uid="{FC38FF8A-F143-40E1-BAEC-0D6FDD4FEA81}"/>
    <cellStyle name="Note 73 26 2" xfId="17586" xr:uid="{D756601B-D4B6-47CD-AC8F-F8FC8DF02A32}"/>
    <cellStyle name="Note 73 26 3" xfId="33845" xr:uid="{759D9DDF-A3CD-4E7F-936D-D7DEA2E2236A}"/>
    <cellStyle name="Note 73 27" xfId="18995" xr:uid="{DD04D78A-3046-4B47-977F-B053FB0B91A4}"/>
    <cellStyle name="Note 73 28" xfId="24193" xr:uid="{F5B26A45-3611-44C1-AA98-70A144633A39}"/>
    <cellStyle name="Note 73 29" xfId="34097" xr:uid="{8A59870F-0E4C-49A4-B82B-E3C09D4380D6}"/>
    <cellStyle name="Note 73 3" xfId="2442" xr:uid="{00000000-0005-0000-0000-00008B090000}"/>
    <cellStyle name="Note 73 3 2" xfId="4341" xr:uid="{8A849F18-9A0E-4B7B-A696-2F4E0D23DCA9}"/>
    <cellStyle name="Note 73 3 2 2" xfId="13622" xr:uid="{4010BF24-9AEB-4EDC-9191-1B7CA31B6CEC}"/>
    <cellStyle name="Note 73 3 2 2 2" xfId="23206" xr:uid="{DE248DF8-F45B-4E6A-B6CD-28253AA05468}"/>
    <cellStyle name="Note 73 3 2 2 3" xfId="30763" xr:uid="{21026639-7408-4BAA-8225-2823692909C7}"/>
    <cellStyle name="Note 73 3 2 3" xfId="20313" xr:uid="{F02795D4-77E0-4219-88FA-E78FF9CCD808}"/>
    <cellStyle name="Note 73 3 2 4" xfId="25232" xr:uid="{00920653-5587-40D1-8F78-73C14352A42E}"/>
    <cellStyle name="Note 73 3 3" xfId="11704" xr:uid="{88CD0023-E0E6-4E44-90D8-EF366F363469}"/>
    <cellStyle name="Note 73 3 3 2" xfId="20438" xr:uid="{18889682-0A0E-4E9B-A4A4-82794DC3E163}"/>
    <cellStyle name="Note 73 3 3 3" xfId="28990" xr:uid="{6AEF0509-4A82-474E-9EF2-624C8EFF825F}"/>
    <cellStyle name="Note 73 3 4" xfId="12533" xr:uid="{51BD6203-15CD-4C3A-81BC-1A3B6ADE1C7A}"/>
    <cellStyle name="Note 73 3 4 2" xfId="19087" xr:uid="{1C07351E-A997-49D7-9915-B794986B6543}"/>
    <cellStyle name="Note 73 3 4 3" xfId="29759" xr:uid="{6BCDFE44-E9EC-43C5-B9E3-B5D2D9B6E825}"/>
    <cellStyle name="Note 73 3 5" xfId="18130" xr:uid="{881DD6DE-4625-4B12-BD74-88C17E99ECE1}"/>
    <cellStyle name="Note 73 3 6" xfId="24233" xr:uid="{84FD856B-B94B-4F53-ABC6-827B05D25350}"/>
    <cellStyle name="Note 73 30" xfId="34156" xr:uid="{D7DB713C-FFC6-481F-94D2-BE89C47003D0}"/>
    <cellStyle name="Note 73 4" xfId="3348" xr:uid="{FAA7F6CE-FB6F-4C49-82DB-30E61BFFB3D5}"/>
    <cellStyle name="Note 73 4 2" xfId="12978" xr:uid="{311DF538-13EF-4C04-BCAC-44772EE64157}"/>
    <cellStyle name="Note 73 4 2 2" xfId="17929" xr:uid="{02C3B978-1214-4901-9B37-F0B6BC28F498}"/>
    <cellStyle name="Note 73 4 2 3" xfId="30203" xr:uid="{2A6EA304-731A-4A56-9182-763EE75EF5B1}"/>
    <cellStyle name="Note 73 4 3" xfId="6628" xr:uid="{D9CB405A-F0B2-4A5A-9460-49C0E2C0489B}"/>
    <cellStyle name="Note 73 4 4" xfId="4710" xr:uid="{41AA5011-D220-4486-BD82-CD24DC15C956}"/>
    <cellStyle name="Note 73 5" xfId="3441" xr:uid="{6BC9D87B-B63C-40B3-9BB3-5F30D06EE3D3}"/>
    <cellStyle name="Note 73 5 2" xfId="13619" xr:uid="{7B3D5495-FAFC-42DC-8E2E-F141064C68BA}"/>
    <cellStyle name="Note 73 5 2 2" xfId="4618" xr:uid="{2ECC1A52-5C86-4CF5-8262-FB4F0A33DFB1}"/>
    <cellStyle name="Note 73 5 2 3" xfId="30760" xr:uid="{9A6E6971-9D99-4BC3-AD8A-8E2125AACF9B}"/>
    <cellStyle name="Note 73 5 3" xfId="7252" xr:uid="{10945044-966A-4C71-AA63-AE64BC549A7D}"/>
    <cellStyle name="Note 73 5 4" xfId="18299" xr:uid="{549EF3EE-4E58-46EB-99D8-0D568EEC4C14}"/>
    <cellStyle name="Note 73 5 5" xfId="25229" xr:uid="{277AD350-C40E-404A-9118-8952B1152897}"/>
    <cellStyle name="Note 73 6" xfId="3847" xr:uid="{C9ADFF03-C6DC-486F-90AB-4CCBD5D44FAD}"/>
    <cellStyle name="Note 73 6 2" xfId="14163" xr:uid="{5309A333-74A1-4289-8BC6-6606358392BF}"/>
    <cellStyle name="Note 73 6 2 2" xfId="5526" xr:uid="{CAA2CCCB-E334-44B3-B33B-4694ED08B06B}"/>
    <cellStyle name="Note 73 6 2 3" xfId="31191" xr:uid="{3A398D21-2C3F-48B0-95CD-F9CF33F6ECFC}"/>
    <cellStyle name="Note 73 6 3" xfId="4401" xr:uid="{C70AA023-4B83-4FA7-802E-82464AAF338D}"/>
    <cellStyle name="Note 73 6 4" xfId="25670" xr:uid="{685748C9-96B3-47B4-8AE2-1121D0E574A3}"/>
    <cellStyle name="Note 73 7" xfId="7581" xr:uid="{0484D369-CDEE-4987-BCE6-227EFFAC930A}"/>
    <cellStyle name="Note 73 7 2" xfId="13985" xr:uid="{A1ABF047-4913-41B8-BF46-0240CA8C59C5}"/>
    <cellStyle name="Note 73 7 2 2" xfId="18956" xr:uid="{8871AF4A-32B1-420C-9544-F828E790860D}"/>
    <cellStyle name="Note 73 7 2 3" xfId="31015" xr:uid="{431F2884-56D1-4E42-92EC-B6F05B642A7B}"/>
    <cellStyle name="Note 73 7 3" xfId="17903" xr:uid="{E3F94137-BB08-40E8-AC86-11A825B7619C}"/>
    <cellStyle name="Note 73 7 4" xfId="25494" xr:uid="{32FABE55-435E-4A77-B1EE-EE18620C6753}"/>
    <cellStyle name="Note 73 8" xfId="7928" xr:uid="{17627FDB-51E5-4AC1-B625-E714476CC1A6}"/>
    <cellStyle name="Note 73 8 2" xfId="14399" xr:uid="{F31C6B20-0860-4802-97DF-C7A64872FCA7}"/>
    <cellStyle name="Note 73 8 2 2" xfId="19413" xr:uid="{5C6B9F18-CC3B-4644-B4AB-59CFE6B9EBF2}"/>
    <cellStyle name="Note 73 8 2 3" xfId="31415" xr:uid="{96ADFF4D-E4BB-4EE4-8904-22092E92E844}"/>
    <cellStyle name="Note 73 8 3" xfId="20091" xr:uid="{70EF0B3A-18C9-47B7-9E02-7FC60099DC89}"/>
    <cellStyle name="Note 73 8 4" xfId="25894" xr:uid="{E07B7FDA-1465-40A3-8B32-E9E59A69B9D5}"/>
    <cellStyle name="Note 73 9" xfId="8038" xr:uid="{C2C8F073-D682-4E20-8F43-589654EF0D4A}"/>
    <cellStyle name="Note 73 9 2" xfId="14509" xr:uid="{2CA6EE45-692A-4690-BA9D-5E554468CB48}"/>
    <cellStyle name="Note 73 9 2 2" xfId="6958" xr:uid="{41B7EA9E-D08E-405C-A01B-77BD4C229CD0}"/>
    <cellStyle name="Note 73 9 2 3" xfId="31519" xr:uid="{03053065-FD71-4D39-8513-F1CD329AAF7E}"/>
    <cellStyle name="Note 73 9 3" xfId="21201" xr:uid="{EE95C9D8-8B87-4A74-B04B-928D6413522B}"/>
    <cellStyle name="Note 73 9 4" xfId="25999" xr:uid="{2FC609D7-2452-4FD8-8E9F-3E1708470D3D}"/>
    <cellStyle name="Note 73_TRAFO" xfId="2443" xr:uid="{00000000-0005-0000-0000-00008C090000}"/>
    <cellStyle name="Note 74" xfId="2444" xr:uid="{00000000-0005-0000-0000-00008D090000}"/>
    <cellStyle name="Note 74 10" xfId="8637" xr:uid="{783E18DC-9F92-4F34-B96F-F917E2DDC45C}"/>
    <cellStyle name="Note 74 10 2" xfId="15108" xr:uid="{C764BAE0-496E-452A-8C67-3D8F56DB66AE}"/>
    <cellStyle name="Note 74 10 2 2" xfId="18593" xr:uid="{E0E039FB-7317-46E8-9DA5-577E95609D62}"/>
    <cellStyle name="Note 74 10 2 3" xfId="32010" xr:uid="{4AEDE609-182C-4EB1-8EAD-AA9A6FB2BC2F}"/>
    <cellStyle name="Note 74 10 3" xfId="17885" xr:uid="{D2371C27-A630-4427-8681-747F55433AB5}"/>
    <cellStyle name="Note 74 10 4" xfId="26489" xr:uid="{88500B38-A343-4437-BD6D-E6C8ED477492}"/>
    <cellStyle name="Note 74 11" xfId="8405" xr:uid="{F65302C3-B82D-4E27-814F-48F15A157290}"/>
    <cellStyle name="Note 74 11 2" xfId="14876" xr:uid="{A3DCED47-19F3-4B73-B1CF-5DACB9A1E93C}"/>
    <cellStyle name="Note 74 11 2 2" xfId="18638" xr:uid="{774B39C5-65E6-4158-9027-6FCAB33BAAFC}"/>
    <cellStyle name="Note 74 11 2 3" xfId="31787" xr:uid="{1E80C413-15D5-48EE-B34C-0F0AB891EF8A}"/>
    <cellStyle name="Note 74 11 3" xfId="19157" xr:uid="{E7A55FC8-B70B-4408-8046-B7DD372EA96C}"/>
    <cellStyle name="Note 74 11 4" xfId="26268" xr:uid="{5BB22885-1487-48FA-A572-8A04B6EAB910}"/>
    <cellStyle name="Note 74 12" xfId="9118" xr:uid="{4D75E627-B9F0-44A9-9187-3D41424DAB83}"/>
    <cellStyle name="Note 74 12 2" xfId="15589" xr:uid="{9414586A-9A64-4E0B-8DA2-7A5ADABA6493}"/>
    <cellStyle name="Note 74 12 2 2" xfId="5624" xr:uid="{A66FB52C-15C8-4D46-9C46-B70F52BD4692}"/>
    <cellStyle name="Note 74 12 2 3" xfId="32408" xr:uid="{CD40822A-E8AF-420A-A5A0-E5E258967813}"/>
    <cellStyle name="Note 74 12 3" xfId="19934" xr:uid="{C9E643BF-F6D7-4BE1-890A-2AE7E4830D76}"/>
    <cellStyle name="Note 74 12 4" xfId="26890" xr:uid="{010A820C-E7F0-4FEA-BF72-5B1B48DE3128}"/>
    <cellStyle name="Note 74 13" xfId="8734" xr:uid="{B3399F4E-F7A1-4E2E-8D33-4590E5CC7BAF}"/>
    <cellStyle name="Note 74 13 2" xfId="15205" xr:uid="{89BB1526-08CD-48F9-8433-84936AA3B05D}"/>
    <cellStyle name="Note 74 13 2 2" xfId="5277" xr:uid="{632FB1AE-D824-4113-91FF-90DD19057C39}"/>
    <cellStyle name="Note 74 13 2 3" xfId="32094" xr:uid="{A958E0FE-7A5A-4A12-9FFC-F8D57F0D33AA}"/>
    <cellStyle name="Note 74 13 3" xfId="21069" xr:uid="{8732E334-9001-4F16-9529-EC2376B46F21}"/>
    <cellStyle name="Note 74 13 4" xfId="26573" xr:uid="{B4AB5373-6B3C-4755-B6B2-67B8EBDB1621}"/>
    <cellStyle name="Note 74 14" xfId="9352" xr:uid="{33376CF5-1647-4B43-86AF-81DE70B94311}"/>
    <cellStyle name="Note 74 14 2" xfId="15823" xr:uid="{E18C21B4-9BA7-44F9-884B-BDECE8198545}"/>
    <cellStyle name="Note 74 14 2 2" xfId="19101" xr:uid="{8B0E413D-8599-4479-8FB1-CA2877D351B9}"/>
    <cellStyle name="Note 74 14 2 3" xfId="32633" xr:uid="{B2D1220C-A834-4A7E-8069-6F1636DD3071}"/>
    <cellStyle name="Note 74 14 3" xfId="23164" xr:uid="{D3740420-F2D2-41BF-9C10-820496C4D956}"/>
    <cellStyle name="Note 74 14 4" xfId="27114" xr:uid="{19080D19-AD76-4A55-88CA-ED789BC6DC96}"/>
    <cellStyle name="Note 74 15" xfId="9464" xr:uid="{9924EADD-F878-4B53-AB05-6F54200624F6}"/>
    <cellStyle name="Note 74 15 2" xfId="15935" xr:uid="{2C829116-3B3E-4DE2-966A-375D22668BA9}"/>
    <cellStyle name="Note 74 15 2 2" xfId="17385" xr:uid="{C9A16052-FDC6-4C8C-BD3D-E0ED8A671D9B}"/>
    <cellStyle name="Note 74 15 2 3" xfId="32732" xr:uid="{8715B49C-406D-4137-BF85-99EB4D8A755F}"/>
    <cellStyle name="Note 74 15 3" xfId="17957" xr:uid="{ACF8F16D-8C8A-4744-9A86-492A8B33748D}"/>
    <cellStyle name="Note 74 15 4" xfId="27213" xr:uid="{16D83AB2-1B40-492B-9AEC-21BC2067CBDF}"/>
    <cellStyle name="Note 74 16" xfId="10042" xr:uid="{A9916130-4111-4C3C-9286-D7F448B215A5}"/>
    <cellStyle name="Note 74 16 2" xfId="16513" xr:uid="{D78AA225-E02E-411B-9696-4CE0672937B7}"/>
    <cellStyle name="Note 74 16 2 2" xfId="20102" xr:uid="{5141CAAF-5F48-4085-8A7D-3A96C2ED8F98}"/>
    <cellStyle name="Note 74 16 2 3" xfId="33130" xr:uid="{390F4C54-1DFE-4550-B512-F6C9DB78AF6A}"/>
    <cellStyle name="Note 74 16 3" xfId="19589" xr:uid="{31F3BAA5-B521-4646-9E44-662AD25B3B57}"/>
    <cellStyle name="Note 74 16 4" xfId="27618" xr:uid="{9A3F0260-B5F2-4232-A463-A7FBE1967DAB}"/>
    <cellStyle name="Note 74 17" xfId="10221" xr:uid="{048326B0-588C-4E69-A305-9C5AD241EDAD}"/>
    <cellStyle name="Note 74 17 2" xfId="16692" xr:uid="{3FE0D929-E344-4267-BEF6-769B384F6374}"/>
    <cellStyle name="Note 74 17 2 2" xfId="5248" xr:uid="{EA9AA95D-AE44-4627-9C37-B33C2C969265}"/>
    <cellStyle name="Note 74 17 2 3" xfId="33307" xr:uid="{4C40087A-B1A2-41FF-922F-7E3B3661B858}"/>
    <cellStyle name="Note 74 17 3" xfId="18095" xr:uid="{F6D36297-7316-4006-97C5-F719CA425ECF}"/>
    <cellStyle name="Note 74 17 4" xfId="27794" xr:uid="{CC8D39AA-81E2-40BF-8489-F423F7317345}"/>
    <cellStyle name="Note 74 18" xfId="10398" xr:uid="{544631DF-B116-4EE6-A2DF-F69DF77FF2C6}"/>
    <cellStyle name="Note 74 18 2" xfId="16869" xr:uid="{3870C4F5-251A-4DE7-80BB-965890E2CC51}"/>
    <cellStyle name="Note 74 18 2 2" xfId="23315" xr:uid="{0B149D1E-3BA9-4888-8897-878E879D3B58}"/>
    <cellStyle name="Note 74 18 2 3" xfId="33482" xr:uid="{A437C10E-816F-46E0-A59E-877FD928EAE7}"/>
    <cellStyle name="Note 74 18 3" xfId="20814" xr:uid="{6857B457-3553-42FC-A8D4-94AE09B28513}"/>
    <cellStyle name="Note 74 18 4" xfId="27970" xr:uid="{FB436B13-35A6-4B1C-9B14-E458330A7807}"/>
    <cellStyle name="Note 74 19" xfId="10560" xr:uid="{419D6048-46F1-4B29-BAD6-8995E8383C4B}"/>
    <cellStyle name="Note 74 19 2" xfId="17031" xr:uid="{4D62A21E-31DC-457B-B56C-4CFCF8A366DF}"/>
    <cellStyle name="Note 74 19 2 2" xfId="22121" xr:uid="{F4B57603-E2E6-4CB5-82B7-E6B7FFEA4228}"/>
    <cellStyle name="Note 74 19 2 3" xfId="33642" xr:uid="{53A292C6-5BDD-4282-8FE7-A81178979BB0}"/>
    <cellStyle name="Note 74 19 3" xfId="4834" xr:uid="{361B25A1-CBBE-456E-BF71-3985285867BB}"/>
    <cellStyle name="Note 74 19 4" xfId="28130" xr:uid="{FBC2D21D-39FA-4A23-A2EE-0C6338ED2A27}"/>
    <cellStyle name="Note 74 2" xfId="2445" xr:uid="{00000000-0005-0000-0000-00008E090000}"/>
    <cellStyle name="Note 74 2 10" xfId="9119" xr:uid="{DE753199-0908-4E14-9B4D-DE5DE4A0C107}"/>
    <cellStyle name="Note 74 2 10 2" xfId="15590" xr:uid="{4E181BA2-3727-4A6D-93C2-3C4E9CDE648A}"/>
    <cellStyle name="Note 74 2 10 2 2" xfId="20600" xr:uid="{824166B8-5DC7-4AFC-9198-9E59C367391F}"/>
    <cellStyle name="Note 74 2 10 2 3" xfId="32409" xr:uid="{978606E5-1E99-4235-92A0-E07924B8C1F5}"/>
    <cellStyle name="Note 74 2 10 3" xfId="18800" xr:uid="{0E3756AF-23C4-44EA-B7B5-C58411394139}"/>
    <cellStyle name="Note 74 2 10 4" xfId="26891" xr:uid="{F11D73AE-20CC-417F-9C7A-F3A02CFB109F}"/>
    <cellStyle name="Note 74 2 11" xfId="8944" xr:uid="{24898E4C-2FAD-467C-9BC3-F8392070ABEC}"/>
    <cellStyle name="Note 74 2 11 2" xfId="15415" xr:uid="{0EA9D63B-C54C-4E92-8CC6-023B8B473D60}"/>
    <cellStyle name="Note 74 2 11 2 2" xfId="18220" xr:uid="{DD7E8264-91FC-4515-A425-02E2B64C7D2C}"/>
    <cellStyle name="Note 74 2 11 2 3" xfId="32235" xr:uid="{15359D5D-6CDA-4C88-AD5B-4FC8860F7E60}"/>
    <cellStyle name="Note 74 2 11 3" xfId="23412" xr:uid="{A34E8AF8-EDB5-43CB-BCFE-8F42F5B8FA6A}"/>
    <cellStyle name="Note 74 2 11 4" xfId="26717" xr:uid="{A7D922F7-A563-4DAF-8EFF-BA0F80508991}"/>
    <cellStyle name="Note 74 2 12" xfId="9353" xr:uid="{3E717EA7-718B-4AD6-9362-A2202A065B36}"/>
    <cellStyle name="Note 74 2 12 2" xfId="15824" xr:uid="{95D052C9-428B-47F6-BFC2-EDD176677BFC}"/>
    <cellStyle name="Note 74 2 12 2 2" xfId="21503" xr:uid="{28020643-1142-4508-9DB1-04FEC9751226}"/>
    <cellStyle name="Note 74 2 12 2 3" xfId="32634" xr:uid="{955F5954-6A31-4AC7-8F71-5EDA3F120197}"/>
    <cellStyle name="Note 74 2 12 3" xfId="18077" xr:uid="{B5FF6D8F-1DF2-438D-8201-C99A88952E61}"/>
    <cellStyle name="Note 74 2 12 4" xfId="27115" xr:uid="{778EE3BA-EDD5-4ECC-81A0-C2FF0FA095A8}"/>
    <cellStyle name="Note 74 2 13" xfId="9404" xr:uid="{0BA4B00A-8154-4167-B859-083988085155}"/>
    <cellStyle name="Note 74 2 13 2" xfId="15875" xr:uid="{FC3C4C79-A50A-4AF5-A275-90573176D43B}"/>
    <cellStyle name="Note 74 2 13 2 2" xfId="20719" xr:uid="{7298D590-C58D-4B6C-A81B-47AB8FB3FFE2}"/>
    <cellStyle name="Note 74 2 13 2 3" xfId="32685" xr:uid="{A316B50C-9EB1-4F9C-8EC8-15B8AEE0C04C}"/>
    <cellStyle name="Note 74 2 13 3" xfId="21121" xr:uid="{BAE9A5AD-89B5-49C7-8E42-B7AA1BC0EECB}"/>
    <cellStyle name="Note 74 2 13 4" xfId="27165" xr:uid="{315AA912-B0A7-4961-9B55-3D6BAAF8CB2D}"/>
    <cellStyle name="Note 74 2 14" xfId="10043" xr:uid="{66FC9F1B-64BB-4A3A-9EFB-52CA13D0A76A}"/>
    <cellStyle name="Note 74 2 14 2" xfId="16514" xr:uid="{9AEDFCE9-7D0F-468B-90D7-AB326928B115}"/>
    <cellStyle name="Note 74 2 14 2 2" xfId="22144" xr:uid="{1A34FAF2-04C2-49BC-8F8C-D53C8E65CDF6}"/>
    <cellStyle name="Note 74 2 14 2 3" xfId="33131" xr:uid="{924ABA0C-128D-4FFF-80E5-709B70120FED}"/>
    <cellStyle name="Note 74 2 14 3" xfId="17776" xr:uid="{258C35C2-CC7B-4B45-8E03-7CBC224743E7}"/>
    <cellStyle name="Note 74 2 14 4" xfId="27619" xr:uid="{2372C86D-B291-40AF-B0F3-22C27EC9C868}"/>
    <cellStyle name="Note 74 2 15" xfId="10222" xr:uid="{C726D525-6E43-407F-A59C-CA4E2701622B}"/>
    <cellStyle name="Note 74 2 15 2" xfId="16693" xr:uid="{0E52E3AE-4495-4D4F-AB59-4B21D1AAB66D}"/>
    <cellStyle name="Note 74 2 15 2 2" xfId="4431" xr:uid="{2B759A98-6E6A-4B87-89BC-23C939A79995}"/>
    <cellStyle name="Note 74 2 15 2 3" xfId="33308" xr:uid="{F32FD7D3-5530-4DDD-BF8E-8A44A5A37BDB}"/>
    <cellStyle name="Note 74 2 15 3" xfId="22499" xr:uid="{742ACDF0-F8EC-49FE-AB1A-E2D84FECF33A}"/>
    <cellStyle name="Note 74 2 15 4" xfId="27795" xr:uid="{35DA1FCB-7F3B-4164-A688-FB373DB3EC9E}"/>
    <cellStyle name="Note 74 2 16" xfId="10399" xr:uid="{957FAC41-425E-46A9-AE07-DD64CE391E3B}"/>
    <cellStyle name="Note 74 2 16 2" xfId="16870" xr:uid="{85A43A4A-41CC-4A6A-B137-80E0C6FBEEE5}"/>
    <cellStyle name="Note 74 2 16 2 2" xfId="5067" xr:uid="{92099B63-876D-481A-8650-AEBEF8B4845A}"/>
    <cellStyle name="Note 74 2 16 2 3" xfId="33483" xr:uid="{77E13B1A-C79E-43B7-A68A-A7F798199E13}"/>
    <cellStyle name="Note 74 2 16 3" xfId="20242" xr:uid="{4631DBBC-8AC5-4375-90C8-E9095580D729}"/>
    <cellStyle name="Note 74 2 16 4" xfId="27971" xr:uid="{1A967E40-C683-4AA3-8CEB-64E7C891D850}"/>
    <cellStyle name="Note 74 2 17" xfId="10561" xr:uid="{76D5ECB7-BEDE-4D6E-B69E-70E1B6419058}"/>
    <cellStyle name="Note 74 2 17 2" xfId="17032" xr:uid="{39E1EFEF-C40D-4A30-A0B1-BAD64B7BBD40}"/>
    <cellStyle name="Note 74 2 17 2 2" xfId="5583" xr:uid="{B60D5538-AEE8-4DDB-9B55-2FE51AB1BF08}"/>
    <cellStyle name="Note 74 2 17 2 3" xfId="33643" xr:uid="{2D2C88D7-9385-42D6-8D6D-C6807263B581}"/>
    <cellStyle name="Note 74 2 17 3" xfId="18267" xr:uid="{DDE621A3-2AA6-43F0-B5C5-8DE7F2915DD6}"/>
    <cellStyle name="Note 74 2 17 4" xfId="28131" xr:uid="{3CBBC072-DC28-466C-BCCE-7F49E768A7A2}"/>
    <cellStyle name="Note 74 2 18" xfId="11197" xr:uid="{6DFFABBA-13F1-4667-9CBD-B3CADAE9E2B3}"/>
    <cellStyle name="Note 74 2 18 2" xfId="17563" xr:uid="{95C802C9-BA81-49F6-B13E-46B25C29819C}"/>
    <cellStyle name="Note 74 2 18 3" xfId="28519" xr:uid="{4E277F23-0AF0-4DE9-A71F-0527B8514099}"/>
    <cellStyle name="Note 74 2 19" xfId="11706" xr:uid="{93811B8E-0EC8-4CE1-AEA0-2FE25BBA736C}"/>
    <cellStyle name="Note 74 2 19 2" xfId="23046" xr:uid="{460E63B1-2158-48DF-BB6B-B572055A3218}"/>
    <cellStyle name="Note 74 2 19 3" xfId="28992" xr:uid="{D9DC155E-7FB0-48F4-BF23-39E41130ED92}"/>
    <cellStyle name="Note 74 2 2" xfId="2446" xr:uid="{00000000-0005-0000-0000-00008F090000}"/>
    <cellStyle name="Note 74 2 2 2" xfId="4342" xr:uid="{F7583FCB-D684-4655-B5D8-F411704B36CC}"/>
    <cellStyle name="Note 74 2 2 2 2" xfId="13625" xr:uid="{41D8D7B0-363B-41EB-954B-24C55B56FE4D}"/>
    <cellStyle name="Note 74 2 2 2 2 2" xfId="21010" xr:uid="{4FB0D1E0-A97F-41DC-A74F-52118209B01F}"/>
    <cellStyle name="Note 74 2 2 2 2 3" xfId="30766" xr:uid="{6D016D95-AB86-49A6-8CB0-A70C11E8A009}"/>
    <cellStyle name="Note 74 2 2 2 3" xfId="6546" xr:uid="{29016DF5-2F55-4E34-8E32-9402079A9408}"/>
    <cellStyle name="Note 74 2 2 2 4" xfId="25235" xr:uid="{D14B06DC-8C9F-4401-A0F9-54BE47B3F90E}"/>
    <cellStyle name="Note 74 2 2 3" xfId="11707" xr:uid="{A08A12A3-14D8-46C9-A0E3-EEE0FE8914CD}"/>
    <cellStyle name="Note 74 2 2 3 2" xfId="17516" xr:uid="{4E92B269-E5D1-495E-B574-29AEAB6912D4}"/>
    <cellStyle name="Note 74 2 2 3 3" xfId="28993" xr:uid="{AA48C166-2B84-4C39-A069-CC24911F0D79}"/>
    <cellStyle name="Note 74 2 2 4" xfId="12534" xr:uid="{1DDBF8BF-ED4F-4A95-A7CA-3538414BF439}"/>
    <cellStyle name="Note 74 2 2 4 2" xfId="6160" xr:uid="{49B7850C-44D4-4537-950C-414F7085D72B}"/>
    <cellStyle name="Note 74 2 2 4 3" xfId="29760" xr:uid="{8495F77A-9627-4705-9E6F-7B5595C95E96}"/>
    <cellStyle name="Note 74 2 2 5" xfId="21766" xr:uid="{BF934EF3-D795-48BB-BB37-F5447BC7FCD0}"/>
    <cellStyle name="Note 74 2 20" xfId="10649" xr:uid="{71649373-6664-42B6-A8D0-2B89C7417BBA}"/>
    <cellStyle name="Note 74 2 20 2" xfId="23748" xr:uid="{5A27A1D3-A843-4AB4-88D2-526F35D2E710}"/>
    <cellStyle name="Note 74 2 20 3" xfId="28204" xr:uid="{DDAF050B-9BEF-4A62-AAC8-4C1D5D8904CD}"/>
    <cellStyle name="Note 74 2 21" xfId="11958" xr:uid="{A6D25021-D6CA-4E4B-9B21-B70D0AB82E23}"/>
    <cellStyle name="Note 74 2 21 2" xfId="23180" xr:uid="{60432603-D294-4B0B-B374-088551A529F2}"/>
    <cellStyle name="Note 74 2 21 3" xfId="29237" xr:uid="{E3203623-6DF8-4C79-9083-7E2EA4382798}"/>
    <cellStyle name="Note 74 2 22" xfId="12141" xr:uid="{EFDBCF7D-97E2-4F5C-99AF-81F92892633C}"/>
    <cellStyle name="Note 74 2 22 2" xfId="17569" xr:uid="{CCFFD27F-3623-4979-A8B1-D20F0F404FE2}"/>
    <cellStyle name="Note 74 2 22 3" xfId="29416" xr:uid="{E3E07EF1-E482-4D0B-9E86-9EC78F72606A}"/>
    <cellStyle name="Note 74 2 23" xfId="12260" xr:uid="{6584A5DC-65D3-4D2A-90A4-41DDE237E5A6}"/>
    <cellStyle name="Note 74 2 23 2" xfId="4468" xr:uid="{A76776F3-A41A-45D4-9553-455FDE247DA6}"/>
    <cellStyle name="Note 74 2 23 3" xfId="29531" xr:uid="{BC4B4082-078E-4EFE-A9B0-62B95928E997}"/>
    <cellStyle name="Note 74 2 24" xfId="17284" xr:uid="{45BD118E-2967-4DF8-8DED-F48A44AC3D7D}"/>
    <cellStyle name="Note 74 2 24 2" xfId="20260" xr:uid="{08F31DBD-9D0E-4C77-84A0-CD2055C86101}"/>
    <cellStyle name="Note 74 2 24 3" xfId="33848" xr:uid="{B0E1729A-F541-4995-A07F-E990C07E416B}"/>
    <cellStyle name="Note 74 2 25" xfId="5024" xr:uid="{C4E43B69-B596-4728-A1A1-6D51856E95F6}"/>
    <cellStyle name="Note 74 2 26" xfId="24678" xr:uid="{EC1D497D-6167-46B0-804A-9C33A9F7A52C}"/>
    <cellStyle name="Note 74 2 27" xfId="24068" xr:uid="{4375047A-D475-4C36-A4DE-51A1BBB77837}"/>
    <cellStyle name="Note 74 2 28" xfId="24150" xr:uid="{935F33A1-8F04-4D31-93C6-977769F55393}"/>
    <cellStyle name="Note 74 2 3" xfId="3438" xr:uid="{2C949DF1-50AA-4345-9438-D65C5564374F}"/>
    <cellStyle name="Note 74 2 3 2" xfId="13624" xr:uid="{85208EF5-C830-41AA-8261-61B661C0FC06}"/>
    <cellStyle name="Note 74 2 3 2 2" xfId="23421" xr:uid="{A84D5B0D-CC29-4E0D-AAE6-5F79FF2F31D7}"/>
    <cellStyle name="Note 74 2 3 2 3" xfId="30765" xr:uid="{967EDF9E-4295-409B-B368-3A05A21CF025}"/>
    <cellStyle name="Note 74 2 3 3" xfId="7256" xr:uid="{E082FC9E-C376-4B46-AF0A-A31F8CF63E66}"/>
    <cellStyle name="Note 74 2 3 4" xfId="21067" xr:uid="{22997207-4A7D-48F1-9970-044E7888B7C7}"/>
    <cellStyle name="Note 74 2 3 5" xfId="25234" xr:uid="{E8172898-0FD0-43DB-AC31-345A89CDEA49}"/>
    <cellStyle name="Note 74 2 4" xfId="3850" xr:uid="{2D90E540-5BCE-4728-8C71-6949D0940C7A}"/>
    <cellStyle name="Note 74 2 4 2" xfId="14166" xr:uid="{B8D63EDB-E371-48AB-9C66-A292FCB28A99}"/>
    <cellStyle name="Note 74 2 4 2 2" xfId="18094" xr:uid="{9310A3B2-F4EF-46E6-B250-A050CFC6E621}"/>
    <cellStyle name="Note 74 2 4 2 3" xfId="31194" xr:uid="{62275293-DEF9-4633-B7C4-86AE4A133943}"/>
    <cellStyle name="Note 74 2 4 3" xfId="23139" xr:uid="{70F8B9ED-0C29-4AB2-8789-CA30A23FD8A7}"/>
    <cellStyle name="Note 74 2 4 4" xfId="25673" xr:uid="{5037432F-B6B2-4A1C-8DD7-B28648B231ED}"/>
    <cellStyle name="Note 74 2 5" xfId="7584" xr:uid="{98CD0F08-DD1D-4EEC-831D-4AC9C549B2F1}"/>
    <cellStyle name="Note 74 2 5 2" xfId="13988" xr:uid="{62F50D3A-6A68-43C4-87CA-7438E0AF5980}"/>
    <cellStyle name="Note 74 2 5 2 2" xfId="21294" xr:uid="{061FA0FE-C84D-48C5-B0ED-F894B1098B0C}"/>
    <cellStyle name="Note 74 2 5 2 3" xfId="31018" xr:uid="{0A806C2B-36E8-477B-8B0E-82BAA90C1A9B}"/>
    <cellStyle name="Note 74 2 5 3" xfId="23262" xr:uid="{582491B1-E60C-4675-BA52-809C0D9B4B56}"/>
    <cellStyle name="Note 74 2 5 4" xfId="25497" xr:uid="{E1828CB4-D31F-46FA-AE95-BF5E78BD03AD}"/>
    <cellStyle name="Note 74 2 6" xfId="7931" xr:uid="{7AD8D0DE-2ECB-4E6A-9252-9409A9D88656}"/>
    <cellStyle name="Note 74 2 6 2" xfId="14402" xr:uid="{AD4F44AA-5810-4788-912D-F2FD75928C25}"/>
    <cellStyle name="Note 74 2 6 2 2" xfId="22071" xr:uid="{F38F1FC5-E8F0-4E7A-B6A2-63B550923F32}"/>
    <cellStyle name="Note 74 2 6 2 3" xfId="31418" xr:uid="{EF0C6F8E-E3AA-467B-9DD8-C96242E6D4CC}"/>
    <cellStyle name="Note 74 2 6 3" xfId="21678" xr:uid="{7B049F5C-ED26-48E2-B0B5-7C8950DDCEB1}"/>
    <cellStyle name="Note 74 2 6 4" xfId="25897" xr:uid="{535F36FE-1E18-4FAE-8F80-6941E297F006}"/>
    <cellStyle name="Note 74 2 7" xfId="8035" xr:uid="{91B5E172-A79F-4458-9FB2-BDF685F2969F}"/>
    <cellStyle name="Note 74 2 7 2" xfId="14506" xr:uid="{1D4B4B01-BC31-41E9-A2C4-7C727B5509C6}"/>
    <cellStyle name="Note 74 2 7 2 2" xfId="5208" xr:uid="{1D0D1C28-AE92-4152-A797-9B41B75ADA86}"/>
    <cellStyle name="Note 74 2 7 2 3" xfId="31516" xr:uid="{4C52097B-F57A-4697-9FF3-824BE5285DD9}"/>
    <cellStyle name="Note 74 2 7 3" xfId="18844" xr:uid="{A4BD4628-D8E2-4256-A1F7-08756385197A}"/>
    <cellStyle name="Note 74 2 7 4" xfId="25996" xr:uid="{4974F283-8C32-4A1F-B84C-8EEB11753C29}"/>
    <cellStyle name="Note 74 2 8" xfId="8638" xr:uid="{E816A4C2-20C0-494C-B40A-4841CD3E962C}"/>
    <cellStyle name="Note 74 2 8 2" xfId="15109" xr:uid="{F5AB9B08-E544-402E-82C3-7970787E3A43}"/>
    <cellStyle name="Note 74 2 8 2 2" xfId="22619" xr:uid="{A38D7BF1-1816-4D3C-A588-773CF030D1BB}"/>
    <cellStyle name="Note 74 2 8 2 3" xfId="32011" xr:uid="{84CE4297-E223-45A2-BC00-132EFCAAD54E}"/>
    <cellStyle name="Note 74 2 8 3" xfId="4772" xr:uid="{C8CC9F2E-8868-44CD-B638-AFBC934D5297}"/>
    <cellStyle name="Note 74 2 8 4" xfId="26490" xr:uid="{424E638B-52BF-4D32-8A99-2E5B8B971FFF}"/>
    <cellStyle name="Note 74 2 9" xfId="8406" xr:uid="{6CBECBF7-5311-41C5-A17C-E6383AEAD607}"/>
    <cellStyle name="Note 74 2 9 2" xfId="14877" xr:uid="{DAFE22D6-8975-4DE3-858E-17E55614E07A}"/>
    <cellStyle name="Note 74 2 9 2 2" xfId="22716" xr:uid="{3ECDF66B-9685-4298-B3F9-41266A115C6E}"/>
    <cellStyle name="Note 74 2 9 2 3" xfId="31788" xr:uid="{3B821B1A-9521-4232-9E72-6E3AC1EB4987}"/>
    <cellStyle name="Note 74 2 9 3" xfId="22839" xr:uid="{0E1FB4A9-4B9D-4F94-8755-4E565831E357}"/>
    <cellStyle name="Note 74 2 9 4" xfId="26269" xr:uid="{F9BC8F2F-A9BF-4496-84AD-022681325858}"/>
    <cellStyle name="Note 74 20" xfId="11196" xr:uid="{1A1E71CB-9825-4C38-AE24-755CD715452E}"/>
    <cellStyle name="Note 74 20 2" xfId="20529" xr:uid="{E6B68727-818B-4D2C-8722-CAF75884F88D}"/>
    <cellStyle name="Note 74 20 3" xfId="28518" xr:uid="{A20156B0-EC3A-4A41-AF12-019F712C236D}"/>
    <cellStyle name="Note 74 21" xfId="11705" xr:uid="{B3AF3675-6D8D-4D6E-BA21-FCC4D7AB2822}"/>
    <cellStyle name="Note 74 21 2" xfId="21934" xr:uid="{260BFE65-238D-47A4-A3D2-3917657EE8DC}"/>
    <cellStyle name="Note 74 21 3" xfId="28991" xr:uid="{073E3393-136F-49D7-A6BB-D5103CEBEDB0}"/>
    <cellStyle name="Note 74 22" xfId="10650" xr:uid="{747CBC3E-A1CE-45BF-ACE7-E3FF48821856}"/>
    <cellStyle name="Note 74 22 2" xfId="19755" xr:uid="{411EF068-B768-4EAF-9A6B-BE74CBF37A4A}"/>
    <cellStyle name="Note 74 22 3" xfId="28205" xr:uid="{CE8054DE-D5AD-4E34-A75D-E8902295B4AE}"/>
    <cellStyle name="Note 74 23" xfId="11957" xr:uid="{63F2F5B8-6C8C-4458-A1EE-177462211A86}"/>
    <cellStyle name="Note 74 23 2" xfId="5751" xr:uid="{851BCCF9-92F7-40CE-BF4E-0BEE16B5A76C}"/>
    <cellStyle name="Note 74 23 3" xfId="29236" xr:uid="{C51578C0-1286-458B-A87F-A7B8E0D1AA81}"/>
    <cellStyle name="Note 74 24" xfId="12140" xr:uid="{EB215CBF-D8EC-4814-BBA6-93A7866420C9}"/>
    <cellStyle name="Note 74 24 2" xfId="19548" xr:uid="{B8C3559B-B4AD-40F0-A579-A714C15E6159}"/>
    <cellStyle name="Note 74 24 3" xfId="29415" xr:uid="{6DE1EA14-21CA-41BD-92D2-9EF6B58D570A}"/>
    <cellStyle name="Note 74 25" xfId="12259" xr:uid="{8E70AF90-3AD4-49D6-96F8-DA6A84BC8C51}"/>
    <cellStyle name="Note 74 25 2" xfId="18100" xr:uid="{59ED1366-1CB8-4F94-B1AE-FCD4AF375AF7}"/>
    <cellStyle name="Note 74 25 3" xfId="29530" xr:uid="{5F437FBB-7D41-4C8C-B8B7-84DCFA5848E8}"/>
    <cellStyle name="Note 74 26" xfId="17283" xr:uid="{4196FAC0-67E0-4658-A373-D9D0B9D77BEA}"/>
    <cellStyle name="Note 74 26 2" xfId="22329" xr:uid="{7E85EB3F-DC75-4C9B-8827-97C89332B5D4}"/>
    <cellStyle name="Note 74 26 3" xfId="33847" xr:uid="{D3788DC5-1694-4CDE-9D1B-F34D1FFAD41B}"/>
    <cellStyle name="Note 74 27" xfId="19304" xr:uid="{A3B54780-6886-4F37-82D0-D171922E0306}"/>
    <cellStyle name="Note 74 28" xfId="34080" xr:uid="{A672B402-B52D-494D-8765-47EFAE3EFE3F}"/>
    <cellStyle name="Note 74 29" xfId="34281" xr:uid="{91162EC0-CD77-434E-9A0D-065DF37F67CA}"/>
    <cellStyle name="Note 74 3" xfId="2447" xr:uid="{00000000-0005-0000-0000-000090090000}"/>
    <cellStyle name="Note 74 3 2" xfId="4343" xr:uid="{FF881A97-22AD-47BE-85DE-E477D1F0C133}"/>
    <cellStyle name="Note 74 3 2 2" xfId="13626" xr:uid="{929F5E87-BB75-4EAD-BACA-02B798B79FBC}"/>
    <cellStyle name="Note 74 3 2 2 2" xfId="21452" xr:uid="{36714BB4-420A-456D-A215-F0681D4969A8}"/>
    <cellStyle name="Note 74 3 2 2 3" xfId="30767" xr:uid="{8E7D60F0-EEA0-40A9-AC29-C312315E0733}"/>
    <cellStyle name="Note 74 3 2 3" xfId="20018" xr:uid="{8134FD63-9CED-4C1C-A80D-73A7E11697A5}"/>
    <cellStyle name="Note 74 3 2 4" xfId="25236" xr:uid="{8F4B97F9-2609-45F1-9A9B-D7BCB3154E4B}"/>
    <cellStyle name="Note 74 3 3" xfId="11708" xr:uid="{95C7FBE4-58C8-4B15-9838-D39A8BBC0B8E}"/>
    <cellStyle name="Note 74 3 3 2" xfId="22691" xr:uid="{A84ACD52-0D0A-4D01-8F89-92E25A4D6773}"/>
    <cellStyle name="Note 74 3 3 3" xfId="28994" xr:uid="{44797078-F2D5-4230-8F84-E60A1BD08558}"/>
    <cellStyle name="Note 74 3 4" xfId="12535" xr:uid="{B1303370-D6B2-4E37-8916-2C708B1E3282}"/>
    <cellStyle name="Note 74 3 4 2" xfId="18330" xr:uid="{ABCF468B-1401-4A7B-8EBC-C281EAA503BC}"/>
    <cellStyle name="Note 74 3 4 3" xfId="29761" xr:uid="{12A59383-2AD8-48D0-9D8D-F9A63F70C33E}"/>
    <cellStyle name="Note 74 3 5" xfId="22191" xr:uid="{EE9A1543-405D-4110-8350-51C6E2B3DF74}"/>
    <cellStyle name="Note 74 3 6" xfId="24234" xr:uid="{737E5717-565D-485C-8C3A-28A204E5B64C}"/>
    <cellStyle name="Note 74 30" xfId="34300" xr:uid="{5FC102AA-E913-4115-9453-F677C50861AF}"/>
    <cellStyle name="Note 74 4" xfId="3349" xr:uid="{CE352438-E17A-43B1-B0DA-37B3E816F236}"/>
    <cellStyle name="Note 74 4 2" xfId="12979" xr:uid="{861C0CFA-239B-4B28-9D78-13EAFCBE4117}"/>
    <cellStyle name="Note 74 4 2 2" xfId="17848" xr:uid="{24C81EBD-0617-45AF-893E-9FD5C5777307}"/>
    <cellStyle name="Note 74 4 2 3" xfId="30204" xr:uid="{A7C23D70-A976-41A7-AA82-255705B0EF67}"/>
    <cellStyle name="Note 74 4 3" xfId="6629" xr:uid="{B646F5B8-562A-4E70-886C-CADBF0E2E30A}"/>
    <cellStyle name="Note 74 4 4" xfId="22868" xr:uid="{CC746F71-064A-48F8-8B46-6DC4C346CE62}"/>
    <cellStyle name="Note 74 5" xfId="3439" xr:uid="{3D2857EE-4014-495D-8C83-304F275D079E}"/>
    <cellStyle name="Note 74 5 2" xfId="13623" xr:uid="{979F7834-4F69-43B9-8236-D6853901737D}"/>
    <cellStyle name="Note 74 5 2 2" xfId="19035" xr:uid="{166DB18D-A400-4F6F-9F8B-AB1CBD72A7BB}"/>
    <cellStyle name="Note 74 5 2 3" xfId="30764" xr:uid="{A4980398-BA57-4B4D-B289-F4713749A7F4}"/>
    <cellStyle name="Note 74 5 3" xfId="7255" xr:uid="{8769AB71-61A0-4951-8374-31051B215708}"/>
    <cellStyle name="Note 74 5 4" xfId="20234" xr:uid="{D1F5F137-5C0B-40D2-8BC4-44F741B58A76}"/>
    <cellStyle name="Note 74 5 5" xfId="25233" xr:uid="{76F9D642-2D73-4F83-A1FB-C4B6D15ECB06}"/>
    <cellStyle name="Note 74 6" xfId="3849" xr:uid="{6E6DC408-100D-4F4E-A53F-E86D02A9D073}"/>
    <cellStyle name="Note 74 6 2" xfId="14165" xr:uid="{54F404AC-9966-4A85-A8F3-C1EC3B17F64E}"/>
    <cellStyle name="Note 74 6 2 2" xfId="18568" xr:uid="{A0BF8BC3-E0E1-4E89-BC0C-657BE5AB176F}"/>
    <cellStyle name="Note 74 6 2 3" xfId="31193" xr:uid="{02509347-170F-4767-9899-DFC5C59A2F6A}"/>
    <cellStyle name="Note 74 6 3" xfId="4978" xr:uid="{8888333A-A864-4C99-9506-0952FBCF70A5}"/>
    <cellStyle name="Note 74 6 4" xfId="25672" xr:uid="{FB3016FE-32C5-4BC1-96F5-69CF0909A066}"/>
    <cellStyle name="Note 74 7" xfId="7583" xr:uid="{7E3D78C9-3264-49E8-95F7-028F3A079C49}"/>
    <cellStyle name="Note 74 7 2" xfId="13987" xr:uid="{5ED8C527-E738-453A-98E8-32627EF8B1CC}"/>
    <cellStyle name="Note 74 7 2 2" xfId="21711" xr:uid="{1059F5EA-06D8-452C-9615-CE759C6DD4DD}"/>
    <cellStyle name="Note 74 7 2 3" xfId="31017" xr:uid="{BE328560-E4A6-41B5-975A-DB5A5E88A562}"/>
    <cellStyle name="Note 74 7 3" xfId="21604" xr:uid="{D608480A-4705-45E2-A534-2AF62D699F40}"/>
    <cellStyle name="Note 74 7 4" xfId="25496" xr:uid="{AE4B8D87-1848-4990-92C3-C8CC0E9546E1}"/>
    <cellStyle name="Note 74 8" xfId="7930" xr:uid="{3B78B157-5A41-4BFD-BEAD-6D09AB7A6276}"/>
    <cellStyle name="Note 74 8 2" xfId="14401" xr:uid="{61D273E4-783A-4B2B-9187-9C21599D9585}"/>
    <cellStyle name="Note 74 8 2 2" xfId="23436" xr:uid="{EFABE688-B653-44BE-95E3-6EA651F42BA1}"/>
    <cellStyle name="Note 74 8 2 3" xfId="31417" xr:uid="{964FE7E2-9EB0-44AE-A192-247D329219F6}"/>
    <cellStyle name="Note 74 8 3" xfId="4961" xr:uid="{1F284453-618F-44CC-8FA1-75CBBC541C69}"/>
    <cellStyle name="Note 74 8 4" xfId="25896" xr:uid="{E4DB9883-FF34-451A-BBFB-1FD79EABCF2A}"/>
    <cellStyle name="Note 74 9" xfId="8036" xr:uid="{5361831F-61BD-44D1-9A59-E7570F823B4E}"/>
    <cellStyle name="Note 74 9 2" xfId="14507" xr:uid="{FDD5C050-E3BC-448F-88E5-00395C0465F3}"/>
    <cellStyle name="Note 74 9 2 2" xfId="4816" xr:uid="{A536AAE3-391A-4643-942B-7B3AF0C3D2EA}"/>
    <cellStyle name="Note 74 9 2 3" xfId="31517" xr:uid="{83E4A8EB-8E37-4022-9174-D438D0E2FAC4}"/>
    <cellStyle name="Note 74 9 3" xfId="5703" xr:uid="{31E2DCEE-F21D-4D0D-A900-7D7852248B0F}"/>
    <cellStyle name="Note 74 9 4" xfId="25997" xr:uid="{1CB4453E-2DA4-41A5-964F-6A2786300C2E}"/>
    <cellStyle name="Note 74_TRAFO" xfId="2448" xr:uid="{00000000-0005-0000-0000-000091090000}"/>
    <cellStyle name="Note 75" xfId="2449" xr:uid="{00000000-0005-0000-0000-000092090000}"/>
    <cellStyle name="Note 75 10" xfId="8639" xr:uid="{F3C1903E-FA49-42AC-B05C-75029394D8AF}"/>
    <cellStyle name="Note 75 10 2" xfId="15110" xr:uid="{5FF4F940-73DE-4059-AF67-6AAC744D2AD1}"/>
    <cellStyle name="Note 75 10 2 2" xfId="21186" xr:uid="{19723A3F-F36C-4613-B5C5-F9988392287A}"/>
    <cellStyle name="Note 75 10 2 3" xfId="32012" xr:uid="{11CDB5D8-AA23-4119-96D9-AC2629E52050}"/>
    <cellStyle name="Note 75 10 3" xfId="19132" xr:uid="{1A4C367C-1D4F-49A8-93A5-B8B599E27BD2}"/>
    <cellStyle name="Note 75 10 4" xfId="26491" xr:uid="{819C8E64-89ED-49E2-90A4-E8DA3F2B736B}"/>
    <cellStyle name="Note 75 11" xfId="8407" xr:uid="{2D944F7C-A3EA-459B-B763-DDDA945D2D7F}"/>
    <cellStyle name="Note 75 11 2" xfId="14878" xr:uid="{A899EA22-3229-4572-8E08-2A55CC972C69}"/>
    <cellStyle name="Note 75 11 2 2" xfId="21435" xr:uid="{23C10804-F244-45A2-B0A6-1A776EDD0B57}"/>
    <cellStyle name="Note 75 11 2 3" xfId="31789" xr:uid="{4D3532F6-76C5-474C-95AF-50B854C422FF}"/>
    <cellStyle name="Note 75 11 3" xfId="18022" xr:uid="{9AA558C1-364F-4CF3-9D99-0B6063A18592}"/>
    <cellStyle name="Note 75 11 4" xfId="26270" xr:uid="{F9685395-37A0-4018-9351-2AACB01879E8}"/>
    <cellStyle name="Note 75 12" xfId="9120" xr:uid="{837B97E7-0508-4D59-B6E4-3F8E843EE66A}"/>
    <cellStyle name="Note 75 12 2" xfId="15591" xr:uid="{3344B2E6-C463-4D99-B9F9-0BEFECD9D66E}"/>
    <cellStyle name="Note 75 12 2 2" xfId="4840" xr:uid="{86360F60-F865-49EF-8AD5-F63E701EC813}"/>
    <cellStyle name="Note 75 12 2 3" xfId="32410" xr:uid="{ADE72029-72DA-4275-A13D-FD8944B4C7EE}"/>
    <cellStyle name="Note 75 12 3" xfId="22209" xr:uid="{DE410C85-D7DD-4864-8047-1C909B62DBC0}"/>
    <cellStyle name="Note 75 12 4" xfId="26892" xr:uid="{04AA2D50-6C9B-46D0-B663-3D19EFF9696F}"/>
    <cellStyle name="Note 75 13" xfId="8945" xr:uid="{E5ED0A36-BF88-47D3-8DAE-F4792CD0C21C}"/>
    <cellStyle name="Note 75 13 2" xfId="15416" xr:uid="{09801B23-8656-44D8-B61E-262DED87FE5A}"/>
    <cellStyle name="Note 75 13 2 2" xfId="5778" xr:uid="{229D3404-2AB3-4D89-B1BC-D07CD70B4BBA}"/>
    <cellStyle name="Note 75 13 2 3" xfId="32236" xr:uid="{EA4D02DD-A74E-48CF-BBAB-D077A67DF6CB}"/>
    <cellStyle name="Note 75 13 3" xfId="21962" xr:uid="{E8BD8954-F798-4B0C-8C2F-37803365B7F5}"/>
    <cellStyle name="Note 75 13 4" xfId="26718" xr:uid="{8B2650F7-9512-4762-B462-7AAE9766BBB5}"/>
    <cellStyle name="Note 75 14" xfId="9354" xr:uid="{7866F3DA-94B3-4BA9-841B-0B23D0C4E1B8}"/>
    <cellStyle name="Note 75 14 2" xfId="15825" xr:uid="{15926312-B708-4B06-A66F-00C85F3455A4}"/>
    <cellStyle name="Note 75 14 2 2" xfId="5061" xr:uid="{15EC12CC-392F-40FC-91EE-4801FB02E243}"/>
    <cellStyle name="Note 75 14 2 3" xfId="32635" xr:uid="{EC1AFD7E-EC16-44EA-8444-A6C478BBA751}"/>
    <cellStyle name="Note 75 14 3" xfId="19202" xr:uid="{E672C4D6-3E82-4764-993E-5617C9066E4C}"/>
    <cellStyle name="Note 75 14 4" xfId="27116" xr:uid="{76B66BA7-6E43-4693-BFBB-D4FEA03A1D49}"/>
    <cellStyle name="Note 75 15" xfId="9463" xr:uid="{5F7D6D4E-E58F-4983-B1DF-0B8137C209A7}"/>
    <cellStyle name="Note 75 15 2" xfId="15934" xr:uid="{AB780359-B90A-4A98-81B9-A4D3B29EB781}"/>
    <cellStyle name="Note 75 15 2 2" xfId="20733" xr:uid="{F53D5570-4D29-4BCA-8673-DADBC5F45BC4}"/>
    <cellStyle name="Note 75 15 2 3" xfId="32731" xr:uid="{AC15949B-B528-439B-A71E-0CCEEDBF9707}"/>
    <cellStyle name="Note 75 15 3" xfId="20659" xr:uid="{5EBD10B7-D1EA-4DA1-A3B0-2105D5EA99F9}"/>
    <cellStyle name="Note 75 15 4" xfId="27212" xr:uid="{FB880769-F8BB-4E72-95BD-CA934CFA30C2}"/>
    <cellStyle name="Note 75 16" xfId="10044" xr:uid="{0D1F4823-EB51-4C62-B3E2-F987FCF7C382}"/>
    <cellStyle name="Note 75 16 2" xfId="16515" xr:uid="{0B93D8F6-8F31-460A-905C-1D5E350106AE}"/>
    <cellStyle name="Note 75 16 2 2" xfId="17687" xr:uid="{82A10F36-918D-4222-BE51-BE54829B447B}"/>
    <cellStyle name="Note 75 16 2 3" xfId="33132" xr:uid="{38E83CF2-C5FD-4924-8DA3-E5BD4073ED5E}"/>
    <cellStyle name="Note 75 16 3" xfId="20019" xr:uid="{E5CC3F8C-EC25-4084-9A8B-043E516FBEE1}"/>
    <cellStyle name="Note 75 16 4" xfId="27620" xr:uid="{EF6AF11B-8FB6-44A2-987A-2A9DDE79C4E2}"/>
    <cellStyle name="Note 75 17" xfId="10223" xr:uid="{89E10863-096D-4DE6-B1EF-A14A04EF06DB}"/>
    <cellStyle name="Note 75 17 2" xfId="16694" xr:uid="{A8B61175-077B-43A6-8D77-41603FBA00D1}"/>
    <cellStyle name="Note 75 17 2 2" xfId="4694" xr:uid="{4918597D-EB6D-4C0B-BEB3-B10F05C409E9}"/>
    <cellStyle name="Note 75 17 2 3" xfId="33309" xr:uid="{972BBFDC-15FA-4935-82E1-F0D135930392}"/>
    <cellStyle name="Note 75 17 3" xfId="22665" xr:uid="{04D8A318-E95C-4FB2-8DCF-F37E2604EDA6}"/>
    <cellStyle name="Note 75 17 4" xfId="27796" xr:uid="{5AD32A82-AFAD-4D59-AB74-146FBD5097BB}"/>
    <cellStyle name="Note 75 18" xfId="10400" xr:uid="{24513CA5-1802-4472-9511-F41782D926A1}"/>
    <cellStyle name="Note 75 18 2" xfId="16871" xr:uid="{DA860601-A7F8-4DFA-AC3F-D9D4C52AAE28}"/>
    <cellStyle name="Note 75 18 2 2" xfId="5402" xr:uid="{CE9A6735-85FF-4A11-95C6-65A2459F6E81}"/>
    <cellStyle name="Note 75 18 2 3" xfId="33484" xr:uid="{06897236-7505-487D-88CB-564F26557143}"/>
    <cellStyle name="Note 75 18 3" xfId="20861" xr:uid="{33B9866F-F3B4-450A-BC63-4FD5BC6A3F1F}"/>
    <cellStyle name="Note 75 18 4" xfId="27972" xr:uid="{FCDAA1F3-AD72-4B74-809E-F74C9A8FE00F}"/>
    <cellStyle name="Note 75 19" xfId="10562" xr:uid="{E2F62497-C9B9-4116-A13C-DFF6C10D4DC6}"/>
    <cellStyle name="Note 75 19 2" xfId="17033" xr:uid="{608909FF-C8BF-4014-BA59-B514DEB0A6CF}"/>
    <cellStyle name="Note 75 19 2 2" xfId="23033" xr:uid="{8E048F27-BD7F-4CFA-82D7-E734BDFDD609}"/>
    <cellStyle name="Note 75 19 2 3" xfId="33644" xr:uid="{3F3860D5-250E-457B-B7D7-CECCE419AAB6}"/>
    <cellStyle name="Note 75 19 3" xfId="6967" xr:uid="{DB5E6F82-3918-4BC8-A845-21AC17FEF4EB}"/>
    <cellStyle name="Note 75 19 4" xfId="28132" xr:uid="{754E0691-9419-4F81-A82E-3FDA660A856A}"/>
    <cellStyle name="Note 75 2" xfId="2450" xr:uid="{00000000-0005-0000-0000-000093090000}"/>
    <cellStyle name="Note 75 2 10" xfId="9121" xr:uid="{54BDE9BC-8213-4582-B0A9-E4A33F24B9E1}"/>
    <cellStyle name="Note 75 2 10 2" xfId="15592" xr:uid="{38A26378-6E62-47B2-9AFD-EC704001BCCF}"/>
    <cellStyle name="Note 75 2 10 2 2" xfId="22268" xr:uid="{09989592-2DCD-4C22-A944-6B3875C7127F}"/>
    <cellStyle name="Note 75 2 10 2 3" xfId="32411" xr:uid="{35C70394-B95F-4B92-AA47-BF9760A6B0C4}"/>
    <cellStyle name="Note 75 2 10 3" xfId="18661" xr:uid="{2834E67D-9B98-48E0-9B64-8DBAA8089C55}"/>
    <cellStyle name="Note 75 2 10 4" xfId="26893" xr:uid="{F1882F63-BD5A-4BBD-B72F-F78B140419E3}"/>
    <cellStyle name="Note 75 2 11" xfId="9195" xr:uid="{5733830D-C6F4-44A8-9B8A-5E227C289F43}"/>
    <cellStyle name="Note 75 2 11 2" xfId="15666" xr:uid="{89DF3B4D-876C-416B-A9A5-1C9BB013FE94}"/>
    <cellStyle name="Note 75 2 11 2 2" xfId="19007" xr:uid="{5AD25983-0E06-4744-99F8-DDA75E4AE58C}"/>
    <cellStyle name="Note 75 2 11 2 3" xfId="32480" xr:uid="{F076F78F-0BE8-46AE-96C1-7714625DFEBC}"/>
    <cellStyle name="Note 75 2 11 3" xfId="5158" xr:uid="{CF99484C-3B3F-41DB-AD9C-3C48FE8CF5AA}"/>
    <cellStyle name="Note 75 2 11 4" xfId="26962" xr:uid="{78918231-BE53-47C2-8C29-137F58BF818F}"/>
    <cellStyle name="Note 75 2 12" xfId="9355" xr:uid="{B88C5A62-32E9-4E23-94AF-F30DEA76FDC8}"/>
    <cellStyle name="Note 75 2 12 2" xfId="15826" xr:uid="{009752C9-AE5A-412C-A9B6-E61A4A618A05}"/>
    <cellStyle name="Note 75 2 12 2 2" xfId="6532" xr:uid="{FF1EB0CB-8D98-4E10-BCC6-DF6C00210E73}"/>
    <cellStyle name="Note 75 2 12 2 3" xfId="32636" xr:uid="{D25E7EA0-221B-43F4-8EA6-12F23DB228A3}"/>
    <cellStyle name="Note 75 2 12 3" xfId="19518" xr:uid="{7587916B-F94C-427E-A858-699EA910A955}"/>
    <cellStyle name="Note 75 2 12 4" xfId="27117" xr:uid="{BA6A25FE-8589-44C0-98D7-5F04FE010EC0}"/>
    <cellStyle name="Note 75 2 13" xfId="9462" xr:uid="{3AF5547C-CE98-4AD3-952B-C11206A57B91}"/>
    <cellStyle name="Note 75 2 13 2" xfId="15933" xr:uid="{16663C18-F520-4ECA-9F05-0C3352916CEA}"/>
    <cellStyle name="Note 75 2 13 2 2" xfId="19734" xr:uid="{2913106F-5432-464D-946B-E877CC6AB2DB}"/>
    <cellStyle name="Note 75 2 13 2 3" xfId="32730" xr:uid="{73630698-12E7-4EED-82A2-ECF479D72E86}"/>
    <cellStyle name="Note 75 2 13 3" xfId="5329" xr:uid="{CE95D8EF-97FA-4346-BC86-2D7BB0EF5150}"/>
    <cellStyle name="Note 75 2 13 4" xfId="27211" xr:uid="{0CDA2EBC-E1AB-437D-98EA-38A7A33FE97F}"/>
    <cellStyle name="Note 75 2 14" xfId="10045" xr:uid="{2E70B815-CEBC-4B14-B627-AA6B16E8A273}"/>
    <cellStyle name="Note 75 2 14 2" xfId="16516" xr:uid="{F31AE730-0DCE-400D-AC52-F94C06AA47F3}"/>
    <cellStyle name="Note 75 2 14 2 2" xfId="23468" xr:uid="{11E64535-823F-4710-8964-8FD992AE35CB}"/>
    <cellStyle name="Note 75 2 14 2 3" xfId="33133" xr:uid="{C9146BF6-ED7A-485B-8001-37A9BC8FF01D}"/>
    <cellStyle name="Note 75 2 14 3" xfId="5254" xr:uid="{11F5C0A2-DB30-40D5-A29B-487791CEF47B}"/>
    <cellStyle name="Note 75 2 14 4" xfId="27621" xr:uid="{A5043B68-4FC1-491B-BD6D-0EB71085A6C9}"/>
    <cellStyle name="Note 75 2 15" xfId="10224" xr:uid="{D3158424-615B-4FDF-B158-9E4736D66F1B}"/>
    <cellStyle name="Note 75 2 15 2" xfId="16695" xr:uid="{7677FAB9-8358-491E-B4C2-7F3E257B3FB6}"/>
    <cellStyle name="Note 75 2 15 2 2" xfId="20694" xr:uid="{EB1BE4A4-48E2-412F-82CD-9EAB266674B5}"/>
    <cellStyle name="Note 75 2 15 2 3" xfId="33310" xr:uid="{61B95EC1-C9B4-418D-B7A9-D74ADFD04827}"/>
    <cellStyle name="Note 75 2 15 3" xfId="22711" xr:uid="{0C59BBD3-B13D-4F38-907D-2AEB0938641A}"/>
    <cellStyle name="Note 75 2 15 4" xfId="27797" xr:uid="{CD2044A5-CCB2-49B8-B1D5-322D0C4D123E}"/>
    <cellStyle name="Note 75 2 16" xfId="10401" xr:uid="{5E18870B-CDA0-4E46-983A-793FECD60923}"/>
    <cellStyle name="Note 75 2 16 2" xfId="16872" xr:uid="{B6745134-21EC-4455-A367-98C44B0B4E1B}"/>
    <cellStyle name="Note 75 2 16 2 2" xfId="5025" xr:uid="{8C79D9EE-30DA-4391-8F9F-F94812D11048}"/>
    <cellStyle name="Note 75 2 16 2 3" xfId="33485" xr:uid="{C5A4D0CD-4CD8-4484-83F2-E97E3DC61F68}"/>
    <cellStyle name="Note 75 2 16 3" xfId="5650" xr:uid="{2D1C0A3A-441A-4485-9C95-187AC683612D}"/>
    <cellStyle name="Note 75 2 16 4" xfId="27973" xr:uid="{A1546FEB-C266-46E3-A3E7-EF2647675695}"/>
    <cellStyle name="Note 75 2 17" xfId="10563" xr:uid="{FE4B0937-B778-47B0-BCAB-D4B472E80704}"/>
    <cellStyle name="Note 75 2 17 2" xfId="17034" xr:uid="{C1E12027-5020-4454-BCD8-A825B371C5CB}"/>
    <cellStyle name="Note 75 2 17 2 2" xfId="18392" xr:uid="{171734E5-ACB7-427F-B471-A9A079AC44BD}"/>
    <cellStyle name="Note 75 2 17 2 3" xfId="33645" xr:uid="{62CB2363-95A6-42CC-A152-0862CDD40475}"/>
    <cellStyle name="Note 75 2 17 3" xfId="4662" xr:uid="{FB54060B-8C91-47CF-93ED-DF52CB844694}"/>
    <cellStyle name="Note 75 2 17 4" xfId="28133" xr:uid="{587A7832-502A-4533-980F-5FE519B36C24}"/>
    <cellStyle name="Note 75 2 18" xfId="11199" xr:uid="{15691380-1320-4A64-B6EC-503CECA95AC3}"/>
    <cellStyle name="Note 75 2 18 2" xfId="23415" xr:uid="{CC72090B-3240-4EDB-9796-CAAC3BCCECA6}"/>
    <cellStyle name="Note 75 2 18 3" xfId="28521" xr:uid="{9C0A5D23-7174-466D-8443-E40462277BF4}"/>
    <cellStyle name="Note 75 2 19" xfId="11710" xr:uid="{888C0591-9311-4D8D-839D-A1E73C9E9047}"/>
    <cellStyle name="Note 75 2 19 2" xfId="18868" xr:uid="{27ED1D73-EC36-428F-9CD5-F237995C9425}"/>
    <cellStyle name="Note 75 2 19 3" xfId="28996" xr:uid="{3472AAE3-7707-4517-82E9-B0DA7A80FEE2}"/>
    <cellStyle name="Note 75 2 2" xfId="2451" xr:uid="{00000000-0005-0000-0000-000094090000}"/>
    <cellStyle name="Note 75 2 2 2" xfId="4344" xr:uid="{A899F221-265E-472E-816A-EB67CE41DF8E}"/>
    <cellStyle name="Note 75 2 2 2 2" xfId="13629" xr:uid="{85A79CC2-8512-4BEC-860F-BE12A567D420}"/>
    <cellStyle name="Note 75 2 2 2 2 2" xfId="5745" xr:uid="{EBE76894-BB82-47E5-9659-D0AC56084AFA}"/>
    <cellStyle name="Note 75 2 2 2 2 3" xfId="30770" xr:uid="{FDF61AEF-1CBA-414D-A0CF-79D6EC370D21}"/>
    <cellStyle name="Note 75 2 2 2 3" xfId="19311" xr:uid="{97F833D4-2B25-46AD-A1AF-CBDB7F7534B3}"/>
    <cellStyle name="Note 75 2 2 2 4" xfId="25239" xr:uid="{6899A471-5BFF-4BF5-87A0-20ACC7D2648B}"/>
    <cellStyle name="Note 75 2 2 3" xfId="11711" xr:uid="{C5F38A3F-0B73-4985-9E26-E0AE0F0C0DFA}"/>
    <cellStyle name="Note 75 2 2 3 2" xfId="21957" xr:uid="{FE39F7E5-21DD-46A7-ACC7-3951602A87E9}"/>
    <cellStyle name="Note 75 2 2 3 3" xfId="28997" xr:uid="{A35BFC98-9D43-4461-8BEB-46A09A36207D}"/>
    <cellStyle name="Note 75 2 2 4" xfId="12536" xr:uid="{E43ACE70-0C93-4050-9688-6C926A5FC782}"/>
    <cellStyle name="Note 75 2 2 4 2" xfId="5229" xr:uid="{2866E4BF-3A6F-46EF-BAB9-F0A521A50CD0}"/>
    <cellStyle name="Note 75 2 2 4 3" xfId="29762" xr:uid="{C7DC8208-AB12-462A-A867-A253673E1377}"/>
    <cellStyle name="Note 75 2 2 5" xfId="21039" xr:uid="{C357FED8-B1A2-4F3F-B076-9ECB94083AB9}"/>
    <cellStyle name="Note 75 2 20" xfId="10647" xr:uid="{69E9CFDB-2232-40FE-A74C-800B2565916F}"/>
    <cellStyle name="Note 75 2 20 2" xfId="19149" xr:uid="{1C0DD603-A26E-4BBE-AAC3-DCFE97D06657}"/>
    <cellStyle name="Note 75 2 20 3" xfId="28202" xr:uid="{935B02A3-1756-42C3-85C1-C0856EBDB25A}"/>
    <cellStyle name="Note 75 2 21" xfId="11960" xr:uid="{FD5B8664-7960-4A2C-BFFD-F498174785EC}"/>
    <cellStyle name="Note 75 2 21 2" xfId="23448" xr:uid="{E6226529-CDB0-4DD3-B544-6F4F92283652}"/>
    <cellStyle name="Note 75 2 21 3" xfId="29239" xr:uid="{51D9FF85-61F6-4FF9-A229-F75FD9E1796C}"/>
    <cellStyle name="Note 75 2 22" xfId="12143" xr:uid="{2B1D3E26-EFC2-438C-A17A-E38A0F33BC83}"/>
    <cellStyle name="Note 75 2 22 2" xfId="6116" xr:uid="{7FBB6A6B-75F5-4003-89A5-ABA9301DD617}"/>
    <cellStyle name="Note 75 2 22 3" xfId="29418" xr:uid="{02E15CBC-95A3-4ABB-AF3C-E926CB39574C}"/>
    <cellStyle name="Note 75 2 23" xfId="12262" xr:uid="{01E2CFE2-BED4-4F69-B4ED-053585209040}"/>
    <cellStyle name="Note 75 2 23 2" xfId="21145" xr:uid="{61831B43-3E90-408A-80F4-6DB1138BDEB9}"/>
    <cellStyle name="Note 75 2 23 3" xfId="29533" xr:uid="{98D55861-4502-4551-8E11-3EAE07F3C621}"/>
    <cellStyle name="Note 75 2 24" xfId="17286" xr:uid="{78AFB302-63AB-4991-B483-5EDBF951878A}"/>
    <cellStyle name="Note 75 2 24 2" xfId="18837" xr:uid="{39DDA333-5425-42BA-A74E-8D890F0292D1}"/>
    <cellStyle name="Note 75 2 24 3" xfId="33850" xr:uid="{88AEA58C-26F3-4420-BC10-C74EFC5018D7}"/>
    <cellStyle name="Note 75 2 25" xfId="20038" xr:uid="{F5D35A09-48C0-4A6E-8AE4-35F9658D5EB6}"/>
    <cellStyle name="Note 75 2 26" xfId="34305" xr:uid="{3CA972F3-DCA8-4F49-8B8C-2F2AF3BDA797}"/>
    <cellStyle name="Note 75 2 27" xfId="31660" xr:uid="{9EEE34E0-8B5F-4F3C-A4ED-1FD3BA2A523D}"/>
    <cellStyle name="Note 75 2 28" xfId="34041" xr:uid="{22B8FD3C-1338-40D1-8E6A-49A7B4EEFB93}"/>
    <cellStyle name="Note 75 2 3" xfId="3437" xr:uid="{14B96D1B-7F2E-4588-A3C6-DD8DE823F93F}"/>
    <cellStyle name="Note 75 2 3 2" xfId="13628" xr:uid="{C3208FBB-F22F-432B-B95E-2B03184E82C6}"/>
    <cellStyle name="Note 75 2 3 2 2" xfId="23845" xr:uid="{5D509B3E-C6C1-4EB2-B2A7-632012344F0E}"/>
    <cellStyle name="Note 75 2 3 2 3" xfId="30769" xr:uid="{A6FFD613-C03B-4EC8-AEB6-E9F500260125}"/>
    <cellStyle name="Note 75 2 3 3" xfId="7260" xr:uid="{2BDD2FEB-0FC4-4AD8-AD32-3A1FCE741739}"/>
    <cellStyle name="Note 75 2 3 4" xfId="19911" xr:uid="{3C25C50F-0D30-404B-A4C1-D9E9C12FCD27}"/>
    <cellStyle name="Note 75 2 3 5" xfId="25238" xr:uid="{37DF3FDB-B7D0-48EF-AEFB-C9E553C140E3}"/>
    <cellStyle name="Note 75 2 4" xfId="3852" xr:uid="{4BFF4153-CFB2-4FCB-A428-BDAA4852C4B0}"/>
    <cellStyle name="Note 75 2 4 2" xfId="14168" xr:uid="{8EFF70DE-ECA4-49CC-ADE5-4F30F412F967}"/>
    <cellStyle name="Note 75 2 4 2 2" xfId="18242" xr:uid="{BDAE9B96-0EDB-4F5B-8CDC-5F705A37E0D8}"/>
    <cellStyle name="Note 75 2 4 2 3" xfId="31196" xr:uid="{BFD8F9FC-267E-490C-B4B5-1EF362C29294}"/>
    <cellStyle name="Note 75 2 4 3" xfId="22374" xr:uid="{189BFC44-1C3F-4FC7-8527-36BF2A3DF9F8}"/>
    <cellStyle name="Note 75 2 4 4" xfId="25675" xr:uid="{B947F31C-A778-4A81-AAD2-24D7E711E9E9}"/>
    <cellStyle name="Note 75 2 5" xfId="7774" xr:uid="{52523D37-F7BF-4C9C-B6B2-41BFF2C1B7E4}"/>
    <cellStyle name="Note 75 2 5 2" xfId="14243" xr:uid="{42B67674-9E6B-4841-BDCF-9572945C446E}"/>
    <cellStyle name="Note 75 2 5 2 2" xfId="19321" xr:uid="{71591400-7A82-4CB7-BE50-108CF4691621}"/>
    <cellStyle name="Note 75 2 5 2 3" xfId="31264" xr:uid="{056F0750-1B66-483B-BC6F-D1DCE0DB8F22}"/>
    <cellStyle name="Note 75 2 5 3" xfId="17345" xr:uid="{16CCF014-6F77-4359-8B14-7A33E1E0E961}"/>
    <cellStyle name="Note 75 2 5 4" xfId="25743" xr:uid="{97EA0B2C-1079-446D-9C63-5C0AD16BF0A8}"/>
    <cellStyle name="Note 75 2 6" xfId="7933" xr:uid="{5E37666B-E1E7-4D18-89AE-A3E57258A3F8}"/>
    <cellStyle name="Note 75 2 6 2" xfId="14404" xr:uid="{3753F003-7048-4A88-8682-55FAA5E7DCC4}"/>
    <cellStyle name="Note 75 2 6 2 2" xfId="19504" xr:uid="{140F9BBA-0F37-4003-AF27-D9BE9537AD5E}"/>
    <cellStyle name="Note 75 2 6 2 3" xfId="31420" xr:uid="{068A59DD-1BE6-426C-8603-A8F17246DFF1}"/>
    <cellStyle name="Note 75 2 6 3" xfId="5600" xr:uid="{6E616529-F7EB-42D9-95DF-5317E60EFC0D}"/>
    <cellStyle name="Note 75 2 6 4" xfId="25899" xr:uid="{67E65839-D0A3-4A12-BDB2-64949D13996F}"/>
    <cellStyle name="Note 75 2 7" xfId="8033" xr:uid="{49A26EC7-3033-4835-84D5-2B1449E4A79D}"/>
    <cellStyle name="Note 75 2 7 2" xfId="14504" xr:uid="{57F57EE1-DE02-462B-A8D3-FF2405E7F6BC}"/>
    <cellStyle name="Note 75 2 7 2 2" xfId="19406" xr:uid="{1D54FED2-F625-4ADF-A3AB-4A9F7860D766}"/>
    <cellStyle name="Note 75 2 7 2 3" xfId="31514" xr:uid="{15160265-66E0-4FF0-981D-1810CDE0D173}"/>
    <cellStyle name="Note 75 2 7 3" xfId="5100" xr:uid="{653EA765-C8EE-4D56-882E-4D23D1C6AD75}"/>
    <cellStyle name="Note 75 2 7 4" xfId="25994" xr:uid="{B3E51E7B-1623-4E5C-8786-332F7FC8304A}"/>
    <cellStyle name="Note 75 2 8" xfId="8640" xr:uid="{1C7CC8AA-BC0E-41BA-B891-31FE44DA20DF}"/>
    <cellStyle name="Note 75 2 8 2" xfId="15111" xr:uid="{DE280ED9-2316-478E-A02B-D2C0C5BE6735}"/>
    <cellStyle name="Note 75 2 8 2 2" xfId="4812" xr:uid="{1D18CB6C-D4BC-43CB-8707-D946D5ED04CA}"/>
    <cellStyle name="Note 75 2 8 2 3" xfId="32013" xr:uid="{97401A7A-2A26-4155-A786-D357B8E0EF23}"/>
    <cellStyle name="Note 75 2 8 3" xfId="18850" xr:uid="{2ECD6B64-7C68-4C4D-B055-8F987C24DBE0}"/>
    <cellStyle name="Note 75 2 8 4" xfId="26492" xr:uid="{EB2A4B84-23C0-4543-A044-A3648517F168}"/>
    <cellStyle name="Note 75 2 9" xfId="8553" xr:uid="{51D9BA9A-3C69-4643-AC92-BF02ACC59191}"/>
    <cellStyle name="Note 75 2 9 2" xfId="15024" xr:uid="{53387EF3-7628-4087-8DAB-D2642D61D082}"/>
    <cellStyle name="Note 75 2 9 2 2" xfId="17564" xr:uid="{EE54B63D-B83D-4CD7-8D9D-82DA4A2CC44F}"/>
    <cellStyle name="Note 75 2 9 2 3" xfId="31931" xr:uid="{68F77363-ABC0-4816-9858-D448B4BDFB4A}"/>
    <cellStyle name="Note 75 2 9 3" xfId="5241" xr:uid="{0691D0D9-94E1-4643-86E2-567599B9276A}"/>
    <cellStyle name="Note 75 2 9 4" xfId="26411" xr:uid="{FBDC7AD3-67F0-4D02-89DC-0D7EF8B57330}"/>
    <cellStyle name="Note 75 20" xfId="11198" xr:uid="{843153B0-3126-4523-BEB5-F8551759A05F}"/>
    <cellStyle name="Note 75 20 2" xfId="23167" xr:uid="{52371894-C9D2-40D3-A3F6-D17D72C98E73}"/>
    <cellStyle name="Note 75 20 3" xfId="28520" xr:uid="{348C129F-8980-4748-B427-2F77C83B1682}"/>
    <cellStyle name="Note 75 21" xfId="11709" xr:uid="{737D6609-1DFC-427B-9050-7694C765F3F4}"/>
    <cellStyle name="Note 75 21 2" xfId="18405" xr:uid="{E942563F-C739-4650-81D0-960BEF6CB563}"/>
    <cellStyle name="Note 75 21 3" xfId="28995" xr:uid="{D80B3211-C52A-452E-A669-0F9A83A01998}"/>
    <cellStyle name="Note 75 22" xfId="10648" xr:uid="{0D506A8B-3DBD-437B-A9CB-D1B704F9FADC}"/>
    <cellStyle name="Note 75 22 2" xfId="21872" xr:uid="{EC260913-C67A-40B6-9325-17093BFB8A54}"/>
    <cellStyle name="Note 75 22 3" xfId="28203" xr:uid="{31B224C5-B97E-4E59-BC1C-23474608EFDF}"/>
    <cellStyle name="Note 75 23" xfId="11959" xr:uid="{245599F5-0AFC-4FEB-8D00-0B3C95232F3F}"/>
    <cellStyle name="Note 75 23 2" xfId="5814" xr:uid="{8646BD90-92FE-49D7-AF46-D231748AF097}"/>
    <cellStyle name="Note 75 23 3" xfId="29238" xr:uid="{F30E780F-2252-4859-A0B1-F81DF5ABBFE8}"/>
    <cellStyle name="Note 75 24" xfId="12142" xr:uid="{DC504691-8CE3-4972-A9A9-0E3C87166F6E}"/>
    <cellStyle name="Note 75 24 2" xfId="21656" xr:uid="{E0518FBC-AA57-4990-A136-C5EBD94CF817}"/>
    <cellStyle name="Note 75 24 3" xfId="29417" xr:uid="{C79A4D32-0A6C-4A3F-AEE0-F71284732970}"/>
    <cellStyle name="Note 75 25" xfId="12261" xr:uid="{2244B0D2-200E-4414-86EB-D2C04EB283EC}"/>
    <cellStyle name="Note 75 25 2" xfId="20670" xr:uid="{7B46CD61-7538-4A98-A5F6-7117FB06E7AB}"/>
    <cellStyle name="Note 75 25 3" xfId="29532" xr:uid="{BF7951C4-CDAE-4978-8A47-8BC5158A3208}"/>
    <cellStyle name="Note 75 26" xfId="17285" xr:uid="{2BE8CEAB-33C3-472F-A20E-E25BC0659C5B}"/>
    <cellStyle name="Note 75 26 2" xfId="21252" xr:uid="{4072994E-22D1-465E-BFDF-DC3552508B16}"/>
    <cellStyle name="Note 75 26 3" xfId="33849" xr:uid="{54FE5949-C5FC-41DC-9111-3D5846327686}"/>
    <cellStyle name="Note 75 27" xfId="18688" xr:uid="{BCCE7BC8-59D6-4467-ADE9-4AF249254305}"/>
    <cellStyle name="Note 75 28" xfId="25367" xr:uid="{654CDD43-2610-415D-AAF4-3B83EAC9C74B}"/>
    <cellStyle name="Note 75 29" xfId="24676" xr:uid="{335E7A9B-9A48-42A8-9171-CFCE1B989DAD}"/>
    <cellStyle name="Note 75 3" xfId="2452" xr:uid="{00000000-0005-0000-0000-000095090000}"/>
    <cellStyle name="Note 75 3 2" xfId="4345" xr:uid="{0D5D9FC0-ADE7-4221-A385-212A05DFDCC7}"/>
    <cellStyle name="Note 75 3 2 2" xfId="13630" xr:uid="{C041F7B1-B45B-4A30-A5C6-DF3BFA9253DE}"/>
    <cellStyle name="Note 75 3 2 2 2" xfId="7448" xr:uid="{C747F120-6386-46F7-952A-56E568212958}"/>
    <cellStyle name="Note 75 3 2 2 3" xfId="30771" xr:uid="{A3D443EB-31D5-4665-89D6-87DB15177CF0}"/>
    <cellStyle name="Note 75 3 2 3" xfId="22590" xr:uid="{53B74E1A-FE04-4AC0-B988-795352DE1458}"/>
    <cellStyle name="Note 75 3 2 4" xfId="25240" xr:uid="{4265B121-D472-45BB-947D-DDE5F9384894}"/>
    <cellStyle name="Note 75 3 3" xfId="11712" xr:uid="{7235A54D-6BEB-4291-B8FB-E5C338EA1425}"/>
    <cellStyle name="Note 75 3 3 2" xfId="20326" xr:uid="{1091F00D-11EA-4BF9-BE8F-00A2DE3CB657}"/>
    <cellStyle name="Note 75 3 3 3" xfId="28998" xr:uid="{16EE57B7-B40F-4E99-939C-9B35C990799F}"/>
    <cellStyle name="Note 75 3 4" xfId="12537" xr:uid="{66A4C932-5B66-475D-AAD6-8BA4BFD702BD}"/>
    <cellStyle name="Note 75 3 4 2" xfId="7458" xr:uid="{FBA1FCDA-30EF-44F7-84D2-EA4E157445FA}"/>
    <cellStyle name="Note 75 3 4 3" xfId="29763" xr:uid="{40AD6290-C9B3-4B8B-84C0-1A09B3CFA088}"/>
    <cellStyle name="Note 75 3 5" xfId="17641" xr:uid="{863C6EBC-FA8F-4B5E-B20D-D2864C770185}"/>
    <cellStyle name="Note 75 3 6" xfId="24235" xr:uid="{A0443E39-85F0-4873-B662-4E5BCCF5CE80}"/>
    <cellStyle name="Note 75 30" xfId="34135" xr:uid="{35AC179D-FA8E-409A-AA51-D39911AD54A0}"/>
    <cellStyle name="Note 75 4" xfId="3350" xr:uid="{62463FE0-83C0-4B86-8705-E4B5A1ED376C}"/>
    <cellStyle name="Note 75 4 2" xfId="12980" xr:uid="{53CD42AE-2A98-4C3F-AB53-30751C4AA848}"/>
    <cellStyle name="Note 75 4 2 2" xfId="5084" xr:uid="{AB9475BA-6E7A-4C43-BE34-FF6B4E18ABD0}"/>
    <cellStyle name="Note 75 4 2 3" xfId="30205" xr:uid="{DD2E3FA7-9152-498A-9D0E-747882451E0E}"/>
    <cellStyle name="Note 75 4 3" xfId="6630" xr:uid="{ADBF2F71-F925-4B72-9868-24B3D83C20AF}"/>
    <cellStyle name="Note 75 4 4" xfId="19193" xr:uid="{2F7BFB6D-1317-4569-B7C8-91E10A7A74DA}"/>
    <cellStyle name="Note 75 5" xfId="3390" xr:uid="{840329A8-833D-43E3-9617-09EB61AB8D8C}"/>
    <cellStyle name="Note 75 5 2" xfId="13627" xr:uid="{A6254685-8630-4F25-8A9D-7EAA29A37810}"/>
    <cellStyle name="Note 75 5 2 2" xfId="22365" xr:uid="{A7CBAF81-5711-4614-ADE7-ACACA1B67509}"/>
    <cellStyle name="Note 75 5 2 3" xfId="30768" xr:uid="{89708D3E-C3F7-4818-B9C7-911EAF9988AD}"/>
    <cellStyle name="Note 75 5 3" xfId="7259" xr:uid="{D531AE14-5C83-44E6-AE5B-02CEA629D261}"/>
    <cellStyle name="Note 75 5 4" xfId="4419" xr:uid="{B4FBC4DC-C699-4F04-9B1A-9C85D0F14B88}"/>
    <cellStyle name="Note 75 5 5" xfId="25237" xr:uid="{9F70C688-2725-40E5-9A4F-E98A395F2464}"/>
    <cellStyle name="Note 75 6" xfId="3851" xr:uid="{D14C6F25-7088-4FB8-98BA-0F0852D0483D}"/>
    <cellStyle name="Note 75 6 2" xfId="14167" xr:uid="{0013EE6D-1AE1-40BC-8C89-C2AAA4812382}"/>
    <cellStyle name="Note 75 6 2 2" xfId="17348" xr:uid="{2F7FB45B-9603-4DA7-8448-58B382C98EFA}"/>
    <cellStyle name="Note 75 6 2 3" xfId="31195" xr:uid="{FAC34037-60A5-412E-9AFA-98AB8A96AD42}"/>
    <cellStyle name="Note 75 6 3" xfId="6558" xr:uid="{4A8F4E9C-CF0E-4092-B9D9-1C960FD65A4E}"/>
    <cellStyle name="Note 75 6 4" xfId="25674" xr:uid="{85416CF8-C44B-490F-8B30-BFC08154CF71}"/>
    <cellStyle name="Note 75 7" xfId="7585" xr:uid="{CE1CD7A6-3D02-486F-B78B-43845D8D20D0}"/>
    <cellStyle name="Note 75 7 2" xfId="13989" xr:uid="{B911F7FC-DBC2-4B79-BC72-3786B6FAD617}"/>
    <cellStyle name="Note 75 7 2 2" xfId="6543" xr:uid="{95B0DE90-9DB4-4B85-ADF7-F09B66307699}"/>
    <cellStyle name="Note 75 7 2 3" xfId="31019" xr:uid="{F347DB72-5425-4E6F-82A9-7266D2D6ADF0}"/>
    <cellStyle name="Note 75 7 3" xfId="22504" xr:uid="{004E09C8-62F0-4EBD-9A69-A38A5FFC2230}"/>
    <cellStyle name="Note 75 7 4" xfId="25498" xr:uid="{F7C43D94-8F40-4C99-A8F0-287EE6CD9B32}"/>
    <cellStyle name="Note 75 8" xfId="7932" xr:uid="{461B0649-392F-4FB8-940B-E6D5F999EFB0}"/>
    <cellStyle name="Note 75 8 2" xfId="14403" xr:uid="{A0611DDB-308F-4005-8233-4C6A9E3083D4}"/>
    <cellStyle name="Note 75 8 2 2" xfId="21118" xr:uid="{57BC2B1E-109E-4FC8-837D-2A1C59993F09}"/>
    <cellStyle name="Note 75 8 2 3" xfId="31419" xr:uid="{D5A93ACD-D3D4-4395-8FF3-AE7E518A81AB}"/>
    <cellStyle name="Note 75 8 3" xfId="20307" xr:uid="{E987F762-68AF-4D1B-AA40-37662F1D5635}"/>
    <cellStyle name="Note 75 8 4" xfId="25898" xr:uid="{0FA4FC75-6996-49F8-B454-163376D9C497}"/>
    <cellStyle name="Note 75 9" xfId="8034" xr:uid="{66E0734D-0DFD-4703-9F28-77CEC7B97C28}"/>
    <cellStyle name="Note 75 9 2" xfId="14505" xr:uid="{7BA01FC8-B9DB-4978-BD74-DC2FA85079FC}"/>
    <cellStyle name="Note 75 9 2 2" xfId="22264" xr:uid="{16AE701B-309B-457E-9CB1-DE8CB7D8FBCA}"/>
    <cellStyle name="Note 75 9 2 3" xfId="31515" xr:uid="{31CE46BF-53ED-46DF-BE39-99091B04D927}"/>
    <cellStyle name="Note 75 9 3" xfId="7700" xr:uid="{FDD1D194-A7EC-4EE0-A02B-D73B100C70A8}"/>
    <cellStyle name="Note 75 9 4" xfId="25995" xr:uid="{8B338391-4895-4638-B4DF-569462D2F91C}"/>
    <cellStyle name="Note 75_TRAFO" xfId="2453" xr:uid="{00000000-0005-0000-0000-000096090000}"/>
    <cellStyle name="Note 76" xfId="2454" xr:uid="{00000000-0005-0000-0000-000097090000}"/>
    <cellStyle name="Note 76 10" xfId="8641" xr:uid="{19651482-104C-4C1F-9267-463DB5E0C16F}"/>
    <cellStyle name="Note 76 10 2" xfId="15112" xr:uid="{11D25AD3-130D-44CB-AFD4-0B5C320E8A43}"/>
    <cellStyle name="Note 76 10 2 2" xfId="20338" xr:uid="{6408AF73-2C61-4EAA-ADCE-428416C78F7D}"/>
    <cellStyle name="Note 76 10 2 3" xfId="32014" xr:uid="{644497DB-A3B7-4079-A422-9D0DDAC8746C}"/>
    <cellStyle name="Note 76 10 3" xfId="22081" xr:uid="{C523EE1B-26E9-492B-B587-5B809FE02319}"/>
    <cellStyle name="Note 76 10 4" xfId="26493" xr:uid="{F2EEE92D-2054-404C-813A-80D66DD5027B}"/>
    <cellStyle name="Note 76 11" xfId="8408" xr:uid="{4A64C33F-1049-4D28-A674-C20EF7E334D3}"/>
    <cellStyle name="Note 76 11 2" xfId="14879" xr:uid="{DD5406FB-B7F8-4210-892A-9B4345FAE765}"/>
    <cellStyle name="Note 76 11 2 2" xfId="22229" xr:uid="{989EDEAC-8224-40F9-874E-73571871E1D8}"/>
    <cellStyle name="Note 76 11 2 3" xfId="31790" xr:uid="{2A5B85B0-EBA3-40E7-B408-A122E2C8ADD3}"/>
    <cellStyle name="Note 76 11 3" xfId="19979" xr:uid="{70B12882-8764-4F0D-9842-5C1B8893FE24}"/>
    <cellStyle name="Note 76 11 4" xfId="26271" xr:uid="{5B057D8A-EB0E-4CD4-89EE-711457069C57}"/>
    <cellStyle name="Note 76 12" xfId="9122" xr:uid="{0B7959A7-42BF-48DC-B1E7-BA024970E11A}"/>
    <cellStyle name="Note 76 12 2" xfId="15593" xr:uid="{5E1B1D41-5257-402E-8312-984E478DAE48}"/>
    <cellStyle name="Note 76 12 2 2" xfId="17574" xr:uid="{8C3D71CD-5AA2-4825-821D-09322EE3AC05}"/>
    <cellStyle name="Note 76 12 2 3" xfId="32412" xr:uid="{85841A36-C786-4899-B829-B39F3F8B5C9F}"/>
    <cellStyle name="Note 76 12 3" xfId="22830" xr:uid="{5FF85BAD-7FE6-4150-9B0E-721990137C77}"/>
    <cellStyle name="Note 76 12 4" xfId="26894" xr:uid="{E859516B-DC1A-4BDE-95FA-2B2947FF997C}"/>
    <cellStyle name="Note 76 13" xfId="8946" xr:uid="{F21857EA-C90A-475B-8E9F-BB793F4A3999}"/>
    <cellStyle name="Note 76 13 2" xfId="15417" xr:uid="{77BB386A-80E2-41A8-960D-19E68826A989}"/>
    <cellStyle name="Note 76 13 2 2" xfId="7775" xr:uid="{02D68831-2C0E-44E4-9D93-68C7E5E76AD4}"/>
    <cellStyle name="Note 76 13 2 3" xfId="32237" xr:uid="{D047EC04-8E71-47FF-ABAD-333323C2468E}"/>
    <cellStyle name="Note 76 13 3" xfId="22835" xr:uid="{4296D0AA-1381-4757-8201-150C1C99D1C0}"/>
    <cellStyle name="Note 76 13 4" xfId="26719" xr:uid="{BD1ED0CA-2FAD-45E9-8B54-F1AD3745EE1E}"/>
    <cellStyle name="Note 76 14" xfId="9356" xr:uid="{3E174DA0-1326-453D-98C7-BC928C5A9336}"/>
    <cellStyle name="Note 76 14 2" xfId="15827" xr:uid="{D020359E-34F0-430E-AF91-C73DC3CB5D03}"/>
    <cellStyle name="Note 76 14 2 2" xfId="20614" xr:uid="{68D975D7-481F-46F0-AD74-BE75B0085838}"/>
    <cellStyle name="Note 76 14 2 3" xfId="32637" xr:uid="{7C33E2ED-E89E-4A7D-B269-D3599443C294}"/>
    <cellStyle name="Note 76 14 3" xfId="22500" xr:uid="{37738C38-2712-4548-8F8D-804AD728C76A}"/>
    <cellStyle name="Note 76 14 4" xfId="27118" xr:uid="{A6E007EA-35CB-4B93-9215-15D4AB0C065C}"/>
    <cellStyle name="Note 76 15" xfId="9461" xr:uid="{4E060D7C-D0CE-4D44-8C75-38B65F8BA4B8}"/>
    <cellStyle name="Note 76 15 2" xfId="15932" xr:uid="{3208D660-52C3-4EF1-9D55-7143D060C3AB}"/>
    <cellStyle name="Note 76 15 2 2" xfId="19188" xr:uid="{E0116FE9-11B1-45CC-8F46-06F8E9D3100D}"/>
    <cellStyle name="Note 76 15 2 3" xfId="32729" xr:uid="{D811DC08-DC88-4A12-8770-2D2C17339878}"/>
    <cellStyle name="Note 76 15 3" xfId="18749" xr:uid="{EB151B3E-5532-4A1A-882B-D275927678D2}"/>
    <cellStyle name="Note 76 15 4" xfId="27210" xr:uid="{02177F58-C4C8-4B4A-871D-87F3D1981A3B}"/>
    <cellStyle name="Note 76 16" xfId="10046" xr:uid="{896D1101-37F6-46AE-8413-8E6C1F8F960E}"/>
    <cellStyle name="Note 76 16 2" xfId="16517" xr:uid="{5C345AE4-1B26-48F3-9CED-B27EE4AEEEBB}"/>
    <cellStyle name="Note 76 16 2 2" xfId="5468" xr:uid="{3CB1D296-7E31-446E-8243-B4E93B4FFEB4}"/>
    <cellStyle name="Note 76 16 2 3" xfId="33134" xr:uid="{22169352-0B24-4AD6-A134-0712FD966C04}"/>
    <cellStyle name="Note 76 16 3" xfId="19664" xr:uid="{DA1BE4AD-3CE3-4419-AA8A-033878D4BE1B}"/>
    <cellStyle name="Note 76 16 4" xfId="27622" xr:uid="{6B7CE522-246B-4098-B7EB-88312436D0E2}"/>
    <cellStyle name="Note 76 17" xfId="10225" xr:uid="{21F3D447-1924-405B-BBAB-88FA23BC5C19}"/>
    <cellStyle name="Note 76 17 2" xfId="16696" xr:uid="{FBC843F7-5A7F-4F63-97A8-287A5E3D0689}"/>
    <cellStyle name="Note 76 17 2 2" xfId="20140" xr:uid="{EB9AD849-B74C-4761-8622-25EE88936A8F}"/>
    <cellStyle name="Note 76 17 2 3" xfId="33311" xr:uid="{EA5FE8F3-1A7B-449A-B256-65BA16588C2C}"/>
    <cellStyle name="Note 76 17 3" xfId="17864" xr:uid="{E5B4477E-491C-49CA-B0D9-AC3DAD51AE40}"/>
    <cellStyle name="Note 76 17 4" xfId="27798" xr:uid="{DF8071BC-2357-487A-9D2F-2DAB5D85EFB6}"/>
    <cellStyle name="Note 76 18" xfId="10402" xr:uid="{A50E7BE4-0275-4A30-8C2C-62C6098BA7B1}"/>
    <cellStyle name="Note 76 18 2" xfId="16873" xr:uid="{659476FE-2248-4D2A-B4C9-3FB69A9BFA8C}"/>
    <cellStyle name="Note 76 18 2 2" xfId="5152" xr:uid="{77C02FFA-112A-4270-9362-59E21CC6493F}"/>
    <cellStyle name="Note 76 18 2 3" xfId="33486" xr:uid="{EE7AB749-1A18-4972-BF7E-0124E17161D6}"/>
    <cellStyle name="Note 76 18 3" xfId="17482" xr:uid="{98DF20E4-3745-4C71-95AB-0A6C7A0B24C8}"/>
    <cellStyle name="Note 76 18 4" xfId="27974" xr:uid="{A2E688B6-A8BD-47C7-B428-F698CF22CA26}"/>
    <cellStyle name="Note 76 19" xfId="10564" xr:uid="{F03310C5-F273-4A1A-BB5F-D405A9D7B929}"/>
    <cellStyle name="Note 76 19 2" xfId="17035" xr:uid="{356EF35B-00A0-4BA9-AFC7-13DF509EDD63}"/>
    <cellStyle name="Note 76 19 2 2" xfId="18229" xr:uid="{61A22B10-D83B-4E7E-AA53-400E0D160BCD}"/>
    <cellStyle name="Note 76 19 2 3" xfId="33646" xr:uid="{DCA9626C-FFFD-4BF7-9DBC-2FE76A01269D}"/>
    <cellStyle name="Note 76 19 3" xfId="18795" xr:uid="{87A22EF7-C7C5-4C44-9D2D-3F07DF360CCE}"/>
    <cellStyle name="Note 76 19 4" xfId="28134" xr:uid="{110A4991-76F0-4DD3-9F5A-C5A051694D23}"/>
    <cellStyle name="Note 76 2" xfId="2455" xr:uid="{00000000-0005-0000-0000-000098090000}"/>
    <cellStyle name="Note 76 2 10" xfId="9123" xr:uid="{02181F2C-DF58-41AC-83CF-35D98AAD849A}"/>
    <cellStyle name="Note 76 2 10 2" xfId="15594" xr:uid="{0DC021A4-EB5A-4F48-AE88-E149BEAF4A7B}"/>
    <cellStyle name="Note 76 2 10 2 2" xfId="23796" xr:uid="{CAA37CEE-CDB9-4692-B0EC-DE84ADE5C7A0}"/>
    <cellStyle name="Note 76 2 10 2 3" xfId="32413" xr:uid="{FEA4B441-CB33-4FC1-B386-F8B992327F9E}"/>
    <cellStyle name="Note 76 2 10 3" xfId="19318" xr:uid="{6A9D94E5-D6B7-4E9C-BB74-2FDF61844255}"/>
    <cellStyle name="Note 76 2 10 4" xfId="26895" xr:uid="{A619E534-63EA-4CD9-BA9C-0F8CEF99865B}"/>
    <cellStyle name="Note 76 2 11" xfId="8947" xr:uid="{C17C0FD5-0826-42EB-B2C6-91FE579DE6CE}"/>
    <cellStyle name="Note 76 2 11 2" xfId="15418" xr:uid="{92F6D02C-24F5-430B-A74D-748C71D9F3A6}"/>
    <cellStyle name="Note 76 2 11 2 2" xfId="5981" xr:uid="{0C97B626-7BBE-453F-A327-4B7A3706FAFF}"/>
    <cellStyle name="Note 76 2 11 2 3" xfId="32238" xr:uid="{F72BEA8D-0F4B-459E-81BF-4302FE56675B}"/>
    <cellStyle name="Note 76 2 11 3" xfId="17514" xr:uid="{AE80E05F-9F36-47D5-A347-9FF7BC69E004}"/>
    <cellStyle name="Note 76 2 11 4" xfId="26720" xr:uid="{FFC6E972-F838-44CA-8B3A-2D081376DD74}"/>
    <cellStyle name="Note 76 2 12" xfId="9357" xr:uid="{1001BA3C-6F94-4BE4-BAA2-C2918FB42E80}"/>
    <cellStyle name="Note 76 2 12 2" xfId="15828" xr:uid="{EC3AA0F1-B4C4-4A41-9B62-2227D23F2533}"/>
    <cellStyle name="Note 76 2 12 2 2" xfId="18195" xr:uid="{62979910-D2E6-4A66-A9C3-3848D5663D5B}"/>
    <cellStyle name="Note 76 2 12 2 3" xfId="32638" xr:uid="{B52030F3-00A2-4A3E-9DE0-56905A5FB8E7}"/>
    <cellStyle name="Note 76 2 12 3" xfId="18854" xr:uid="{5EC74771-8EE3-4104-B2B4-AF78468C25A8}"/>
    <cellStyle name="Note 76 2 12 4" xfId="27119" xr:uid="{69D3B459-5711-4657-BE3F-49037C6B5441}"/>
    <cellStyle name="Note 76 2 13" xfId="9460" xr:uid="{80B0BBA8-545D-4D9D-8B13-2988661C6087}"/>
    <cellStyle name="Note 76 2 13 2" xfId="15931" xr:uid="{549B754C-776B-45D8-BDF9-87A1609CBDD6}"/>
    <cellStyle name="Note 76 2 13 2 2" xfId="21989" xr:uid="{5D5A7498-4CAF-4E45-B78D-A1C8E46D08EF}"/>
    <cellStyle name="Note 76 2 13 2 3" xfId="32728" xr:uid="{10A5B6C1-4992-4A04-ABB6-6A52BCE9A259}"/>
    <cellStyle name="Note 76 2 13 3" xfId="17498" xr:uid="{33C382F1-8DC7-48C7-B0C5-5DCD6350AB58}"/>
    <cellStyle name="Note 76 2 13 4" xfId="27209" xr:uid="{42EF20D6-CAA6-42B3-B197-D353DDE25242}"/>
    <cellStyle name="Note 76 2 14" xfId="10047" xr:uid="{1D0C0D59-19D2-4F06-84AC-B2ADCF158D17}"/>
    <cellStyle name="Note 76 2 14 2" xfId="16518" xr:uid="{A659327C-1510-4A68-9661-84CBACA450E1}"/>
    <cellStyle name="Note 76 2 14 2 2" xfId="5144" xr:uid="{8EC600C5-F865-41E1-91DF-4875B23EF835}"/>
    <cellStyle name="Note 76 2 14 2 3" xfId="33135" xr:uid="{51841DF6-225A-4B89-9A12-F04CD3B3B980}"/>
    <cellStyle name="Note 76 2 14 3" xfId="21705" xr:uid="{66E0E6FA-19EE-41A1-816F-0CB1E0FD04DA}"/>
    <cellStyle name="Note 76 2 14 4" xfId="27623" xr:uid="{109C37A0-3E5A-411A-95C4-37A9A5AC502D}"/>
    <cellStyle name="Note 76 2 15" xfId="10226" xr:uid="{45984F0E-44F4-4FAD-BE13-812A839BC11E}"/>
    <cellStyle name="Note 76 2 15 2" xfId="16697" xr:uid="{C27BB5C7-621A-457B-BA5B-DF0285F84CF1}"/>
    <cellStyle name="Note 76 2 15 2 2" xfId="17742" xr:uid="{715A2912-9C0B-4C60-9AB9-392E15876188}"/>
    <cellStyle name="Note 76 2 15 2 3" xfId="33312" xr:uid="{62B821F2-A9DB-4721-B0D4-982125B3A921}"/>
    <cellStyle name="Note 76 2 15 3" xfId="4489" xr:uid="{2EBEFE8C-363B-44D2-85D3-9DBA573C29A9}"/>
    <cellStyle name="Note 76 2 15 4" xfId="27799" xr:uid="{91CB8444-95D0-4A94-B0DF-19634C9284F7}"/>
    <cellStyle name="Note 76 2 16" xfId="10403" xr:uid="{92EEF560-FD73-45E3-B96E-C3C19F6881DE}"/>
    <cellStyle name="Note 76 2 16 2" xfId="16874" xr:uid="{2833BB06-4CB5-4BF8-9302-EAB99C74A70A}"/>
    <cellStyle name="Note 76 2 16 2 2" xfId="22676" xr:uid="{7F77B889-B08E-49F5-9DFF-D14BBB4EDD42}"/>
    <cellStyle name="Note 76 2 16 2 3" xfId="33487" xr:uid="{1D3AE843-63FE-4F74-AE1E-009308107B92}"/>
    <cellStyle name="Note 76 2 16 3" xfId="18287" xr:uid="{F5996560-2649-4C80-90E9-CF2423E798B2}"/>
    <cellStyle name="Note 76 2 16 4" xfId="27975" xr:uid="{496CD98C-6924-4641-AE58-7FE1B71F5BB4}"/>
    <cellStyle name="Note 76 2 17" xfId="10565" xr:uid="{AF117446-835A-4D1E-AAF6-189E4C6B1E7F}"/>
    <cellStyle name="Note 76 2 17 2" xfId="17036" xr:uid="{563919D0-942E-47BF-8CC6-78F8F7679E69}"/>
    <cellStyle name="Note 76 2 17 2 2" xfId="5672" xr:uid="{37AA18E6-7D42-4F8A-88DE-8610C9A395D6}"/>
    <cellStyle name="Note 76 2 17 2 3" xfId="33647" xr:uid="{187F077C-904E-40D0-8478-EFE7354D690D}"/>
    <cellStyle name="Note 76 2 17 3" xfId="20017" xr:uid="{59579043-9681-4599-805A-577E6A433670}"/>
    <cellStyle name="Note 76 2 17 4" xfId="28135" xr:uid="{89E99D48-76BC-4DF1-BF5A-29E1DCE83A26}"/>
    <cellStyle name="Note 76 2 18" xfId="11201" xr:uid="{38BDA5E1-476E-411F-95A2-5DA52AF81C85}"/>
    <cellStyle name="Note 76 2 18 2" xfId="23891" xr:uid="{2A2B3BA3-0C2C-4F9C-B8A9-76DA0CC377B1}"/>
    <cellStyle name="Note 76 2 18 3" xfId="28523" xr:uid="{4D7365DF-A527-4A68-9570-3A028FAD023F}"/>
    <cellStyle name="Note 76 2 19" xfId="11714" xr:uid="{DEE8B54D-D484-4725-8B25-A9D8151A89E3}"/>
    <cellStyle name="Note 76 2 19 2" xfId="7314" xr:uid="{289FF89C-BC3F-4F7C-8ADD-B3AB3C091266}"/>
    <cellStyle name="Note 76 2 19 3" xfId="29000" xr:uid="{FF04B228-55AF-44D9-9282-17722F38BDF8}"/>
    <cellStyle name="Note 76 2 2" xfId="2456" xr:uid="{00000000-0005-0000-0000-000099090000}"/>
    <cellStyle name="Note 76 2 2 2" xfId="4346" xr:uid="{2735C335-48FA-473A-9652-D90037038F41}"/>
    <cellStyle name="Note 76 2 2 2 2" xfId="13633" xr:uid="{F1D20424-2F3D-4149-877E-0DA8C04F4E2B}"/>
    <cellStyle name="Note 76 2 2 2 2 2" xfId="21230" xr:uid="{8EDE684F-C4FE-4C19-A2D9-8EF486C6E16C}"/>
    <cellStyle name="Note 76 2 2 2 2 3" xfId="30774" xr:uid="{E5A18EA2-9A5C-4E40-825B-4562A2373EAC}"/>
    <cellStyle name="Note 76 2 2 2 3" xfId="20243" xr:uid="{17B54DDD-21F2-4B3F-90D6-EDCA4FB502E5}"/>
    <cellStyle name="Note 76 2 2 2 4" xfId="25243" xr:uid="{66BC1537-7A2C-4F53-A726-CE71F797E47D}"/>
    <cellStyle name="Note 76 2 2 3" xfId="11715" xr:uid="{DACE3909-9017-4ADF-B851-3AA4415B298F}"/>
    <cellStyle name="Note 76 2 2 3 2" xfId="5708" xr:uid="{4AAF491F-F9FC-454B-A4BF-92A659EE84A3}"/>
    <cellStyle name="Note 76 2 2 3 3" xfId="29001" xr:uid="{D5531548-CD3F-4769-B7EF-1D9FD7A563F4}"/>
    <cellStyle name="Note 76 2 2 4" xfId="12538" xr:uid="{AED5F6EE-1A43-40F8-92C7-E903FF8E39F4}"/>
    <cellStyle name="Note 76 2 2 4 2" xfId="6032" xr:uid="{C63E4735-FDE3-4922-B335-2E5747B5163C}"/>
    <cellStyle name="Note 76 2 2 4 3" xfId="29764" xr:uid="{E5B3C33C-CAC5-4E6A-9BFA-4785ACF4385A}"/>
    <cellStyle name="Note 76 2 2 5" xfId="22982" xr:uid="{C420ED07-411B-4A35-93F4-C7148EC66EB6}"/>
    <cellStyle name="Note 76 2 20" xfId="10646" xr:uid="{D42E72E8-6104-446E-8F7E-3FB02319B015}"/>
    <cellStyle name="Note 76 2 20 2" xfId="6019" xr:uid="{86ABA316-79B4-4D7E-A338-6318FC717690}"/>
    <cellStyle name="Note 76 2 20 3" xfId="28201" xr:uid="{09621065-CBC0-429F-8DFE-99BC22CF3E0F}"/>
    <cellStyle name="Note 76 2 21" xfId="11962" xr:uid="{A6DC2A9D-DE9A-4459-9FF9-98716A94500D}"/>
    <cellStyle name="Note 76 2 21 2" xfId="20015" xr:uid="{358E685D-51AE-46DD-8A89-635ADEF32A33}"/>
    <cellStyle name="Note 76 2 21 3" xfId="29241" xr:uid="{BD83A8AB-D6CC-4F9E-A956-60A6B5DF08BA}"/>
    <cellStyle name="Note 76 2 22" xfId="12145" xr:uid="{47CA6918-8804-4376-94AE-038EEEAD8F4E}"/>
    <cellStyle name="Note 76 2 22 2" xfId="21653" xr:uid="{9F06009E-F17C-4825-9B37-BBE30C9C4B83}"/>
    <cellStyle name="Note 76 2 22 3" xfId="29420" xr:uid="{63F12512-9D57-4746-B4C0-C4D86C4A9276}"/>
    <cellStyle name="Note 76 2 23" xfId="12317" xr:uid="{A6CBD1DB-3078-491D-B6F4-5C81C91C2005}"/>
    <cellStyle name="Note 76 2 23 2" xfId="21630" xr:uid="{BC23D100-3596-4F62-87D9-8A6F7766F24B}"/>
    <cellStyle name="Note 76 2 23 3" xfId="29586" xr:uid="{4A8A771B-05D5-4227-A49F-89D95865055C}"/>
    <cellStyle name="Note 76 2 24" xfId="17288" xr:uid="{88C8C5D9-0A52-40E8-AD62-CF1A2F048D88}"/>
    <cellStyle name="Note 76 2 24 2" xfId="18662" xr:uid="{78A0A318-5F96-46C7-8B0F-154EFB5CF76B}"/>
    <cellStyle name="Note 76 2 24 3" xfId="33852" xr:uid="{99FEA41D-9EF3-48A3-A31C-EDF8140594E9}"/>
    <cellStyle name="Note 76 2 25" xfId="23043" xr:uid="{98A4A865-2D0E-4438-88EB-01AC19AB0C57}"/>
    <cellStyle name="Note 76 2 26" xfId="34288" xr:uid="{4062C9E3-1CEE-4AE6-81C7-CD348C8F9F7F}"/>
    <cellStyle name="Note 76 2 27" xfId="34100" xr:uid="{C3EA8719-3975-4052-A02D-1FDA5EBD0AE7}"/>
    <cellStyle name="Note 76 2 28" xfId="34238" xr:uid="{C4F8C024-618C-4917-B86C-4373E48259DD}"/>
    <cellStyle name="Note 76 2 3" xfId="3435" xr:uid="{8E43AD71-6F7D-4403-9C05-05DC9E0C9B47}"/>
    <cellStyle name="Note 76 2 3 2" xfId="13632" xr:uid="{0807C74A-4D3F-48D3-ACCD-B33E687B49F2}"/>
    <cellStyle name="Note 76 2 3 2 2" xfId="7406" xr:uid="{59516D4A-C1F9-4979-99B2-1FB5A3605D88}"/>
    <cellStyle name="Note 76 2 3 2 3" xfId="30773" xr:uid="{35427F59-BF0F-411A-9D78-745B1D81EB3C}"/>
    <cellStyle name="Note 76 2 3 3" xfId="7262" xr:uid="{5A9BF629-D59B-4547-ACDD-B4541FE083AB}"/>
    <cellStyle name="Note 76 2 3 4" xfId="23094" xr:uid="{B277A876-A058-4EDF-962C-804B7A8B6602}"/>
    <cellStyle name="Note 76 2 3 5" xfId="25242" xr:uid="{DA70848B-2C05-4579-A0D8-B316D109074B}"/>
    <cellStyle name="Note 76 2 4" xfId="3854" xr:uid="{47BFCD3F-AC23-4157-B93C-E5BB2D0E38CF}"/>
    <cellStyle name="Note 76 2 4 2" xfId="14170" xr:uid="{DCEC44AE-7B5A-4E90-9532-992B90B59272}"/>
    <cellStyle name="Note 76 2 4 2 2" xfId="17571" xr:uid="{58EE98CD-4021-4F6F-8781-3A4CC9A7B1B8}"/>
    <cellStyle name="Note 76 2 4 2 3" xfId="31198" xr:uid="{18E767A7-DF98-4C60-BD41-C9298BD211FC}"/>
    <cellStyle name="Note 76 2 4 3" xfId="20256" xr:uid="{DCE8D2BE-E83A-47AC-8A29-BB3187605759}"/>
    <cellStyle name="Note 76 2 4 4" xfId="25677" xr:uid="{069B3E59-4511-4D3A-96DC-B99069301437}"/>
    <cellStyle name="Note 76 2 5" xfId="7587" xr:uid="{F0E1AF0A-C86A-4771-A1A7-9AF3354CB688}"/>
    <cellStyle name="Note 76 2 5 2" xfId="13991" xr:uid="{618DA16B-D637-46C6-9F88-8AA0AC8C2E55}"/>
    <cellStyle name="Note 76 2 5 2 2" xfId="5391" xr:uid="{0D8B2044-3F80-4922-BF09-1B44163068D0}"/>
    <cellStyle name="Note 76 2 5 2 3" xfId="31021" xr:uid="{2B734B62-11F9-4B98-BD7D-080F784E17C1}"/>
    <cellStyle name="Note 76 2 5 3" xfId="18080" xr:uid="{5D44FA72-B2A1-4520-B8C8-4F8851E5C25A}"/>
    <cellStyle name="Note 76 2 5 4" xfId="25500" xr:uid="{89ECE4A5-5609-49DC-8A63-87083A2996F0}"/>
    <cellStyle name="Note 76 2 6" xfId="7935" xr:uid="{46F77140-DBC3-471C-AA73-A6385FC7DE36}"/>
    <cellStyle name="Note 76 2 6 2" xfId="14406" xr:uid="{A2E675D3-E153-43A2-B873-EB1EC67D9938}"/>
    <cellStyle name="Note 76 2 6 2 2" xfId="22272" xr:uid="{A7B3F738-08C8-48D1-98C3-DC6FEC4EE8E7}"/>
    <cellStyle name="Note 76 2 6 2 3" xfId="31422" xr:uid="{6E176C91-6C21-4AE0-A92E-FA4DE884F481}"/>
    <cellStyle name="Note 76 2 6 3" xfId="20042" xr:uid="{D2A30762-C6EA-4699-B202-24EBEE69E7A6}"/>
    <cellStyle name="Note 76 2 6 4" xfId="25901" xr:uid="{ABBA50D6-93BD-4808-A5D2-2C06FB9A5099}"/>
    <cellStyle name="Note 76 2 7" xfId="8031" xr:uid="{F243C2E6-3227-43D7-8000-1D71C096BE3F}"/>
    <cellStyle name="Note 76 2 7 2" xfId="14502" xr:uid="{514AABF4-1FD4-4CFD-8C42-EF071DFFD4C6}"/>
    <cellStyle name="Note 76 2 7 2 2" xfId="17376" xr:uid="{9CA8BD2B-A870-401F-82C9-DD968791D48B}"/>
    <cellStyle name="Note 76 2 7 2 3" xfId="31512" xr:uid="{21A7E09F-B972-4358-887A-877A267D94D7}"/>
    <cellStyle name="Note 76 2 7 3" xfId="21682" xr:uid="{AFBC3676-C16F-47DD-9055-DAA400E61ECA}"/>
    <cellStyle name="Note 76 2 7 4" xfId="25992" xr:uid="{97F1F260-EF3D-4136-92D1-4E2E349813A9}"/>
    <cellStyle name="Note 76 2 8" xfId="8642" xr:uid="{14D62AAB-CD4B-43A4-85E3-097B5329826E}"/>
    <cellStyle name="Note 76 2 8 2" xfId="15113" xr:uid="{C8932336-6DA3-45DB-8240-1811CF526A8F}"/>
    <cellStyle name="Note 76 2 8 2 2" xfId="23191" xr:uid="{AF397F7E-FF80-4BA6-80A6-B671B6585445}"/>
    <cellStyle name="Note 76 2 8 2 3" xfId="32015" xr:uid="{35F01D5F-A4D6-4112-AE75-08DDAFE5B923}"/>
    <cellStyle name="Note 76 2 8 3" xfId="20867" xr:uid="{E1B5EE21-267E-40D6-BF23-0E94A89D28B8}"/>
    <cellStyle name="Note 76 2 8 4" xfId="26494" xr:uid="{356701F6-5757-4D79-B0CA-2F2337171CE5}"/>
    <cellStyle name="Note 76 2 9" xfId="8409" xr:uid="{B7A8BFF8-BC90-4808-8B4C-4A78F2A6B188}"/>
    <cellStyle name="Note 76 2 9 2" xfId="14880" xr:uid="{2A52C5D8-9671-4AFC-BED5-B58DF5458F0C}"/>
    <cellStyle name="Note 76 2 9 2 2" xfId="21170" xr:uid="{F974CDDD-31D1-4A18-B799-3950C01DAD63}"/>
    <cellStyle name="Note 76 2 9 2 3" xfId="31791" xr:uid="{9A01A4F0-88B4-4449-9AA3-AEF0554D0C6B}"/>
    <cellStyle name="Note 76 2 9 3" xfId="4686" xr:uid="{B0C466DE-CA06-40E7-91AD-B0B5C81D6004}"/>
    <cellStyle name="Note 76 2 9 4" xfId="26272" xr:uid="{1D479395-4493-4DC4-BE0D-3AB21FBC07EF}"/>
    <cellStyle name="Note 76 20" xfId="11200" xr:uid="{3EBD6472-72A3-471A-8284-20F916039292}"/>
    <cellStyle name="Note 76 20 2" xfId="17703" xr:uid="{FB0690A3-69EE-402C-96F3-77F937D9F786}"/>
    <cellStyle name="Note 76 20 3" xfId="28522" xr:uid="{3CC7CD6E-44B8-4DEA-854E-A9C9C3286EF1}"/>
    <cellStyle name="Note 76 21" xfId="11713" xr:uid="{47BAA96D-D7B2-4BE4-AF0E-841143F844C8}"/>
    <cellStyle name="Note 76 21 2" xfId="21267" xr:uid="{891379FF-78CB-450A-B048-37BCC8592384}"/>
    <cellStyle name="Note 76 21 3" xfId="28999" xr:uid="{DBC0CCA8-C585-49F7-85E4-82FA1CBFDD80}"/>
    <cellStyle name="Note 76 22" xfId="11232" xr:uid="{8BDBDE39-89A9-4081-BD97-36CF63B3D850}"/>
    <cellStyle name="Note 76 22 2" xfId="21298" xr:uid="{65B2CE71-0FA3-4BB4-969A-123DDD6044D9}"/>
    <cellStyle name="Note 76 22 3" xfId="28551" xr:uid="{7C29946F-CEDD-4EFD-A99F-7362C3240DE2}"/>
    <cellStyle name="Note 76 23" xfId="11961" xr:uid="{97C09495-CD30-4EC3-808C-F61C2C08251D}"/>
    <cellStyle name="Note 76 23 2" xfId="21360" xr:uid="{47DAA826-222D-4707-9FE2-45F17A3E7B26}"/>
    <cellStyle name="Note 76 23 3" xfId="29240" xr:uid="{21DC73F0-A367-422C-B6E3-6461EE50F8E9}"/>
    <cellStyle name="Note 76 24" xfId="12144" xr:uid="{B399C0D3-35B4-46FD-B756-DE355A6B3B3B}"/>
    <cellStyle name="Note 76 24 2" xfId="18116" xr:uid="{26069F94-595A-46C6-B456-BED1F8A5138D}"/>
    <cellStyle name="Note 76 24 3" xfId="29419" xr:uid="{F50FEDC4-937E-4AB9-8739-D6D724CCA559}"/>
    <cellStyle name="Note 76 25" xfId="12263" xr:uid="{D5284C65-D454-43EA-A406-B9357E536B14}"/>
    <cellStyle name="Note 76 25 2" xfId="19645" xr:uid="{312B522A-B646-4629-A634-BF941102932E}"/>
    <cellStyle name="Note 76 25 3" xfId="29534" xr:uid="{67174901-0551-412F-AF4D-8FCD538C9182}"/>
    <cellStyle name="Note 76 26" xfId="17287" xr:uid="{0B301524-69F7-4C67-8E8B-F8925C9CDDE6}"/>
    <cellStyle name="Note 76 26 2" xfId="22111" xr:uid="{B0EA6E8A-0CB3-4FA7-B574-16080017F7C0}"/>
    <cellStyle name="Note 76 26 3" xfId="33851" xr:uid="{345F06F9-202C-486E-85CA-3DA469E7E72D}"/>
    <cellStyle name="Note 76 27" xfId="17615" xr:uid="{C8F89805-E402-41A4-93F2-9EF3EF56BB24}"/>
    <cellStyle name="Note 76 28" xfId="34304" xr:uid="{63471921-B7C2-4732-9D24-A0123E580060}"/>
    <cellStyle name="Note 76 29" xfId="34149" xr:uid="{3C2E5BA7-9259-4C67-BACC-1849444E1882}"/>
    <cellStyle name="Note 76 3" xfId="2457" xr:uid="{00000000-0005-0000-0000-00009A090000}"/>
    <cellStyle name="Note 76 3 2" xfId="4347" xr:uid="{7DC4257C-805D-4915-8007-89CBEC2C7677}"/>
    <cellStyle name="Note 76 3 2 2" xfId="13634" xr:uid="{7946458F-6D0A-4B9C-AD38-FD44FF4F63AA}"/>
    <cellStyle name="Note 76 3 2 2 2" xfId="20166" xr:uid="{BAAF4951-C450-40D1-9889-608150D64BC2}"/>
    <cellStyle name="Note 76 3 2 2 3" xfId="30775" xr:uid="{0C72251E-2F69-4D3A-85FA-688503ACD145}"/>
    <cellStyle name="Note 76 3 2 3" xfId="17876" xr:uid="{6C526B28-919F-496C-9783-280A634B1CC7}"/>
    <cellStyle name="Note 76 3 2 4" xfId="25244" xr:uid="{E5AB4C08-8D3F-4EF1-B2A9-8506EE19E92A}"/>
    <cellStyle name="Note 76 3 3" xfId="11716" xr:uid="{94FC3052-F250-4D23-8284-D87CFBCA7A09}"/>
    <cellStyle name="Note 76 3 3 2" xfId="19298" xr:uid="{8EDF9E3A-D1F0-48AF-8750-398FF03932D7}"/>
    <cellStyle name="Note 76 3 3 3" xfId="29002" xr:uid="{CF52FA23-D4D5-4380-B465-65484E2263B2}"/>
    <cellStyle name="Note 76 3 4" xfId="12539" xr:uid="{285DAB9D-5256-43D0-8A18-46ABB025B3EF}"/>
    <cellStyle name="Note 76 3 4 2" xfId="18571" xr:uid="{17311B8E-143D-4E83-8BEA-49CD416A3661}"/>
    <cellStyle name="Note 76 3 4 3" xfId="29765" xr:uid="{BDDBBCD5-8479-4685-B9A2-40E36D191C1C}"/>
    <cellStyle name="Note 76 3 5" xfId="23240" xr:uid="{4D599A60-184C-466C-9557-9C0FFE553329}"/>
    <cellStyle name="Note 76 3 6" xfId="24236" xr:uid="{FFFD12C6-7B34-4B4B-8A60-08473B4482AD}"/>
    <cellStyle name="Note 76 30" xfId="28572" xr:uid="{6A3A28F5-CF05-44F1-B80E-714C7A0E9C42}"/>
    <cellStyle name="Note 76 4" xfId="3351" xr:uid="{5326EB08-B7DB-4850-86AA-689A98FA75AE}"/>
    <cellStyle name="Note 76 4 2" xfId="12981" xr:uid="{82EA7630-001F-4B19-8A80-75532FB167BB}"/>
    <cellStyle name="Note 76 4 2 2" xfId="21342" xr:uid="{B57BD1CB-DDDF-4D74-AF1C-73B40220DA98}"/>
    <cellStyle name="Note 76 4 2 3" xfId="30206" xr:uid="{ACBDCF8D-EEB5-4F0B-9D0E-049DA02C7A01}"/>
    <cellStyle name="Note 76 4 3" xfId="6631" xr:uid="{4B5449BF-90BC-4BA9-AB77-387814590E71}"/>
    <cellStyle name="Note 76 4 4" xfId="21368" xr:uid="{00D51ADF-337B-427A-8BFD-F08510B63FEB}"/>
    <cellStyle name="Note 76 5" xfId="3436" xr:uid="{592B2660-0C3C-46D0-A493-D10C05FE6637}"/>
    <cellStyle name="Note 76 5 2" xfId="13631" xr:uid="{1B64CD26-030B-4AF1-8090-C7C9C28E1C54}"/>
    <cellStyle name="Note 76 5 2 2" xfId="23462" xr:uid="{225680A7-E065-4A41-A1FC-F4033236F834}"/>
    <cellStyle name="Note 76 5 2 3" xfId="30772" xr:uid="{133767BB-6C81-426A-B1A2-A780643F6A5B}"/>
    <cellStyle name="Note 76 5 3" xfId="7261" xr:uid="{817ABFFD-6C15-4ACC-AD54-BBC54E7A8DCF}"/>
    <cellStyle name="Note 76 5 4" xfId="7660" xr:uid="{F3D2E5A8-C212-41B4-9308-417725B44C2F}"/>
    <cellStyle name="Note 76 5 5" xfId="25241" xr:uid="{235E7489-3778-41EE-9D04-CDBF8BB52D02}"/>
    <cellStyle name="Note 76 6" xfId="3853" xr:uid="{04A7BB50-D294-4FD1-A332-021B5F18645E}"/>
    <cellStyle name="Note 76 6 2" xfId="14169" xr:uid="{7078CA2A-9DE6-4B5E-890D-D6D5C78F5591}"/>
    <cellStyle name="Note 76 6 2 2" xfId="19969" xr:uid="{D8277A6D-AEA0-4783-ACDC-FD949A0C9C7C}"/>
    <cellStyle name="Note 76 6 2 3" xfId="31197" xr:uid="{94BE0A0C-69A6-4146-ACB1-73ED7C6EBA3B}"/>
    <cellStyle name="Note 76 6 3" xfId="6018" xr:uid="{F4F469C7-1B44-49D3-8627-638994F0E87D}"/>
    <cellStyle name="Note 76 6 4" xfId="25676" xr:uid="{4B7BECFF-675C-475E-9467-BED2F0B25E12}"/>
    <cellStyle name="Note 76 7" xfId="7586" xr:uid="{0CDD0303-B228-4358-93B0-D23E9E31BBA2}"/>
    <cellStyle name="Note 76 7 2" xfId="13990" xr:uid="{2F9B598D-4A4A-459E-88A2-B3DF220A1B1C}"/>
    <cellStyle name="Note 76 7 2 2" xfId="5044" xr:uid="{484BB42A-C3A7-43CB-B1A2-1B437ABF0E0B}"/>
    <cellStyle name="Note 76 7 2 3" xfId="31020" xr:uid="{7B9E681A-B264-4693-91A4-97757F0B511A}"/>
    <cellStyle name="Note 76 7 3" xfId="22245" xr:uid="{8D05B90E-88C4-41F5-A190-CC266A4BF31F}"/>
    <cellStyle name="Note 76 7 4" xfId="25499" xr:uid="{C7E652DF-B18D-4430-9271-EB568EDF20F2}"/>
    <cellStyle name="Note 76 8" xfId="7934" xr:uid="{3DB5E2DC-167E-4883-A2A7-298E3AC103ED}"/>
    <cellStyle name="Note 76 8 2" xfId="14405" xr:uid="{0963662E-7D82-4917-9DF1-369D69040A64}"/>
    <cellStyle name="Note 76 8 2 2" xfId="21345" xr:uid="{DFA7CB7F-7231-4F84-8256-9897701D8A45}"/>
    <cellStyle name="Note 76 8 2 3" xfId="31421" xr:uid="{5B83DCA5-90BD-4694-B31C-EB34C658D4C5}"/>
    <cellStyle name="Note 76 8 3" xfId="20494" xr:uid="{E80B144E-56EF-46FA-824A-3955FA0BF4A6}"/>
    <cellStyle name="Note 76 8 4" xfId="25900" xr:uid="{8A05C4FD-9F9E-4C66-B750-8E0AD48B32B0}"/>
    <cellStyle name="Note 76 9" xfId="8032" xr:uid="{5D2B34BA-57B3-460A-9B32-8F2236F0E7B7}"/>
    <cellStyle name="Note 76 9 2" xfId="14503" xr:uid="{C03E9F82-6942-4CEB-93E8-46A5D99CC484}"/>
    <cellStyle name="Note 76 9 2 2" xfId="20801" xr:uid="{E89569B4-F849-47AB-A349-1F27F2647D6D}"/>
    <cellStyle name="Note 76 9 2 3" xfId="31513" xr:uid="{26DC2A88-4682-4C46-9E4F-1B7DAD660639}"/>
    <cellStyle name="Note 76 9 3" xfId="4509" xr:uid="{CF277D58-DEA4-44EA-B87F-1EC298A84EAE}"/>
    <cellStyle name="Note 76 9 4" xfId="25993" xr:uid="{CD9E60AB-C794-4CAB-A937-A66B660BBAF7}"/>
    <cellStyle name="Note 76_TRAFO" xfId="2458" xr:uid="{00000000-0005-0000-0000-00009B090000}"/>
    <cellStyle name="Note 77" xfId="2459" xr:uid="{00000000-0005-0000-0000-00009C090000}"/>
    <cellStyle name="Note 77 10" xfId="8643" xr:uid="{08F965A5-80CF-40A8-8C44-69A89593B62B}"/>
    <cellStyle name="Note 77 10 2" xfId="15114" xr:uid="{216C1EE4-66C8-4C55-B05E-7AE299F8E50C}"/>
    <cellStyle name="Note 77 10 2 2" xfId="18732" xr:uid="{CD015235-6BE6-4522-B1CF-79D86768F177}"/>
    <cellStyle name="Note 77 10 2 3" xfId="32016" xr:uid="{DC75F43A-E600-4952-9430-F0B6C0C39D8F}"/>
    <cellStyle name="Note 77 10 3" xfId="21721" xr:uid="{13C53811-CA48-474D-874E-90DCD330A111}"/>
    <cellStyle name="Note 77 10 4" xfId="26495" xr:uid="{754EC089-5D2F-42E4-BCB3-2B48E5062E07}"/>
    <cellStyle name="Note 77 11" xfId="8410" xr:uid="{00272213-2C52-4EEB-957C-6309016C79C5}"/>
    <cellStyle name="Note 77 11 2" xfId="14881" xr:uid="{ED454DE3-D025-447F-BAB2-3147DD5E60CB}"/>
    <cellStyle name="Note 77 11 2 2" xfId="5990" xr:uid="{62A1CA6A-0AAD-4AE2-AF73-4D157A7BE80B}"/>
    <cellStyle name="Note 77 11 2 3" xfId="31792" xr:uid="{31A88617-B605-4F33-B446-3A1E38E27CEF}"/>
    <cellStyle name="Note 77 11 3" xfId="20878" xr:uid="{53973EED-334A-4EEA-9A94-09EA2CB4A583}"/>
    <cellStyle name="Note 77 11 4" xfId="26273" xr:uid="{2B44D46A-4F12-4D6E-8747-06A838B75EC4}"/>
    <cellStyle name="Note 77 12" xfId="9124" xr:uid="{7F8077A8-7377-4579-99A5-70763C7CF043}"/>
    <cellStyle name="Note 77 12 2" xfId="15595" xr:uid="{93DF764E-22E1-4CB6-8AC4-A966CBA2A935}"/>
    <cellStyle name="Note 77 12 2 2" xfId="17837" xr:uid="{182E7B06-51EB-480F-AC5E-DA7BEABFCF7F}"/>
    <cellStyle name="Note 77 12 2 3" xfId="32414" xr:uid="{0E0C5D83-EFF0-4113-B510-F0AC1C400630}"/>
    <cellStyle name="Note 77 12 3" xfId="21395" xr:uid="{4F953AA4-E920-491F-BE72-8B9E2BF47728}"/>
    <cellStyle name="Note 77 12 4" xfId="26896" xr:uid="{86D2CFCE-E268-461D-B615-352298FCDAA3}"/>
    <cellStyle name="Note 77 13" xfId="8948" xr:uid="{31FE152E-8669-460E-AAB0-C70EEE51A9AE}"/>
    <cellStyle name="Note 77 13 2" xfId="15419" xr:uid="{4CCA91E9-F9BE-4D0B-9046-C51E618BF4F6}"/>
    <cellStyle name="Note 77 13 2 2" xfId="20211" xr:uid="{4E188F2F-2F81-4226-B133-BC6681941D77}"/>
    <cellStyle name="Note 77 13 2 3" xfId="32239" xr:uid="{1E714413-FF8C-4036-96A3-5BBC67781543}"/>
    <cellStyle name="Note 77 13 3" xfId="21572" xr:uid="{1B70E21C-4211-4CCA-98EA-860255AD0383}"/>
    <cellStyle name="Note 77 13 4" xfId="26721" xr:uid="{AF83A0FA-BAE9-4222-A14E-0169B21F3BD4}"/>
    <cellStyle name="Note 77 14" xfId="9358" xr:uid="{F77E73FC-9EE0-489F-86F8-F2E5EE6C80E4}"/>
    <cellStyle name="Note 77 14 2" xfId="15829" xr:uid="{84F133E9-2C22-4036-B6CF-529952B7E2B0}"/>
    <cellStyle name="Note 77 14 2 2" xfId="5931" xr:uid="{E3C258C0-A5F0-45C3-AABC-CA947D5CE879}"/>
    <cellStyle name="Note 77 14 2 3" xfId="32639" xr:uid="{77690712-7AF0-4A09-A80D-FDAC1DD9B539}"/>
    <cellStyle name="Note 77 14 3" xfId="22617" xr:uid="{E600ECFD-7254-4C22-A485-E1690379C02A}"/>
    <cellStyle name="Note 77 14 4" xfId="27120" xr:uid="{CD4F3866-2EDF-4127-BD4C-74E84C978CEC}"/>
    <cellStyle name="Note 77 15" xfId="9459" xr:uid="{94A5A03A-8CF9-48B4-BB07-13BC368C7295}"/>
    <cellStyle name="Note 77 15 2" xfId="15930" xr:uid="{D6155480-2914-4097-8DDC-37E293C9B9AF}"/>
    <cellStyle name="Note 77 15 2 2" xfId="20625" xr:uid="{46369375-FA50-4EBA-91F2-3E10937E7B31}"/>
    <cellStyle name="Note 77 15 2 3" xfId="32727" xr:uid="{4C4B31A1-587D-42DE-B7C2-3DD2ABFBDB12}"/>
    <cellStyle name="Note 77 15 3" xfId="18376" xr:uid="{78139625-EE14-423F-A91D-A1EDC4AB9447}"/>
    <cellStyle name="Note 77 15 4" xfId="27208" xr:uid="{081BE835-E07A-4199-80B1-8017C9FEA4D1}"/>
    <cellStyle name="Note 77 16" xfId="10048" xr:uid="{E49098E0-98C4-4B20-BE27-836588D41D71}"/>
    <cellStyle name="Note 77 16 2" xfId="16519" xr:uid="{2352261E-9FF0-40A1-9360-3833A9221489}"/>
    <cellStyle name="Note 77 16 2 2" xfId="7652" xr:uid="{97C09986-4BE0-43FE-9031-3F9A6F6924B0}"/>
    <cellStyle name="Note 77 16 2 3" xfId="33136" xr:uid="{11580125-E190-469B-859F-ACCC31C60947}"/>
    <cellStyle name="Note 77 16 3" xfId="22235" xr:uid="{64669976-5269-46C2-9695-6391A9D74BF4}"/>
    <cellStyle name="Note 77 16 4" xfId="27624" xr:uid="{BDC29FF5-4670-4EAB-9E8C-58755CC8A196}"/>
    <cellStyle name="Note 77 17" xfId="10227" xr:uid="{F3FB96E9-48BB-41C0-826E-CBE8CA430C3A}"/>
    <cellStyle name="Note 77 17 2" xfId="16698" xr:uid="{A4FECF43-F5A4-4A6E-8A22-8F468D7C4087}"/>
    <cellStyle name="Note 77 17 2 2" xfId="17565" xr:uid="{BB4C9835-5806-44A1-8305-B0FF3D4652C9}"/>
    <cellStyle name="Note 77 17 2 3" xfId="33313" xr:uid="{7278B878-C139-46AF-B0C7-69757AEDC82B}"/>
    <cellStyle name="Note 77 17 3" xfId="22189" xr:uid="{E8FCC915-D7F0-4E3D-AA78-36F6CC25428F}"/>
    <cellStyle name="Note 77 17 4" xfId="27800" xr:uid="{E362BEEB-BE7E-4FDA-B29B-CFB5BA7D64A3}"/>
    <cellStyle name="Note 77 18" xfId="10404" xr:uid="{3DB34410-CD8F-4EB4-9BAB-B6BAF4ABB684}"/>
    <cellStyle name="Note 77 18 2" xfId="16875" xr:uid="{8816FC81-163E-4823-8CF4-1D6BE76F2F5C}"/>
    <cellStyle name="Note 77 18 2 2" xfId="7758" xr:uid="{D6C15F9C-4BB2-473C-81AE-2B6F2C2EFAD2}"/>
    <cellStyle name="Note 77 18 2 3" xfId="33488" xr:uid="{88122C2D-D052-4E6B-A917-AC3D08711041}"/>
    <cellStyle name="Note 77 18 3" xfId="20846" xr:uid="{77C92F89-1C42-4B1F-882B-AA48C9669260}"/>
    <cellStyle name="Note 77 18 4" xfId="27976" xr:uid="{A37F86E1-E8E0-4050-B4F3-EB5CE4F488A5}"/>
    <cellStyle name="Note 77 19" xfId="10566" xr:uid="{53710F4D-D88C-4257-BABD-2CC8FDFDBDA8}"/>
    <cellStyle name="Note 77 19 2" xfId="17037" xr:uid="{1365083B-3D62-4C81-9456-51971AA77FE5}"/>
    <cellStyle name="Note 77 19 2 2" xfId="5875" xr:uid="{A92F0E4E-0ABD-44AD-BD19-95647729C51E}"/>
    <cellStyle name="Note 77 19 2 3" xfId="33648" xr:uid="{61E53542-4D79-45D0-A3BA-7223C5BB3679}"/>
    <cellStyle name="Note 77 19 3" xfId="19245" xr:uid="{AD9ECF08-5C7D-43E3-997B-90187861C6EB}"/>
    <cellStyle name="Note 77 19 4" xfId="28136" xr:uid="{3BCF326F-5798-4D4E-833C-9997B3E1F111}"/>
    <cellStyle name="Note 77 2" xfId="2460" xr:uid="{00000000-0005-0000-0000-00009D090000}"/>
    <cellStyle name="Note 77 2 10" xfId="9125" xr:uid="{8F1E4B44-B879-4BC0-BADC-E18342215BB9}"/>
    <cellStyle name="Note 77 2 10 2" xfId="15596" xr:uid="{17A446E6-4B70-4654-BF2A-16219C40192B}"/>
    <cellStyle name="Note 77 2 10 2 2" xfId="23961" xr:uid="{C29A79F3-E70F-47DB-8A8B-3038E8AA63A9}"/>
    <cellStyle name="Note 77 2 10 2 3" xfId="32415" xr:uid="{9FF4F1C7-BF91-44CB-A8B5-42E7A22CE100}"/>
    <cellStyle name="Note 77 2 10 3" xfId="5070" xr:uid="{F13E146A-22FD-4A2F-988B-98EDF24737E8}"/>
    <cellStyle name="Note 77 2 10 4" xfId="26897" xr:uid="{56CB27E4-4BA3-4E82-8783-D09C825B1D5F}"/>
    <cellStyle name="Note 77 2 11" xfId="8949" xr:uid="{596E0593-A650-4270-9435-295F44A9E55F}"/>
    <cellStyle name="Note 77 2 11 2" xfId="15420" xr:uid="{888CD1EB-541C-40B4-81C4-10B73D6F1CC0}"/>
    <cellStyle name="Note 77 2 11 2 2" xfId="21815" xr:uid="{02800F33-6F5F-4561-892D-B5F12DE592F3}"/>
    <cellStyle name="Note 77 2 11 2 3" xfId="32240" xr:uid="{F46B7C81-DB4A-44C7-8E78-9E23CEDA79AD}"/>
    <cellStyle name="Note 77 2 11 3" xfId="20040" xr:uid="{DD539CBE-37A8-4563-BD6D-1B01C2290FDC}"/>
    <cellStyle name="Note 77 2 11 4" xfId="26722" xr:uid="{3526D419-0DBB-436F-98C3-CA42DABF392B}"/>
    <cellStyle name="Note 77 2 12" xfId="9359" xr:uid="{7563073A-1B82-40C6-A295-2BA59984246E}"/>
    <cellStyle name="Note 77 2 12 2" xfId="15830" xr:uid="{FBC94793-8264-4F12-9067-806B08AEED8D}"/>
    <cellStyle name="Note 77 2 12 2 2" xfId="5493" xr:uid="{8BD62FE3-B079-4436-AC24-0C1C87400D3C}"/>
    <cellStyle name="Note 77 2 12 2 3" xfId="32640" xr:uid="{FA08ABD1-F05E-4B4A-8D71-61C681D730B9}"/>
    <cellStyle name="Note 77 2 12 3" xfId="4617" xr:uid="{8A222497-FA25-4D19-9570-3286F5ACB793}"/>
    <cellStyle name="Note 77 2 12 4" xfId="27121" xr:uid="{E4951519-8454-4291-99AF-47DC08AA320E}"/>
    <cellStyle name="Note 77 2 13" xfId="9458" xr:uid="{72B32DD4-3C44-4967-BC09-B99FB53A6ADD}"/>
    <cellStyle name="Note 77 2 13 2" xfId="15929" xr:uid="{640AB6DB-EAB5-4763-AEA2-83F9533F1450}"/>
    <cellStyle name="Note 77 2 13 2 2" xfId="21009" xr:uid="{3DCEE026-50A6-4F55-B99A-062E1E0BB45B}"/>
    <cellStyle name="Note 77 2 13 2 3" xfId="32726" xr:uid="{12D6CBF0-42AD-46DB-958C-620F50E3014F}"/>
    <cellStyle name="Note 77 2 13 3" xfId="21279" xr:uid="{99FCD815-EAED-42C5-ACF6-389D3C91B513}"/>
    <cellStyle name="Note 77 2 13 4" xfId="27207" xr:uid="{9ABC15A1-7148-42B9-8026-E2024B0B612E}"/>
    <cellStyle name="Note 77 2 14" xfId="10049" xr:uid="{013C5AAD-6698-4FE3-9BC0-F36D33D586C4}"/>
    <cellStyle name="Note 77 2 14 2" xfId="16520" xr:uid="{5DA3B19A-6AA5-445F-914A-A8FC780054EF}"/>
    <cellStyle name="Note 77 2 14 2 2" xfId="18280" xr:uid="{F7D5D9A6-72D2-4E6E-B3D8-A0A417B2BA51}"/>
    <cellStyle name="Note 77 2 14 2 3" xfId="33137" xr:uid="{ABE3ACEE-1474-4E27-8EC1-E95AB4694863}"/>
    <cellStyle name="Note 77 2 14 3" xfId="22626" xr:uid="{77881FCE-4E40-4940-8554-9D0B04C9E416}"/>
    <cellStyle name="Note 77 2 14 4" xfId="27625" xr:uid="{5755AE59-E23F-43BA-B49D-0974337875DC}"/>
    <cellStyle name="Note 77 2 15" xfId="10228" xr:uid="{808F820E-167C-49B4-AF7F-D63C092B59C9}"/>
    <cellStyle name="Note 77 2 15 2" xfId="16699" xr:uid="{C5814AE7-5D06-4133-ADA8-EA3E35FD095D}"/>
    <cellStyle name="Note 77 2 15 2 2" xfId="18008" xr:uid="{26918307-5EAB-439E-BEBB-972407A76EB6}"/>
    <cellStyle name="Note 77 2 15 2 3" xfId="33314" xr:uid="{A406A6AE-3F4C-46E2-9870-FE7225BC9B86}"/>
    <cellStyle name="Note 77 2 15 3" xfId="18575" xr:uid="{0452EB98-009D-4576-B797-D4285B789395}"/>
    <cellStyle name="Note 77 2 15 4" xfId="27801" xr:uid="{FAAA6937-CE32-4532-8F28-A07B0BEFC842}"/>
    <cellStyle name="Note 77 2 16" xfId="10405" xr:uid="{3F005F14-D208-4913-8EF6-C680342DD4C3}"/>
    <cellStyle name="Note 77 2 16 2" xfId="16876" xr:uid="{F0CED7FA-EBAD-474A-AB50-BB3D6466A5E0}"/>
    <cellStyle name="Note 77 2 16 2 2" xfId="4674" xr:uid="{4D72B43F-CC4F-44C9-854B-DF35E9D35B59}"/>
    <cellStyle name="Note 77 2 16 2 3" xfId="33489" xr:uid="{FA9EBBE3-08D1-4B5F-B25E-3EB9B9B4364D}"/>
    <cellStyle name="Note 77 2 16 3" xfId="23895" xr:uid="{3D6DBD52-4F14-4305-B837-8F239E8FFE40}"/>
    <cellStyle name="Note 77 2 16 4" xfId="27977" xr:uid="{339EA9DE-FDBE-4E52-B525-A2EFA2FE55E8}"/>
    <cellStyle name="Note 77 2 17" xfId="10567" xr:uid="{5E9F4885-4F69-411B-B1D3-B8DB6ACC24E3}"/>
    <cellStyle name="Note 77 2 17 2" xfId="17038" xr:uid="{9EA5BEF1-4623-4543-A155-7CDA3BFEE074}"/>
    <cellStyle name="Note 77 2 17 2 2" xfId="23575" xr:uid="{E48A7CFC-F119-4E38-BFFB-FED8476FFD53}"/>
    <cellStyle name="Note 77 2 17 2 3" xfId="33649" xr:uid="{50FB2995-71E3-471B-BAD2-0068C5A06D2A}"/>
    <cellStyle name="Note 77 2 17 3" xfId="22473" xr:uid="{C58F0D73-FC31-46D4-8489-584F959CFA2C}"/>
    <cellStyle name="Note 77 2 17 4" xfId="28137" xr:uid="{C055B761-D255-4CB9-B5D6-847EC0EC0061}"/>
    <cellStyle name="Note 77 2 18" xfId="11203" xr:uid="{543C36DF-236D-4DA3-963D-1DDAFFEF9662}"/>
    <cellStyle name="Note 77 2 18 2" xfId="18176" xr:uid="{50688EB5-1EEC-4EE4-AD81-45F4B0E98CE2}"/>
    <cellStyle name="Note 77 2 18 3" xfId="28525" xr:uid="{B4E33996-315B-4CE5-98ED-8AAC503B624B}"/>
    <cellStyle name="Note 77 2 19" xfId="11718" xr:uid="{94B7D1D6-5495-47F6-8395-5C22D4F03F05}"/>
    <cellStyle name="Note 77 2 19 2" xfId="23228" xr:uid="{6B29D5EE-9BD6-4180-A3C5-A631B0021439}"/>
    <cellStyle name="Note 77 2 19 3" xfId="29004" xr:uid="{131C2D40-DB1F-4A55-87A4-5B2CEA362C6F}"/>
    <cellStyle name="Note 77 2 2" xfId="2461" xr:uid="{00000000-0005-0000-0000-00009E090000}"/>
    <cellStyle name="Note 77 2 2 2" xfId="4348" xr:uid="{FE81392D-23E2-4436-AA9A-B446CBCCD1A5}"/>
    <cellStyle name="Note 77 2 2 2 2" xfId="13637" xr:uid="{C946579D-FF9E-4C8F-A4DC-14C66DADC762}"/>
    <cellStyle name="Note 77 2 2 2 2 2" xfId="4747" xr:uid="{8BB6B10E-4E8D-4D26-97F2-20DF137CC22F}"/>
    <cellStyle name="Note 77 2 2 2 2 3" xfId="30778" xr:uid="{0D94E190-ACC3-49BF-96FF-5AE2E039ADF7}"/>
    <cellStyle name="Note 77 2 2 2 3" xfId="21460" xr:uid="{2002D7C3-2675-4158-B77F-1E28F8DE4E29}"/>
    <cellStyle name="Note 77 2 2 2 4" xfId="25247" xr:uid="{805C0FC2-A98C-43A7-9D31-9DD48AD09928}"/>
    <cellStyle name="Note 77 2 2 3" xfId="11719" xr:uid="{CE5E60AC-EFA7-465B-AA78-7C695B46340B}"/>
    <cellStyle name="Note 77 2 2 3 2" xfId="19302" xr:uid="{6561B6A9-4E89-4AE0-BAAB-7673F0EA5701}"/>
    <cellStyle name="Note 77 2 2 3 3" xfId="29005" xr:uid="{81EBF64D-06A3-4504-8913-3F9A42DE4A50}"/>
    <cellStyle name="Note 77 2 2 4" xfId="12540" xr:uid="{69C54EB4-8FDF-45F8-9213-667DA308510D}"/>
    <cellStyle name="Note 77 2 2 4 2" xfId="20125" xr:uid="{3C7610FA-AD8A-42AE-B45C-ACA15D2A916F}"/>
    <cellStyle name="Note 77 2 2 4 3" xfId="29766" xr:uid="{F3F4E3F1-B126-4E76-A962-3AF5253F24B5}"/>
    <cellStyle name="Note 77 2 2 5" xfId="22167" xr:uid="{ECBFA7A6-833C-42F4-911C-13A142ABE2C8}"/>
    <cellStyle name="Note 77 2 20" xfId="10644" xr:uid="{8B0496BB-B3B8-4262-9529-A118043BB337}"/>
    <cellStyle name="Note 77 2 20 2" xfId="18823" xr:uid="{BC61FF9E-83A0-4AEA-9AF8-20C56BDD3562}"/>
    <cellStyle name="Note 77 2 20 3" xfId="28199" xr:uid="{ED00D579-3926-4D3D-8644-A70B639BA931}"/>
    <cellStyle name="Note 77 2 21" xfId="11964" xr:uid="{8265CE60-8709-4DEF-9A6A-9DEA9F1F613E}"/>
    <cellStyle name="Note 77 2 21 2" xfId="17697" xr:uid="{3D2AC48A-8356-40E4-99C0-636982C6E30E}"/>
    <cellStyle name="Note 77 2 21 3" xfId="29243" xr:uid="{B2B065EC-25D5-443C-AC4F-59661E8877EB}"/>
    <cellStyle name="Note 77 2 22" xfId="12147" xr:uid="{26B88820-1B3E-4E4C-B7F3-271FC17FDE18}"/>
    <cellStyle name="Note 77 2 22 2" xfId="21648" xr:uid="{CE82ECEC-E95B-4C37-BED3-666911395751}"/>
    <cellStyle name="Note 77 2 22 3" xfId="29422" xr:uid="{A2855CBF-B09F-477D-B109-FDCEED103EB5}"/>
    <cellStyle name="Note 77 2 23" xfId="12265" xr:uid="{FEFB5E6A-52B1-4D6B-AD2F-3A6466D27C67}"/>
    <cellStyle name="Note 77 2 23 2" xfId="19575" xr:uid="{CEA8A408-4E9E-417A-8E6F-C9F0C6EF1EE4}"/>
    <cellStyle name="Note 77 2 23 3" xfId="29536" xr:uid="{6DD8C4F3-555F-402C-BC2B-09A2A3DD7E83}"/>
    <cellStyle name="Note 77 2 24" xfId="17290" xr:uid="{85571C47-6FAE-4147-A85B-671B4E6C89DE}"/>
    <cellStyle name="Note 77 2 24 2" xfId="21483" xr:uid="{0AEAA019-81E8-4979-9D12-37B8D0618285}"/>
    <cellStyle name="Note 77 2 24 3" xfId="33854" xr:uid="{0880251B-0E12-4ACA-9956-B7A771D46FDC}"/>
    <cellStyle name="Note 77 2 25" xfId="17862" xr:uid="{B13E84C1-EF3B-4901-9CC2-DEBC8BDBBA93}"/>
    <cellStyle name="Note 77 2 26" xfId="34055" xr:uid="{20BC1F18-B63B-4CCC-ADE0-CC6D5D4C006A}"/>
    <cellStyle name="Note 77 2 27" xfId="34278" xr:uid="{7B59BC7F-4C0B-46AF-9EAD-F62A3BADDB92}"/>
    <cellStyle name="Note 77 2 28" xfId="34325" xr:uid="{AE2D4300-BF54-4097-A8CA-C9054FDEF336}"/>
    <cellStyle name="Note 77 2 3" xfId="3433" xr:uid="{0940FEDE-0766-4A11-A202-D085A79BDE95}"/>
    <cellStyle name="Note 77 2 3 2" xfId="13636" xr:uid="{2D9CE054-4822-4D3E-BD8D-0883DA473C65}"/>
    <cellStyle name="Note 77 2 3 2 2" xfId="18270" xr:uid="{F1670E77-9E15-40E7-AF21-5022AAE2E99D}"/>
    <cellStyle name="Note 77 2 3 2 3" xfId="30777" xr:uid="{679CC29B-3AB8-4031-850A-F46C3AA141E4}"/>
    <cellStyle name="Note 77 2 3 3" xfId="7265" xr:uid="{9D10790A-A7B0-442B-BE9B-08270D9F021B}"/>
    <cellStyle name="Note 77 2 3 4" xfId="6567" xr:uid="{50EA0403-24B6-46ED-9123-2E1C4A5A979E}"/>
    <cellStyle name="Note 77 2 3 5" xfId="25246" xr:uid="{3FD569A6-0BE6-429D-8504-E8E25D77171F}"/>
    <cellStyle name="Note 77 2 4" xfId="3856" xr:uid="{C26E0A07-6029-44DF-8DFF-4195E532FFE4}"/>
    <cellStyle name="Note 77 2 4 2" xfId="14172" xr:uid="{C173FEFD-0134-42C3-A963-7F4BE4530372}"/>
    <cellStyle name="Note 77 2 4 2 2" xfId="21176" xr:uid="{427FBF2F-BD1A-4288-8B78-4E30EAA8F43D}"/>
    <cellStyle name="Note 77 2 4 2 3" xfId="31200" xr:uid="{4A14C47E-0A35-4D75-9F85-F3F5AE1CCF88}"/>
    <cellStyle name="Note 77 2 4 3" xfId="18110" xr:uid="{613D8611-F8CD-4939-8B39-EFE1BBFE370D}"/>
    <cellStyle name="Note 77 2 4 4" xfId="25679" xr:uid="{DD832BBC-F855-4730-B3A6-5EFCD5FE6FE8}"/>
    <cellStyle name="Note 77 2 5" xfId="7589" xr:uid="{97C7B2F7-1E61-4A29-8346-53B1FC326FCC}"/>
    <cellStyle name="Note 77 2 5 2" xfId="13993" xr:uid="{5D9541BA-C3DE-4926-BA40-FCC74366B9CB}"/>
    <cellStyle name="Note 77 2 5 2 2" xfId="20947" xr:uid="{A86FCE43-B8B7-4818-9BDE-960644525842}"/>
    <cellStyle name="Note 77 2 5 2 3" xfId="31023" xr:uid="{4E3EC3FB-F8DB-4BB7-8F96-3C340496035D}"/>
    <cellStyle name="Note 77 2 5 3" xfId="19718" xr:uid="{EF3298B1-B79C-4847-B80C-BF4E5C8197F1}"/>
    <cellStyle name="Note 77 2 5 4" xfId="25502" xr:uid="{18869A23-FD5A-4B6C-B598-D9A2B0A84075}"/>
    <cellStyle name="Note 77 2 6" xfId="7937" xr:uid="{022A8878-9400-4861-909F-3F9FCC1E6044}"/>
    <cellStyle name="Note 77 2 6 2" xfId="14408" xr:uid="{DAA532E8-0AD4-4045-909A-7F45C504CA42}"/>
    <cellStyle name="Note 77 2 6 2 2" xfId="19078" xr:uid="{7201486A-049E-40CE-8CFC-1C3026493648}"/>
    <cellStyle name="Note 77 2 6 2 3" xfId="31424" xr:uid="{60492C08-2032-45B0-AA29-A3DD34A02088}"/>
    <cellStyle name="Note 77 2 6 3" xfId="18600" xr:uid="{599B3143-2AB1-4D21-8CA1-624EBE70E909}"/>
    <cellStyle name="Note 77 2 6 4" xfId="25903" xr:uid="{AB4159C4-BC4E-4A49-9CA5-D4BB0E053824}"/>
    <cellStyle name="Note 77 2 7" xfId="8029" xr:uid="{85E6BB94-B40F-4EDE-A7A1-F61CDD0F70A2}"/>
    <cellStyle name="Note 77 2 7 2" xfId="14500" xr:uid="{C8A17F98-1E2C-4FAF-9AAB-8F0E6870968F}"/>
    <cellStyle name="Note 77 2 7 2 2" xfId="22381" xr:uid="{A203D6FE-410B-4836-8707-5AF7C85B4304}"/>
    <cellStyle name="Note 77 2 7 2 3" xfId="31510" xr:uid="{11C0D80B-98ED-48A0-9337-3A30173A9E1C}"/>
    <cellStyle name="Note 77 2 7 3" xfId="18843" xr:uid="{4D409EB3-2F6A-4137-BA75-FED5F78FFAD5}"/>
    <cellStyle name="Note 77 2 7 4" xfId="25990" xr:uid="{2EFCC455-73BD-4334-B0B9-96E44361E11C}"/>
    <cellStyle name="Note 77 2 8" xfId="8644" xr:uid="{261D3EDF-6060-4E6B-9585-A3C57DB0856B}"/>
    <cellStyle name="Note 77 2 8 2" xfId="15115" xr:uid="{D03A6583-3E8A-47BC-B0A4-2BBD9F76CCF8}"/>
    <cellStyle name="Note 77 2 8 2 2" xfId="22241" xr:uid="{96F29CEF-FD4D-433C-A6AC-60E6DADF20A6}"/>
    <cellStyle name="Note 77 2 8 2 3" xfId="32017" xr:uid="{75EF2599-3E72-4BCA-A023-E556A585CC1E}"/>
    <cellStyle name="Note 77 2 8 3" xfId="19048" xr:uid="{9C3507A2-7E7B-4336-8D65-6F8548AD5514}"/>
    <cellStyle name="Note 77 2 8 4" xfId="26496" xr:uid="{66D6D779-C67C-4DC9-AA16-EB3C15C53774}"/>
    <cellStyle name="Note 77 2 9" xfId="8411" xr:uid="{94C2C7FE-9E3C-476B-BEA6-C943B363E030}"/>
    <cellStyle name="Note 77 2 9 2" xfId="14882" xr:uid="{F1A318BF-EFCF-45F7-9AA3-ADD32CB4FA45}"/>
    <cellStyle name="Note 77 2 9 2 2" xfId="22076" xr:uid="{11C8AA8D-283D-4DA5-8272-DEE74EC5F83F}"/>
    <cellStyle name="Note 77 2 9 2 3" xfId="31793" xr:uid="{04E082D6-C45C-4FD0-9475-45404EAEC1BD}"/>
    <cellStyle name="Note 77 2 9 3" xfId="18781" xr:uid="{A25D9417-3D49-41F8-B420-833F07ABF08D}"/>
    <cellStyle name="Note 77 2 9 4" xfId="26274" xr:uid="{9838EDED-91F8-4546-8A63-EB48433763D9}"/>
    <cellStyle name="Note 77 20" xfId="11202" xr:uid="{538556BD-4130-4F51-96B7-655CC928A327}"/>
    <cellStyle name="Note 77 20 2" xfId="23105" xr:uid="{945C1E7E-BFF2-4543-B8B5-DA36E21812D2}"/>
    <cellStyle name="Note 77 20 3" xfId="28524" xr:uid="{790AEBFC-E03C-4663-BC16-40F1315CA908}"/>
    <cellStyle name="Note 77 21" xfId="11717" xr:uid="{EA3412DE-417B-43C1-9C45-DBDE3AC3D7E0}"/>
    <cellStyle name="Note 77 21 2" xfId="18670" xr:uid="{9B612490-9E11-4ADC-A74E-3B9C076E2491}"/>
    <cellStyle name="Note 77 21 3" xfId="29003" xr:uid="{DDBC610E-4F7E-4427-87B6-DD57FD645DA1}"/>
    <cellStyle name="Note 77 22" xfId="10645" xr:uid="{EC6F3D56-9231-4D8E-B236-92D770D43AA7}"/>
    <cellStyle name="Note 77 22 2" xfId="22053" xr:uid="{5118BF56-502F-4995-ACAE-52075CDA757D}"/>
    <cellStyle name="Note 77 22 3" xfId="28200" xr:uid="{3125D2EA-4D9F-4EDC-9CE5-1995B9859CEE}"/>
    <cellStyle name="Note 77 23" xfId="11963" xr:uid="{DCD77972-F97A-4FE4-902E-30DA1058A3FA}"/>
    <cellStyle name="Note 77 23 2" xfId="5841" xr:uid="{F0E4FC18-FAE9-41BA-B4E3-50EA14840921}"/>
    <cellStyle name="Note 77 23 3" xfId="29242" xr:uid="{51CA6023-9D5F-49BE-9959-2972488F3012}"/>
    <cellStyle name="Note 77 24" xfId="12146" xr:uid="{F25D01C1-D3AA-4E18-A272-D5299AEBAE32}"/>
    <cellStyle name="Note 77 24 2" xfId="20122" xr:uid="{4DD6B0D5-E434-425E-A629-E6C10B94C2E0}"/>
    <cellStyle name="Note 77 24 3" xfId="29421" xr:uid="{3EED5473-211E-49B2-AD15-A029A0347675}"/>
    <cellStyle name="Note 77 25" xfId="12264" xr:uid="{0E9BDF09-3DD6-4E04-BD9A-3499B262EF57}"/>
    <cellStyle name="Note 77 25 2" xfId="5739" xr:uid="{4FC991FF-8DA1-466B-8AFC-24208AB4596B}"/>
    <cellStyle name="Note 77 25 3" xfId="29535" xr:uid="{31734CD5-EDA7-41A2-8A8D-134834054EBF}"/>
    <cellStyle name="Note 77 26" xfId="17289" xr:uid="{9A9B0CB0-BE47-4247-AD3D-941D60CB4A20}"/>
    <cellStyle name="Note 77 26 2" xfId="6530" xr:uid="{58443F00-9F3C-499F-91FA-8B0CDAD17122}"/>
    <cellStyle name="Note 77 26 3" xfId="33853" xr:uid="{FAC521E8-A327-4B01-BA19-AA2493CD1BAD}"/>
    <cellStyle name="Note 77 27" xfId="19127" xr:uid="{3887A9FD-BE29-4B17-A83E-94336C9A78FF}"/>
    <cellStyle name="Note 77 28" xfId="31676" xr:uid="{46B9917D-34B5-4C09-A339-80F6E089572A}"/>
    <cellStyle name="Note 77 29" xfId="34329" xr:uid="{C3C0BA33-C1A5-4211-A334-8BF779B54F9E}"/>
    <cellStyle name="Note 77 3" xfId="2462" xr:uid="{00000000-0005-0000-0000-00009F090000}"/>
    <cellStyle name="Note 77 3 2" xfId="4349" xr:uid="{899CE4EC-FC74-4A43-B638-0E53695CE3B4}"/>
    <cellStyle name="Note 77 3 2 2" xfId="13638" xr:uid="{78707225-9C5A-49B3-8421-14D777C9752C}"/>
    <cellStyle name="Note 77 3 2 2 2" xfId="17455" xr:uid="{269BFF0A-0D73-458C-8A24-4D6BCCCF161C}"/>
    <cellStyle name="Note 77 3 2 2 3" xfId="30779" xr:uid="{2F0D6CA2-15B2-4402-B08C-A6ED3B77B2AB}"/>
    <cellStyle name="Note 77 3 2 3" xfId="19496" xr:uid="{B485E8AD-BAB4-4082-AB58-EA81A25EF42F}"/>
    <cellStyle name="Note 77 3 2 4" xfId="25248" xr:uid="{1754E05F-4DE3-41B4-9646-2C038CA8BA43}"/>
    <cellStyle name="Note 77 3 3" xfId="11720" xr:uid="{FED94668-D50B-4D0E-93DD-D740F8870E4D}"/>
    <cellStyle name="Note 77 3 3 2" xfId="7085" xr:uid="{F6538CEC-A906-4B6A-9727-13258FB4AD23}"/>
    <cellStyle name="Note 77 3 3 3" xfId="29006" xr:uid="{A2D9D27C-806B-4204-9C18-6AF80F4044C2}"/>
    <cellStyle name="Note 77 3 4" xfId="12541" xr:uid="{BF7EECC6-9379-4018-935B-BF4A11D73FB8}"/>
    <cellStyle name="Note 77 3 4 2" xfId="20795" xr:uid="{991C791B-9522-4076-94F7-AB81E78D70B0}"/>
    <cellStyle name="Note 77 3 4 3" xfId="29767" xr:uid="{36AFFF1A-613D-4A5D-B959-60AD8CB8062F}"/>
    <cellStyle name="Note 77 3 5" xfId="20752" xr:uid="{901C5E6B-D7E8-4A5E-B55F-BD59F5E72D6C}"/>
    <cellStyle name="Note 77 3 6" xfId="24237" xr:uid="{58A8362C-1A33-4D67-8FFD-9B4228400C03}"/>
    <cellStyle name="Note 77 30" xfId="24041" xr:uid="{F04A0C73-6BB1-471D-B5C3-C9144DF39A96}"/>
    <cellStyle name="Note 77 4" xfId="3352" xr:uid="{D9FA8E9A-0515-48DB-97FE-65AEB04846EB}"/>
    <cellStyle name="Note 77 4 2" xfId="12982" xr:uid="{543E833B-F30A-4F9D-ADF4-57858D2A0BE6}"/>
    <cellStyle name="Note 77 4 2 2" xfId="5587" xr:uid="{3C278D02-BE17-4D5F-8B6C-350682A48133}"/>
    <cellStyle name="Note 77 4 2 3" xfId="30207" xr:uid="{AE548402-F7FB-48BB-AF94-244F3FCC8BD9}"/>
    <cellStyle name="Note 77 4 3" xfId="6632" xr:uid="{1B0CD845-E374-4545-9CCC-EC3582202DE5}"/>
    <cellStyle name="Note 77 4 4" xfId="17528" xr:uid="{035C9367-6699-4DB2-A56F-4F41F36A198E}"/>
    <cellStyle name="Note 77 5" xfId="3434" xr:uid="{54602F2D-F6B2-4587-BFF2-4382E3D661A0}"/>
    <cellStyle name="Note 77 5 2" xfId="13635" xr:uid="{C21D763F-5457-47FC-95CA-2882B6AC2A99}"/>
    <cellStyle name="Note 77 5 2 2" xfId="5178" xr:uid="{63BF6A6E-0522-48AD-9ECE-30EC667C5FF0}"/>
    <cellStyle name="Note 77 5 2 3" xfId="30776" xr:uid="{04C5059F-E6DA-4D5D-A321-C8B0BB3BA3B4}"/>
    <cellStyle name="Note 77 5 3" xfId="7264" xr:uid="{92523778-34C6-4693-9D99-203A3EAD329D}"/>
    <cellStyle name="Note 77 5 4" xfId="6185" xr:uid="{D4CB9F2E-9831-4980-B51D-07E36545B216}"/>
    <cellStyle name="Note 77 5 5" xfId="25245" xr:uid="{B732E68F-0F75-4177-B22C-05D7726073C3}"/>
    <cellStyle name="Note 77 6" xfId="3855" xr:uid="{A3B20F7B-4669-4691-A37B-034587F56D84}"/>
    <cellStyle name="Note 77 6 2" xfId="14171" xr:uid="{769C0DC0-7255-4812-BBB4-B9B1533C5E52}"/>
    <cellStyle name="Note 77 6 2 2" xfId="5496" xr:uid="{4DF229DF-77D8-489D-8FB6-F34BE4018220}"/>
    <cellStyle name="Note 77 6 2 3" xfId="31199" xr:uid="{53AB2833-C7CA-44E7-9D4E-09F185585F72}"/>
    <cellStyle name="Note 77 6 3" xfId="19616" xr:uid="{2E9D270C-FD23-42E9-A393-485EF5EE0DDF}"/>
    <cellStyle name="Note 77 6 4" xfId="25678" xr:uid="{4E222498-B28A-4A4A-9DF3-13DB8663852E}"/>
    <cellStyle name="Note 77 7" xfId="7588" xr:uid="{2B70D851-D652-4C6D-80CD-A1842D7C9C56}"/>
    <cellStyle name="Note 77 7 2" xfId="13992" xr:uid="{6FC09A08-A334-4470-869F-3ECB03A6AFB8}"/>
    <cellStyle name="Note 77 7 2 2" xfId="23230" xr:uid="{61038F19-0809-4DF9-9CF7-7330F5CE3BDE}"/>
    <cellStyle name="Note 77 7 2 3" xfId="31022" xr:uid="{6F6816FB-F174-4325-BF5F-2C7CBD7CA0E6}"/>
    <cellStyle name="Note 77 7 3" xfId="19781" xr:uid="{949E9FBF-9727-4C7D-B5C3-802EC79893A1}"/>
    <cellStyle name="Note 77 7 4" xfId="25501" xr:uid="{A8E4E537-8431-4B07-B9E8-2C5197C0C47C}"/>
    <cellStyle name="Note 77 8" xfId="7936" xr:uid="{5B852C1A-14FD-45F3-A0F5-E7867DF8C562}"/>
    <cellStyle name="Note 77 8 2" xfId="14407" xr:uid="{0A49CA78-CC54-4DB6-A7C0-5EDE00DD50A7}"/>
    <cellStyle name="Note 77 8 2 2" xfId="18444" xr:uid="{57DC77C2-A2AC-4E33-AB0D-C0F23BAD036A}"/>
    <cellStyle name="Note 77 8 2 3" xfId="31423" xr:uid="{5144A723-808D-4C27-AFE7-DC792C60FE8C}"/>
    <cellStyle name="Note 77 8 3" xfId="19059" xr:uid="{813A5EFF-81C0-410E-B475-505C19A661BD}"/>
    <cellStyle name="Note 77 8 4" xfId="25902" xr:uid="{CE93C866-ACA4-4C2E-8408-15793F8055BF}"/>
    <cellStyle name="Note 77 9" xfId="8030" xr:uid="{F6325757-5591-4435-BDA5-A2375938CEEB}"/>
    <cellStyle name="Note 77 9 2" xfId="14501" xr:uid="{5C43BD9A-B2CB-4BD9-905E-54C2EC2E644A}"/>
    <cellStyle name="Note 77 9 2 2" xfId="5112" xr:uid="{B7B7AB9D-4215-43DD-A507-8E349F82B92B}"/>
    <cellStyle name="Note 77 9 2 3" xfId="31511" xr:uid="{FFC6A068-5475-41D0-91AC-F6CF2341385A}"/>
    <cellStyle name="Note 77 9 3" xfId="21562" xr:uid="{AA061692-C336-468E-87BF-24B96DEF5EC6}"/>
    <cellStyle name="Note 77 9 4" xfId="25991" xr:uid="{465E8F51-907C-4343-9CB0-CB5A0E61E64F}"/>
    <cellStyle name="Note 77_TRAFO" xfId="2463" xr:uid="{00000000-0005-0000-0000-0000A0090000}"/>
    <cellStyle name="Note 78" xfId="2464" xr:uid="{00000000-0005-0000-0000-0000A1090000}"/>
    <cellStyle name="Note 78 10" xfId="8645" xr:uid="{D85EE844-D2BC-4D4B-A4B2-323C19370717}"/>
    <cellStyle name="Note 78 10 2" xfId="15116" xr:uid="{6F91C202-FA9A-4A75-B9F7-68CD4B9478F0}"/>
    <cellStyle name="Note 78 10 2 2" xfId="20848" xr:uid="{168D543F-8C34-4C32-8969-2FDF689994B2}"/>
    <cellStyle name="Note 78 10 2 3" xfId="32018" xr:uid="{5C3C71EB-E82B-458B-B47D-F5784FC4B0B3}"/>
    <cellStyle name="Note 78 10 3" xfId="21379" xr:uid="{58809ACA-475A-4053-A23C-65F10EA96238}"/>
    <cellStyle name="Note 78 10 4" xfId="26497" xr:uid="{41970009-EB43-4873-BAEA-84A1B3146003}"/>
    <cellStyle name="Note 78 11" xfId="8412" xr:uid="{31585DDE-93BB-40BF-8A1D-BE9F7EFFC4FA}"/>
    <cellStyle name="Note 78 11 2" xfId="14883" xr:uid="{DAACD00F-A59A-44CE-A256-81B2046B4F28}"/>
    <cellStyle name="Note 78 11 2 2" xfId="18061" xr:uid="{335843F2-0C7D-4FC3-BC07-C1A3E2E69CD2}"/>
    <cellStyle name="Note 78 11 2 3" xfId="31794" xr:uid="{E9FC5A02-A05D-4286-8507-35659EB12734}"/>
    <cellStyle name="Note 78 11 3" xfId="19615" xr:uid="{B7BF6FDB-D45B-4B59-BFC4-59FE5E5C53B1}"/>
    <cellStyle name="Note 78 11 4" xfId="26275" xr:uid="{112F6A56-74A3-470C-85E9-CD3D30D13FF7}"/>
    <cellStyle name="Note 78 12" xfId="9126" xr:uid="{B45A1537-7CEF-491B-86B8-9D069289EDAE}"/>
    <cellStyle name="Note 78 12 2" xfId="15597" xr:uid="{CA7B9C47-AE20-4137-82C7-C281B15B28AB}"/>
    <cellStyle name="Note 78 12 2 2" xfId="5782" xr:uid="{FA4C22CF-0977-4B15-BAB4-FF00BC572F7D}"/>
    <cellStyle name="Note 78 12 2 3" xfId="32416" xr:uid="{55734A3E-C220-4BBB-96E4-A4CF08027C06}"/>
    <cellStyle name="Note 78 12 3" xfId="20871" xr:uid="{694E7930-C62A-4041-A766-C7AB75116FDF}"/>
    <cellStyle name="Note 78 12 4" xfId="26898" xr:uid="{EFC2A6F3-1C08-4749-9461-07AA244DBCF7}"/>
    <cellStyle name="Note 78 13" xfId="8950" xr:uid="{843BE81B-9145-4CBE-9CFD-867C2A669574}"/>
    <cellStyle name="Note 78 13 2" xfId="15421" xr:uid="{F7AD9EF2-1B1C-4A25-BCFD-B60798603E41}"/>
    <cellStyle name="Note 78 13 2 2" xfId="21547" xr:uid="{B0875064-7493-4F5B-BC46-887FE68CC400}"/>
    <cellStyle name="Note 78 13 2 3" xfId="32241" xr:uid="{07A98261-5A36-47CE-AFE2-6ADD64DC8B0E}"/>
    <cellStyle name="Note 78 13 3" xfId="22539" xr:uid="{89E81221-869F-475A-95CD-79E45E8F9BF2}"/>
    <cellStyle name="Note 78 13 4" xfId="26723" xr:uid="{9CABDF05-8F3A-414A-8889-06FB407A7A3F}"/>
    <cellStyle name="Note 78 14" xfId="9360" xr:uid="{389D307D-27F2-4497-BE6F-BF8DAF11F507}"/>
    <cellStyle name="Note 78 14 2" xfId="15831" xr:uid="{8B2B6060-01D5-4FEE-962C-60762C4B2257}"/>
    <cellStyle name="Note 78 14 2 2" xfId="5869" xr:uid="{85194756-EB79-4C6B-9141-27191A3B8EED}"/>
    <cellStyle name="Note 78 14 2 3" xfId="32641" xr:uid="{903B0F67-E931-4981-A2B8-9C6518A045AB}"/>
    <cellStyle name="Note 78 14 3" xfId="21731" xr:uid="{37E22A96-37BA-4250-BE40-9761A66A158D}"/>
    <cellStyle name="Note 78 14 4" xfId="27122" xr:uid="{C506F917-E5E4-40B1-A9C4-F0DEA1C5B724}"/>
    <cellStyle name="Note 78 15" xfId="9457" xr:uid="{DCB08C85-F1E6-4C98-87A9-7B5FAFB8BC01}"/>
    <cellStyle name="Note 78 15 2" xfId="15928" xr:uid="{AEEAD1FE-BBC7-4AF8-B117-63F9099A26D2}"/>
    <cellStyle name="Note 78 15 2 2" xfId="17357" xr:uid="{105E7442-50BD-4FFC-ABFB-7EF8A013DF0F}"/>
    <cellStyle name="Note 78 15 2 3" xfId="32725" xr:uid="{BC8701C5-E668-4655-8803-3CCB20797077}"/>
    <cellStyle name="Note 78 15 3" xfId="6010" xr:uid="{D101C42B-010C-435C-ADB5-9C7C38F93ED7}"/>
    <cellStyle name="Note 78 15 4" xfId="27206" xr:uid="{7BDA0136-3508-4F45-8A6C-38C83CCBFCF2}"/>
    <cellStyle name="Note 78 16" xfId="10050" xr:uid="{8394B30D-92BB-41CF-86C9-1F0DDF538D79}"/>
    <cellStyle name="Note 78 16 2" xfId="16521" xr:uid="{904754DB-60B1-419C-ABDE-CDBCB54944E8}"/>
    <cellStyle name="Note 78 16 2 2" xfId="5334" xr:uid="{BFC4FE84-F8D6-4485-9278-74FD836CE8C1}"/>
    <cellStyle name="Note 78 16 2 3" xfId="33138" xr:uid="{51F1481A-851E-4504-B445-E727C4533675}"/>
    <cellStyle name="Note 78 16 3" xfId="19229" xr:uid="{C4089FF4-DC47-401A-9510-6EB15AF94318}"/>
    <cellStyle name="Note 78 16 4" xfId="27626" xr:uid="{59526253-D08F-41F4-9622-34C8969F7261}"/>
    <cellStyle name="Note 78 17" xfId="10229" xr:uid="{09A00CB7-680F-4672-A920-42D92B5C2A90}"/>
    <cellStyle name="Note 78 17 2" xfId="16700" xr:uid="{D37C987A-6A11-43C6-BCAB-7265C5E2EE0F}"/>
    <cellStyle name="Note 78 17 2 2" xfId="20118" xr:uid="{AB7A7A20-0199-4844-85F5-B9EE6423C385}"/>
    <cellStyle name="Note 78 17 2 3" xfId="33315" xr:uid="{D992EC64-B723-449C-889A-8EEEA91BED99}"/>
    <cellStyle name="Note 78 17 3" xfId="19085" xr:uid="{3AD262C2-EC5D-43E2-B9A0-FEAD009D3663}"/>
    <cellStyle name="Note 78 17 4" xfId="27802" xr:uid="{855A3B11-F2C3-467C-8CA9-EF0876952A5F}"/>
    <cellStyle name="Note 78 18" xfId="10406" xr:uid="{46D6BFE2-2E41-47D7-BD1A-4581401FD991}"/>
    <cellStyle name="Note 78 18 2" xfId="16877" xr:uid="{20747D21-00BE-41D9-A124-358683DA23D7}"/>
    <cellStyle name="Note 78 18 2 2" xfId="20535" xr:uid="{83A7ED01-6B3D-4DCB-8801-8A9B85DF4F24}"/>
    <cellStyle name="Note 78 18 2 3" xfId="33490" xr:uid="{31CBF193-6C96-43A1-9D7A-5D1C72337EB4}"/>
    <cellStyle name="Note 78 18 3" xfId="21234" xr:uid="{2DF6D845-FF43-4758-BA65-937C9058F164}"/>
    <cellStyle name="Note 78 18 4" xfId="27978" xr:uid="{5E5053A2-024E-428F-AD6B-AC9D9FE56D03}"/>
    <cellStyle name="Note 78 19" xfId="10568" xr:uid="{64797E87-A8D3-4C35-B36A-F66359BFC2DF}"/>
    <cellStyle name="Note 78 19 2" xfId="17039" xr:uid="{25118FB2-4786-4E71-9DF0-6C6DAC1050EC}"/>
    <cellStyle name="Note 78 19 2 2" xfId="22114" xr:uid="{827E4512-E0C8-4AE1-A205-493EA9F84FA3}"/>
    <cellStyle name="Note 78 19 2 3" xfId="33650" xr:uid="{79B80733-8C7D-4B23-8AB7-23757C4FD2BC}"/>
    <cellStyle name="Note 78 19 3" xfId="5291" xr:uid="{913330BD-E9A4-4513-A2A6-A90454E3F0E0}"/>
    <cellStyle name="Note 78 19 4" xfId="28138" xr:uid="{C0C84FF9-8CF0-4BB8-8275-82B57FC1AF61}"/>
    <cellStyle name="Note 78 2" xfId="2465" xr:uid="{00000000-0005-0000-0000-0000A2090000}"/>
    <cellStyle name="Note 78 2 10" xfId="9127" xr:uid="{D91B3B31-BF4E-4279-86FC-ACBAE5E372EE}"/>
    <cellStyle name="Note 78 2 10 2" xfId="15598" xr:uid="{48D726D1-D151-4027-AD62-DFC825FDF93A}"/>
    <cellStyle name="Note 78 2 10 2 2" xfId="20145" xr:uid="{7E58F6C5-604F-4B57-A859-98AA34B30663}"/>
    <cellStyle name="Note 78 2 10 2 3" xfId="32417" xr:uid="{EAE73F05-0CB4-4761-8E54-9DB424662DFA}"/>
    <cellStyle name="Note 78 2 10 3" xfId="5166" xr:uid="{575D3CDD-CEBB-40C2-8288-8649B62AA2AF}"/>
    <cellStyle name="Note 78 2 10 4" xfId="26899" xr:uid="{7430DD06-66DD-4AA3-A6B5-3B8B412BBC5D}"/>
    <cellStyle name="Note 78 2 11" xfId="8951" xr:uid="{6D0B832B-765F-4658-A0AB-05B0D8D336DA}"/>
    <cellStyle name="Note 78 2 11 2" xfId="15422" xr:uid="{CF0882C4-3002-495B-92E1-3DA28D25F678}"/>
    <cellStyle name="Note 78 2 11 2 2" xfId="7097" xr:uid="{F4647F8D-2798-4CD8-9D3B-EF872C673B7C}"/>
    <cellStyle name="Note 78 2 11 2 3" xfId="32242" xr:uid="{49E4CB15-0AA0-4A80-BF94-18D1EB29D0AF}"/>
    <cellStyle name="Note 78 2 11 3" xfId="7765" xr:uid="{5CBB1E22-2543-4ED1-BB21-474AABA4047A}"/>
    <cellStyle name="Note 78 2 11 4" xfId="26724" xr:uid="{66A3AE61-F802-44B5-8B3B-90B20F6CE2AD}"/>
    <cellStyle name="Note 78 2 12" xfId="9361" xr:uid="{D07AFBBB-D26A-4E09-A136-0F5A6DAC6F17}"/>
    <cellStyle name="Note 78 2 12 2" xfId="15832" xr:uid="{B69551F2-DD0A-40F2-90D9-23AE1CCD7A01}"/>
    <cellStyle name="Note 78 2 12 2 2" xfId="5148" xr:uid="{E24C7096-F154-48C4-8756-30FA3834B9DA}"/>
    <cellStyle name="Note 78 2 12 2 3" xfId="32642" xr:uid="{9BBFF8D9-AF82-4C39-8ABD-DEA9673991FA}"/>
    <cellStyle name="Note 78 2 12 3" xfId="5733" xr:uid="{062D15CC-5D75-4B91-B99A-7DC385C81D64}"/>
    <cellStyle name="Note 78 2 12 4" xfId="27123" xr:uid="{489A4579-D4DC-4BB3-8E71-AE986EF77AA7}"/>
    <cellStyle name="Note 78 2 13" xfId="9456" xr:uid="{24B1F088-C737-40D2-A0BF-1A289E83F921}"/>
    <cellStyle name="Note 78 2 13 2" xfId="15927" xr:uid="{DFC03DCA-A3C5-44E2-A0A8-C10D3F06857A}"/>
    <cellStyle name="Note 78 2 13 2 2" xfId="20649" xr:uid="{C8FCC025-D3C1-4597-BF9B-09D39AF59143}"/>
    <cellStyle name="Note 78 2 13 2 3" xfId="32724" xr:uid="{B11D8838-D100-4CC1-AD79-F962111E9BF1}"/>
    <cellStyle name="Note 78 2 13 3" xfId="23569" xr:uid="{5F76C9BC-8601-4201-9271-424F02197231}"/>
    <cellStyle name="Note 78 2 13 4" xfId="27205" xr:uid="{716E3052-C1C1-469E-B428-51A485CAE732}"/>
    <cellStyle name="Note 78 2 14" xfId="10051" xr:uid="{F247D9E7-CF44-4E42-98E6-992742247702}"/>
    <cellStyle name="Note 78 2 14 2" xfId="16522" xr:uid="{C2DE67EF-407F-47F0-8AB0-9751AD65D66B}"/>
    <cellStyle name="Note 78 2 14 2 2" xfId="22689" xr:uid="{33C85E6B-CEAC-465B-9C21-8D59D76CA735}"/>
    <cellStyle name="Note 78 2 14 2 3" xfId="33139" xr:uid="{27488BFC-6663-48F7-9C37-81210D81CCA5}"/>
    <cellStyle name="Note 78 2 14 3" xfId="22158" xr:uid="{E874E53F-99B6-4072-9969-2A48FCB7D340}"/>
    <cellStyle name="Note 78 2 14 4" xfId="27627" xr:uid="{D1836285-9498-47B8-9280-CBB219FDDCAE}"/>
    <cellStyle name="Note 78 2 15" xfId="10230" xr:uid="{42D9F286-8F95-4C13-8C41-053E887A2015}"/>
    <cellStyle name="Note 78 2 15 2" xfId="16701" xr:uid="{EFEB4744-8537-432F-A975-F0556D2EB831}"/>
    <cellStyle name="Note 78 2 15 2 2" xfId="19651" xr:uid="{81619400-EF26-4B10-BD8B-6935CFBA33D0}"/>
    <cellStyle name="Note 78 2 15 2 3" xfId="33316" xr:uid="{94752AFF-AD8C-49FF-8C01-F5B1D8F6A914}"/>
    <cellStyle name="Note 78 2 15 3" xfId="5742" xr:uid="{27E3E33E-481F-4E40-9B7D-510C67D52777}"/>
    <cellStyle name="Note 78 2 15 4" xfId="27803" xr:uid="{5DB6AD41-F505-43A1-83D0-D8E9D8C93562}"/>
    <cellStyle name="Note 78 2 16" xfId="10407" xr:uid="{1FA0C40F-F2A1-4C40-93DD-131B1D1C68D6}"/>
    <cellStyle name="Note 78 2 16 2" xfId="16878" xr:uid="{7A34C21E-A99C-4FB1-8E55-A79FFAB2A296}"/>
    <cellStyle name="Note 78 2 16 2 2" xfId="19377" xr:uid="{FFB0D36B-64E6-40FC-9DC7-B66F0602E3CD}"/>
    <cellStyle name="Note 78 2 16 2 3" xfId="33491" xr:uid="{EC13012B-A553-4086-BD67-51A649884FFD}"/>
    <cellStyle name="Note 78 2 16 3" xfId="5324" xr:uid="{CED82C4F-1A17-4308-AECA-0FCC949BC3AF}"/>
    <cellStyle name="Note 78 2 16 4" xfId="27979" xr:uid="{56F7BAE5-6CD1-4A20-AC54-F94072AC171E}"/>
    <cellStyle name="Note 78 2 17" xfId="10569" xr:uid="{8C1DB78C-FF6F-4093-8F9E-E132A0F5D803}"/>
    <cellStyle name="Note 78 2 17 2" xfId="17040" xr:uid="{CB834A6D-7C20-4915-ADB0-4DD76AE4C604}"/>
    <cellStyle name="Note 78 2 17 2 2" xfId="17486" xr:uid="{06124802-0E65-4991-8A15-CCF3B2DF81F4}"/>
    <cellStyle name="Note 78 2 17 2 3" xfId="33651" xr:uid="{D73DCE13-7D87-4298-97BF-13F4AFFA4B9E}"/>
    <cellStyle name="Note 78 2 17 3" xfId="19921" xr:uid="{B41C4FB9-5797-4FB8-9AB5-D9A1F8039D9E}"/>
    <cellStyle name="Note 78 2 17 4" xfId="28139" xr:uid="{79FA1349-0216-41B1-AD60-B63A3F29DD74}"/>
    <cellStyle name="Note 78 2 18" xfId="11205" xr:uid="{7F4ABABF-8754-4990-94ED-1E7FAA0EFFC8}"/>
    <cellStyle name="Note 78 2 18 2" xfId="5878" xr:uid="{53C7D348-5A6B-4A5E-9B22-CD27CF109AD1}"/>
    <cellStyle name="Note 78 2 18 3" xfId="28527" xr:uid="{BEE3D016-5FDA-41B7-B97F-3E047D1317E1}"/>
    <cellStyle name="Note 78 2 19" xfId="11722" xr:uid="{6D64D765-2F85-482C-B42E-DBA94E7970BF}"/>
    <cellStyle name="Note 78 2 19 2" xfId="23591" xr:uid="{305BDCFC-CB90-4039-9B5A-AF36BB63188E}"/>
    <cellStyle name="Note 78 2 19 3" xfId="29008" xr:uid="{2EB57AE2-763B-4E10-B9A5-C287AE27C209}"/>
    <cellStyle name="Note 78 2 2" xfId="2466" xr:uid="{00000000-0005-0000-0000-0000A3090000}"/>
    <cellStyle name="Note 78 2 2 2" xfId="4350" xr:uid="{36F512AD-C3C0-423F-A7D2-DE835E33DE3F}"/>
    <cellStyle name="Note 78 2 2 2 2" xfId="13641" xr:uid="{C47A09CB-402F-4A38-A64A-EAA5C5D2E6D9}"/>
    <cellStyle name="Note 78 2 2 2 2 2" xfId="23889" xr:uid="{5D80A91C-B6BE-4F4F-BCF3-2BD233007A09}"/>
    <cellStyle name="Note 78 2 2 2 2 3" xfId="30782" xr:uid="{D60EDE1C-B22E-453D-B3F4-BD6B0BF215ED}"/>
    <cellStyle name="Note 78 2 2 2 3" xfId="4635" xr:uid="{EE481BB0-5778-42EE-8110-35AD165B2B9A}"/>
    <cellStyle name="Note 78 2 2 2 4" xfId="25251" xr:uid="{A53B28EC-297B-484A-97DA-BE0E77E60DD5}"/>
    <cellStyle name="Note 78 2 2 3" xfId="11723" xr:uid="{B8A03A4B-370C-4F1A-B5E1-B554BE129DC5}"/>
    <cellStyle name="Note 78 2 2 3 2" xfId="22021" xr:uid="{F1E0BA60-26DF-4B53-AD4F-79BA08EF313A}"/>
    <cellStyle name="Note 78 2 2 3 3" xfId="29009" xr:uid="{8F992242-F27B-4B26-9B49-A3B95C502E3E}"/>
    <cellStyle name="Note 78 2 2 4" xfId="12542" xr:uid="{ACAB0410-73DF-4D24-A2FB-34EE9BECA390}"/>
    <cellStyle name="Note 78 2 2 4 2" xfId="21481" xr:uid="{4349292A-FC29-4D93-B3D9-D95338667656}"/>
    <cellStyle name="Note 78 2 2 4 3" xfId="29768" xr:uid="{3C33356B-55DE-4B3C-B487-047A62391F6F}"/>
    <cellStyle name="Note 78 2 2 5" xfId="23886" xr:uid="{FA182540-34A4-405A-9266-53B1A12ECB36}"/>
    <cellStyle name="Note 78 2 20" xfId="10642" xr:uid="{BE44AFB3-4A81-4A9E-98DC-0496CE44C720}"/>
    <cellStyle name="Note 78 2 20 2" xfId="17732" xr:uid="{B599E537-1B12-47AB-9880-8C825DE40D4E}"/>
    <cellStyle name="Note 78 2 20 3" xfId="28197" xr:uid="{A234EA0A-95EA-45AD-AAA7-6E1912BCD8A0}"/>
    <cellStyle name="Note 78 2 21" xfId="11966" xr:uid="{F5D946DE-FFA3-4C3A-897B-B7718AE5B65D}"/>
    <cellStyle name="Note 78 2 21 2" xfId="20462" xr:uid="{5CCA7B42-96F8-422D-ABF0-C8BAAE796EAE}"/>
    <cellStyle name="Note 78 2 21 3" xfId="29245" xr:uid="{0684904B-8EBB-420F-8166-CD3EB42EE756}"/>
    <cellStyle name="Note 78 2 22" xfId="12149" xr:uid="{3583CF87-A461-45C8-A6A5-F07506C349FA}"/>
    <cellStyle name="Note 78 2 22 2" xfId="20779" xr:uid="{9EB6F6D7-B203-43D8-B3C4-40499A7B541E}"/>
    <cellStyle name="Note 78 2 22 3" xfId="29424" xr:uid="{A5FA67F2-415F-40D6-A9C4-11965E79677D}"/>
    <cellStyle name="Note 78 2 23" xfId="12267" xr:uid="{EDC59D4F-4F30-47A3-9BC0-E56231A079E3}"/>
    <cellStyle name="Note 78 2 23 2" xfId="21090" xr:uid="{117E7D44-E901-41F5-BE52-2FCF6EFE3DAD}"/>
    <cellStyle name="Note 78 2 23 3" xfId="29538" xr:uid="{934CC33B-AAB6-4194-9060-22F1F51B5922}"/>
    <cellStyle name="Note 78 2 24" xfId="17292" xr:uid="{1215BCC2-94E6-4BAF-BBEB-14E61FC12E0B}"/>
    <cellStyle name="Note 78 2 24 2" xfId="18898" xr:uid="{64C55982-148F-4A6D-B7F1-EDA604F9B93C}"/>
    <cellStyle name="Note 78 2 24 3" xfId="33856" xr:uid="{32D3A446-3308-457D-97E9-3B74EFD8F077}"/>
    <cellStyle name="Note 78 2 25" xfId="22024" xr:uid="{55F0ECA9-CEB7-4D91-A174-C413DDEF05A4}"/>
    <cellStyle name="Note 78 2 26" xfId="32926" xr:uid="{E34DCF9F-8B64-434E-803B-BDC5CB11C78B}"/>
    <cellStyle name="Note 78 2 27" xfId="24054" xr:uid="{22E017B7-2EAE-463A-A402-FDB62CA4730E}"/>
    <cellStyle name="Note 78 2 28" xfId="24101" xr:uid="{632D0AEF-B0E3-4254-A269-EDED1D4AF2C6}"/>
    <cellStyle name="Note 78 2 3" xfId="3431" xr:uid="{83FB903F-87B4-407A-AAD7-B191B3C7BEEE}"/>
    <cellStyle name="Note 78 2 3 2" xfId="13640" xr:uid="{DD38BE21-749D-429E-A52B-DECF64F7742F}"/>
    <cellStyle name="Note 78 2 3 2 2" xfId="5346" xr:uid="{07FC6162-0A95-471D-9A16-AC0B155CDA44}"/>
    <cellStyle name="Note 78 2 3 2 3" xfId="30781" xr:uid="{2B02213C-F1A2-4107-93FF-EFCD4651758F}"/>
    <cellStyle name="Note 78 2 3 3" xfId="7267" xr:uid="{20CF9737-07DA-42E5-AE9B-4927875873DD}"/>
    <cellStyle name="Note 78 2 3 4" xfId="22387" xr:uid="{FCFCAF0E-12CA-402A-BAEC-2A22DB90CB0E}"/>
    <cellStyle name="Note 78 2 3 5" xfId="25250" xr:uid="{8A2D4958-47D0-4C0E-B912-187B675CC8A0}"/>
    <cellStyle name="Note 78 2 4" xfId="3858" xr:uid="{599DEC17-F1CE-44A6-A138-67D2C384B154}"/>
    <cellStyle name="Note 78 2 4 2" xfId="14174" xr:uid="{AA83C8F5-1F9A-44F3-A841-D297CE98F1B9}"/>
    <cellStyle name="Note 78 2 4 2 2" xfId="4930" xr:uid="{7F9CEBA8-3FBB-4446-8ED7-DB8DF4AF2A6C}"/>
    <cellStyle name="Note 78 2 4 2 3" xfId="31202" xr:uid="{97FAFEC4-D0C4-4582-8159-0B359A57545F}"/>
    <cellStyle name="Note 78 2 4 3" xfId="19060" xr:uid="{536C4F75-ED44-4219-83B7-8E9B0E603792}"/>
    <cellStyle name="Note 78 2 4 4" xfId="25681" xr:uid="{33EBE5E9-893B-4659-856C-720A38831064}"/>
    <cellStyle name="Note 78 2 5" xfId="7591" xr:uid="{28F9D0F6-555B-46D3-968E-1F2459702025}"/>
    <cellStyle name="Note 78 2 5 2" xfId="13995" xr:uid="{ECD8A083-C51D-47C9-8D56-F1B025A5E771}"/>
    <cellStyle name="Note 78 2 5 2 2" xfId="5275" xr:uid="{2E4D7AD2-98B7-44C4-A40A-74F952EA525F}"/>
    <cellStyle name="Note 78 2 5 2 3" xfId="31025" xr:uid="{86A8B974-C0D1-4ADB-89B8-EC4062114EFC}"/>
    <cellStyle name="Note 78 2 5 3" xfId="17861" xr:uid="{63EE0AFF-7E98-4B29-85EF-12B0F9A0DA2B}"/>
    <cellStyle name="Note 78 2 5 4" xfId="25504" xr:uid="{7F2A6F58-178D-4DB7-9AB7-E60AC156E0D9}"/>
    <cellStyle name="Note 78 2 6" xfId="7939" xr:uid="{125E66CF-6F93-4AEE-AE66-B691638E5C4C}"/>
    <cellStyle name="Note 78 2 6 2" xfId="14410" xr:uid="{CD8A9DB3-7450-4CC2-A41C-8D6E42DC5CF1}"/>
    <cellStyle name="Note 78 2 6 2 2" xfId="22864" xr:uid="{FEC0D670-1CE1-4E65-B4CB-835E3F2E4CF4}"/>
    <cellStyle name="Note 78 2 6 2 3" xfId="31426" xr:uid="{7B621033-DF35-40AC-AA2A-F2F6548EACEF}"/>
    <cellStyle name="Note 78 2 6 3" xfId="20297" xr:uid="{97893EFA-01C7-4006-85DD-B4282097ECA1}"/>
    <cellStyle name="Note 78 2 6 4" xfId="25905" xr:uid="{F347B9FB-C278-4A68-8B7C-3A0D04EC67DD}"/>
    <cellStyle name="Note 78 2 7" xfId="8027" xr:uid="{52F958C7-FA63-42CE-A209-AD678A3D5E52}"/>
    <cellStyle name="Note 78 2 7 2" xfId="14498" xr:uid="{CCF788FD-3118-4746-BDE1-65973F769E7C}"/>
    <cellStyle name="Note 78 2 7 2 2" xfId="4416" xr:uid="{B2983423-17AF-41E8-A689-A579AFCF5C14}"/>
    <cellStyle name="Note 78 2 7 2 3" xfId="31508" xr:uid="{986A9EAB-8060-48F3-B248-F8D7DBB428B4}"/>
    <cellStyle name="Note 78 2 7 3" xfId="18944" xr:uid="{A26FBA18-7D37-4C4B-8DF8-BCADE75186B8}"/>
    <cellStyle name="Note 78 2 7 4" xfId="25988" xr:uid="{2396B896-5A85-4C43-BCF3-C44D4E4DBB05}"/>
    <cellStyle name="Note 78 2 8" xfId="8646" xr:uid="{A8F19445-2D5F-4522-B388-4485BD108C48}"/>
    <cellStyle name="Note 78 2 8 2" xfId="15117" xr:uid="{C7EE34DC-94C6-4593-AB20-BE2BA833CF0C}"/>
    <cellStyle name="Note 78 2 8 2 2" xfId="4866" xr:uid="{C4DACC61-5F7F-4747-98C3-CEB8797127F1}"/>
    <cellStyle name="Note 78 2 8 2 3" xfId="32019" xr:uid="{A3DD080F-DC64-435D-B45F-10BCDB9CA609}"/>
    <cellStyle name="Note 78 2 8 3" xfId="18269" xr:uid="{ECEED955-B4C2-4DA2-B0EF-7F43CD359A4E}"/>
    <cellStyle name="Note 78 2 8 4" xfId="26498" xr:uid="{140289D1-D912-4705-9588-33270FA0F8DA}"/>
    <cellStyle name="Note 78 2 9" xfId="8542" xr:uid="{4F13F111-36F2-43F5-92C6-0FD8192076D9}"/>
    <cellStyle name="Note 78 2 9 2" xfId="15013" xr:uid="{4C0922EC-3398-413C-8A15-892E2A325278}"/>
    <cellStyle name="Note 78 2 9 2 2" xfId="18082" xr:uid="{4FE900EB-750A-4017-AB0E-98BCFEE55903}"/>
    <cellStyle name="Note 78 2 9 2 3" xfId="31921" xr:uid="{12F7C20A-C900-45E1-9266-E3E02351568E}"/>
    <cellStyle name="Note 78 2 9 3" xfId="17711" xr:uid="{3BEB884A-0EF7-40EE-95E1-76F4AD7ADFF3}"/>
    <cellStyle name="Note 78 2 9 4" xfId="26401" xr:uid="{0FD159CC-C71E-4A34-A43C-A406F27FC48C}"/>
    <cellStyle name="Note 78 20" xfId="11204" xr:uid="{08039599-E893-4BDD-92F9-928F6D467822}"/>
    <cellStyle name="Note 78 20 2" xfId="5644" xr:uid="{11798032-5D2D-41CA-B77C-C6BE8604BC80}"/>
    <cellStyle name="Note 78 20 3" xfId="28526" xr:uid="{A68FED6E-A4DD-4B9D-9A60-D68DDF1E7991}"/>
    <cellStyle name="Note 78 21" xfId="11721" xr:uid="{365F104B-6FB9-4B41-9550-DD82767A5CC8}"/>
    <cellStyle name="Note 78 21 2" xfId="6995" xr:uid="{F05B5445-E45A-4FDF-AD62-574C750CA24A}"/>
    <cellStyle name="Note 78 21 3" xfId="29007" xr:uid="{8FE9DE97-C4BC-4F5C-8C64-37447A395D85}"/>
    <cellStyle name="Note 78 22" xfId="10643" xr:uid="{E025EFAC-5DDE-44FB-9F7C-CBED0BE42DA7}"/>
    <cellStyle name="Note 78 22 2" xfId="20360" xr:uid="{2E387261-EA5C-454A-9DCD-DD9E3920745C}"/>
    <cellStyle name="Note 78 22 3" xfId="28198" xr:uid="{17041B27-B630-4A55-B529-3B1D0B9FEC77}"/>
    <cellStyle name="Note 78 23" xfId="11965" xr:uid="{C39F6A45-E209-4418-9E0F-39C4F24262BD}"/>
    <cellStyle name="Note 78 23 2" xfId="22356" xr:uid="{1BEB0D38-4351-4C54-A5D9-F9078D67143F}"/>
    <cellStyle name="Note 78 23 3" xfId="29244" xr:uid="{876F69FE-3A94-48F0-A98F-1FD4D5831214}"/>
    <cellStyle name="Note 78 24" xfId="12148" xr:uid="{605F55A5-6CC8-4BA9-BC65-AFF24C88C80A}"/>
    <cellStyle name="Note 78 24 2" xfId="21224" xr:uid="{C0314B79-8C5F-4472-B4FE-6FC8BE1F465B}"/>
    <cellStyle name="Note 78 24 3" xfId="29423" xr:uid="{13AF48DB-FB5D-49FA-B035-311AB8C2FDBD}"/>
    <cellStyle name="Note 78 25" xfId="12266" xr:uid="{9F7D9631-B796-4222-B562-A4ED287725D0}"/>
    <cellStyle name="Note 78 25 2" xfId="18884" xr:uid="{38FED54B-D3B2-4CD2-ABC1-7E4CF316D10C}"/>
    <cellStyle name="Note 78 25 3" xfId="29537" xr:uid="{115824F9-80A8-4EB4-8AB6-DFBF1F1AC60A}"/>
    <cellStyle name="Note 78 26" xfId="17291" xr:uid="{1FE9D682-0AEC-4A52-BBF0-B1F3E2B52CCC}"/>
    <cellStyle name="Note 78 26 2" xfId="5216" xr:uid="{13FB4F04-CD82-47EF-9DA0-400484AA68CD}"/>
    <cellStyle name="Note 78 26 3" xfId="33855" xr:uid="{39A79003-532E-4A08-90A2-CC04400D1B81}"/>
    <cellStyle name="Note 78 27" xfId="22557" xr:uid="{748526E4-7740-4600-BED1-8C0301A6F9D5}"/>
    <cellStyle name="Note 78 28" xfId="33937" xr:uid="{7CA48FBC-FD23-4105-8095-EE4600557F41}"/>
    <cellStyle name="Note 78 29" xfId="33916" xr:uid="{3C4CC111-320A-42C9-8A42-0AAC95C83AF9}"/>
    <cellStyle name="Note 78 3" xfId="2467" xr:uid="{00000000-0005-0000-0000-0000A4090000}"/>
    <cellStyle name="Note 78 3 2" xfId="4351" xr:uid="{0BC94406-FE77-4B9C-8F4F-13C8F0975A34}"/>
    <cellStyle name="Note 78 3 2 2" xfId="13642" xr:uid="{5503C92E-06E2-4627-A06F-413AFBFC26AC}"/>
    <cellStyle name="Note 78 3 2 2 2" xfId="18770" xr:uid="{1B0FA6E7-BBB5-4615-BCFC-17B320483493}"/>
    <cellStyle name="Note 78 3 2 2 3" xfId="30783" xr:uid="{B10C47A3-124B-41D9-B289-AAA581B6772C}"/>
    <cellStyle name="Note 78 3 2 3" xfId="18489" xr:uid="{638776F9-8A5C-4F62-B322-25A1134FCF69}"/>
    <cellStyle name="Note 78 3 2 4" xfId="25252" xr:uid="{65200B0B-F778-47FB-A7F3-9B3A03CD1940}"/>
    <cellStyle name="Note 78 3 3" xfId="11724" xr:uid="{562B699B-EA51-4507-95C5-48AE9A507D21}"/>
    <cellStyle name="Note 78 3 3 2" xfId="6639" xr:uid="{C7C7D4D5-9746-4799-B7F4-601435D2A6AC}"/>
    <cellStyle name="Note 78 3 3 3" xfId="29010" xr:uid="{4514E09B-6C0F-43F5-B256-FA7400A8C743}"/>
    <cellStyle name="Note 78 3 4" xfId="12543" xr:uid="{09FA87E7-49E1-40D8-9E89-A79E2417FF4E}"/>
    <cellStyle name="Note 78 3 4 2" xfId="22439" xr:uid="{5CF12B0A-59C0-46FA-A3A1-F17A790BB04A}"/>
    <cellStyle name="Note 78 3 4 3" xfId="29769" xr:uid="{F27A5AC5-234C-41A0-B010-94D79AA208D4}"/>
    <cellStyle name="Note 78 3 5" xfId="23868" xr:uid="{51F902CC-B996-46CC-8100-04D7268C23B6}"/>
    <cellStyle name="Note 78 3 6" xfId="24238" xr:uid="{C6AF71C7-89E2-4874-815A-8255F8E12B40}"/>
    <cellStyle name="Note 78 30" xfId="34184" xr:uid="{1BFD83A3-39A0-429E-A1DF-A68246DD4361}"/>
    <cellStyle name="Note 78 4" xfId="3353" xr:uid="{262FA922-FC5B-49C6-85F9-FDB3DFD4364C}"/>
    <cellStyle name="Note 78 4 2" xfId="12983" xr:uid="{63698EF9-28DB-4BE3-BD63-83159F633F93}"/>
    <cellStyle name="Note 78 4 2 2" xfId="4742" xr:uid="{53B29D7A-C9F0-499E-AEC2-0A7DCE99631C}"/>
    <cellStyle name="Note 78 4 2 3" xfId="30208" xr:uid="{CA920172-CC2D-40B5-9DAF-B8CD147C46B5}"/>
    <cellStyle name="Note 78 4 3" xfId="6633" xr:uid="{B76FD958-252F-4244-965D-90DC63C57AC7}"/>
    <cellStyle name="Note 78 4 4" xfId="19842" xr:uid="{314DC9B9-20F4-4122-97E4-FE688FA3F8A5}"/>
    <cellStyle name="Note 78 5" xfId="3432" xr:uid="{3601523A-0A6A-428B-9742-0206B9331CF0}"/>
    <cellStyle name="Note 78 5 2" xfId="13639" xr:uid="{6922B0DF-3307-49A8-8D03-76EF8639A23F}"/>
    <cellStyle name="Note 78 5 2 2" xfId="18133" xr:uid="{AA51EEB6-9500-4EEA-B9F9-F0BE58694DA3}"/>
    <cellStyle name="Note 78 5 2 3" xfId="30780" xr:uid="{24D11A04-7CB3-49A5-A21A-8CE49D1E6B09}"/>
    <cellStyle name="Note 78 5 3" xfId="7266" xr:uid="{CE1866A5-3D00-4821-B1CB-0BDEE2A28DD3}"/>
    <cellStyle name="Note 78 5 4" xfId="22878" xr:uid="{5A248D89-8222-444B-945C-9056CF819072}"/>
    <cellStyle name="Note 78 5 5" xfId="25249" xr:uid="{A0E58170-1BB6-4278-8E70-F17BC56FEA95}"/>
    <cellStyle name="Note 78 6" xfId="3857" xr:uid="{86237C0D-B08C-4F92-B51B-AC0690CEF2D1}"/>
    <cellStyle name="Note 78 6 2" xfId="14173" xr:uid="{3405D83F-A5B5-45AA-A8C5-C6C5B056D4B9}"/>
    <cellStyle name="Note 78 6 2 2" xfId="21364" xr:uid="{EC4720A7-8CC3-44F8-8308-38DFEC5433A7}"/>
    <cellStyle name="Note 78 6 2 3" xfId="31201" xr:uid="{FE932A92-DF7C-4F10-B286-F7966C0C66AD}"/>
    <cellStyle name="Note 78 6 3" xfId="20754" xr:uid="{01762FF6-76D8-4852-AC15-7681FCA6A0AC}"/>
    <cellStyle name="Note 78 6 4" xfId="25680" xr:uid="{42A612A6-2981-45E1-A70C-FF276E7FAFDB}"/>
    <cellStyle name="Note 78 7" xfId="7590" xr:uid="{6ABD7A7E-E146-4CFA-A4B2-3ADD2B174577}"/>
    <cellStyle name="Note 78 7 2" xfId="13994" xr:uid="{1D3F82BB-5CA9-425B-A3CE-53A882558A90}"/>
    <cellStyle name="Note 78 7 2 2" xfId="6097" xr:uid="{7A9BB119-97DE-4EF1-B5B9-25B5584C4CD5}"/>
    <cellStyle name="Note 78 7 2 3" xfId="31024" xr:uid="{E58C55C8-EFA6-4C35-A140-809340CFBED3}"/>
    <cellStyle name="Note 78 7 3" xfId="22572" xr:uid="{6923EDF1-B341-4A8E-AAA6-C460D4291F88}"/>
    <cellStyle name="Note 78 7 4" xfId="25503" xr:uid="{C5030D51-1A41-40F8-B6FF-D4120579BC39}"/>
    <cellStyle name="Note 78 8" xfId="7938" xr:uid="{F96B28BD-788E-45FC-9A8C-64F54F884BB7}"/>
    <cellStyle name="Note 78 8 2" xfId="14409" xr:uid="{FDEFA162-A8FA-4D63-B3C2-754EC4116639}"/>
    <cellStyle name="Note 78 8 2 2" xfId="22318" xr:uid="{8A8EBC4B-9849-48B1-A037-0BCC78B67C58}"/>
    <cellStyle name="Note 78 8 2 3" xfId="31425" xr:uid="{2D19E796-8C6B-479C-B53A-4BCBE555A72D}"/>
    <cellStyle name="Note 78 8 3" xfId="19470" xr:uid="{438D22BB-34E5-4FB0-BF09-787BB20AD63F}"/>
    <cellStyle name="Note 78 8 4" xfId="25904" xr:uid="{E0E85C95-C0E7-46F9-9828-A18380858005}"/>
    <cellStyle name="Note 78 9" xfId="8028" xr:uid="{600C304B-AF3D-4F7D-8022-CD4058CEA150}"/>
    <cellStyle name="Note 78 9 2" xfId="14499" xr:uid="{15EDFD77-82FC-44BE-A643-7F47BA69C34C}"/>
    <cellStyle name="Note 78 9 2 2" xfId="18621" xr:uid="{917D3CF1-CD11-440B-B08A-354C93AC7340}"/>
    <cellStyle name="Note 78 9 2 3" xfId="31509" xr:uid="{CE2F8BBC-81B8-4553-B2CD-680C0FC0B917}"/>
    <cellStyle name="Note 78 9 3" xfId="19894" xr:uid="{DDC9CBF5-FB43-4193-A26A-D48877BC4498}"/>
    <cellStyle name="Note 78 9 4" xfId="25989" xr:uid="{7CC089C4-85DF-4206-B228-6BECB42E644D}"/>
    <cellStyle name="Note 78_TRAFO" xfId="2468" xr:uid="{00000000-0005-0000-0000-0000A5090000}"/>
    <cellStyle name="Note 79" xfId="3715" xr:uid="{F51C566C-6202-44DC-A061-9B180D33E092}"/>
    <cellStyle name="Note 79 2" xfId="13340" xr:uid="{E2F11842-E8A5-48EA-B4A2-A5C891EC2B30}"/>
    <cellStyle name="Note 79 2 2" xfId="19649" xr:uid="{78E845A1-8FFB-414C-B001-169CC00396A1}"/>
    <cellStyle name="Note 79 2 3" xfId="30481" xr:uid="{8466D7DB-01DD-4E27-B6F9-E7AC5609A288}"/>
    <cellStyle name="Note 79 3" xfId="7020" xr:uid="{5B905696-1C0B-4CEC-A3A2-5305D46D39F9}"/>
    <cellStyle name="Note 79 4" xfId="22051" xr:uid="{F5492019-6E0D-4098-8EFE-522680E0B4AB}"/>
    <cellStyle name="Note 79 5" xfId="24950" xr:uid="{7483A446-5D40-40BE-9136-CA7F4432B85B}"/>
    <cellStyle name="Note 8" xfId="2469" xr:uid="{00000000-0005-0000-0000-0000A6090000}"/>
    <cellStyle name="Note 8 10" xfId="8556" xr:uid="{29F9E450-F558-4945-A220-7617B84A4971}"/>
    <cellStyle name="Note 8 10 2" xfId="15027" xr:uid="{6331BF7F-E037-4257-919A-7A1275D149EC}"/>
    <cellStyle name="Note 8 10 2 2" xfId="21926" xr:uid="{EE045D99-CF64-4E40-ABE2-E9779BDAD530}"/>
    <cellStyle name="Note 8 10 2 3" xfId="31934" xr:uid="{CA60D01F-4AF8-4164-93AF-A4A38012E48C}"/>
    <cellStyle name="Note 8 10 3" xfId="5768" xr:uid="{2A6B6DCF-8589-469B-92EA-4468623F588C}"/>
    <cellStyle name="Note 8 10 4" xfId="26414" xr:uid="{06505F3D-BE1B-4E7C-9764-E8EC4EBB2602}"/>
    <cellStyle name="Note 8 11" xfId="9128" xr:uid="{19B31AAB-1907-49B4-BB21-B12A10210B5E}"/>
    <cellStyle name="Note 8 11 2" xfId="15599" xr:uid="{857AF8DE-7247-4273-8FFC-686DAAB27776}"/>
    <cellStyle name="Note 8 11 2 2" xfId="4697" xr:uid="{40FBDF65-D09E-429D-9253-DFB94A25E36D}"/>
    <cellStyle name="Note 8 11 2 3" xfId="32418" xr:uid="{DCBA885A-D95F-4BA9-B33A-F9935381CC49}"/>
    <cellStyle name="Note 8 11 3" xfId="20515" xr:uid="{B94D1CBF-25E7-4EEC-A49E-27E48B762160}"/>
    <cellStyle name="Note 8 11 4" xfId="26900" xr:uid="{E7FFC02D-7694-4E92-9E69-DCBC72A94084}"/>
    <cellStyle name="Note 8 12" xfId="9198" xr:uid="{E1A2F388-9DBD-4452-A94B-417C7DF17691}"/>
    <cellStyle name="Note 8 12 2" xfId="15669" xr:uid="{145833C1-013F-4BD6-B05A-554FCD694142}"/>
    <cellStyle name="Note 8 12 2 2" xfId="17407" xr:uid="{B2D3700E-3A61-4151-9F64-0E8BCCA7F3AF}"/>
    <cellStyle name="Note 8 12 2 3" xfId="32483" xr:uid="{5C3F4E6B-5C33-4181-A932-4A7DB6BEF8AE}"/>
    <cellStyle name="Note 8 12 3" xfId="22212" xr:uid="{8478E95B-4E9C-46FF-BB99-4ADBEAA48CFD}"/>
    <cellStyle name="Note 8 12 4" xfId="26965" xr:uid="{50EFBCCE-DC13-4616-88CE-214F63B4C263}"/>
    <cellStyle name="Note 8 13" xfId="9362" xr:uid="{E720A8CB-3620-407D-8C65-446CE3E8C4EF}"/>
    <cellStyle name="Note 8 13 2" xfId="15833" xr:uid="{132959F7-01E5-40D0-9B67-9757FF5A501D}"/>
    <cellStyle name="Note 8 13 2 2" xfId="5246" xr:uid="{3D7E4B30-5E02-4F68-87C4-BE283C47B2E2}"/>
    <cellStyle name="Note 8 13 2 3" xfId="32643" xr:uid="{6186B67A-BAEA-4C6B-8DD1-82C6F1575B01}"/>
    <cellStyle name="Note 8 13 3" xfId="5325" xr:uid="{B2F48D86-FB79-42BF-9309-2570B01E5D97}"/>
    <cellStyle name="Note 8 13 4" xfId="27124" xr:uid="{5C17B3B0-77E7-47ED-B8E1-D581F9406930}"/>
    <cellStyle name="Note 8 14" xfId="9455" xr:uid="{DF20C76E-3BFA-482C-950B-1D092AD9B494}"/>
    <cellStyle name="Note 8 14 2" xfId="15926" xr:uid="{9EECFEA0-FBF2-452D-8A2D-23B092F7FB21}"/>
    <cellStyle name="Note 8 14 2 2" xfId="17350" xr:uid="{7818A930-8A1B-4B44-8CFF-6FDC60023909}"/>
    <cellStyle name="Note 8 14 2 3" xfId="32723" xr:uid="{4695A27E-D0C2-4234-BA9C-27A95372D350}"/>
    <cellStyle name="Note 8 14 3" xfId="22378" xr:uid="{55B93ED8-8438-417D-9DAB-6A0BDE999A45}"/>
    <cellStyle name="Note 8 14 4" xfId="27204" xr:uid="{509DE3F3-A76B-4DB7-B7AD-8C2C2E526570}"/>
    <cellStyle name="Note 8 15" xfId="10052" xr:uid="{9D5F8844-72D4-41DB-AB7B-2EBDA270E7EA}"/>
    <cellStyle name="Note 8 15 2" xfId="16523" xr:uid="{B1064DBB-9902-4F1D-86E1-9147D0CC2FE1}"/>
    <cellStyle name="Note 8 15 2 2" xfId="18389" xr:uid="{7BF6B378-45C4-439A-A71C-AC75A2DA94F5}"/>
    <cellStyle name="Note 8 15 2 3" xfId="33140" xr:uid="{5343E636-368E-4197-8412-DBC885549507}"/>
    <cellStyle name="Note 8 15 3" xfId="19395" xr:uid="{D5D7246B-E095-41E0-9A40-D4CAC566CFB2}"/>
    <cellStyle name="Note 8 15 4" xfId="27628" xr:uid="{17C7EB72-451C-48BA-B299-9DA84537F7B2}"/>
    <cellStyle name="Note 8 16" xfId="10231" xr:uid="{4DFD449A-6809-4711-BCF1-45F2D7B74399}"/>
    <cellStyle name="Note 8 16 2" xfId="16702" xr:uid="{9AF7CECA-FBA1-4F09-8697-5C6D136D680E}"/>
    <cellStyle name="Note 8 16 2 2" xfId="21236" xr:uid="{D7424C06-7CBF-4F67-A17C-00B25079BA91}"/>
    <cellStyle name="Note 8 16 2 3" xfId="33317" xr:uid="{53C331AD-BF6F-49B8-B91F-C43BA37C0A14}"/>
    <cellStyle name="Note 8 16 3" xfId="21515" xr:uid="{E81B7E36-B728-4389-B2E4-04B230C0899F}"/>
    <cellStyle name="Note 8 16 4" xfId="27804" xr:uid="{369ED679-C4FC-48A5-BDDD-B52D1B6C32F5}"/>
    <cellStyle name="Note 8 17" xfId="10408" xr:uid="{7FCC14AE-E8E1-49A8-8BDD-9471389E8D2D}"/>
    <cellStyle name="Note 8 17 2" xfId="16879" xr:uid="{0FC921B0-43C2-46C5-806F-D89098C1A480}"/>
    <cellStyle name="Note 8 17 2 2" xfId="20854" xr:uid="{245B70A4-1078-4CBF-ABCA-C46F206EF468}"/>
    <cellStyle name="Note 8 17 2 3" xfId="33492" xr:uid="{FE5420C1-D140-4FF2-ABA8-CE6BAD5F1C32}"/>
    <cellStyle name="Note 8 17 3" xfId="21384" xr:uid="{84125A1A-9B17-4118-971B-0566A6B8E9F4}"/>
    <cellStyle name="Note 8 17 4" xfId="27980" xr:uid="{CC739C20-1533-4BB6-9B87-7FBA74010817}"/>
    <cellStyle name="Note 8 18" xfId="10570" xr:uid="{10FC6817-F5E1-46FA-BA39-27F4E219136A}"/>
    <cellStyle name="Note 8 18 2" xfId="17041" xr:uid="{501BC07C-7FAE-4074-B25C-EE6ED0F9CAEA}"/>
    <cellStyle name="Note 8 18 2 2" xfId="5932" xr:uid="{FD660831-1364-493B-9961-B8F792DD05B6}"/>
    <cellStyle name="Note 8 18 2 3" xfId="33652" xr:uid="{FE1B8AFB-0F19-4EB7-8D27-F99FCA4C9DB5}"/>
    <cellStyle name="Note 8 18 3" xfId="5720" xr:uid="{4394970B-67DA-4582-8B37-1ED587A45AA9}"/>
    <cellStyle name="Note 8 18 4" xfId="28140" xr:uid="{1B9729EA-FD5F-453F-A0F4-65B574F139DE}"/>
    <cellStyle name="Note 8 19" xfId="11206" xr:uid="{BB61EBAA-D42C-4C41-B948-1CCD479F57AA}"/>
    <cellStyle name="Note 8 19 2" xfId="23009" xr:uid="{2EAF0446-2597-440A-8144-5B12F7917836}"/>
    <cellStyle name="Note 8 19 3" xfId="28528" xr:uid="{C54DF0CB-93FF-4252-9BEE-A642C7CBECDA}"/>
    <cellStyle name="Note 8 2" xfId="2470" xr:uid="{00000000-0005-0000-0000-0000A7090000}"/>
    <cellStyle name="Note 8 2 10" xfId="9129" xr:uid="{E167D148-4A4B-44A3-BDB1-2B58BC5C3075}"/>
    <cellStyle name="Note 8 2 10 2" xfId="15600" xr:uid="{EBD3724B-37D2-4AB7-9879-6598AC4D3CAB}"/>
    <cellStyle name="Note 8 2 10 2 2" xfId="19124" xr:uid="{2766B492-3A88-46D1-94F3-8F089969F6C7}"/>
    <cellStyle name="Note 8 2 10 2 3" xfId="32419" xr:uid="{A2A0D47B-8F3C-462F-BAEF-34D853C5B7B4}"/>
    <cellStyle name="Note 8 2 10 3" xfId="17660" xr:uid="{D08D5DEE-F3B9-41E9-A79B-CABF94D12418}"/>
    <cellStyle name="Note 8 2 10 4" xfId="26901" xr:uid="{BA48BF1B-438D-48B0-A0E2-674F81916DB6}"/>
    <cellStyle name="Note 8 2 11" xfId="8952" xr:uid="{2BDFA171-EA9B-4D9C-B108-FCF6C84E2920}"/>
    <cellStyle name="Note 8 2 11 2" xfId="15423" xr:uid="{0EC81774-0F57-45E9-9F06-C2BB2E528EAB}"/>
    <cellStyle name="Note 8 2 11 2 2" xfId="19542" xr:uid="{4B7453C5-49E0-4DA1-99B6-1425F3DB7532}"/>
    <cellStyle name="Note 8 2 11 2 3" xfId="32243" xr:uid="{646F435C-8699-4C9B-B443-F3ADA66DD725}"/>
    <cellStyle name="Note 8 2 11 3" xfId="5423" xr:uid="{E2D93418-20D7-48BC-9E70-F611512E3300}"/>
    <cellStyle name="Note 8 2 11 4" xfId="26725" xr:uid="{6A385004-8765-4542-8D9A-412F792CA53E}"/>
    <cellStyle name="Note 8 2 12" xfId="9363" xr:uid="{6F696AB4-ADC1-43C2-BC7E-3147AF0E6429}"/>
    <cellStyle name="Note 8 2 12 2" xfId="15834" xr:uid="{8A503FDC-D60E-44FE-BC12-379A5C7B6657}"/>
    <cellStyle name="Note 8 2 12 2 2" xfId="5278" xr:uid="{7CF9E85E-EFD0-4666-BF02-8BD56D3CC967}"/>
    <cellStyle name="Note 8 2 12 2 3" xfId="32644" xr:uid="{104BC507-76A4-42DA-A8CC-A6D051854DA8}"/>
    <cellStyle name="Note 8 2 12 3" xfId="20598" xr:uid="{067FA975-D771-44DB-B84D-9BAA2F5FC8B0}"/>
    <cellStyle name="Note 8 2 12 4" xfId="27125" xr:uid="{E331EEA5-D89F-4130-9074-CDA7DAA7CED3}"/>
    <cellStyle name="Note 8 2 13" xfId="9454" xr:uid="{5E77BBB0-5A97-417B-AF0C-E0DCAC4C0233}"/>
    <cellStyle name="Note 8 2 13 2" xfId="15925" xr:uid="{D151D52F-01F8-45B1-B215-325981395A70}"/>
    <cellStyle name="Note 8 2 13 2 2" xfId="22379" xr:uid="{F497F64C-4BE3-4029-BC23-04DB21069A1B}"/>
    <cellStyle name="Note 8 2 13 2 3" xfId="32722" xr:uid="{C7EB50F7-C63D-4910-BF1D-BF99F2F20B37}"/>
    <cellStyle name="Note 8 2 13 3" xfId="23052" xr:uid="{EBCD35BA-2980-43B3-9A91-3D3C9296E178}"/>
    <cellStyle name="Note 8 2 13 4" xfId="27203" xr:uid="{718B578E-2364-422E-A165-074B7F6AE5D9}"/>
    <cellStyle name="Note 8 2 14" xfId="10053" xr:uid="{4DED3553-B489-4406-911C-8392535B4817}"/>
    <cellStyle name="Note 8 2 14 2" xfId="16524" xr:uid="{A9D631C2-3538-492A-A174-10EDF5EDBA50}"/>
    <cellStyle name="Note 8 2 14 2 2" xfId="19729" xr:uid="{B584DBE2-7EBC-4D77-B75E-C8F8F5291F80}"/>
    <cellStyle name="Note 8 2 14 2 3" xfId="33141" xr:uid="{22D64479-9624-4170-A342-38A73D70C863}"/>
    <cellStyle name="Note 8 2 14 3" xfId="20043" xr:uid="{2AE8D1C2-AF7A-43DC-BA3E-D05890538B21}"/>
    <cellStyle name="Note 8 2 14 4" xfId="27629" xr:uid="{32695ADB-E4F7-4B94-9080-932E500AC337}"/>
    <cellStyle name="Note 8 2 15" xfId="10232" xr:uid="{B0446C00-8F58-4E1C-BF7B-27ACF39AE29C}"/>
    <cellStyle name="Note 8 2 15 2" xfId="16703" xr:uid="{5F601CE7-33AD-40B5-B241-FD818B42D1A5}"/>
    <cellStyle name="Note 8 2 15 2 2" xfId="4917" xr:uid="{313500BF-E1D6-4F62-8521-D1D2AC011A04}"/>
    <cellStyle name="Note 8 2 15 2 3" xfId="33318" xr:uid="{9EFF0FED-EA44-42CD-92E0-F93170247CC5}"/>
    <cellStyle name="Note 8 2 15 3" xfId="19784" xr:uid="{28CAA391-967C-41B0-89D4-060A06827C9F}"/>
    <cellStyle name="Note 8 2 15 4" xfId="27805" xr:uid="{8460BB4F-A762-42C2-9E96-1855394B5A16}"/>
    <cellStyle name="Note 8 2 16" xfId="10409" xr:uid="{C24029FE-5237-4254-B985-9645772A75AE}"/>
    <cellStyle name="Note 8 2 16 2" xfId="16880" xr:uid="{16CC7419-854E-42C6-BACB-E85690CBF34A}"/>
    <cellStyle name="Note 8 2 16 2 2" xfId="21255" xr:uid="{1D52BC44-65A2-47C5-B02B-4ADB3957080A}"/>
    <cellStyle name="Note 8 2 16 2 3" xfId="33493" xr:uid="{0BB78445-930C-43EC-91D0-E2947DC0F8B3}"/>
    <cellStyle name="Note 8 2 16 3" xfId="21842" xr:uid="{3C5619B2-C622-4246-AF8F-03926DBFCEC6}"/>
    <cellStyle name="Note 8 2 16 4" xfId="27981" xr:uid="{D9AF328F-9376-4187-A2E5-4C5771162347}"/>
    <cellStyle name="Note 8 2 17" xfId="10571" xr:uid="{25F2435F-C91E-491A-AA02-9C8BE86C3907}"/>
    <cellStyle name="Note 8 2 17 2" xfId="17042" xr:uid="{294B9E3F-B7A5-4DB0-B0A8-4104EDCEFA1A}"/>
    <cellStyle name="Note 8 2 17 2 2" xfId="19532" xr:uid="{731E15AC-9674-4321-AF9E-14CCBDD3E688}"/>
    <cellStyle name="Note 8 2 17 2 3" xfId="33653" xr:uid="{87923208-1BCE-4074-A363-71CA5ACE51C1}"/>
    <cellStyle name="Note 8 2 17 3" xfId="22694" xr:uid="{735E0934-21EF-4B31-B014-AF8E4F970E8D}"/>
    <cellStyle name="Note 8 2 17 4" xfId="28141" xr:uid="{2C01783C-8740-49F4-9BE5-8303DB2F6A38}"/>
    <cellStyle name="Note 8 2 18" xfId="11207" xr:uid="{1408F247-63F7-4826-9639-C0ABA289F554}"/>
    <cellStyle name="Note 8 2 18 2" xfId="5786" xr:uid="{3176E357-A26B-4716-982E-C166877AA3AF}"/>
    <cellStyle name="Note 8 2 18 3" xfId="28529" xr:uid="{64D0C823-5F00-4978-85CC-4EE27567D9C4}"/>
    <cellStyle name="Note 8 2 19" xfId="11726" xr:uid="{2567D3F3-7312-4364-9994-C85D69FE163B}"/>
    <cellStyle name="Note 8 2 19 2" xfId="21542" xr:uid="{F9A7CA64-2823-4180-99F6-90CAA9866531}"/>
    <cellStyle name="Note 8 2 19 3" xfId="29012" xr:uid="{315ED62C-F185-4526-8CF0-5740C91939A7}"/>
    <cellStyle name="Note 8 2 2" xfId="2471" xr:uid="{00000000-0005-0000-0000-0000A8090000}"/>
    <cellStyle name="Note 8 2 2 2" xfId="4353" xr:uid="{4E5ED55E-406F-4C4F-B07E-4CB62F4C8E39}"/>
    <cellStyle name="Note 8 2 2 2 2" xfId="13645" xr:uid="{C27642EB-AAAB-4782-86E1-D924069E5414}"/>
    <cellStyle name="Note 8 2 2 2 2 2" xfId="21744" xr:uid="{D832924B-7A76-4BFF-BA75-923BA27F8C61}"/>
    <cellStyle name="Note 8 2 2 2 2 3" xfId="30786" xr:uid="{249B241C-E635-400D-AFEE-C037DFB1B5CD}"/>
    <cellStyle name="Note 8 2 2 2 3" xfId="18023" xr:uid="{EFEA190F-24C0-4D0B-BB56-B9CB5B5D0BE6}"/>
    <cellStyle name="Note 8 2 2 2 4" xfId="25255" xr:uid="{C724DDA4-1F58-47CD-B6C4-62BB53FE3FE1}"/>
    <cellStyle name="Note 8 2 2 3" xfId="11727" xr:uid="{BF321C44-E0E1-4D6B-9D99-E784952FCF92}"/>
    <cellStyle name="Note 8 2 2 3 2" xfId="22459" xr:uid="{F0903EA6-8BF1-4E8F-94EE-BFA7414DD698}"/>
    <cellStyle name="Note 8 2 2 3 3" xfId="29013" xr:uid="{BD879A73-6F56-4135-82F2-0103E1B8778C}"/>
    <cellStyle name="Note 8 2 2 4" xfId="12544" xr:uid="{AC49918B-0FC2-4A9C-9D66-75319F10147E}"/>
    <cellStyle name="Note 8 2 2 4 2" xfId="6115" xr:uid="{A118B0BC-4645-4259-9C89-BFCFF39486B9}"/>
    <cellStyle name="Note 8 2 2 4 3" xfId="29770" xr:uid="{9438D1B9-9616-4979-B00A-0DD4523F58D6}"/>
    <cellStyle name="Note 8 2 2 5" xfId="18066" xr:uid="{C618373E-7965-473A-B736-6025C66133A0}"/>
    <cellStyle name="Note 8 2 20" xfId="11281" xr:uid="{41C5DB4A-6B06-4519-8CB5-1AEDC8E7F0A2}"/>
    <cellStyle name="Note 8 2 20 2" xfId="23404" xr:uid="{BBFD54DD-E89A-4A3C-9762-34CA2861FE29}"/>
    <cellStyle name="Note 8 2 20 3" xfId="28583" xr:uid="{49FF7134-0A82-4A01-8007-6BA7697D861A}"/>
    <cellStyle name="Note 8 2 21" xfId="11968" xr:uid="{AF04B911-039B-45DA-882D-64ED957BFB06}"/>
    <cellStyle name="Note 8 2 21 2" xfId="20225" xr:uid="{96C09BFB-C8DC-4362-8115-6D048467BA0E}"/>
    <cellStyle name="Note 8 2 21 3" xfId="29247" xr:uid="{6836BEBA-26E4-40AF-A544-3AA3EBC07A11}"/>
    <cellStyle name="Note 8 2 22" xfId="12151" xr:uid="{24CC32AE-B946-4AFF-B37E-B8891BF773AA}"/>
    <cellStyle name="Note 8 2 22 2" xfId="20516" xr:uid="{C0D06223-7AAF-4B62-AF5F-05320FBA8267}"/>
    <cellStyle name="Note 8 2 22 3" xfId="29426" xr:uid="{A358954F-2678-48C5-B61D-0974259D5F11}"/>
    <cellStyle name="Note 8 2 23" xfId="12269" xr:uid="{24EB4711-7265-4013-81FF-967FD16F2DE3}"/>
    <cellStyle name="Note 8 2 23 2" xfId="5767" xr:uid="{4FF32670-B305-430D-A983-8B05C743F294}"/>
    <cellStyle name="Note 8 2 23 3" xfId="29540" xr:uid="{198B18A3-55C6-4347-8B59-0C47C58A6B27}"/>
    <cellStyle name="Note 8 2 24" xfId="17294" xr:uid="{032428FA-19D3-4962-A781-547E13761C93}"/>
    <cellStyle name="Note 8 2 24 2" xfId="21235" xr:uid="{75325780-EDB0-4992-96F8-EF6A6397F991}"/>
    <cellStyle name="Note 8 2 24 3" xfId="33858" xr:uid="{4D24D4EB-3E95-4ADC-9472-091058F90311}"/>
    <cellStyle name="Note 8 2 25" xfId="19786" xr:uid="{E1B6C195-651B-4EFD-A867-E528D9454E0F}"/>
    <cellStyle name="Note 8 2 26" xfId="33976" xr:uid="{73692F2B-EF4C-411D-A6EB-03E7174E4039}"/>
    <cellStyle name="Note 8 2 27" xfId="34256" xr:uid="{86B2723C-9309-41D1-B1A8-AE7D95283674}"/>
    <cellStyle name="Note 8 2 28" xfId="34111" xr:uid="{7D6B0302-B86D-4FD4-8CE8-65503A1EFDD6}"/>
    <cellStyle name="Note 8 2 3" xfId="3429" xr:uid="{F0A438FA-079E-4EF0-8A2C-8E256FCE634C}"/>
    <cellStyle name="Note 8 2 3 2" xfId="13644" xr:uid="{8E932771-21D2-4447-B78C-B44E44388321}"/>
    <cellStyle name="Note 8 2 3 2 2" xfId="20686" xr:uid="{CED5B94E-06A2-47F8-997E-CEE7CF66C4F9}"/>
    <cellStyle name="Note 8 2 3 2 3" xfId="30785" xr:uid="{476F760E-CBC8-4108-9286-E31CC37AFF29}"/>
    <cellStyle name="Note 8 2 3 3" xfId="7271" xr:uid="{B5E83FE4-5CD5-4BC6-925F-6947C558C8E6}"/>
    <cellStyle name="Note 8 2 3 4" xfId="18003" xr:uid="{6284A283-5C2F-4641-B28F-31C0648C3A1F}"/>
    <cellStyle name="Note 8 2 3 5" xfId="25254" xr:uid="{03BFB5B7-8C6B-4EE7-B124-8470089609CA}"/>
    <cellStyle name="Note 8 2 4" xfId="3860" xr:uid="{2BA832EF-8763-4C69-A9D1-1F3C8ADFC82C}"/>
    <cellStyle name="Note 8 2 4 2" xfId="14176" xr:uid="{9A6CA913-DC6B-479E-AC45-B412971DC155}"/>
    <cellStyle name="Note 8 2 4 2 2" xfId="21004" xr:uid="{E3B2D2D8-B68C-4FD5-8177-E08C1D111EA3}"/>
    <cellStyle name="Note 8 2 4 2 3" xfId="31204" xr:uid="{557169FA-91F0-431C-B47F-0B6344CF81EE}"/>
    <cellStyle name="Note 8 2 4 3" xfId="5902" xr:uid="{9897BC4F-56A7-4659-B99F-4716DECDA053}"/>
    <cellStyle name="Note 8 2 4 4" xfId="25683" xr:uid="{DEEF22BD-2B6E-468E-8423-C9B600B2CAAE}"/>
    <cellStyle name="Note 8 2 5" xfId="7592" xr:uid="{9F00AD3A-0E1C-4DE4-995A-A299895C07B6}"/>
    <cellStyle name="Note 8 2 5 2" xfId="13996" xr:uid="{89B00417-7456-46A5-9952-B7231B54B806}"/>
    <cellStyle name="Note 8 2 5 2 2" xfId="4669" xr:uid="{C6E6D7B6-C6C9-449C-BF5E-AA8EDD009A62}"/>
    <cellStyle name="Note 8 2 5 2 3" xfId="31026" xr:uid="{B1FD4C56-35E4-4B00-9C4D-37C9C43BCEA7}"/>
    <cellStyle name="Note 8 2 5 3" xfId="18873" xr:uid="{E02FDA4E-77AD-4E77-8482-2C42B3743083}"/>
    <cellStyle name="Note 8 2 5 4" xfId="25505" xr:uid="{654EB0D0-2A86-4BAD-B1B0-ABB05C816960}"/>
    <cellStyle name="Note 8 2 6" xfId="7941" xr:uid="{314571EF-17CA-4397-B8FE-DE0F0E9BCEF5}"/>
    <cellStyle name="Note 8 2 6 2" xfId="14412" xr:uid="{19C1E6AD-B570-43C3-993E-DB48A08D000F}"/>
    <cellStyle name="Note 8 2 6 2 2" xfId="22890" xr:uid="{AE77E466-4AE8-4508-8AF8-41B8BAFED45F}"/>
    <cellStyle name="Note 8 2 6 2 3" xfId="31428" xr:uid="{6AA4A6BB-C576-47C0-885B-8261E36A1825}"/>
    <cellStyle name="Note 8 2 6 3" xfId="21684" xr:uid="{D6A02E34-9AD6-434F-AF45-729740280FEF}"/>
    <cellStyle name="Note 8 2 6 4" xfId="25907" xr:uid="{D9428873-4917-4C9A-A320-4C318D5845A2}"/>
    <cellStyle name="Note 8 2 7" xfId="8025" xr:uid="{4D5DE6CD-542B-4852-9788-33BED69C1758}"/>
    <cellStyle name="Note 8 2 7 2" xfId="14496" xr:uid="{F2FE33C5-352D-4B16-97AD-2F02E85709B0}"/>
    <cellStyle name="Note 8 2 7 2 2" xfId="6650" xr:uid="{5D949CF1-7A66-4B39-998C-225CC4B14968}"/>
    <cellStyle name="Note 8 2 7 2 3" xfId="31506" xr:uid="{C0EA4319-744C-42F3-B45A-C8F813C72EFC}"/>
    <cellStyle name="Note 8 2 7 3" xfId="22954" xr:uid="{F69FF3B9-B16D-42EA-B9E2-DFA8438E6CD0}"/>
    <cellStyle name="Note 8 2 7 4" xfId="25986" xr:uid="{5BBE1AFD-AF23-44E7-B4C1-0260E4AD3293}"/>
    <cellStyle name="Note 8 2 8" xfId="8648" xr:uid="{400CA2A7-7FC9-4744-BAE6-E03D93B04348}"/>
    <cellStyle name="Note 8 2 8 2" xfId="15119" xr:uid="{D2110641-A3E8-403F-A5D5-5A1D788A2F20}"/>
    <cellStyle name="Note 8 2 8 2 2" xfId="22685" xr:uid="{ACB34DFF-11FE-4879-860F-F6FA444BD9D8}"/>
    <cellStyle name="Note 8 2 8 2 3" xfId="32021" xr:uid="{FB3112F4-CA15-43FD-A08C-06A9526AC23B}"/>
    <cellStyle name="Note 8 2 8 3" xfId="22593" xr:uid="{78E578AD-AE7D-4959-B5FD-DB2349EDA8D4}"/>
    <cellStyle name="Note 8 2 8 4" xfId="26500" xr:uid="{534F535A-A455-414F-8055-0537BCC2D2B5}"/>
    <cellStyle name="Note 8 2 9" xfId="8413" xr:uid="{E35B23CB-EA11-4AF2-B7B9-081AA544D240}"/>
    <cellStyle name="Note 8 2 9 2" xfId="14884" xr:uid="{6B0EF64C-8F38-457C-8F9D-7F256235AD7C}"/>
    <cellStyle name="Note 8 2 9 2 2" xfId="18441" xr:uid="{40F6DC29-C135-46B5-88B3-940D076815A5}"/>
    <cellStyle name="Note 8 2 9 2 3" xfId="31795" xr:uid="{B255CF15-4AA2-4868-AE78-195CF720D354}"/>
    <cellStyle name="Note 8 2 9 3" xfId="20859" xr:uid="{51297FEF-BEFB-410E-B7E2-9737FF84296E}"/>
    <cellStyle name="Note 8 2 9 4" xfId="26276" xr:uid="{1D114C6F-BE1E-48F2-B3F8-2FE7D1E0A5FB}"/>
    <cellStyle name="Note 8 20" xfId="11725" xr:uid="{24BA3143-67E2-4999-995F-2445F4D0233A}"/>
    <cellStyle name="Note 8 20 2" xfId="23843" xr:uid="{5883F620-9EED-4BCF-AD28-5925FD04EC19}"/>
    <cellStyle name="Note 8 20 3" xfId="29011" xr:uid="{6FF991F3-5FE6-4C4E-A08C-AEEF492032D3}"/>
    <cellStyle name="Note 8 21" xfId="10641" xr:uid="{D894D47C-DC88-447D-8B03-88602906AD11}"/>
    <cellStyle name="Note 8 21 2" xfId="23536" xr:uid="{C0D62627-B3B0-4F26-A5EF-1EE09D190D6F}"/>
    <cellStyle name="Note 8 21 3" xfId="28196" xr:uid="{8F49A33D-F35A-4FEF-B836-E5BE9F9533E8}"/>
    <cellStyle name="Note 8 22" xfId="11967" xr:uid="{E60EA040-202F-41FC-BCA2-362F26BE31E5}"/>
    <cellStyle name="Note 8 22 2" xfId="19436" xr:uid="{2D6D91FA-25C4-41DE-BD01-32B03B20A237}"/>
    <cellStyle name="Note 8 22 3" xfId="29246" xr:uid="{24E675F2-BB85-469D-AD05-7F95D0BB840A}"/>
    <cellStyle name="Note 8 23" xfId="12150" xr:uid="{7C44A748-76C8-46B5-B9C3-ADDE38D11E1D}"/>
    <cellStyle name="Note 8 23 2" xfId="7638" xr:uid="{56C57925-6682-4F68-BA8D-BF9BC2C102CE}"/>
    <cellStyle name="Note 8 23 3" xfId="29425" xr:uid="{5E794474-1B3F-4722-BC79-4F163F2CDEC7}"/>
    <cellStyle name="Note 8 24" xfId="12268" xr:uid="{0B1AF023-9414-4874-8944-81D2C289149A}"/>
    <cellStyle name="Note 8 24 2" xfId="22579" xr:uid="{85D5DCFB-04DB-4ECF-A653-EDB8CA94A90E}"/>
    <cellStyle name="Note 8 24 3" xfId="29539" xr:uid="{037848B8-8C04-49CA-B305-8668AA87D954}"/>
    <cellStyle name="Note 8 25" xfId="17293" xr:uid="{49BECE16-1F16-4E56-9EA6-BBD02BE0EBAC}"/>
    <cellStyle name="Note 8 25 2" xfId="5281" xr:uid="{80AECFAD-223B-42D4-8948-7DF33A5CD494}"/>
    <cellStyle name="Note 8 25 3" xfId="33857" xr:uid="{6B5D0DD8-D6F2-4063-B20B-717366E7F607}"/>
    <cellStyle name="Note 8 26" xfId="17872" xr:uid="{0BBA1062-9021-4CD6-AF5E-C21B471CA4F6}"/>
    <cellStyle name="Note 8 27" xfId="34326" xr:uid="{48CC49A7-D558-4D8F-BF55-FDEE26F6477E}"/>
    <cellStyle name="Note 8 28" xfId="24152" xr:uid="{DA3DA235-E932-4E64-90B1-DE2F43D4BEEE}"/>
    <cellStyle name="Note 8 29" xfId="34146" xr:uid="{D515AE30-8FAF-4FBC-A4A8-884833DAED09}"/>
    <cellStyle name="Note 8 3" xfId="2472" xr:uid="{00000000-0005-0000-0000-0000A9090000}"/>
    <cellStyle name="Note 8 3 2" xfId="4354" xr:uid="{189A8479-6083-44FA-AA1C-6A050CF664FB}"/>
    <cellStyle name="Note 8 3 2 2" xfId="13646" xr:uid="{7A8ACE09-17F3-4253-93FB-FB3352B8D931}"/>
    <cellStyle name="Note 8 3 2 2 2" xfId="18883" xr:uid="{20CFCFF8-03FF-4118-B451-21511C67E632}"/>
    <cellStyle name="Note 8 3 2 2 3" xfId="30787" xr:uid="{64DD9EE2-8C84-4492-9DB3-A22C5C52D6F0}"/>
    <cellStyle name="Note 8 3 2 3" xfId="20721" xr:uid="{55E855FA-F3AB-49B3-9CBC-42F3DE552D05}"/>
    <cellStyle name="Note 8 3 2 4" xfId="25256" xr:uid="{A37C5D09-84A6-4139-A393-79FE2B2DB3E2}"/>
    <cellStyle name="Note 8 3 3" xfId="11728" xr:uid="{068C3867-588C-4B07-93DD-1C57EFB1AF21}"/>
    <cellStyle name="Note 8 3 3 2" xfId="17626" xr:uid="{4B2C5A27-64FC-4010-A2F6-995F5E9E202A}"/>
    <cellStyle name="Note 8 3 3 3" xfId="29014" xr:uid="{78ECD977-8385-457A-ABA9-261E2C12EF72}"/>
    <cellStyle name="Note 8 3 4" xfId="12545" xr:uid="{6942A850-EEE4-43F8-91AD-A95466F33E85}"/>
    <cellStyle name="Note 8 3 4 2" xfId="19858" xr:uid="{2DA360DF-2863-41CF-8065-3E75822C5B5E}"/>
    <cellStyle name="Note 8 3 4 3" xfId="29771" xr:uid="{301A19A0-74AD-4A5B-840B-16B309DCE264}"/>
    <cellStyle name="Note 8 3 5" xfId="21022" xr:uid="{2B497A3D-BE86-4869-BEC5-5E24B4BA0865}"/>
    <cellStyle name="Note 8 4" xfId="3430" xr:uid="{442B1ED4-E270-45F6-B5BE-1D37D8BF2CAF}"/>
    <cellStyle name="Note 8 4 2" xfId="13643" xr:uid="{20DFF6FD-BA78-4D2F-A458-12D48C1FCB27}"/>
    <cellStyle name="Note 8 4 2 2" xfId="22826" xr:uid="{FC62C637-5EF8-4731-AA66-395AE6855241}"/>
    <cellStyle name="Note 8 4 2 3" xfId="30784" xr:uid="{F8432AF5-B989-4B1F-BA2C-B8D9367EA661}"/>
    <cellStyle name="Note 8 4 3" xfId="7270" xr:uid="{7DEF31E4-6A0F-4503-8D48-F184F1F69EE9}"/>
    <cellStyle name="Note 8 4 4" xfId="17536" xr:uid="{DA0715D3-A0DF-46D7-B7DA-08768B6466CE}"/>
    <cellStyle name="Note 8 4 5" xfId="25253" xr:uid="{35891793-690B-4CC0-86E6-5A5B335C3075}"/>
    <cellStyle name="Note 8 5" xfId="3859" xr:uid="{9E67279A-3CCB-4525-ACD7-9AD7E6C144BA}"/>
    <cellStyle name="Note 8 5 2" xfId="14175" xr:uid="{5A4E3964-EE13-462D-A187-CE53538D3951}"/>
    <cellStyle name="Note 8 5 2 2" xfId="5492" xr:uid="{AC3A4116-E149-478A-8C1C-7953E3F3151A}"/>
    <cellStyle name="Note 8 5 2 3" xfId="31203" xr:uid="{4D7C1059-8EE1-4E6E-8154-8A2B441FAE4F}"/>
    <cellStyle name="Note 8 5 3" xfId="18971" xr:uid="{5BD73A70-14B1-463B-8BD0-3A688E4C660C}"/>
    <cellStyle name="Note 8 5 4" xfId="25682" xr:uid="{A5598527-5B64-4A5F-A525-627C171F83B1}"/>
    <cellStyle name="Note 8 6" xfId="7776" xr:uid="{48D9DCD0-34B6-4A24-BA58-90812A4D2A2A}"/>
    <cellStyle name="Note 8 6 2" xfId="14246" xr:uid="{C9DB3C53-2758-4F7C-A8CE-51F425BECB90}"/>
    <cellStyle name="Note 8 6 2 2" xfId="21884" xr:uid="{F49FBF4C-53FD-4F17-AEA4-B0825C06D020}"/>
    <cellStyle name="Note 8 6 2 3" xfId="31267" xr:uid="{378A7247-F39E-4DFC-8198-C0A6D4719780}"/>
    <cellStyle name="Note 8 6 3" xfId="5899" xr:uid="{F95725DB-BACD-4AE1-8957-472828841F94}"/>
    <cellStyle name="Note 8 6 4" xfId="25746" xr:uid="{65C60004-FA01-455F-8BB3-272E9486191B}"/>
    <cellStyle name="Note 8 7" xfId="7940" xr:uid="{24D3ED1C-1420-491B-BE30-E2B464BCE424}"/>
    <cellStyle name="Note 8 7 2" xfId="14411" xr:uid="{1DA0AABA-533D-4DA0-ADED-C155AD0CD5D8}"/>
    <cellStyle name="Note 8 7 2 2" xfId="21486" xr:uid="{E195CDD0-CF0E-4BBA-80E3-672CF5CFE767}"/>
    <cellStyle name="Note 8 7 2 3" xfId="31427" xr:uid="{DC311F67-716C-4291-869E-0BF63227A3D2}"/>
    <cellStyle name="Note 8 7 3" xfId="5326" xr:uid="{0AC8A872-924A-494A-A1AF-C9D101D102C3}"/>
    <cellStyle name="Note 8 7 4" xfId="25906" xr:uid="{2A8DD080-EC42-4845-9B0E-9EDE0E658148}"/>
    <cellStyle name="Note 8 8" xfId="8026" xr:uid="{149EED64-67FE-4737-A720-51DA324E5A3F}"/>
    <cellStyle name="Note 8 8 2" xfId="14497" xr:uid="{D11986AB-95C5-4082-AB55-00AFBA6608C7}"/>
    <cellStyle name="Note 8 8 2 2" xfId="18720" xr:uid="{ED16D974-31ED-40BE-9D27-F8AE48C283C6}"/>
    <cellStyle name="Note 8 8 2 3" xfId="31507" xr:uid="{5B747F5C-FCEC-4B4B-8DBD-3AFB2CEA103C}"/>
    <cellStyle name="Note 8 8 3" xfId="18187" xr:uid="{C435C450-20B9-4F5F-A6A4-FFE779948C0F}"/>
    <cellStyle name="Note 8 8 4" xfId="25987" xr:uid="{73DB01A6-5B55-4EE3-9C8F-FB71652CC955}"/>
    <cellStyle name="Note 8 9" xfId="8647" xr:uid="{1CE992D6-5BED-421C-BF07-A02720B94669}"/>
    <cellStyle name="Note 8 9 2" xfId="15118" xr:uid="{9110693B-ADA6-4F4F-9A03-10404F17F2EB}"/>
    <cellStyle name="Note 8 9 2 2" xfId="23051" xr:uid="{1CD8AA8A-EB40-4F99-A1D7-ABE1DC0A9B99}"/>
    <cellStyle name="Note 8 9 2 3" xfId="32020" xr:uid="{0FB06476-8CCB-41CC-BF19-A3A6A18063D1}"/>
    <cellStyle name="Note 8 9 3" xfId="20775" xr:uid="{BCB3C433-CE9E-4E79-B43C-292E7899CC5E}"/>
    <cellStyle name="Note 8 9 4" xfId="26499" xr:uid="{0516AF2B-E308-44FF-AD00-DB8797CD94AF}"/>
    <cellStyle name="Note 8_TRAFO" xfId="2473" xr:uid="{00000000-0005-0000-0000-0000AA090000}"/>
    <cellStyle name="Note 80" xfId="3408" xr:uid="{4C3C4D5C-8407-419D-B626-BCFFB7297398}"/>
    <cellStyle name="Note 80 2" xfId="14245" xr:uid="{920D4B92-35D5-40E0-A80C-F7016188C8B8}"/>
    <cellStyle name="Note 80 2 2" xfId="5234" xr:uid="{8D1D6E3A-4B1A-41A1-AEC8-BEA183FAA7A0}"/>
    <cellStyle name="Note 80 2 3" xfId="31266" xr:uid="{8E470738-91EE-42CB-A69C-9EB378436B8D}"/>
    <cellStyle name="Note 80 3" xfId="20374" xr:uid="{BE5743DA-DDC8-44FB-95F5-7B40D1484073}"/>
    <cellStyle name="Note 80 4" xfId="25745" xr:uid="{10B6E3E6-D004-4308-B02F-A26270D7DBB8}"/>
    <cellStyle name="Note 81" xfId="7818" xr:uid="{5003E9E0-C72A-4922-A293-87E19CC018CC}"/>
    <cellStyle name="Note 81 2" xfId="14289" xr:uid="{F7126B12-4BA2-43E2-B0DC-26ED361D500E}"/>
    <cellStyle name="Note 81 2 2" xfId="18265" xr:uid="{381461AC-35F1-48DE-AFE3-69D76EDCC74E}"/>
    <cellStyle name="Note 81 2 3" xfId="31307" xr:uid="{F3C276AD-0D55-484C-A93D-A91726D882A6}"/>
    <cellStyle name="Note 81 3" xfId="20582" xr:uid="{3390C027-CE4D-450D-A435-13CE01C133C2}"/>
    <cellStyle name="Note 81 4" xfId="25786" xr:uid="{3EE73C14-668B-4A93-86A0-988D487C647D}"/>
    <cellStyle name="Note 82" xfId="7606" xr:uid="{DB676C4F-C2D3-44BA-B6B8-CE822D378040}"/>
    <cellStyle name="Note 82 2" xfId="14010" xr:uid="{7AC82636-8352-412A-B504-6FB1137E308E}"/>
    <cellStyle name="Note 82 2 2" xfId="20897" xr:uid="{5C85DBE2-E57A-4D62-A31D-F83D84E4DFA2}"/>
    <cellStyle name="Note 82 2 3" xfId="31040" xr:uid="{FFADA995-3054-4E62-A795-063E2B3DFED3}"/>
    <cellStyle name="Note 82 3" xfId="17620" xr:uid="{54F9F081-2861-42B3-8A85-98C043797E1A}"/>
    <cellStyle name="Note 82 4" xfId="25519" xr:uid="{245D9432-67F6-489E-A24A-ABC0EF38F34A}"/>
    <cellStyle name="Note 83" xfId="8536" xr:uid="{4E2DF421-BAA1-4266-BFC3-0AB0BB955635}"/>
    <cellStyle name="Note 83 2" xfId="15007" xr:uid="{EAB01E62-85A0-4756-9030-E037B3F7E671}"/>
    <cellStyle name="Note 83 2 2" xfId="5668" xr:uid="{65E1EBC4-B0D7-4A01-AAB6-DC285BC1E1E9}"/>
    <cellStyle name="Note 83 2 3" xfId="31916" xr:uid="{D1C24C5A-2C7D-4FB7-B7AF-411EEFCBD54E}"/>
    <cellStyle name="Note 83 3" xfId="18985" xr:uid="{3DEDE49D-DF0F-42CD-A4C7-42B385C0F25D}"/>
    <cellStyle name="Note 83 4" xfId="26396" xr:uid="{CAA4601E-CA9C-4EF6-A39C-DFB1282A5899}"/>
    <cellStyle name="Note 84" xfId="8555" xr:uid="{76E9ECB2-78D5-479F-8C07-AEFFACF9BAAF}"/>
    <cellStyle name="Note 84 2" xfId="15026" xr:uid="{200E358F-9625-4628-8CDE-F87A1E8F4194}"/>
    <cellStyle name="Note 84 2 2" xfId="4471" xr:uid="{F4F2B241-7ED3-4F32-B5A8-C8CDE94DEF89}"/>
    <cellStyle name="Note 84 2 3" xfId="31933" xr:uid="{C4929DE3-5203-431A-8DF9-7CE0A22F63D8}"/>
    <cellStyle name="Note 84 3" xfId="18941" xr:uid="{545BDB2D-1A42-4B87-ADC0-ABF034D779C6}"/>
    <cellStyle name="Note 84 4" xfId="26413" xr:uid="{7B761D16-1538-446A-A575-F61C20D31B5A}"/>
    <cellStyle name="Note 85" xfId="8711" xr:uid="{BC4AA272-6DDF-46F7-9814-FB0B227E8EF2}"/>
    <cellStyle name="Note 85 2" xfId="15182" xr:uid="{10D41337-654B-4C68-BAD2-952EA92FB162}"/>
    <cellStyle name="Note 85 2 2" xfId="17974" xr:uid="{94800FB6-D479-4E6D-AB02-965C9F04EB11}"/>
    <cellStyle name="Note 85 2 3" xfId="32078" xr:uid="{180FA492-7576-46E6-AF36-8A839E10C780}"/>
    <cellStyle name="Note 85 3" xfId="17874" xr:uid="{DEBBD11A-1F54-40D3-B866-5570549A6356}"/>
    <cellStyle name="Note 85 4" xfId="26557" xr:uid="{C5FFA64D-AB5D-479A-A1F7-B109096A5297}"/>
    <cellStyle name="Note 86" xfId="9197" xr:uid="{F821782F-4FD9-4924-8546-AEDA68F498A8}"/>
    <cellStyle name="Note 86 2" xfId="15668" xr:uid="{5750D613-0676-4BD6-9EEF-5A65C400A572}"/>
    <cellStyle name="Note 86 2 2" xfId="5982" xr:uid="{300B8A82-7120-43B9-820C-E1354195E7F5}"/>
    <cellStyle name="Note 86 2 3" xfId="32482" xr:uid="{74C4CA48-3DDD-4FC4-BF32-E4B4EDB68CF0}"/>
    <cellStyle name="Note 86 3" xfId="5163" xr:uid="{F60770B5-8A88-48D2-929F-D737F29723D1}"/>
    <cellStyle name="Note 86 4" xfId="26964" xr:uid="{C24E6600-924E-4753-A890-8AA860855865}"/>
    <cellStyle name="Note 87" xfId="9240" xr:uid="{43292189-C4F5-4435-804E-F755904B962F}"/>
    <cellStyle name="Note 87 2" xfId="15711" xr:uid="{1B958331-1A2F-441D-B3E1-0928F315D33B}"/>
    <cellStyle name="Note 87 2 2" xfId="7462" xr:uid="{9005078D-A1E1-455B-83B3-8E98974F761C}"/>
    <cellStyle name="Note 87 2 3" xfId="32523" xr:uid="{ED286829-E2A6-4B01-8203-DE4EA7F8E839}"/>
    <cellStyle name="Note 87 3" xfId="23528" xr:uid="{86C23518-1618-41F2-B71C-26FCD5CFB52E}"/>
    <cellStyle name="Note 87 4" xfId="27004" xr:uid="{E0BE71CF-182A-42D4-B57E-9D2D2B88897E}"/>
    <cellStyle name="Note 88" xfId="8966" xr:uid="{92EBA5E7-017D-40D3-9109-A5FA7C94DDD5}"/>
    <cellStyle name="Note 88 2" xfId="15437" xr:uid="{DEE80BE6-56A4-456B-95C8-851EB1F50ED5}"/>
    <cellStyle name="Note 88 2 2" xfId="20431" xr:uid="{CD7E3773-6C77-4567-9068-BEEA134EE944}"/>
    <cellStyle name="Note 88 2 3" xfId="32257" xr:uid="{D870D063-362E-4135-A34F-483773A8D22D}"/>
    <cellStyle name="Note 88 3" xfId="22162" xr:uid="{91B7BF19-132E-4C66-8143-A17240B6AB76}"/>
    <cellStyle name="Note 88 4" xfId="26739" xr:uid="{9CB819F5-4C5F-4F21-B91A-764622600B8D}"/>
    <cellStyle name="Note 89" xfId="9880" xr:uid="{214BC08E-2432-4F1D-BCB6-F19FA6552FC0}"/>
    <cellStyle name="Note 89 2" xfId="16351" xr:uid="{4DD64F20-E9CD-47A8-9F91-97B51F6D13DE}"/>
    <cellStyle name="Note 89 2 2" xfId="22291" xr:uid="{0AA8541A-5C56-4FAE-8065-540A41A86F06}"/>
    <cellStyle name="Note 89 2 3" xfId="32979" xr:uid="{7CB075E2-0F37-4720-9D06-D028BEBD5BA4}"/>
    <cellStyle name="Note 89 3" xfId="21696" xr:uid="{B02946DD-A90D-4A46-8E2E-9C76B9A89013}"/>
    <cellStyle name="Note 89 4" xfId="27466" xr:uid="{23DED0EF-97E6-4FC0-84D6-D5E4D91A02AA}"/>
    <cellStyle name="Note 9" xfId="2474" xr:uid="{00000000-0005-0000-0000-0000AB090000}"/>
    <cellStyle name="Note 9 10" xfId="8414" xr:uid="{BD4DCCC5-D267-4FD1-A870-4220C097DF25}"/>
    <cellStyle name="Note 9 10 2" xfId="14885" xr:uid="{DF915BE8-4BCB-4C1E-BCFE-3A76EDADF589}"/>
    <cellStyle name="Note 9 10 2 2" xfId="21984" xr:uid="{68D85899-6B8A-4EA2-AB41-E6E8FB26D380}"/>
    <cellStyle name="Note 9 10 2 3" xfId="31796" xr:uid="{98783527-593E-4CBD-8209-4A664C37E42E}"/>
    <cellStyle name="Note 9 10 3" xfId="20692" xr:uid="{C6A9DF22-262A-4E96-9C75-D77F8CAF8B41}"/>
    <cellStyle name="Note 9 10 4" xfId="26277" xr:uid="{2DB9F70E-4A3A-4AA0-AC7F-68DD98B5463E}"/>
    <cellStyle name="Note 9 11" xfId="9130" xr:uid="{2545A8A0-BE8D-4276-A880-A6DC18C1883A}"/>
    <cellStyle name="Note 9 11 2" xfId="15601" xr:uid="{549F31CC-18D6-43E0-9D73-6857EB24438C}"/>
    <cellStyle name="Note 9 11 2 2" xfId="4785" xr:uid="{BE31ED3C-901E-4211-9A99-40C5FB10015B}"/>
    <cellStyle name="Note 9 11 2 3" xfId="32420" xr:uid="{FB49A0D9-4732-4200-AA91-517A813E6917}"/>
    <cellStyle name="Note 9 11 3" xfId="22605" xr:uid="{BB24E839-417F-448B-9E6B-059E7A436F85}"/>
    <cellStyle name="Note 9 11 4" xfId="26902" xr:uid="{0AF25EDC-35C5-4CA2-87FE-EB48C927A5CC}"/>
    <cellStyle name="Note 9 12" xfId="8953" xr:uid="{F797FA95-2DFF-4C79-BC95-8F51388BF84B}"/>
    <cellStyle name="Note 9 12 2" xfId="15424" xr:uid="{5BF1937B-7C77-4070-B281-8FE24930E68C}"/>
    <cellStyle name="Note 9 12 2 2" xfId="6088" xr:uid="{5A417E02-05F1-44B4-9D95-86B3FC4F23D0}"/>
    <cellStyle name="Note 9 12 2 3" xfId="32244" xr:uid="{6EAF5921-67D8-43B3-B575-F4F6B2972622}"/>
    <cellStyle name="Note 9 12 3" xfId="5337" xr:uid="{0C4B3DF7-4A20-4048-8828-D5F2EA011F67}"/>
    <cellStyle name="Note 9 12 4" xfId="26726" xr:uid="{453F8755-8E7E-4CDC-87F1-824166E0519C}"/>
    <cellStyle name="Note 9 13" xfId="9364" xr:uid="{966E2919-DF09-4333-9F60-24C76607D1FE}"/>
    <cellStyle name="Note 9 13 2" xfId="15835" xr:uid="{A518DA8A-F1E4-490D-A9B9-CF627AFC2734}"/>
    <cellStyle name="Note 9 13 2 2" xfId="4673" xr:uid="{069D0630-CAF3-419D-B1D5-27ECA67891CF}"/>
    <cellStyle name="Note 9 13 2 3" xfId="32645" xr:uid="{68312D12-B5E9-4AB9-896D-F1E50DFE8F7B}"/>
    <cellStyle name="Note 9 13 3" xfId="5316" xr:uid="{E0F724AC-5604-495E-B58A-19D15BEF6C71}"/>
    <cellStyle name="Note 9 13 4" xfId="27126" xr:uid="{A42B83B5-CCF7-4EFB-985B-51E8588BEFE5}"/>
    <cellStyle name="Note 9 14" xfId="9453" xr:uid="{63CABE66-C4A3-4D5B-8011-8C58CE5419F9}"/>
    <cellStyle name="Note 9 14 2" xfId="15924" xr:uid="{A87577D7-AFDF-41C4-ACEF-671A03E718C4}"/>
    <cellStyle name="Note 9 14 2 2" xfId="20629" xr:uid="{74777E57-F096-4758-9BAC-BF6F6D131BAE}"/>
    <cellStyle name="Note 9 14 2 3" xfId="32721" xr:uid="{6BD91C3A-C41B-468B-A907-D462A8ABB0B0}"/>
    <cellStyle name="Note 9 14 3" xfId="19447" xr:uid="{DF01B597-D3D4-46D6-965A-FB3F6A3B9A01}"/>
    <cellStyle name="Note 9 14 4" xfId="27202" xr:uid="{03DD5712-6947-4BBE-9DDE-487B3E826188}"/>
    <cellStyle name="Note 9 15" xfId="10054" xr:uid="{49181223-120A-4EC6-8D1C-27D0A46EFB7D}"/>
    <cellStyle name="Note 9 15 2" xfId="16525" xr:uid="{C3654101-6D8A-4965-AF7D-552CC7C6A569}"/>
    <cellStyle name="Note 9 15 2 2" xfId="21591" xr:uid="{43B227D2-C6A4-461E-A74D-0E6CA83B326B}"/>
    <cellStyle name="Note 9 15 2 3" xfId="33142" xr:uid="{F98CD663-FE42-49BA-8418-64AD774CE664}"/>
    <cellStyle name="Note 9 15 3" xfId="21313" xr:uid="{8FDB08A5-FACE-4462-98F7-040349C81AEE}"/>
    <cellStyle name="Note 9 15 4" xfId="27630" xr:uid="{C3CE4070-79DA-4FA3-B55E-4C72D73D2486}"/>
    <cellStyle name="Note 9 16" xfId="10233" xr:uid="{42B5CE6A-EF36-474A-BCDD-814AA2BC76BD}"/>
    <cellStyle name="Note 9 16 2" xfId="16704" xr:uid="{302718DD-E713-41C8-8ED3-DDA62438715A}"/>
    <cellStyle name="Note 9 16 2 2" xfId="5753" xr:uid="{D950328D-B3F5-4B08-9055-F408F811E7B3}"/>
    <cellStyle name="Note 9 16 2 3" xfId="33319" xr:uid="{8271E8B3-84A1-4DF7-BBF4-E7AF0B492A75}"/>
    <cellStyle name="Note 9 16 3" xfId="18244" xr:uid="{9623C5BC-4036-472B-AE5C-8C7594AD08A5}"/>
    <cellStyle name="Note 9 16 4" xfId="27806" xr:uid="{B8AD69D9-3EE1-453B-BE84-FD97A3C1740B}"/>
    <cellStyle name="Note 9 17" xfId="10410" xr:uid="{EA8EBB54-2567-4986-AD8B-B7F2AE34B3BA}"/>
    <cellStyle name="Note 9 17 2" xfId="16881" xr:uid="{02DB0FE8-8105-459A-85E4-19E52BEE86FE}"/>
    <cellStyle name="Note 9 17 2 2" xfId="21662" xr:uid="{595E4380-7803-482F-951F-257A03DB9C78}"/>
    <cellStyle name="Note 9 17 2 3" xfId="33494" xr:uid="{D610AA18-C99C-4B6D-8A38-5E57B58281D3}"/>
    <cellStyle name="Note 9 17 3" xfId="4733" xr:uid="{3D745F0C-CBAC-4C38-87EE-0D28D8B3A9F9}"/>
    <cellStyle name="Note 9 17 4" xfId="27982" xr:uid="{F0DC2FA9-0512-45AA-A9CE-DDF3E95E3DA2}"/>
    <cellStyle name="Note 9 18" xfId="10572" xr:uid="{D0AB6B86-D8B2-434F-88C0-AED91C49B304}"/>
    <cellStyle name="Note 9 18 2" xfId="17043" xr:uid="{AC2A4C4F-73E4-49DC-BDBA-C5BADB06827D}"/>
    <cellStyle name="Note 9 18 2 2" xfId="23200" xr:uid="{BCDA095C-D6AA-45C4-977F-6FF2996AF164}"/>
    <cellStyle name="Note 9 18 2 3" xfId="33654" xr:uid="{196736E5-678B-4C2A-B213-CCA173E640F4}"/>
    <cellStyle name="Note 9 18 3" xfId="17524" xr:uid="{87B85C1E-9761-4AAC-BA2E-5DFFCF20D24F}"/>
    <cellStyle name="Note 9 18 4" xfId="28142" xr:uid="{1BD487B3-07DD-4211-949A-D9C31814C57B}"/>
    <cellStyle name="Note 9 19" xfId="11208" xr:uid="{350C67D9-3BA1-4188-8824-4FBFEE335B1A}"/>
    <cellStyle name="Note 9 19 2" xfId="23684" xr:uid="{36681284-ADB6-4091-8269-A65C91F37D0F}"/>
    <cellStyle name="Note 9 19 3" xfId="28530" xr:uid="{E77E7E48-BD34-492A-9EDE-48B7DE1C3412}"/>
    <cellStyle name="Note 9 2" xfId="2475" xr:uid="{00000000-0005-0000-0000-0000AC090000}"/>
    <cellStyle name="Note 9 2 10" xfId="9131" xr:uid="{E1CD81E0-D705-4B23-98B8-E4CB7F3C2B1D}"/>
    <cellStyle name="Note 9 2 10 2" xfId="15602" xr:uid="{FB56C156-866C-4BDA-B8C8-2B020C437079}"/>
    <cellStyle name="Note 9 2 10 2 2" xfId="6542" xr:uid="{41E1CF06-6CD9-426A-BB04-93A61A55EAAF}"/>
    <cellStyle name="Note 9 2 10 2 3" xfId="32421" xr:uid="{72737DA2-B122-467A-BDDB-17E7E0BF426D}"/>
    <cellStyle name="Note 9 2 10 3" xfId="5135" xr:uid="{4837D1F3-08C6-4506-9441-630FDF175593}"/>
    <cellStyle name="Note 9 2 10 4" xfId="26903" xr:uid="{E6594765-949B-4955-AAF0-0FE154E85547}"/>
    <cellStyle name="Note 9 2 11" xfId="9190" xr:uid="{BD36BEC5-9C9B-452E-B5E3-93C7623C1E4E}"/>
    <cellStyle name="Note 9 2 11 2" xfId="15661" xr:uid="{05FD0C51-513A-41BF-941D-E1AB785C60F2}"/>
    <cellStyle name="Note 9 2 11 2 2" xfId="19043" xr:uid="{B9635B71-5855-41D3-B819-B8BC4AECA27E}"/>
    <cellStyle name="Note 9 2 11 2 3" xfId="32475" xr:uid="{34EB793F-D4D2-4020-876E-8CA25D9D2052}"/>
    <cellStyle name="Note 9 2 11 3" xfId="5849" xr:uid="{D0EDC4DD-F5AC-4370-A8F9-A4E13F60C58B}"/>
    <cellStyle name="Note 9 2 11 4" xfId="26957" xr:uid="{AFD8252E-B484-4CCE-B601-546B072E7BFE}"/>
    <cellStyle name="Note 9 2 12" xfId="9365" xr:uid="{2A9160D4-2860-486B-816E-9855230FE5DC}"/>
    <cellStyle name="Note 9 2 12 2" xfId="15836" xr:uid="{B4533F85-FEC3-491D-B958-B3FF2CA55AD4}"/>
    <cellStyle name="Note 9 2 12 2 2" xfId="21673" xr:uid="{D6FFA622-1D19-4567-88B0-8922DA2A8167}"/>
    <cellStyle name="Note 9 2 12 2 3" xfId="32646" xr:uid="{21625DE6-D575-40C1-8A5E-C1BFE46FCDA2}"/>
    <cellStyle name="Note 9 2 12 3" xfId="22558" xr:uid="{DB4CC9E0-D372-4034-B489-3F3A2CF887B5}"/>
    <cellStyle name="Note 9 2 12 4" xfId="27127" xr:uid="{3CAFF770-F4FC-4E07-BA51-C28DCB2A86BD}"/>
    <cellStyle name="Note 9 2 13" xfId="9403" xr:uid="{22C5FD40-2902-4B50-BF16-DC825EFFD22E}"/>
    <cellStyle name="Note 9 2 13 2" xfId="15874" xr:uid="{92C48C0D-0A90-4B13-A5A6-D980FD16065B}"/>
    <cellStyle name="Note 9 2 13 2 2" xfId="18036" xr:uid="{FD5B4E89-E981-4166-91DC-3194B0914CB1}"/>
    <cellStyle name="Note 9 2 13 2 3" xfId="32684" xr:uid="{D9858B88-6CD7-47D2-ABDF-41B89A291F80}"/>
    <cellStyle name="Note 9 2 13 3" xfId="17781" xr:uid="{9ADFC3F7-9CF9-481B-82A7-AF7782EDDD2D}"/>
    <cellStyle name="Note 9 2 13 4" xfId="27164" xr:uid="{A0A10238-6351-43B5-A249-90C8F517ED7F}"/>
    <cellStyle name="Note 9 2 14" xfId="10055" xr:uid="{4CFAC2DA-AC63-4915-8F55-CAB3B09822B8}"/>
    <cellStyle name="Note 9 2 14 2" xfId="16526" xr:uid="{B06DC844-AF26-4FB5-A7E5-14BBEA12EA91}"/>
    <cellStyle name="Note 9 2 14 2 2" xfId="5509" xr:uid="{05778375-B90F-4D82-8AEF-2680F86C394B}"/>
    <cellStyle name="Note 9 2 14 2 3" xfId="33143" xr:uid="{472C7C21-6C54-4B4A-B88B-8787A0AEDA88}"/>
    <cellStyle name="Note 9 2 14 3" xfId="22599" xr:uid="{A406D528-F4F4-44D2-8CB7-9759B8CC63E0}"/>
    <cellStyle name="Note 9 2 14 4" xfId="27631" xr:uid="{ACE84760-EBDC-48DC-B165-3F21A0F39674}"/>
    <cellStyle name="Note 9 2 15" xfId="10234" xr:uid="{9F69CBDC-83D5-42B0-A7F3-BA009C17C917}"/>
    <cellStyle name="Note 9 2 15 2" xfId="16705" xr:uid="{965BC3E5-D653-4708-9B92-D9BF72704E49}"/>
    <cellStyle name="Note 9 2 15 2 2" xfId="23686" xr:uid="{CAB3C703-AA01-492D-B9F6-DD2DF2110DDA}"/>
    <cellStyle name="Note 9 2 15 2 3" xfId="33320" xr:uid="{B4576B8E-3982-425E-B89A-AC64FF6528AD}"/>
    <cellStyle name="Note 9 2 15 3" xfId="17928" xr:uid="{370343FD-9416-487B-B272-4138D58A1746}"/>
    <cellStyle name="Note 9 2 15 4" xfId="27807" xr:uid="{36EB7869-7113-40DF-B501-A9A5823BD66A}"/>
    <cellStyle name="Note 9 2 16" xfId="10411" xr:uid="{25233D49-66AB-4312-8D11-32296B3C5AB3}"/>
    <cellStyle name="Note 9 2 16 2" xfId="16882" xr:uid="{7F89EB35-BB5E-4D93-B6FF-3C29E8F872C1}"/>
    <cellStyle name="Note 9 2 16 2 2" xfId="21495" xr:uid="{4D9CA88E-E93A-4141-9CAB-DDB666E5FC17}"/>
    <cellStyle name="Note 9 2 16 2 3" xfId="33495" xr:uid="{885A3B38-C57D-4D03-9DB0-F5D6B162AEB9}"/>
    <cellStyle name="Note 9 2 16 3" xfId="17713" xr:uid="{13BCDBDB-8E79-45F7-9490-338458C878E7}"/>
    <cellStyle name="Note 9 2 16 4" xfId="27983" xr:uid="{9C5ADC78-0E0A-4050-80C9-738858653131}"/>
    <cellStyle name="Note 9 2 17" xfId="10573" xr:uid="{499F4F34-5A40-4AE6-AEB4-8EC55973A2B4}"/>
    <cellStyle name="Note 9 2 17 2" xfId="17044" xr:uid="{59FCBA22-64D1-4C6C-8C05-1B8FFB2F3A7A}"/>
    <cellStyle name="Note 9 2 17 2 2" xfId="21401" xr:uid="{9701EC52-56F8-4E43-84CB-50168805BE08}"/>
    <cellStyle name="Note 9 2 17 2 3" xfId="33655" xr:uid="{0071F907-E720-4B09-A581-F3286D7F7312}"/>
    <cellStyle name="Note 9 2 17 3" xfId="22292" xr:uid="{F820A337-E35B-4AC4-908E-6B07ECA79B26}"/>
    <cellStyle name="Note 9 2 17 4" xfId="28143" xr:uid="{9EA8EF66-AC9E-4209-8161-F774487F30FA}"/>
    <cellStyle name="Note 9 2 18" xfId="11209" xr:uid="{58D1BD25-5207-4861-BA1D-BA68F9023A0F}"/>
    <cellStyle name="Note 9 2 18 2" xfId="20928" xr:uid="{5227FC21-ABA1-48EE-B19D-13DAE60ACFA4}"/>
    <cellStyle name="Note 9 2 18 3" xfId="28531" xr:uid="{67A30F1D-B7F1-43E5-AB53-125E1CADAF18}"/>
    <cellStyle name="Note 9 2 19" xfId="11730" xr:uid="{DF1FFDCE-92A7-4A96-860A-2F67C739860E}"/>
    <cellStyle name="Note 9 2 19 2" xfId="19558" xr:uid="{9A2465BD-A261-4377-B559-E35C76B348B5}"/>
    <cellStyle name="Note 9 2 19 3" xfId="29016" xr:uid="{537B44B6-892A-48CE-80D0-189C33A2FB9A}"/>
    <cellStyle name="Note 9 2 2" xfId="2476" xr:uid="{00000000-0005-0000-0000-0000AD090000}"/>
    <cellStyle name="Note 9 2 2 2" xfId="4355" xr:uid="{2E671647-22E1-485A-B1C4-93B9598B1D1D}"/>
    <cellStyle name="Note 9 2 2 2 2" xfId="13649" xr:uid="{F605CC54-A9EC-494A-93BF-DCB9D4906C8B}"/>
    <cellStyle name="Note 9 2 2 2 2 2" xfId="18877" xr:uid="{7F874DCC-C819-4303-936F-12DBDF23DE38}"/>
    <cellStyle name="Note 9 2 2 2 2 3" xfId="30790" xr:uid="{B3B1E80A-DDCB-4419-827F-1814E04AE43B}"/>
    <cellStyle name="Note 9 2 2 2 3" xfId="22770" xr:uid="{2AEA8660-CA01-421E-B53C-DEB51C0A4255}"/>
    <cellStyle name="Note 9 2 2 2 4" xfId="25259" xr:uid="{AAA9C257-61F6-4CA1-8ECC-954FAC774487}"/>
    <cellStyle name="Note 9 2 2 3" xfId="11731" xr:uid="{970B3EC0-E400-4693-B8B2-88307595A33E}"/>
    <cellStyle name="Note 9 2 2 3 2" xfId="18786" xr:uid="{FD9E865D-2254-4DE6-B3A8-F369649EF6F7}"/>
    <cellStyle name="Note 9 2 2 3 3" xfId="29017" xr:uid="{CC7D24F7-A268-42C9-82CD-D737B1698659}"/>
    <cellStyle name="Note 9 2 2 4" xfId="12546" xr:uid="{49544BD8-E613-4696-9D5C-900C5FE384B9}"/>
    <cellStyle name="Note 9 2 2 4 2" xfId="21238" xr:uid="{A021CA57-879C-463D-BBAE-67E159D3E0B4}"/>
    <cellStyle name="Note 9 2 2 4 3" xfId="29772" xr:uid="{1465360B-7D9D-4174-B605-70A0D2B5342C}"/>
    <cellStyle name="Note 9 2 2 5" xfId="17515" xr:uid="{DE4909C1-DCEE-44BE-B848-9045B11B915D}"/>
    <cellStyle name="Note 9 2 20" xfId="11282" xr:uid="{34589622-1B3D-4200-A859-1E5BED9F53C5}"/>
    <cellStyle name="Note 9 2 20 2" xfId="21858" xr:uid="{EE8E27E8-03C2-4108-B1DA-88678966BA9F}"/>
    <cellStyle name="Note 9 2 20 3" xfId="28584" xr:uid="{25221CC7-B222-4412-8F2A-9390CC1378AF}"/>
    <cellStyle name="Note 9 2 21" xfId="11970" xr:uid="{AC3AE367-D2B2-4F75-A366-5A50AD8DA415}"/>
    <cellStyle name="Note 9 2 21 2" xfId="20451" xr:uid="{79907579-DA15-4943-A9D9-590667DAD4F2}"/>
    <cellStyle name="Note 9 2 21 3" xfId="29249" xr:uid="{1FE7F8D3-D16A-4570-B847-7207EE8682CB}"/>
    <cellStyle name="Note 9 2 22" xfId="12153" xr:uid="{0E2D7AD8-B50E-4B81-B086-256ECCA281C5}"/>
    <cellStyle name="Note 9 2 22 2" xfId="5036" xr:uid="{B126D205-12E7-4535-ADF9-6AF38781DC7A}"/>
    <cellStyle name="Note 9 2 22 3" xfId="29428" xr:uid="{FB8450CC-9D69-4A7D-813E-B7A4B0B3A623}"/>
    <cellStyle name="Note 9 2 23" xfId="12271" xr:uid="{64C74887-9CE6-4ADC-A1EB-56EF0FB503D2}"/>
    <cellStyle name="Note 9 2 23 2" xfId="17416" xr:uid="{F5F0C8D1-9E0B-4591-933A-4B103718DC02}"/>
    <cellStyle name="Note 9 2 23 3" xfId="29542" xr:uid="{ABFCF9F0-2BA1-46EF-AE18-20FFA067D215}"/>
    <cellStyle name="Note 9 2 24" xfId="17296" xr:uid="{4FDD40AF-C3A5-47B4-9FDF-EEBB723E2159}"/>
    <cellStyle name="Note 9 2 24 2" xfId="19534" xr:uid="{21EBC2DE-AFC2-4ABC-A2D4-763C9CCA3F22}"/>
    <cellStyle name="Note 9 2 24 3" xfId="33860" xr:uid="{BC35D77E-6BF8-4FB4-A333-5E5D75FD052C}"/>
    <cellStyle name="Note 9 2 25" xfId="23137" xr:uid="{95589804-FE5F-417F-AFB6-20E69AFB9574}"/>
    <cellStyle name="Note 9 2 26" xfId="24030" xr:uid="{6D866981-D3C3-400A-8809-014F40A59326}"/>
    <cellStyle name="Note 9 2 27" xfId="34250" xr:uid="{DFA5D145-CB0A-46CB-B74E-28C2D4D4E52B}"/>
    <cellStyle name="Note 9 2 28" xfId="34292" xr:uid="{BEAF039C-9B71-4F94-B05C-F605024562FA}"/>
    <cellStyle name="Note 9 2 3" xfId="3427" xr:uid="{9B3E35A4-5265-4515-AB2E-2DD548422D3D}"/>
    <cellStyle name="Note 9 2 3 2" xfId="13648" xr:uid="{B2FB924A-23FA-48FB-92CF-01D42A951CFF}"/>
    <cellStyle name="Note 9 2 3 2 2" xfId="17617" xr:uid="{4D4FE14F-8771-4643-8C42-F084F3171CE1}"/>
    <cellStyle name="Note 9 2 3 2 3" xfId="30789" xr:uid="{718FBF85-13A0-46D2-BC12-041442EB620B}"/>
    <cellStyle name="Note 9 2 3 3" xfId="7273" xr:uid="{DDD09139-D5C2-4BD4-8A48-0A8E40B05FBE}"/>
    <cellStyle name="Note 9 2 3 4" xfId="18889" xr:uid="{4D25C623-E021-478E-8BCC-F12B53F76A62}"/>
    <cellStyle name="Note 9 2 3 5" xfId="25258" xr:uid="{87ED3CCB-DC31-4B46-B5D9-812D63489B55}"/>
    <cellStyle name="Note 9 2 4" xfId="3862" xr:uid="{EB9FB1A4-8DD5-4DC2-8456-04652E426818}"/>
    <cellStyle name="Note 9 2 4 2" xfId="14178" xr:uid="{5C7F341E-C590-4757-A61A-64303D4D3177}"/>
    <cellStyle name="Note 9 2 4 2 2" xfId="18622" xr:uid="{D9261355-C17E-479A-954D-AAF44CD61D42}"/>
    <cellStyle name="Note 9 2 4 2 3" xfId="31206" xr:uid="{4393427C-5611-4404-888A-135F61C7E1C8}"/>
    <cellStyle name="Note 9 2 4 3" xfId="23391" xr:uid="{9F32FFD6-1A70-437D-BC47-D0F83740E778}"/>
    <cellStyle name="Note 9 2 4 4" xfId="25685" xr:uid="{E51C11D1-5D3A-43D2-9A54-E1CE25F48DDE}"/>
    <cellStyle name="Note 9 2 5" xfId="7769" xr:uid="{B85833DF-9DB2-4E0A-B109-5D054542F99D}"/>
    <cellStyle name="Note 9 2 5 2" xfId="14238" xr:uid="{74CA397F-5048-4954-9364-1DC0EC032708}"/>
    <cellStyle name="Note 9 2 5 2 2" xfId="7628" xr:uid="{954FF700-5880-400D-BEF2-5362750D01E0}"/>
    <cellStyle name="Note 9 2 5 2 3" xfId="31259" xr:uid="{F69D2CEE-DCB3-496D-BB90-894ECCFDB64F}"/>
    <cellStyle name="Note 9 2 5 3" xfId="21907" xr:uid="{F49A6CB4-98AA-4F24-BE84-F04765BE45AF}"/>
    <cellStyle name="Note 9 2 5 4" xfId="25738" xr:uid="{704C06CD-E5F0-4DD0-92DD-719621A549C2}"/>
    <cellStyle name="Note 9 2 6" xfId="7943" xr:uid="{1D8F39C2-CA13-4590-BBF5-EC529F6299FD}"/>
    <cellStyle name="Note 9 2 6 2" xfId="14414" xr:uid="{E8AB2A30-B487-4188-B546-378856C7392D}"/>
    <cellStyle name="Note 9 2 6 2 2" xfId="19310" xr:uid="{68C49C85-B084-4C2A-A4FF-F1BCF52147FF}"/>
    <cellStyle name="Note 9 2 6 2 3" xfId="31430" xr:uid="{F741873A-7656-4EDF-9CA1-503EAA4243BA}"/>
    <cellStyle name="Note 9 2 6 3" xfId="23742" xr:uid="{09A85191-D067-4979-974A-16EC18EF9D7F}"/>
    <cellStyle name="Note 9 2 6 4" xfId="25909" xr:uid="{ADBB3665-DD9F-42C3-905E-32BD8C04D5B0}"/>
    <cellStyle name="Note 9 2 7" xfId="8023" xr:uid="{BAEDDFAE-3D8A-4523-8592-4400B0669EE2}"/>
    <cellStyle name="Note 9 2 7 2" xfId="14494" xr:uid="{23EB4F83-F48D-4C40-8B02-CAF7C0C5C384}"/>
    <cellStyle name="Note 9 2 7 2 2" xfId="6005" xr:uid="{C0F48A39-F793-461E-B30E-1D9019399535}"/>
    <cellStyle name="Note 9 2 7 2 3" xfId="31504" xr:uid="{2EC58B1C-E905-4C88-AEE3-1F4FC6201816}"/>
    <cellStyle name="Note 9 2 7 3" xfId="20469" xr:uid="{C791ADC5-5072-4F23-990C-2E3592EA08E0}"/>
    <cellStyle name="Note 9 2 7 4" xfId="25984" xr:uid="{72F7954C-9598-425A-815C-B36F4A64E767}"/>
    <cellStyle name="Note 9 2 8" xfId="8650" xr:uid="{DF07A8D1-AA23-41AC-A8A2-4950C56A3E08}"/>
    <cellStyle name="Note 9 2 8 2" xfId="15121" xr:uid="{0B86D692-7B13-4AD6-9D9B-EB0A15580C28}"/>
    <cellStyle name="Note 9 2 8 2 2" xfId="22179" xr:uid="{AF1D5B39-BF78-41DD-A41F-373059E5BEA1}"/>
    <cellStyle name="Note 9 2 8 2 3" xfId="32023" xr:uid="{8291C103-2121-4A6F-BC19-9D6C0D6F9462}"/>
    <cellStyle name="Note 9 2 8 3" xfId="18226" xr:uid="{A1701911-8513-41DE-B2E8-3485F7C41E54}"/>
    <cellStyle name="Note 9 2 8 4" xfId="26502" xr:uid="{CC61DB84-5FCE-44E7-9BA9-AC7751E4A4EA}"/>
    <cellStyle name="Note 9 2 9" xfId="8178" xr:uid="{E2AF17C7-22C9-412B-8C56-91AB388C06CE}"/>
    <cellStyle name="Note 9 2 9 2" xfId="14649" xr:uid="{DCB89F6F-E616-4AAB-8447-9A7F6615D0F4}"/>
    <cellStyle name="Note 9 2 9 2 2" xfId="19514" xr:uid="{6D3F3426-6742-4736-8827-C91DB4CEEF33}"/>
    <cellStyle name="Note 9 2 9 2 3" xfId="31659" xr:uid="{56D2AB05-CD88-4E3F-AD89-2D61F7E34922}"/>
    <cellStyle name="Note 9 2 9 3" xfId="21251" xr:uid="{55DA7197-EAF7-471B-B797-0C522FC24D6A}"/>
    <cellStyle name="Note 9 2 9 4" xfId="26139" xr:uid="{EBB60834-7B20-443C-A5BA-8B561FE8BB0D}"/>
    <cellStyle name="Note 9 20" xfId="11729" xr:uid="{E11AADCA-71E6-4686-BDB0-432DEF0E2A3A}"/>
    <cellStyle name="Note 9 20 2" xfId="5128" xr:uid="{CE01FD63-98C7-4EEF-A7AA-DF8EAA9042FE}"/>
    <cellStyle name="Note 9 20 3" xfId="29015" xr:uid="{D5880030-467B-48FF-8C06-6DA56A077F2A}"/>
    <cellStyle name="Note 9 21" xfId="11335" xr:uid="{F578C816-5E15-45F2-BF30-5840A30C0E60}"/>
    <cellStyle name="Note 9 21 2" xfId="20294" xr:uid="{43FA2334-15FE-48B8-AF4D-6C95ACC6E28E}"/>
    <cellStyle name="Note 9 21 3" xfId="28627" xr:uid="{8F958290-C69A-4FEE-8C82-F481A534018C}"/>
    <cellStyle name="Note 9 22" xfId="11969" xr:uid="{D5E269BD-A223-461D-B2B7-3CB31ACFB2DB}"/>
    <cellStyle name="Note 9 22 2" xfId="7702" xr:uid="{8DCFC1C4-7F5A-48A8-A3C7-76F50B47BF27}"/>
    <cellStyle name="Note 9 22 3" xfId="29248" xr:uid="{E64A4341-769C-4BBB-9F36-7473C3F38030}"/>
    <cellStyle name="Note 9 23" xfId="12152" xr:uid="{5B64BBB5-68FC-40F0-8AEE-F6B0D4B06823}"/>
    <cellStyle name="Note 9 23 2" xfId="21199" xr:uid="{646BA18C-3AB0-4F50-A82A-B5C25EC496CE}"/>
    <cellStyle name="Note 9 23 3" xfId="29427" xr:uid="{3548968A-6594-4ED5-83B0-61C6C783F7A0}"/>
    <cellStyle name="Note 9 24" xfId="12270" xr:uid="{5317B8E9-C721-400B-A374-29EB84A2F3F7}"/>
    <cellStyle name="Note 9 24 2" xfId="4945" xr:uid="{03A85C75-DC5E-4763-A6D6-2734F05CC87E}"/>
    <cellStyle name="Note 9 24 3" xfId="29541" xr:uid="{0BC02987-0CCF-420F-B978-CF84A5C3B3BE}"/>
    <cellStyle name="Note 9 25" xfId="17295" xr:uid="{58C05B3D-9ECB-47B2-B2FE-A39723D18187}"/>
    <cellStyle name="Note 9 25 2" xfId="4660" xr:uid="{41175356-6447-46CC-BE7C-CD9CC4E71260}"/>
    <cellStyle name="Note 9 25 3" xfId="33859" xr:uid="{A11EA6B3-5C06-4068-843C-21941468B639}"/>
    <cellStyle name="Note 9 26" xfId="5573" xr:uid="{80FDBEF3-5F6A-457C-9327-24B5C382EE66}"/>
    <cellStyle name="Note 9 27" xfId="24035" xr:uid="{E2575A20-B875-4180-85AF-8045D893BE88}"/>
    <cellStyle name="Note 9 28" xfId="24275" xr:uid="{97AFE9D8-AE77-484F-8A2A-F10D3EDE25D3}"/>
    <cellStyle name="Note 9 29" xfId="24029" xr:uid="{87BB2075-7434-4896-8D07-8ECF35C92E7D}"/>
    <cellStyle name="Note 9 3" xfId="2477" xr:uid="{00000000-0005-0000-0000-0000AE090000}"/>
    <cellStyle name="Note 9 3 2" xfId="4356" xr:uid="{F6012477-C903-4383-86DF-63F91D33BD08}"/>
    <cellStyle name="Note 9 3 2 2" xfId="13650" xr:uid="{0F191E85-A467-4164-9C27-F07754E2E942}"/>
    <cellStyle name="Note 9 3 2 2 2" xfId="6648" xr:uid="{AABB7836-B644-4467-AE04-555E7108A0F3}"/>
    <cellStyle name="Note 9 3 2 2 3" xfId="30791" xr:uid="{EA74E708-551A-4A03-8940-B7B5A98A06D5}"/>
    <cellStyle name="Note 9 3 2 3" xfId="17443" xr:uid="{54F91513-709C-4F82-80E8-4B2D9BCA6C13}"/>
    <cellStyle name="Note 9 3 2 4" xfId="25260" xr:uid="{6B2A56C7-0184-4AB7-B388-565F2505701E}"/>
    <cellStyle name="Note 9 3 3" xfId="11732" xr:uid="{3A42161E-5564-42AB-A47D-87A3EFF4547D}"/>
    <cellStyle name="Note 9 3 3 2" xfId="20955" xr:uid="{A98E69F1-9C57-4570-B2B4-952701EC2342}"/>
    <cellStyle name="Note 9 3 3 3" xfId="29018" xr:uid="{6E4F8951-135B-4813-869A-FF9EF76F8484}"/>
    <cellStyle name="Note 9 3 4" xfId="12547" xr:uid="{AF6D0CAF-1171-4633-A52E-643FA92B993B}"/>
    <cellStyle name="Note 9 3 4 2" xfId="22151" xr:uid="{EE70CD96-31E9-45BF-A428-52F68C08298A}"/>
    <cellStyle name="Note 9 3 4 3" xfId="29773" xr:uid="{21123160-1329-477A-B9E0-5ED0FB6CF2CA}"/>
    <cellStyle name="Note 9 3 5" xfId="4709" xr:uid="{A620D4DD-0AE3-426B-A588-36F28718D204}"/>
    <cellStyle name="Note 9 4" xfId="3428" xr:uid="{8373F495-11D6-4841-8C75-7D85A5C0603C}"/>
    <cellStyle name="Note 9 4 2" xfId="13647" xr:uid="{DFFC1378-0E48-4E81-917A-253E010419B7}"/>
    <cellStyle name="Note 9 4 2 2" xfId="23517" xr:uid="{D1C8D66F-F4AB-44B8-BFFA-A7517DF11566}"/>
    <cellStyle name="Note 9 4 2 3" xfId="30788" xr:uid="{8B3442F4-4DEC-4D26-BA02-F2E457DE5C59}"/>
    <cellStyle name="Note 9 4 3" xfId="7272" xr:uid="{2D3E5A59-01DB-4EB8-BE9D-B6260DDDF518}"/>
    <cellStyle name="Note 9 4 4" xfId="18708" xr:uid="{3E3F0031-A75F-40D2-B447-BB76AF3F84BB}"/>
    <cellStyle name="Note 9 4 5" xfId="25257" xr:uid="{D6783D56-CA63-41E1-A3F9-373A4FD4BDD0}"/>
    <cellStyle name="Note 9 5" xfId="3861" xr:uid="{9B20A953-5E2F-4CBE-8833-98B1E3BAF2A9}"/>
    <cellStyle name="Note 9 5 2" xfId="14177" xr:uid="{AB092184-BFD3-4F8A-88A6-5F5A9D09E391}"/>
    <cellStyle name="Note 9 5 2 2" xfId="21895" xr:uid="{7BE94F7E-99F9-45CF-ABED-5BDBA74DD778}"/>
    <cellStyle name="Note 9 5 2 3" xfId="31205" xr:uid="{57C51827-EA9E-4201-9FF9-D0A384AB0FA8}"/>
    <cellStyle name="Note 9 5 3" xfId="18674" xr:uid="{FDBB05D8-7EA3-484E-876A-9DF1E5746E71}"/>
    <cellStyle name="Note 9 5 4" xfId="25684" xr:uid="{ABC51E22-0087-4956-A3CA-7AEB43AD9BAB}"/>
    <cellStyle name="Note 9 6" xfId="7345" xr:uid="{FA445C23-F9D3-48F4-AD37-A10BCA5D0F72}"/>
    <cellStyle name="Note 9 6 2" xfId="13729" xr:uid="{5CEEA2E3-F14F-4310-A268-C7F204918D38}"/>
    <cellStyle name="Note 9 6 2 2" xfId="7750" xr:uid="{7D5FC61A-D141-4E24-966F-92BB942213F0}"/>
    <cellStyle name="Note 9 6 2 3" xfId="30865" xr:uid="{EA7902B3-836A-4AFE-9E3C-C536683143B4}"/>
    <cellStyle name="Note 9 6 3" xfId="20981" xr:uid="{DEC9673B-079D-4994-BFA0-1344DC9305E2}"/>
    <cellStyle name="Note 9 6 4" xfId="25338" xr:uid="{1E25A5A0-C1B9-4DDB-8179-06CF3F0A273D}"/>
    <cellStyle name="Note 9 7" xfId="7942" xr:uid="{43E2F35E-BED4-4AC5-9D89-AA4BDFED17FD}"/>
    <cellStyle name="Note 9 7 2" xfId="14413" xr:uid="{5B488C76-2B23-42D5-AA64-1FC09DA8D684}"/>
    <cellStyle name="Note 9 7 2 2" xfId="22032" xr:uid="{CB5C232E-8D89-4244-B44F-D3BC97ADDF34}"/>
    <cellStyle name="Note 9 7 2 3" xfId="31429" xr:uid="{F394AD04-78D0-4B48-B078-877215952D2C}"/>
    <cellStyle name="Note 9 7 3" xfId="22502" xr:uid="{92B0BE19-A4BD-4BF6-BF39-4B68B2F61B3B}"/>
    <cellStyle name="Note 9 7 4" xfId="25908" xr:uid="{0061BDED-CBE7-4700-B8E0-0606541078F0}"/>
    <cellStyle name="Note 9 8" xfId="8024" xr:uid="{A300730D-37E8-47C2-A965-66CE7CF9D2A1}"/>
    <cellStyle name="Note 9 8 2" xfId="14495" xr:uid="{7D6F89BE-7E99-4318-8743-B148CE06D2FE}"/>
    <cellStyle name="Note 9 8 2 2" xfId="5360" xr:uid="{3FDA3D6B-8A91-4D4E-84D3-014A301CED73}"/>
    <cellStyle name="Note 9 8 2 3" xfId="31505" xr:uid="{6AF6F60D-9901-46D6-93A0-4A4820B0D1D2}"/>
    <cellStyle name="Note 9 8 3" xfId="5195" xr:uid="{73D90945-5C95-43C5-98E2-3982CD72430A}"/>
    <cellStyle name="Note 9 8 4" xfId="25985" xr:uid="{3384C1D3-CD32-4C63-ACC2-028994713BA5}"/>
    <cellStyle name="Note 9 9" xfId="8649" xr:uid="{1594E123-86E7-4B11-8B80-FCBBA32FFF29}"/>
    <cellStyle name="Note 9 9 2" xfId="15120" xr:uid="{F05CE1C8-766F-4328-87CD-9FC3B000F697}"/>
    <cellStyle name="Note 9 9 2 2" xfId="18372" xr:uid="{E9C1446D-5AAE-4CF0-8CB6-BD4ADFCAA0A9}"/>
    <cellStyle name="Note 9 9 2 3" xfId="32022" xr:uid="{916A6B48-2FCA-47D6-B45C-5F0FC1816B83}"/>
    <cellStyle name="Note 9 9 3" xfId="22820" xr:uid="{6F254B9A-A47D-4351-9FD2-A78399C3A16B}"/>
    <cellStyle name="Note 9 9 4" xfId="26501" xr:uid="{A68ED3DB-FC28-4B2B-A9E6-147AF8AA204C}"/>
    <cellStyle name="Note 9_TRAFO" xfId="2478" xr:uid="{00000000-0005-0000-0000-0000AF090000}"/>
    <cellStyle name="Note 90" xfId="9908" xr:uid="{C20705EA-93FF-4E68-B896-8B33D5624B67}"/>
    <cellStyle name="Note 90 2" xfId="16379" xr:uid="{247857D0-5D9A-43A4-885B-2F882CCEEB86}"/>
    <cellStyle name="Note 90 2 2" xfId="23836" xr:uid="{E22E43F9-B690-4C14-BDB6-5D63D8EDFE2A}"/>
    <cellStyle name="Note 90 2 3" xfId="33000" xr:uid="{6A29D7AE-93D7-4A72-AC14-F9DA8948EB2F}"/>
    <cellStyle name="Note 90 3" xfId="17525" xr:uid="{59B4F423-6D22-43EA-9403-1ACB225F2762}"/>
    <cellStyle name="Note 90 4" xfId="27488" xr:uid="{0D6B22EF-46F0-4167-BF77-4B43B22AC2BD}"/>
    <cellStyle name="Note 91" xfId="10089" xr:uid="{2F1F60B0-01B4-4399-A424-EA77F245B334}"/>
    <cellStyle name="Note 91 2" xfId="16560" xr:uid="{D85A1763-9903-4592-B848-AE49D6BF0BA9}"/>
    <cellStyle name="Note 91 2 2" xfId="19639" xr:uid="{ACFB8A24-3B61-4140-8709-B1912A96030F}"/>
    <cellStyle name="Note 91 2 3" xfId="33177" xr:uid="{BC9FB0BF-29D7-480E-8B13-2D0C8BCD0EA1}"/>
    <cellStyle name="Note 91 3" xfId="22131" xr:uid="{A4A90276-9F77-42C0-A937-0A538341CF4B}"/>
    <cellStyle name="Note 91 4" xfId="27665" xr:uid="{95DDE1F7-1ACA-4E15-88FB-942462419E5B}"/>
    <cellStyle name="Note 92" xfId="10267" xr:uid="{315A89F1-5BA5-4F87-A4A1-A1471CA7CB65}"/>
    <cellStyle name="Note 92 2" xfId="16738" xr:uid="{B9CF0148-6DF3-4EDD-A5D2-4CE065B14141}"/>
    <cellStyle name="Note 92 2 2" xfId="5064" xr:uid="{D0F99A55-A2FF-4EC4-B0D4-965BFBDEA065}"/>
    <cellStyle name="Note 92 2 3" xfId="33353" xr:uid="{D2B894F4-4255-417A-B941-6C1F1650C2CB}"/>
    <cellStyle name="Note 92 3" xfId="18836" xr:uid="{6495957A-37DD-4FC9-84DC-07FA2B8A265B}"/>
    <cellStyle name="Note 92 4" xfId="27840" xr:uid="{473DECB8-AFBC-4F6A-A78E-52178AC09CC8}"/>
    <cellStyle name="Note 93" xfId="10431" xr:uid="{5C7FE529-F965-423B-9A67-2591C40AFF8B}"/>
    <cellStyle name="Note 93 2" xfId="16902" xr:uid="{6A13CE5E-3B3A-4624-B9B1-32FF68E0BB46}"/>
    <cellStyle name="Note 93 2 2" xfId="23196" xr:uid="{C3BFA77E-6C69-4073-BB5A-799C2BD8C69A}"/>
    <cellStyle name="Note 93 2 3" xfId="33515" xr:uid="{EEA509EC-CA45-4D9C-8177-21E255E7F1B6}"/>
    <cellStyle name="Note 93 3" xfId="5545" xr:uid="{72FD9CBC-5C36-4965-87AD-5E6E4EB94163}"/>
    <cellStyle name="Note 93 4" xfId="28003" xr:uid="{7DA2A989-37D0-4572-9C0D-7D2150A4548D}"/>
    <cellStyle name="Note 94" xfId="11316" xr:uid="{3815C779-EC19-41C9-950A-64B14574428E}"/>
    <cellStyle name="Note 94 2" xfId="4637" xr:uid="{66AC1044-F11D-4635-B960-72DFB552D8AF}"/>
    <cellStyle name="Note 94 3" xfId="28616" xr:uid="{C7FBC566-2487-418B-8E9C-BE1761DD6BC2}"/>
    <cellStyle name="Note 95" xfId="11422" xr:uid="{0AD035D3-F008-4AE9-B371-1F9CB5DF4C88}"/>
    <cellStyle name="Note 95 2" xfId="18719" xr:uid="{9BF66629-58CC-4E7A-9D0E-213A8C1CBB81}"/>
    <cellStyle name="Note 95 3" xfId="28708" xr:uid="{5FDF2082-D512-4814-8E74-2BC57619888F}"/>
    <cellStyle name="Note 96" xfId="11798" xr:uid="{CEAED182-9096-4626-AAD9-44B57D1883C0}"/>
    <cellStyle name="Note 96 2" xfId="18849" xr:uid="{7F64CCA0-1463-4E48-8711-BB288CEE70B1}"/>
    <cellStyle name="Note 96 3" xfId="29083" xr:uid="{E3242E85-2B4E-4803-97D0-F978638AA55F}"/>
    <cellStyle name="Note 97" xfId="11345" xr:uid="{BE5A2E2B-D357-4BAB-A9C8-78F399F1F703}"/>
    <cellStyle name="Note 97 2" xfId="23761" xr:uid="{795BED33-D775-4EBE-9BAD-A709EFCC3EFD}"/>
    <cellStyle name="Note 97 3" xfId="28635" xr:uid="{4B8C47A3-9A99-4168-928C-FE4978F017C7}"/>
    <cellStyle name="Note 98" xfId="12004" xr:uid="{6F804749-122B-444D-8152-5C3E989339B8}"/>
    <cellStyle name="Note 98 2" xfId="18775" xr:uid="{DB151BCA-E8E7-4E26-8376-D1D1548FC476}"/>
    <cellStyle name="Note 98 3" xfId="29283" xr:uid="{BCF5A9D6-527A-47C8-BB8B-B24BFA710FD1}"/>
    <cellStyle name="Note 99" xfId="10812" xr:uid="{84EC5D2B-1502-433F-BC0C-6B672D1C914D}"/>
    <cellStyle name="Note 99 2" xfId="20739" xr:uid="{61A52A3F-D0D9-480A-9508-91AA2961B145}"/>
    <cellStyle name="Note 99 3" xfId="28340" xr:uid="{E30EC87E-7410-443A-A48D-CA47A5AA9855}"/>
    <cellStyle name="Output" xfId="2479" builtinId="21" customBuiltin="1"/>
    <cellStyle name="Output 10" xfId="2480" xr:uid="{00000000-0005-0000-0000-0000B1090000}"/>
    <cellStyle name="Output 10 10" xfId="9132" xr:uid="{041F910A-41A1-453D-BEBF-0CB372A0F2C1}"/>
    <cellStyle name="Output 10 10 2" xfId="15603" xr:uid="{F0A24BB6-1BAA-4390-A4F5-1D4DD46D6C7D}"/>
    <cellStyle name="Output 10 10 2 2" xfId="32422" xr:uid="{0CA97311-3AA1-4418-9600-0E6137C54475}"/>
    <cellStyle name="Output 10 10 3" xfId="26904" xr:uid="{4AA35375-CF84-447B-ABE4-1EFE35340EEC}"/>
    <cellStyle name="Output 10 11" xfId="8722" xr:uid="{0D546EBB-4D51-4D61-AFED-DDFE19487535}"/>
    <cellStyle name="Output 10 11 2" xfId="15193" xr:uid="{774A0F16-6A0A-43F5-98AC-A173732C4F42}"/>
    <cellStyle name="Output 10 11 2 2" xfId="32083" xr:uid="{30168261-481B-44F1-8F08-36EC1F2D8979}"/>
    <cellStyle name="Output 10 11 3" xfId="26562" xr:uid="{FA613AA0-6F73-4D34-8BB1-D0544895420D}"/>
    <cellStyle name="Output 10 12" xfId="9366" xr:uid="{F0D02020-B3FC-4C67-882D-5043CF9927C1}"/>
    <cellStyle name="Output 10 12 2" xfId="15837" xr:uid="{80F3489F-6550-485C-A787-CC9948429AB6}"/>
    <cellStyle name="Output 10 12 2 2" xfId="32647" xr:uid="{AB14713C-B14F-49FB-9E09-C9E157F88A47}"/>
    <cellStyle name="Output 10 12 3" xfId="27128" xr:uid="{042E6B11-3C3B-4E06-AA8A-5BCF49DD2BFA}"/>
    <cellStyle name="Output 10 13" xfId="9452" xr:uid="{BADD45F5-7C29-4AF0-87C8-BAF95A037F37}"/>
    <cellStyle name="Output 10 13 2" xfId="15923" xr:uid="{E65BEBFE-F827-42EA-9C0F-E9D1D8DB3B16}"/>
    <cellStyle name="Output 10 13 2 2" xfId="32720" xr:uid="{CC822B75-EAF1-4292-8967-F407C57D7FD7}"/>
    <cellStyle name="Output 10 13 3" xfId="27201" xr:uid="{D40AABB9-C5DA-412F-A00B-99CECA7030A1}"/>
    <cellStyle name="Output 10 14" xfId="10056" xr:uid="{29B2BFBA-3F56-4B43-A4B9-792C6C7194A6}"/>
    <cellStyle name="Output 10 14 2" xfId="16527" xr:uid="{E380574F-4684-4925-931F-71F0692267A4}"/>
    <cellStyle name="Output 10 14 2 2" xfId="33144" xr:uid="{ADA86DE6-9B17-46AE-B96D-82DD738A7E2D}"/>
    <cellStyle name="Output 10 14 3" xfId="27632" xr:uid="{82CCEAA1-F7C5-4DC1-8A3C-DF8A79E36C7E}"/>
    <cellStyle name="Output 10 15" xfId="10235" xr:uid="{84119204-98D2-4A74-A731-FD1868BF50A5}"/>
    <cellStyle name="Output 10 15 2" xfId="16706" xr:uid="{6C1B350D-A323-4564-9B7F-1BF22661189F}"/>
    <cellStyle name="Output 10 15 2 2" xfId="33321" xr:uid="{385FA5FC-FF73-4401-A43A-F02EA6E0276C}"/>
    <cellStyle name="Output 10 15 3" xfId="27808" xr:uid="{5FE35528-422D-4276-9DF6-46800FFD9461}"/>
    <cellStyle name="Output 10 16" xfId="10412" xr:uid="{930ED782-56EA-47C2-83AA-0E65EB3A762A}"/>
    <cellStyle name="Output 10 16 2" xfId="16883" xr:uid="{AC452DD2-6BE2-474A-A7D3-23DCBBFF5FC3}"/>
    <cellStyle name="Output 10 16 2 2" xfId="33496" xr:uid="{6E526851-73A9-4FDE-B984-4882CDF76089}"/>
    <cellStyle name="Output 10 16 3" xfId="27984" xr:uid="{943564FB-75DF-4AEA-A2EB-0647FA22E5C9}"/>
    <cellStyle name="Output 10 17" xfId="10574" xr:uid="{A2282DAE-3720-4266-9B16-2244C1100A3E}"/>
    <cellStyle name="Output 10 17 2" xfId="17045" xr:uid="{06F168F8-C0D9-48D3-A368-EDD5153D474A}"/>
    <cellStyle name="Output 10 17 2 2" xfId="33656" xr:uid="{1B13DDDF-30EA-4C57-BB91-53C57A5905C3}"/>
    <cellStyle name="Output 10 17 3" xfId="28144" xr:uid="{94D83285-A1DC-4B84-8182-F1A8AED020D4}"/>
    <cellStyle name="Output 10 18" xfId="11210" xr:uid="{72DD687A-4342-4DCC-93C6-4C37FFC8CBED}"/>
    <cellStyle name="Output 10 18 2" xfId="28532" xr:uid="{9518903C-1024-41F1-8CA8-D200C65EE76E}"/>
    <cellStyle name="Output 10 19" xfId="11734" xr:uid="{DDE3728A-1301-45D3-9B5C-48B66D1BE0EB}"/>
    <cellStyle name="Output 10 19 2" xfId="29020" xr:uid="{4C8CD5B4-4BCC-45C0-B47B-22D62BB2BDB6}"/>
    <cellStyle name="Output 10 2" xfId="2481" xr:uid="{00000000-0005-0000-0000-0000B2090000}"/>
    <cellStyle name="Output 10 2 2" xfId="4357" xr:uid="{DFF07C61-88A1-4385-BE35-A14903CB1799}"/>
    <cellStyle name="Output 10 2 2 2" xfId="13653" xr:uid="{A04989AF-D5DA-4FC3-9E4B-B24D858AFBAA}"/>
    <cellStyle name="Output 10 2 2 2 2" xfId="30794" xr:uid="{55C0CA5C-1E04-4E33-A8B0-9EEB680340A8}"/>
    <cellStyle name="Output 10 2 2 3" xfId="25263" xr:uid="{6A254CA9-1B4A-44F5-8C35-F9C826C7F7F8}"/>
    <cellStyle name="Output 10 2 3" xfId="11735" xr:uid="{A866EAD9-8731-4098-9318-AED9BB8E1D89}"/>
    <cellStyle name="Output 10 2 3 2" xfId="29021" xr:uid="{DCDD8782-B596-4DCF-9D37-CB85815D8868}"/>
    <cellStyle name="Output 10 2 4" xfId="12548" xr:uid="{B195557B-F06C-4429-856C-24EEE9988DD1}"/>
    <cellStyle name="Output 10 2 4 2" xfId="29774" xr:uid="{79D130CF-8D24-4C6D-A518-B4F398D701AC}"/>
    <cellStyle name="Output 10 2 5" xfId="24242" xr:uid="{3730146F-1807-4E39-9EBA-FD93B0D808B2}"/>
    <cellStyle name="Output 10 20" xfId="11283" xr:uid="{04A21230-68E8-47B1-B67A-497A70B2EBE1}"/>
    <cellStyle name="Output 10 20 2" xfId="28585" xr:uid="{1656AEE5-A32D-4F8D-A28C-6012526391C2}"/>
    <cellStyle name="Output 10 21" xfId="11971" xr:uid="{810CE87B-F8D8-4C98-97E7-C40EAB17A31E}"/>
    <cellStyle name="Output 10 21 2" xfId="29250" xr:uid="{881B7580-C23A-4B85-84C9-82043825B7FB}"/>
    <cellStyle name="Output 10 22" xfId="12154" xr:uid="{26CFDB74-F348-4DFB-837B-5BBFD572565B}"/>
    <cellStyle name="Output 10 22 2" xfId="29429" xr:uid="{CAFF135C-33D9-478A-B61A-90DBDD2F3387}"/>
    <cellStyle name="Output 10 23" xfId="12272" xr:uid="{04DDAD51-A6C5-4C1E-8D49-31CD6AD0C78F}"/>
    <cellStyle name="Output 10 23 2" xfId="29543" xr:uid="{50790524-22D2-490D-9A45-0B28F82BB9F9}"/>
    <cellStyle name="Output 10 24" xfId="17297" xr:uid="{894733B6-0BAE-4035-AD5F-BEA4F76D7557}"/>
    <cellStyle name="Output 10 24 2" xfId="33861" xr:uid="{7BF0C536-078D-4034-AC41-9C0EAB7E9AA6}"/>
    <cellStyle name="Output 10 25" xfId="24241" xr:uid="{FE3C55B4-0AF7-4702-914D-6E09FC082E85}"/>
    <cellStyle name="Output 10 26" xfId="33959" xr:uid="{50A5C2FE-C701-4185-AA6A-BDCC4171479A}"/>
    <cellStyle name="Output 10 27" xfId="34175" xr:uid="{46BB4C6C-B7F9-40B0-9970-12939C211CFF}"/>
    <cellStyle name="Output 10 28" xfId="34102" xr:uid="{086D6FAB-B857-49B9-8636-01AA1CE39609}"/>
    <cellStyle name="Output 10 3" xfId="3389" xr:uid="{23C879BC-38B1-427B-8072-6D980818F706}"/>
    <cellStyle name="Output 10 3 2" xfId="13652" xr:uid="{3F80DDD5-3072-448A-A631-E1373C0FD1DF}"/>
    <cellStyle name="Output 10 3 2 2" xfId="30793" xr:uid="{EB3A3941-0E44-4BF1-9A86-FB2F32F78777}"/>
    <cellStyle name="Output 10 3 3" xfId="7277" xr:uid="{A2E99AC1-BD69-4F48-A810-F406C976BBD5}"/>
    <cellStyle name="Output 10 3 4" xfId="25262" xr:uid="{75D472CF-039E-4994-8E7B-03A674B21569}"/>
    <cellStyle name="Output 10 4" xfId="3863" xr:uid="{949CC612-1249-44B6-8FC4-805AF5A5F829}"/>
    <cellStyle name="Output 10 4 2" xfId="14179" xr:uid="{5D977952-4FBC-414B-B70B-C05AF651E8EB}"/>
    <cellStyle name="Output 10 4 2 2" xfId="31207" xr:uid="{A51432BB-CBC5-47B4-BB0B-003AE59D41F7}"/>
    <cellStyle name="Output 10 4 3" xfId="25686" xr:uid="{8EB6AC75-BEFD-4444-8AC0-2395CB0AE507}"/>
    <cellStyle name="Output 10 5" xfId="7346" xr:uid="{29274869-A303-4EC3-80EB-6101C3308841}"/>
    <cellStyle name="Output 10 5 2" xfId="13730" xr:uid="{6C119185-8733-4651-B05E-2AE819876CEE}"/>
    <cellStyle name="Output 10 5 2 2" xfId="30866" xr:uid="{014FA642-1F0A-42F7-B91A-4673E4B42559}"/>
    <cellStyle name="Output 10 5 3" xfId="25339" xr:uid="{E66A6634-B80F-4880-8083-86F22AEC8A75}"/>
    <cellStyle name="Output 10 6" xfId="7944" xr:uid="{BE3A1345-AC4A-4B54-8B99-7D9A2C4FA090}"/>
    <cellStyle name="Output 10 6 2" xfId="14415" xr:uid="{FE20C2CE-FC7B-441A-A15D-C1EAA865DED1}"/>
    <cellStyle name="Output 10 6 2 2" xfId="31431" xr:uid="{E19972E8-F9D3-45D0-82BD-B286715A102B}"/>
    <cellStyle name="Output 10 6 3" xfId="25910" xr:uid="{B3AD4889-E168-415E-A2F6-D0B261467FFA}"/>
    <cellStyle name="Output 10 7" xfId="8022" xr:uid="{43503496-703C-4F01-BDAA-B585640AAE4D}"/>
    <cellStyle name="Output 10 7 2" xfId="14493" xr:uid="{EF1F710C-44B2-4BC2-8E78-97778F1A7FA8}"/>
    <cellStyle name="Output 10 7 2 2" xfId="31503" xr:uid="{5090684E-253F-4265-B8C7-009DE51AC8BB}"/>
    <cellStyle name="Output 10 7 3" xfId="25983" xr:uid="{A4DA4BDE-9B6B-44CB-B8E8-519767C7F1F1}"/>
    <cellStyle name="Output 10 8" xfId="8651" xr:uid="{346A4893-6AB1-428E-AE6B-9579C2C6978E}"/>
    <cellStyle name="Output 10 8 2" xfId="15122" xr:uid="{CF8419EB-FA92-4D0B-8BDB-B2C71E40C64A}"/>
    <cellStyle name="Output 10 8 2 2" xfId="32024" xr:uid="{43C8E717-9B32-4190-A79B-6E0716617FEB}"/>
    <cellStyle name="Output 10 8 3" xfId="26503" xr:uid="{453EEAFB-781E-49AB-8C0D-0716287E9EE8}"/>
    <cellStyle name="Output 10 9" xfId="8415" xr:uid="{27C7C9B6-C284-4174-91EE-9E3AA661BB36}"/>
    <cellStyle name="Output 10 9 2" xfId="14886" xr:uid="{691FD0BE-7A5F-420D-AA13-8BC455506E60}"/>
    <cellStyle name="Output 10 9 2 2" xfId="31797" xr:uid="{13AD71C7-1621-4CF0-8496-A239A578FF57}"/>
    <cellStyle name="Output 10 9 3" xfId="26278" xr:uid="{727E2144-CA96-4111-BC0C-8BB5A2C0D841}"/>
    <cellStyle name="Output 11" xfId="2482" xr:uid="{00000000-0005-0000-0000-0000B3090000}"/>
    <cellStyle name="Output 11 10" xfId="9133" xr:uid="{E90E5428-42A3-4D59-920B-490AC01147EA}"/>
    <cellStyle name="Output 11 10 2" xfId="15604" xr:uid="{AF4BDD87-B5CE-4BB7-9FFA-DCA0AC9CA03A}"/>
    <cellStyle name="Output 11 10 2 2" xfId="32423" xr:uid="{A8B994AA-240F-44BD-A65A-18A48D2AA259}"/>
    <cellStyle name="Output 11 10 3" xfId="26905" xr:uid="{CE4DF10C-FE83-488F-85E8-B3410A95E96D}"/>
    <cellStyle name="Output 11 11" xfId="8723" xr:uid="{5CC1154D-2081-4555-AB4D-87042DBBCB11}"/>
    <cellStyle name="Output 11 11 2" xfId="15194" xr:uid="{0D910831-494B-481D-B909-9CA052E3D7CB}"/>
    <cellStyle name="Output 11 11 2 2" xfId="32084" xr:uid="{C9B0F5B4-4A0E-4BE0-8347-30245EEDBC0F}"/>
    <cellStyle name="Output 11 11 3" xfId="26563" xr:uid="{68454014-DEBB-4368-B626-E6867B9EF2CD}"/>
    <cellStyle name="Output 11 12" xfId="9367" xr:uid="{258A94AE-E0C2-4264-89B6-071C4D723714}"/>
    <cellStyle name="Output 11 12 2" xfId="15838" xr:uid="{A3AD5C40-83AE-4070-9831-86C12215F9B8}"/>
    <cellStyle name="Output 11 12 2 2" xfId="32648" xr:uid="{7CEB0E56-64E3-4416-BFFF-9BBC6F59CB43}"/>
    <cellStyle name="Output 11 12 3" xfId="27129" xr:uid="{1C7443AF-E424-4F84-819A-FBCBD26215DE}"/>
    <cellStyle name="Output 11 13" xfId="9451" xr:uid="{7E207FF8-C858-4EE1-BA1E-AD946C364D1C}"/>
    <cellStyle name="Output 11 13 2" xfId="15922" xr:uid="{0A61C54E-61B4-4256-84D5-EF4028F49D87}"/>
    <cellStyle name="Output 11 13 2 2" xfId="32719" xr:uid="{EFDF9989-BE40-472D-BF03-505937375A34}"/>
    <cellStyle name="Output 11 13 3" xfId="27200" xr:uid="{EF838456-5C56-4F1D-961D-62CC8E4CD488}"/>
    <cellStyle name="Output 11 14" xfId="10057" xr:uid="{0371BD9C-836D-4D5F-991E-C023E153B7F4}"/>
    <cellStyle name="Output 11 14 2" xfId="16528" xr:uid="{DC22B807-59F0-4BF3-9853-F793CA1BC75D}"/>
    <cellStyle name="Output 11 14 2 2" xfId="33145" xr:uid="{7E664805-445F-4452-99B4-8B62A67A863F}"/>
    <cellStyle name="Output 11 14 3" xfId="27633" xr:uid="{F942FE00-7BE1-4251-B09F-E5F4C6D6682A}"/>
    <cellStyle name="Output 11 15" xfId="10236" xr:uid="{D9C0FC4D-1B3C-44AD-9AA8-0779C3EE90D4}"/>
    <cellStyle name="Output 11 15 2" xfId="16707" xr:uid="{84DC0714-735B-44CB-8D66-BE133BF8B57A}"/>
    <cellStyle name="Output 11 15 2 2" xfId="33322" xr:uid="{63859E58-84BC-4149-AAD9-CD1AEA66F545}"/>
    <cellStyle name="Output 11 15 3" xfId="27809" xr:uid="{C0BA0654-E33D-4BB6-A120-23DAEDFF5CE5}"/>
    <cellStyle name="Output 11 16" xfId="10413" xr:uid="{1093FE4C-FD7A-4F04-A445-2E9C0C49EE8E}"/>
    <cellStyle name="Output 11 16 2" xfId="16884" xr:uid="{522054E5-F38F-4CAF-A046-E41616D37E42}"/>
    <cellStyle name="Output 11 16 2 2" xfId="33497" xr:uid="{1CCAA805-46A6-4528-AA67-50428449A0F4}"/>
    <cellStyle name="Output 11 16 3" xfId="27985" xr:uid="{7FD27648-42F0-4B5B-8156-877F953B8AB9}"/>
    <cellStyle name="Output 11 17" xfId="10575" xr:uid="{92B45816-07A3-4EC5-B13D-6F93435E2DD4}"/>
    <cellStyle name="Output 11 17 2" xfId="17046" xr:uid="{F1329AC6-6783-4237-9895-6591814D15A7}"/>
    <cellStyle name="Output 11 17 2 2" xfId="33657" xr:uid="{9ACD372A-2AC1-4060-9613-21000BBC68F1}"/>
    <cellStyle name="Output 11 17 3" xfId="28145" xr:uid="{63DC7342-F829-4187-AFDE-E4916DE8C181}"/>
    <cellStyle name="Output 11 18" xfId="11211" xr:uid="{75F3357F-A69D-4242-9C57-1307F940BA68}"/>
    <cellStyle name="Output 11 18 2" xfId="28533" xr:uid="{5E60F7D5-ED75-4985-A5CD-BC36A686027D}"/>
    <cellStyle name="Output 11 19" xfId="11736" xr:uid="{5E7F1846-D02D-4546-9C31-8D3DEB2842C5}"/>
    <cellStyle name="Output 11 19 2" xfId="29022" xr:uid="{E6C34FBD-1809-493C-83BB-C7E54064351F}"/>
    <cellStyle name="Output 11 2" xfId="2483" xr:uid="{00000000-0005-0000-0000-0000B4090000}"/>
    <cellStyle name="Output 11 2 2" xfId="4358" xr:uid="{F0C7D9DD-B462-4F33-86CB-44D59FF28718}"/>
    <cellStyle name="Output 11 2 2 2" xfId="13655" xr:uid="{67A0B8DA-30A7-4A87-A1D4-4E0EE7F0FCCE}"/>
    <cellStyle name="Output 11 2 2 2 2" xfId="30796" xr:uid="{712BE0C8-BDC5-4B75-BD1F-CE774CB4FF8F}"/>
    <cellStyle name="Output 11 2 2 3" xfId="25265" xr:uid="{1FDB936F-66D5-4A39-952D-46BD3CCFC87F}"/>
    <cellStyle name="Output 11 2 3" xfId="11737" xr:uid="{2AB5EB7A-E052-4D66-80A8-122AED0D2B95}"/>
    <cellStyle name="Output 11 2 3 2" xfId="29023" xr:uid="{E3FD106E-E2DD-4ED0-88B7-29D5686420A4}"/>
    <cellStyle name="Output 11 2 4" xfId="12549" xr:uid="{964A4046-BB1C-4CEE-BBAC-6329A4CB4A99}"/>
    <cellStyle name="Output 11 2 4 2" xfId="29775" xr:uid="{E112D20D-E97E-4F96-BD14-BB405FE6BABE}"/>
    <cellStyle name="Output 11 2 5" xfId="24244" xr:uid="{73126892-4100-40F6-805C-3EB66B45383D}"/>
    <cellStyle name="Output 11 20" xfId="11284" xr:uid="{FCFE4FB5-29F2-4169-AB25-AE558AACC6DE}"/>
    <cellStyle name="Output 11 20 2" xfId="28586" xr:uid="{E7C23E96-8577-4716-9E0C-1156A47E2BF3}"/>
    <cellStyle name="Output 11 21" xfId="11972" xr:uid="{5151A02C-B45C-4E8C-8F16-14D7B4066AE1}"/>
    <cellStyle name="Output 11 21 2" xfId="29251" xr:uid="{D80D65C9-0171-4D88-AF05-629491C7AF29}"/>
    <cellStyle name="Output 11 22" xfId="12155" xr:uid="{84134857-A8CA-47AC-A145-9DB1CCBB40B9}"/>
    <cellStyle name="Output 11 22 2" xfId="29430" xr:uid="{11EB99E6-D762-4190-B91C-A0A96F5532C9}"/>
    <cellStyle name="Output 11 23" xfId="12273" xr:uid="{896597AF-CF52-4914-937B-822617CA39BD}"/>
    <cellStyle name="Output 11 23 2" xfId="29544" xr:uid="{572D4A05-4CE8-4769-98A2-83C32D0DA9B7}"/>
    <cellStyle name="Output 11 24" xfId="17298" xr:uid="{7DA30E7E-B946-44F1-8940-F7C33AB145D1}"/>
    <cellStyle name="Output 11 24 2" xfId="33862" xr:uid="{4ED13D12-5AA5-43D0-9A21-0FD0B9479CAE}"/>
    <cellStyle name="Output 11 25" xfId="24243" xr:uid="{AAB08A29-AA07-429E-A986-27F636616A47}"/>
    <cellStyle name="Output 11 26" xfId="24037" xr:uid="{03EB1B56-B52C-4B80-BAF2-5BD5A4687A08}"/>
    <cellStyle name="Output 11 27" xfId="24177" xr:uid="{CC060860-4F47-416A-90BB-30FE3C105377}"/>
    <cellStyle name="Output 11 28" xfId="34197" xr:uid="{8B4DACBB-3F80-4856-B3C0-725E6E89B7DA}"/>
    <cellStyle name="Output 11 3" xfId="3426" xr:uid="{A020EEDD-4438-433A-8CB1-9F0735CDBA2A}"/>
    <cellStyle name="Output 11 3 2" xfId="13654" xr:uid="{5E88EECD-2309-447D-B52D-0AC814B24E24}"/>
    <cellStyle name="Output 11 3 2 2" xfId="30795" xr:uid="{6FEE43AF-D635-48CA-BFD9-99631A2A5D5A}"/>
    <cellStyle name="Output 11 3 3" xfId="7278" xr:uid="{ACFA9D71-C6BA-4190-922E-CE155E824ABC}"/>
    <cellStyle name="Output 11 3 4" xfId="25264" xr:uid="{7A0025F4-C2B1-4D26-8D79-E1CBDA557BAF}"/>
    <cellStyle name="Output 11 4" xfId="3864" xr:uid="{5452D4DE-0056-4A80-9628-747F8C290C30}"/>
    <cellStyle name="Output 11 4 2" xfId="14180" xr:uid="{3A298A9E-364C-4AF2-ACCC-00C6126F29FF}"/>
    <cellStyle name="Output 11 4 2 2" xfId="31208" xr:uid="{3F3FA720-3C62-4638-B693-08AD131C9680}"/>
    <cellStyle name="Output 11 4 3" xfId="25687" xr:uid="{CB8C8DD3-1A84-463D-B81D-F601A5823497}"/>
    <cellStyle name="Output 11 5" xfId="7354" xr:uid="{AB3A131A-0120-4CD0-A5BB-0CF9EB229FE7}"/>
    <cellStyle name="Output 11 5 2" xfId="13740" xr:uid="{593D1E36-7D91-4B53-A5AB-98AA6EE3D690}"/>
    <cellStyle name="Output 11 5 2 2" xfId="30875" xr:uid="{5E2F7984-7EE7-4A60-96D8-D4F12EED9EC6}"/>
    <cellStyle name="Output 11 5 3" xfId="25349" xr:uid="{2DF3D76C-8497-4A2A-9117-0597B34CFD0C}"/>
    <cellStyle name="Output 11 6" xfId="7945" xr:uid="{6503B988-38A8-4364-967E-98226B9ECA5F}"/>
    <cellStyle name="Output 11 6 2" xfId="14416" xr:uid="{6572EB6F-2AB0-450D-922A-D7BDE2A2165D}"/>
    <cellStyle name="Output 11 6 2 2" xfId="31432" xr:uid="{3F596637-0D25-4633-BA31-C730F764C68C}"/>
    <cellStyle name="Output 11 6 3" xfId="25911" xr:uid="{60182821-4802-48C1-8672-AE5A8E128DA5}"/>
    <cellStyle name="Output 11 7" xfId="8021" xr:uid="{987D8817-D6FC-4E3F-BC32-EDAD2731938C}"/>
    <cellStyle name="Output 11 7 2" xfId="14492" xr:uid="{02C54B66-9D13-498B-87BF-70F9F0873D2D}"/>
    <cellStyle name="Output 11 7 2 2" xfId="31502" xr:uid="{E16D284E-D92C-4BDC-98DA-9511B59ED127}"/>
    <cellStyle name="Output 11 7 3" xfId="25982" xr:uid="{9DFEEC44-03C5-4F68-8C06-59FD75BEA0A7}"/>
    <cellStyle name="Output 11 8" xfId="8652" xr:uid="{7C1F7617-81D9-4FDB-B132-9BADAD831D9A}"/>
    <cellStyle name="Output 11 8 2" xfId="15123" xr:uid="{A0D172EE-70CE-45A0-ABCE-12D3733CBB47}"/>
    <cellStyle name="Output 11 8 2 2" xfId="32025" xr:uid="{9720680C-FCEB-4452-9FFF-80156EA714AE}"/>
    <cellStyle name="Output 11 8 3" xfId="26504" xr:uid="{F88D777D-846A-482F-9556-B3831CA3C037}"/>
    <cellStyle name="Output 11 9" xfId="8416" xr:uid="{EBE9D494-472F-490A-8574-DEF1D4D822EF}"/>
    <cellStyle name="Output 11 9 2" xfId="14887" xr:uid="{770A2E6E-B5E4-4BA5-BE38-D3C54EB92782}"/>
    <cellStyle name="Output 11 9 2 2" xfId="31798" xr:uid="{14F1FA86-6022-4507-A43E-9F3C6D24E8A8}"/>
    <cellStyle name="Output 11 9 3" xfId="26279" xr:uid="{92ACBA7F-7BFF-4E4D-91E9-4DCB5F297DD5}"/>
    <cellStyle name="Output 12" xfId="2484" xr:uid="{00000000-0005-0000-0000-0000B5090000}"/>
    <cellStyle name="Output 12 10" xfId="9134" xr:uid="{E3B28C8F-CB24-4CB0-BABB-0BA2E2E6A0FF}"/>
    <cellStyle name="Output 12 10 2" xfId="15605" xr:uid="{993E2CED-4907-4A94-9940-18D054200E02}"/>
    <cellStyle name="Output 12 10 2 2" xfId="32424" xr:uid="{39D821C6-D3B4-4514-A5CA-96707D5C9311}"/>
    <cellStyle name="Output 12 10 3" xfId="26906" xr:uid="{E576994C-425C-48B5-A334-E98F30FDF6FB}"/>
    <cellStyle name="Output 12 11" xfId="8735" xr:uid="{7515E579-773A-41DC-956A-8E1F3EA570CD}"/>
    <cellStyle name="Output 12 11 2" xfId="15206" xr:uid="{E5F18231-8EA6-401A-94A4-39299976AE41}"/>
    <cellStyle name="Output 12 11 2 2" xfId="32095" xr:uid="{AE217130-C20A-4484-956D-B0FC5D2888A9}"/>
    <cellStyle name="Output 12 11 3" xfId="26574" xr:uid="{17226659-26C7-4030-866D-4BFC19DBE9C2}"/>
    <cellStyle name="Output 12 12" xfId="9368" xr:uid="{524FA9E1-FD7F-46F7-9316-A4359500ECFE}"/>
    <cellStyle name="Output 12 12 2" xfId="15839" xr:uid="{2493CC24-ED56-4ED3-9E83-068DE7E6945E}"/>
    <cellStyle name="Output 12 12 2 2" xfId="32649" xr:uid="{5383CF32-E622-4C7D-91E8-099125F5B869}"/>
    <cellStyle name="Output 12 12 3" xfId="27130" xr:uid="{2330FC57-40EC-4CD5-8282-52B3C095BFB3}"/>
    <cellStyle name="Output 12 13" xfId="9450" xr:uid="{41449A59-33F4-4008-A11F-C1A34231A2DC}"/>
    <cellStyle name="Output 12 13 2" xfId="15921" xr:uid="{09CFAFE4-B41B-40B7-BA96-663FFF8BF012}"/>
    <cellStyle name="Output 12 13 2 2" xfId="32718" xr:uid="{8DD5DAD3-96F5-45BE-8055-3ED042D8A909}"/>
    <cellStyle name="Output 12 13 3" xfId="27199" xr:uid="{35B1E180-522D-412C-90FB-209FE243FBC8}"/>
    <cellStyle name="Output 12 14" xfId="10058" xr:uid="{4D5FA44B-B3AF-4E78-8A84-8367F5B94BA2}"/>
    <cellStyle name="Output 12 14 2" xfId="16529" xr:uid="{3BB17341-87DF-40BA-9CF3-EFD2FD98A818}"/>
    <cellStyle name="Output 12 14 2 2" xfId="33146" xr:uid="{AF91CCBE-020E-4906-8795-4D8E13BC27EF}"/>
    <cellStyle name="Output 12 14 3" xfId="27634" xr:uid="{0C60AB39-5B85-4B36-99FC-202E0E7C9032}"/>
    <cellStyle name="Output 12 15" xfId="10237" xr:uid="{E97273F9-6FA8-48E4-A790-36FC5D1041F6}"/>
    <cellStyle name="Output 12 15 2" xfId="16708" xr:uid="{957F6943-1C8D-4711-9B05-775D97813501}"/>
    <cellStyle name="Output 12 15 2 2" xfId="33323" xr:uid="{9AF5B9E8-7EDF-45C2-9E21-256D182BE43A}"/>
    <cellStyle name="Output 12 15 3" xfId="27810" xr:uid="{D53ACB09-040B-46FC-8FE8-71369BA0FD2A}"/>
    <cellStyle name="Output 12 16" xfId="10414" xr:uid="{832CD245-4AB1-482A-B50C-1AFA83ED048C}"/>
    <cellStyle name="Output 12 16 2" xfId="16885" xr:uid="{2E786085-37F3-4A40-A0C9-9BA8C080C4A0}"/>
    <cellStyle name="Output 12 16 2 2" xfId="33498" xr:uid="{E86E072D-1ACA-419F-BB5A-A89607D107E2}"/>
    <cellStyle name="Output 12 16 3" xfId="27986" xr:uid="{25C77494-B0F4-4776-9912-A81943DA5F12}"/>
    <cellStyle name="Output 12 17" xfId="10576" xr:uid="{FBAFFDFB-9681-4EFA-8EE0-DD8F8C26C527}"/>
    <cellStyle name="Output 12 17 2" xfId="17047" xr:uid="{7D39AD62-B47A-4CAF-8623-71C9909C74D5}"/>
    <cellStyle name="Output 12 17 2 2" xfId="33658" xr:uid="{29A25F36-899B-4F60-882D-FB1498DE9AEB}"/>
    <cellStyle name="Output 12 17 3" xfId="28146" xr:uid="{87605DC9-3B71-402E-A584-199477A4A6A9}"/>
    <cellStyle name="Output 12 18" xfId="11212" xr:uid="{B26BADEB-9F1F-4C2D-A336-102042D7B513}"/>
    <cellStyle name="Output 12 18 2" xfId="28534" xr:uid="{CDC50987-8E2E-403D-A526-D18FABC7693C}"/>
    <cellStyle name="Output 12 19" xfId="11738" xr:uid="{363F32C9-AB88-4D6A-9C85-07591A60EBE3}"/>
    <cellStyle name="Output 12 19 2" xfId="29024" xr:uid="{6E4F9C87-C4B6-426C-8011-9393CF624232}"/>
    <cellStyle name="Output 12 2" xfId="2485" xr:uid="{00000000-0005-0000-0000-0000B6090000}"/>
    <cellStyle name="Output 12 2 2" xfId="4359" xr:uid="{8927581E-82CA-4157-A4F2-7ADC48B25560}"/>
    <cellStyle name="Output 12 2 2 2" xfId="13657" xr:uid="{1CDF8851-C261-4479-87F4-717BDC642AC4}"/>
    <cellStyle name="Output 12 2 2 2 2" xfId="30798" xr:uid="{3AD2CF10-42E7-43D8-85B0-3A049A17430B}"/>
    <cellStyle name="Output 12 2 2 3" xfId="25267" xr:uid="{E3C14080-2AB4-44CC-AA2D-DFB080C5A222}"/>
    <cellStyle name="Output 12 2 3" xfId="11739" xr:uid="{0A062C22-BB9B-4E72-A444-C0F658CCD44E}"/>
    <cellStyle name="Output 12 2 3 2" xfId="29025" xr:uid="{33259BE5-6B79-4189-855B-B5089652D98B}"/>
    <cellStyle name="Output 12 2 4" xfId="12550" xr:uid="{F8E8327C-AF43-4ACE-B669-B3D4CD9243F8}"/>
    <cellStyle name="Output 12 2 4 2" xfId="29776" xr:uid="{89968B08-1613-4D59-BA06-D032C4E60146}"/>
    <cellStyle name="Output 12 2 5" xfId="24246" xr:uid="{95AA0839-07E4-4A40-99BD-4A803C795BB3}"/>
    <cellStyle name="Output 12 20" xfId="11285" xr:uid="{2832B794-ACEC-4113-8CD1-3480EB9FAC11}"/>
    <cellStyle name="Output 12 20 2" xfId="28587" xr:uid="{2657FB0F-2CB3-4FFB-A44F-E738E68B0BD7}"/>
    <cellStyle name="Output 12 21" xfId="11973" xr:uid="{6DBF407A-42E8-40C9-9FD3-C834A33A0FD8}"/>
    <cellStyle name="Output 12 21 2" xfId="29252" xr:uid="{F3D3AFD1-C6DB-46BD-8706-998F97A08A4F}"/>
    <cellStyle name="Output 12 22" xfId="12156" xr:uid="{C1031772-263E-488F-8482-854160E25B1A}"/>
    <cellStyle name="Output 12 22 2" xfId="29431" xr:uid="{8380B3C6-2711-4FD4-8675-7E5BD4097736}"/>
    <cellStyle name="Output 12 23" xfId="12274" xr:uid="{1023BF85-39D5-4605-A2E8-549D4BA37E40}"/>
    <cellStyle name="Output 12 23 2" xfId="29545" xr:uid="{573E30A6-AFB8-45AB-A787-6CDE92F9BE9A}"/>
    <cellStyle name="Output 12 24" xfId="17339" xr:uid="{FBE44598-DC75-4A84-BDD3-D8B6FB378713}"/>
    <cellStyle name="Output 12 24 2" xfId="33899" xr:uid="{1F2AF881-3358-45C2-855E-F205F86227DF}"/>
    <cellStyle name="Output 12 25" xfId="24245" xr:uid="{22E484EB-53D1-4D6A-AA01-FA505331369B}"/>
    <cellStyle name="Output 12 26" xfId="34005" xr:uid="{C27E5A69-A0DB-4FB5-932A-F35493F36AEE}"/>
    <cellStyle name="Output 12 27" xfId="30882" xr:uid="{F0651468-6B5B-4B2B-9782-849B8F897747}"/>
    <cellStyle name="Output 12 28" xfId="33970" xr:uid="{CB4078A5-1D39-442E-8A98-7B17578A4DB8}"/>
    <cellStyle name="Output 12 3" xfId="3425" xr:uid="{FA4F44FE-79C9-4B05-9A78-EB3E9019C4E3}"/>
    <cellStyle name="Output 12 3 2" xfId="13656" xr:uid="{A6D69A4D-07F9-4DB1-B32C-7FB4154597DB}"/>
    <cellStyle name="Output 12 3 2 2" xfId="30797" xr:uid="{024EE28C-8BBE-462E-BE2F-B0E2684F6504}"/>
    <cellStyle name="Output 12 3 3" xfId="7280" xr:uid="{4F826626-8ACA-4C44-8FFC-E1FC27DC50EB}"/>
    <cellStyle name="Output 12 3 4" xfId="25266" xr:uid="{CD03E7B8-848E-4A9E-81CB-133991948F41}"/>
    <cellStyle name="Output 12 4" xfId="3865" xr:uid="{C7F14499-D015-464F-B86B-CE81A39BEE9E}"/>
    <cellStyle name="Output 12 4 2" xfId="14181" xr:uid="{85354FC5-EBBC-4730-A8F3-1C66DC821ACE}"/>
    <cellStyle name="Output 12 4 2 2" xfId="31209" xr:uid="{E4391D51-5A89-4C5B-B047-99DF0166B0BE}"/>
    <cellStyle name="Output 12 4 3" xfId="25688" xr:uid="{F9FD62F2-221C-4FAA-A543-BC1DE7D1015E}"/>
    <cellStyle name="Output 12 5" xfId="7593" xr:uid="{BA8B54F8-E597-44BB-98C5-2DB50E438539}"/>
    <cellStyle name="Output 12 5 2" xfId="13997" xr:uid="{F3269C22-496E-4DCD-A64C-2411E22E739C}"/>
    <cellStyle name="Output 12 5 2 2" xfId="31027" xr:uid="{6880199E-D1DE-4CC4-8266-04517D9E567F}"/>
    <cellStyle name="Output 12 5 3" xfId="25506" xr:uid="{BD5228F3-86CA-41C9-AD9D-4B9EA787432E}"/>
    <cellStyle name="Output 12 6" xfId="7946" xr:uid="{40791621-CE4D-4E74-9C1E-A852BAF748D0}"/>
    <cellStyle name="Output 12 6 2" xfId="14417" xr:uid="{FA0432FE-DA42-4CD9-8D34-37E49FF77D02}"/>
    <cellStyle name="Output 12 6 2 2" xfId="31433" xr:uid="{00A6EC70-A779-4A16-B58B-1A2B93011BB8}"/>
    <cellStyle name="Output 12 6 3" xfId="25912" xr:uid="{0F2B3689-5A8D-4F97-B7AC-33DD5755BB1C}"/>
    <cellStyle name="Output 12 7" xfId="8020" xr:uid="{A626AB9E-BC99-4C94-B736-2549E6CA3AB4}"/>
    <cellStyle name="Output 12 7 2" xfId="14491" xr:uid="{5A4EBFE8-6C15-4F64-9BF7-D3143AFD5F7D}"/>
    <cellStyle name="Output 12 7 2 2" xfId="31501" xr:uid="{0555FBED-2990-4ACC-B89C-92164CBF29BB}"/>
    <cellStyle name="Output 12 7 3" xfId="25981" xr:uid="{DF9FF6C9-9756-487C-9B96-B4B449AA8C3C}"/>
    <cellStyle name="Output 12 8" xfId="8653" xr:uid="{6BF9A1C0-A856-4D3C-9870-C7F7829BBD45}"/>
    <cellStyle name="Output 12 8 2" xfId="15124" xr:uid="{DB363748-AC9E-4C5A-A5C3-7F93FBBF97C7}"/>
    <cellStyle name="Output 12 8 2 2" xfId="32026" xr:uid="{10ED2E9E-532C-43CA-A0D9-AC301DD26BC4}"/>
    <cellStyle name="Output 12 8 3" xfId="26505" xr:uid="{0FC4B127-E206-4E67-AF97-19C750D3DFF1}"/>
    <cellStyle name="Output 12 9" xfId="8417" xr:uid="{0B2002A9-1A44-4738-A8CF-295A37AB9EF6}"/>
    <cellStyle name="Output 12 9 2" xfId="14888" xr:uid="{A2B04A0D-BA35-4AF7-9F44-AE0894E837F4}"/>
    <cellStyle name="Output 12 9 2 2" xfId="31799" xr:uid="{5F7A5DEC-389E-4388-A262-242611B937DF}"/>
    <cellStyle name="Output 12 9 3" xfId="26280" xr:uid="{79894883-E970-490D-B02E-4F0FEDDD608D}"/>
    <cellStyle name="Output 13" xfId="2486" xr:uid="{00000000-0005-0000-0000-0000B7090000}"/>
    <cellStyle name="Output 13 10" xfId="9135" xr:uid="{A75C780A-3D23-4ED8-AF69-C772D5A6D7F5}"/>
    <cellStyle name="Output 13 10 2" xfId="15606" xr:uid="{1EB9E31D-6E15-494A-BA55-3573E9FC9A3D}"/>
    <cellStyle name="Output 13 10 2 2" xfId="32425" xr:uid="{01103394-E755-4DB6-AEFE-A01FED17376A}"/>
    <cellStyle name="Output 13 10 3" xfId="26907" xr:uid="{B2DF6215-7D6F-42EF-BAA1-0A3B4949781A}"/>
    <cellStyle name="Output 13 11" xfId="8954" xr:uid="{27815A3F-6D8A-441A-A513-5879208FDE4E}"/>
    <cellStyle name="Output 13 11 2" xfId="15425" xr:uid="{008BC27A-B432-4EE0-8822-8F6DF9100A9D}"/>
    <cellStyle name="Output 13 11 2 2" xfId="32245" xr:uid="{D4FAEE34-48D9-4AA0-87A5-EE5427303FF8}"/>
    <cellStyle name="Output 13 11 3" xfId="26727" xr:uid="{E654BF55-FFEE-4CBD-A0DF-7993D39A5565}"/>
    <cellStyle name="Output 13 12" xfId="9369" xr:uid="{87D3E787-A35E-4652-BE81-F5A94F10A4EA}"/>
    <cellStyle name="Output 13 12 2" xfId="15840" xr:uid="{4526376F-9A05-473B-ADA8-9753CC500C75}"/>
    <cellStyle name="Output 13 12 2 2" xfId="32650" xr:uid="{64CCD23F-F3FE-438A-9875-2B1F1B194E5E}"/>
    <cellStyle name="Output 13 12 3" xfId="27131" xr:uid="{58F79D42-E38B-48E9-AA27-68B4081498C6}"/>
    <cellStyle name="Output 13 13" xfId="9449" xr:uid="{6A94A720-920F-417C-ADE7-6BA7EE4F80D9}"/>
    <cellStyle name="Output 13 13 2" xfId="15920" xr:uid="{9970F485-1CF1-4D0D-B1F7-AD401B277EA4}"/>
    <cellStyle name="Output 13 13 2 2" xfId="32717" xr:uid="{9D95C2F0-683D-4789-BF3C-E22390542C31}"/>
    <cellStyle name="Output 13 13 3" xfId="27198" xr:uid="{3A480D24-7230-48C3-851B-A996C936D55A}"/>
    <cellStyle name="Output 13 14" xfId="10059" xr:uid="{920024C5-5DF7-4C2E-8851-DEB5012FA15F}"/>
    <cellStyle name="Output 13 14 2" xfId="16530" xr:uid="{94BE5B50-CD78-401F-A17B-0257574F389C}"/>
    <cellStyle name="Output 13 14 2 2" xfId="33147" xr:uid="{CC6DDC32-B8D9-485E-B44B-DA93FC1FFF88}"/>
    <cellStyle name="Output 13 14 3" xfId="27635" xr:uid="{A1BF31E5-8763-4ADC-835A-E666016ED8CE}"/>
    <cellStyle name="Output 13 15" xfId="10238" xr:uid="{F5F5A32F-1269-4C78-A1C0-EF69DCDDB042}"/>
    <cellStyle name="Output 13 15 2" xfId="16709" xr:uid="{42A8CB75-534B-4264-9AD0-EEF8DD28E51B}"/>
    <cellStyle name="Output 13 15 2 2" xfId="33324" xr:uid="{120AB18C-78F2-4D8D-9C09-37436FFB95F2}"/>
    <cellStyle name="Output 13 15 3" xfId="27811" xr:uid="{0F432312-2E7A-4FE2-98A3-D8777525DFCF}"/>
    <cellStyle name="Output 13 16" xfId="10415" xr:uid="{B03223A2-830A-4ECD-983C-BD8391E4378D}"/>
    <cellStyle name="Output 13 16 2" xfId="16886" xr:uid="{BB8AEDC7-3CFC-47F8-9971-25E567C13FD1}"/>
    <cellStyle name="Output 13 16 2 2" xfId="33499" xr:uid="{03651486-4A93-40D2-96D0-DAC0439D6EDD}"/>
    <cellStyle name="Output 13 16 3" xfId="27987" xr:uid="{D4AC4C92-F050-4BDE-A47C-D9B15973C50E}"/>
    <cellStyle name="Output 13 17" xfId="10577" xr:uid="{7F46F80C-5E50-450A-B9BB-8B26238F0AF3}"/>
    <cellStyle name="Output 13 17 2" xfId="17048" xr:uid="{D487B1C3-E1A5-4CB7-AA39-1EC194271136}"/>
    <cellStyle name="Output 13 17 2 2" xfId="33659" xr:uid="{931EDC53-4A22-4413-9C17-622A1C0AF616}"/>
    <cellStyle name="Output 13 17 3" xfId="28147" xr:uid="{4E7EF36A-2914-423B-B9E0-BFDF655E640C}"/>
    <cellStyle name="Output 13 18" xfId="11213" xr:uid="{FD9B01CA-55C2-4E18-9B06-4C831CCF78EC}"/>
    <cellStyle name="Output 13 18 2" xfId="28535" xr:uid="{F92B3E69-8635-44F2-9400-92BAAB41355E}"/>
    <cellStyle name="Output 13 19" xfId="11740" xr:uid="{E715CE55-8936-44FB-85CB-F101A4ED9DFF}"/>
    <cellStyle name="Output 13 19 2" xfId="29026" xr:uid="{12ED6950-3A4C-47F4-BE71-5449122A6B5B}"/>
    <cellStyle name="Output 13 2" xfId="2487" xr:uid="{00000000-0005-0000-0000-0000B8090000}"/>
    <cellStyle name="Output 13 2 2" xfId="4360" xr:uid="{0A694B95-CCA6-4EF5-997A-B1A01C8BA3B8}"/>
    <cellStyle name="Output 13 2 2 2" xfId="13659" xr:uid="{E178E38E-EE47-41C8-8B38-2BAB48C8B14D}"/>
    <cellStyle name="Output 13 2 2 2 2" xfId="30800" xr:uid="{8EBCCE2D-9EEE-45D3-A08F-646C5E6DC473}"/>
    <cellStyle name="Output 13 2 2 3" xfId="25269" xr:uid="{6A4626D3-9908-4BCA-A30C-008FE0C28D3C}"/>
    <cellStyle name="Output 13 2 3" xfId="11741" xr:uid="{869A9585-98C0-4DD2-9271-2C36B426A685}"/>
    <cellStyle name="Output 13 2 3 2" xfId="29027" xr:uid="{32651917-E08E-4801-AD14-58304927D4E8}"/>
    <cellStyle name="Output 13 2 4" xfId="12551" xr:uid="{6A923F56-BFCD-4EF1-8312-3834CAA17E89}"/>
    <cellStyle name="Output 13 2 4 2" xfId="29777" xr:uid="{E0DADD6D-92CB-43AE-9A43-932151CEA53A}"/>
    <cellStyle name="Output 13 2 5" xfId="24248" xr:uid="{AE6078BA-14C7-4220-A22B-C4EB3BD1A225}"/>
    <cellStyle name="Output 13 20" xfId="11286" xr:uid="{DCFB5BDE-7EB3-4F96-A5C4-4DDA98C370AA}"/>
    <cellStyle name="Output 13 20 2" xfId="28588" xr:uid="{8C4B8CC9-09B6-41B7-BDDE-8BF9EDD6C236}"/>
    <cellStyle name="Output 13 21" xfId="11974" xr:uid="{35AEA6AE-DEA1-430B-939D-0BA6D1A1FEFD}"/>
    <cellStyle name="Output 13 21 2" xfId="29253" xr:uid="{FD1B5173-EA39-4BF8-B552-24708D3A0C7E}"/>
    <cellStyle name="Output 13 22" xfId="12157" xr:uid="{5B957A0D-D3C6-437E-8295-AB83F2A5E3C1}"/>
    <cellStyle name="Output 13 22 2" xfId="29432" xr:uid="{6501DBBA-F237-4B9D-9940-4CB6937B3B82}"/>
    <cellStyle name="Output 13 23" xfId="12275" xr:uid="{76FD5949-BE63-402F-BDC5-2645ADD07E03}"/>
    <cellStyle name="Output 13 23 2" xfId="29546" xr:uid="{9FCE9062-A588-4DEF-9FD9-067BDA6CDC20}"/>
    <cellStyle name="Output 13 24" xfId="17299" xr:uid="{6B6EE5F4-A9ED-452B-9C0D-D4CF30DFF328}"/>
    <cellStyle name="Output 13 24 2" xfId="33863" xr:uid="{9F234B9F-A1F8-4889-933D-6A94A134AF65}"/>
    <cellStyle name="Output 13 25" xfId="24247" xr:uid="{16791677-A4DD-4117-84B4-BF5D944D3DFC}"/>
    <cellStyle name="Output 13 26" xfId="33993" xr:uid="{A5980107-BA7B-4772-85DE-42D5FDF1C210}"/>
    <cellStyle name="Output 13 27" xfId="34029" xr:uid="{5F96FD04-2D4D-4501-A3C1-2EF7FD7F8596}"/>
    <cellStyle name="Output 13 28" xfId="34114" xr:uid="{DC68BA81-EC69-41C8-9A0C-F84AFA5A0CD4}"/>
    <cellStyle name="Output 13 3" xfId="3424" xr:uid="{B868EE45-DE53-40D3-81B5-A7DADA0F053C}"/>
    <cellStyle name="Output 13 3 2" xfId="13658" xr:uid="{46B5072B-2156-4002-9F04-F12EA1A1581E}"/>
    <cellStyle name="Output 13 3 2 2" xfId="30799" xr:uid="{1578DC14-24BB-4A96-97DE-BFB0A40C6760}"/>
    <cellStyle name="Output 13 3 3" xfId="7281" xr:uid="{8E83B48E-EAF8-4E1A-A0B3-90605AE97E57}"/>
    <cellStyle name="Output 13 3 4" xfId="25268" xr:uid="{319750AB-A482-44DE-8014-CAD25EFAAA04}"/>
    <cellStyle name="Output 13 4" xfId="3866" xr:uid="{C351880F-000F-4E09-8986-90201E6E41A2}"/>
    <cellStyle name="Output 13 4 2" xfId="14182" xr:uid="{2466F677-812F-4097-99FA-E60E68A84F70}"/>
    <cellStyle name="Output 13 4 2 2" xfId="31210" xr:uid="{D07A7D64-3277-4259-BC60-558A5EA01D4D}"/>
    <cellStyle name="Output 13 4 3" xfId="25689" xr:uid="{05F895F1-CD9E-422D-9C56-EB43A01B013C}"/>
    <cellStyle name="Output 13 5" xfId="7594" xr:uid="{C7992C2C-7FF1-4B1E-BA17-27E27836A1FF}"/>
    <cellStyle name="Output 13 5 2" xfId="13998" xr:uid="{88744170-0520-4741-B3C6-67F592172F52}"/>
    <cellStyle name="Output 13 5 2 2" xfId="31028" xr:uid="{CF2F9DD4-BE2A-4976-B7C7-BCB220A29D3F}"/>
    <cellStyle name="Output 13 5 3" xfId="25507" xr:uid="{417BBC71-1081-4408-9385-6E1730AA5BE9}"/>
    <cellStyle name="Output 13 6" xfId="7947" xr:uid="{979A14E6-0D50-4114-8962-F6D75F81306E}"/>
    <cellStyle name="Output 13 6 2" xfId="14418" xr:uid="{6136A517-C7BD-4EDC-A09E-BF30489E8CA5}"/>
    <cellStyle name="Output 13 6 2 2" xfId="31434" xr:uid="{071966D5-525A-4AB5-8944-78180EA9BD21}"/>
    <cellStyle name="Output 13 6 3" xfId="25913" xr:uid="{F066FEA5-3B5A-46AB-8180-2F932CB14703}"/>
    <cellStyle name="Output 13 7" xfId="8019" xr:uid="{FE5AC4AB-76FE-4275-96E1-DCF23E727BD4}"/>
    <cellStyle name="Output 13 7 2" xfId="14490" xr:uid="{897C1722-21FD-426F-8A55-0485C34C85D5}"/>
    <cellStyle name="Output 13 7 2 2" xfId="31500" xr:uid="{4ADE089D-B198-42C9-9C62-BD76120CBB8A}"/>
    <cellStyle name="Output 13 7 3" xfId="25980" xr:uid="{5AD76495-0304-4894-BE9B-C8F570251DD2}"/>
    <cellStyle name="Output 13 8" xfId="8654" xr:uid="{9AF5DA80-31EB-4465-B890-77BE7ACDD39E}"/>
    <cellStyle name="Output 13 8 2" xfId="15125" xr:uid="{73F0FE6D-5233-4D3A-A03C-E5F2E1B860E3}"/>
    <cellStyle name="Output 13 8 2 2" xfId="32027" xr:uid="{55F92C4B-A556-454B-B3FC-3A796F429DAB}"/>
    <cellStyle name="Output 13 8 3" xfId="26506" xr:uid="{E66D1D51-748D-4D49-B832-EE00029CC2B2}"/>
    <cellStyle name="Output 13 9" xfId="8418" xr:uid="{FB0738FF-9EA9-466A-836F-8F015058FE37}"/>
    <cellStyle name="Output 13 9 2" xfId="14889" xr:uid="{9E62F446-A746-4FC4-9880-BF5037B32F97}"/>
    <cellStyle name="Output 13 9 2 2" xfId="31800" xr:uid="{4EFCD29E-777A-494F-99E1-F031753B691B}"/>
    <cellStyle name="Output 13 9 3" xfId="26281" xr:uid="{B7650904-F37B-4777-95E3-626F6D4F4A1A}"/>
    <cellStyle name="Output 14" xfId="2488" xr:uid="{00000000-0005-0000-0000-0000B9090000}"/>
    <cellStyle name="Output 14 10" xfId="9136" xr:uid="{03AE0BEA-1E62-4BCF-99BD-04757A12A29F}"/>
    <cellStyle name="Output 14 10 2" xfId="15607" xr:uid="{C644DBBF-E4AA-4245-9F38-914A871C7D18}"/>
    <cellStyle name="Output 14 10 2 2" xfId="32426" xr:uid="{190429A7-8827-4E84-8EFD-F71F4F8505C9}"/>
    <cellStyle name="Output 14 10 3" xfId="26908" xr:uid="{F884591D-7DDE-4036-88D2-387180656D65}"/>
    <cellStyle name="Output 14 11" xfId="8955" xr:uid="{44E61FA7-C4CB-4243-B75F-D67EF844A368}"/>
    <cellStyle name="Output 14 11 2" xfId="15426" xr:uid="{C4423150-2C74-4868-85E1-41B011EB0EBB}"/>
    <cellStyle name="Output 14 11 2 2" xfId="32246" xr:uid="{E762444D-9E8B-4B94-9F73-65E241A995AE}"/>
    <cellStyle name="Output 14 11 3" xfId="26728" xr:uid="{8759A0A4-3FAF-4CA7-81E2-EF9512A827EA}"/>
    <cellStyle name="Output 14 12" xfId="9370" xr:uid="{47BC46A5-69E4-4D94-A5AC-24FBDAAA4D31}"/>
    <cellStyle name="Output 14 12 2" xfId="15841" xr:uid="{584E76FF-6722-4C93-9050-4C41B0BD9098}"/>
    <cellStyle name="Output 14 12 2 2" xfId="32651" xr:uid="{16DDD3B2-9411-4D45-A746-52C29FDDD716}"/>
    <cellStyle name="Output 14 12 3" xfId="27132" xr:uid="{D7813347-0C3C-4CF2-9101-46917CE71BEA}"/>
    <cellStyle name="Output 14 13" xfId="9448" xr:uid="{309C42B4-8C1B-4B23-A976-12C56D9C51D3}"/>
    <cellStyle name="Output 14 13 2" xfId="15919" xr:uid="{3A9469FC-6B23-4E6A-9634-600CEADAFB33}"/>
    <cellStyle name="Output 14 13 2 2" xfId="32716" xr:uid="{7926F913-F1A8-4A68-A91E-4AF7B78C46D3}"/>
    <cellStyle name="Output 14 13 3" xfId="27197" xr:uid="{E8D38FCE-6D68-4405-BE78-4CE96116FDB8}"/>
    <cellStyle name="Output 14 14" xfId="10060" xr:uid="{7A5A4233-929A-4C99-8C8E-AE770F2511B7}"/>
    <cellStyle name="Output 14 14 2" xfId="16531" xr:uid="{2A133A93-9838-474D-A93E-203BBA5F3CC0}"/>
    <cellStyle name="Output 14 14 2 2" xfId="33148" xr:uid="{28A390EF-653F-4F98-8530-1C22008574EE}"/>
    <cellStyle name="Output 14 14 3" xfId="27636" xr:uid="{40C898C7-7D69-4522-B375-9E0021BC06B4}"/>
    <cellStyle name="Output 14 15" xfId="10239" xr:uid="{3C168E70-FCE6-4532-8A65-6C96AB3EEF00}"/>
    <cellStyle name="Output 14 15 2" xfId="16710" xr:uid="{19308A20-3F52-420E-A1E4-ED0145CC4237}"/>
    <cellStyle name="Output 14 15 2 2" xfId="33325" xr:uid="{43F2C4E2-902F-4762-AB0A-0A545F99EDA9}"/>
    <cellStyle name="Output 14 15 3" xfId="27812" xr:uid="{FCE48E15-4280-4F83-9D5E-24E70323D4F0}"/>
    <cellStyle name="Output 14 16" xfId="10416" xr:uid="{435A37E9-6C41-49D9-83CC-E6A4D9975132}"/>
    <cellStyle name="Output 14 16 2" xfId="16887" xr:uid="{ED482DF6-6F0E-4E38-B95D-88199EA87914}"/>
    <cellStyle name="Output 14 16 2 2" xfId="33500" xr:uid="{791C32D2-F51E-4716-817E-603EE971F7E0}"/>
    <cellStyle name="Output 14 16 3" xfId="27988" xr:uid="{7B7DBABF-1B84-40EC-9E07-58218559A885}"/>
    <cellStyle name="Output 14 17" xfId="10578" xr:uid="{FF69931F-4B2F-4451-BA52-2E2E2BF4B0B9}"/>
    <cellStyle name="Output 14 17 2" xfId="17049" xr:uid="{1721EE44-B2C7-4603-A2B3-17F6E3487DC2}"/>
    <cellStyle name="Output 14 17 2 2" xfId="33660" xr:uid="{9EB12141-58EB-4EC7-B09E-76873E0C632F}"/>
    <cellStyle name="Output 14 17 3" xfId="28148" xr:uid="{490640B6-F0FB-4097-AF5A-6B8A03314268}"/>
    <cellStyle name="Output 14 18" xfId="11214" xr:uid="{45ECCD44-4000-417A-B06D-F124BF90119A}"/>
    <cellStyle name="Output 14 18 2" xfId="28536" xr:uid="{1D9AB767-D926-4B68-AC88-FD9C4C3AC2D3}"/>
    <cellStyle name="Output 14 19" xfId="11742" xr:uid="{7E47A660-BA12-4F8E-BFD9-36ADD651B887}"/>
    <cellStyle name="Output 14 19 2" xfId="29028" xr:uid="{6AB565F1-56AA-4335-A24F-DFCB50BCB509}"/>
    <cellStyle name="Output 14 2" xfId="2489" xr:uid="{00000000-0005-0000-0000-0000BA090000}"/>
    <cellStyle name="Output 14 2 2" xfId="4361" xr:uid="{9A8FC6D8-C4D7-4C06-8C63-11CF198ECAF2}"/>
    <cellStyle name="Output 14 2 2 2" xfId="13661" xr:uid="{CB6BF5C1-854E-4AEF-AB1C-D53E386CB12D}"/>
    <cellStyle name="Output 14 2 2 2 2" xfId="30802" xr:uid="{87D55C21-BD61-467D-A75F-FAF274F95137}"/>
    <cellStyle name="Output 14 2 2 3" xfId="25271" xr:uid="{674BAF19-0FCF-4794-9466-8C1679525AA8}"/>
    <cellStyle name="Output 14 2 3" xfId="11743" xr:uid="{94A445AF-C8C3-4327-9F1B-5EE5389704A4}"/>
    <cellStyle name="Output 14 2 3 2" xfId="29029" xr:uid="{FDAB06D7-C5C3-4B00-92DF-230E2B6D35F8}"/>
    <cellStyle name="Output 14 2 4" xfId="12552" xr:uid="{4C63BEB8-DD2F-41D8-B1E8-96CF823705AB}"/>
    <cellStyle name="Output 14 2 4 2" xfId="29778" xr:uid="{6285A4FE-FE3A-4CD1-BF36-A3050CCD59C1}"/>
    <cellStyle name="Output 14 2 5" xfId="24250" xr:uid="{D10798FB-BF2B-461E-BD6C-6CFAD17C4D04}"/>
    <cellStyle name="Output 14 20" xfId="11287" xr:uid="{76CE11B5-8416-4E54-AE4C-177E12752483}"/>
    <cellStyle name="Output 14 20 2" xfId="28589" xr:uid="{C2258A5C-B497-4F32-8236-B4AB339CB35C}"/>
    <cellStyle name="Output 14 21" xfId="11975" xr:uid="{BCF7708D-8404-4F88-90CF-58F107696BCC}"/>
    <cellStyle name="Output 14 21 2" xfId="29254" xr:uid="{F1183E30-3AE0-40D3-9CEE-47F2821163B4}"/>
    <cellStyle name="Output 14 22" xfId="12158" xr:uid="{1FECF159-2F8C-4A9E-B85F-E102D3CC587C}"/>
    <cellStyle name="Output 14 22 2" xfId="29433" xr:uid="{DE0BE234-026B-4C99-9D65-8F3B80E2B3A3}"/>
    <cellStyle name="Output 14 23" xfId="12318" xr:uid="{D9A0B097-D985-4F61-83D7-59B05EF8F03B}"/>
    <cellStyle name="Output 14 23 2" xfId="29587" xr:uid="{351AA31C-0661-40BF-8206-0FAC4A0259DD}"/>
    <cellStyle name="Output 14 24" xfId="17300" xr:uid="{B18824AB-90D0-4120-806A-51B093E57AAA}"/>
    <cellStyle name="Output 14 24 2" xfId="33864" xr:uid="{74124EB7-0069-403C-9D87-5F879768F731}"/>
    <cellStyle name="Output 14 25" xfId="24249" xr:uid="{C802EE29-00F0-40D6-9662-A77C786A2F8E}"/>
    <cellStyle name="Output 14 26" xfId="34163" xr:uid="{BBA67D63-650A-44D4-836A-39960EB3008C}"/>
    <cellStyle name="Output 14 27" xfId="34176" xr:uid="{DD38568A-D369-4048-8780-77E90CD53086}"/>
    <cellStyle name="Output 14 28" xfId="34229" xr:uid="{865F0839-D9CC-48E8-8D43-2B47B9699615}"/>
    <cellStyle name="Output 14 3" xfId="3423" xr:uid="{AE375810-D614-4DBD-9518-D9FC1010BE67}"/>
    <cellStyle name="Output 14 3 2" xfId="13660" xr:uid="{8E4236BF-B464-464A-93ED-00B6E5464263}"/>
    <cellStyle name="Output 14 3 2 2" xfId="30801" xr:uid="{FD72483C-916A-4065-8F34-834B5D640470}"/>
    <cellStyle name="Output 14 3 3" xfId="7283" xr:uid="{8E023241-1E7F-48BC-8E40-5D2B0EFC78A8}"/>
    <cellStyle name="Output 14 3 4" xfId="25270" xr:uid="{39B09D87-79A5-497E-B129-81E4FA80BD00}"/>
    <cellStyle name="Output 14 4" xfId="3867" xr:uid="{74263D2C-30DA-4A7A-99DB-E10AC6C3DEFD}"/>
    <cellStyle name="Output 14 4 2" xfId="14183" xr:uid="{1D5D7FA2-BE92-44A3-9126-ED7760634844}"/>
    <cellStyle name="Output 14 4 2 2" xfId="31211" xr:uid="{8936BF1F-165D-4D20-AD08-DCC17A35DEB5}"/>
    <cellStyle name="Output 14 4 3" xfId="25690" xr:uid="{71DAA9A1-6173-44A0-AE0B-3A650B07548A}"/>
    <cellStyle name="Output 14 5" xfId="7347" xr:uid="{55519E14-5906-4267-B35F-0083848AEEB9}"/>
    <cellStyle name="Output 14 5 2" xfId="13731" xr:uid="{7C2B2A91-53B9-4A77-9E96-1521B06FF2E7}"/>
    <cellStyle name="Output 14 5 2 2" xfId="30867" xr:uid="{1DD7745C-C34E-4F60-BEBF-6FB6699936CB}"/>
    <cellStyle name="Output 14 5 3" xfId="25340" xr:uid="{10EE41E1-7D32-4C20-93EA-019E2EE2435D}"/>
    <cellStyle name="Output 14 6" xfId="7948" xr:uid="{A7338350-CC91-4F06-9C55-4231AC8684B6}"/>
    <cellStyle name="Output 14 6 2" xfId="14419" xr:uid="{A5426FC3-675A-4C43-ACC0-8DF6B9040139}"/>
    <cellStyle name="Output 14 6 2 2" xfId="31435" xr:uid="{01E7445F-3784-4FB0-9DCD-01F979135B36}"/>
    <cellStyle name="Output 14 6 3" xfId="25914" xr:uid="{E8474525-C326-4E20-A182-45C9C205B161}"/>
    <cellStyle name="Output 14 7" xfId="8018" xr:uid="{AC979A5C-6F61-4D4C-A299-59CB0C3B6287}"/>
    <cellStyle name="Output 14 7 2" xfId="14489" xr:uid="{902BDDE1-3505-4184-8D4E-632517A7C527}"/>
    <cellStyle name="Output 14 7 2 2" xfId="31499" xr:uid="{7B83D20B-0114-45C7-B7D2-24DE0E52E303}"/>
    <cellStyle name="Output 14 7 3" xfId="25979" xr:uid="{12866FA9-AD13-4553-920B-A33174C15996}"/>
    <cellStyle name="Output 14 8" xfId="8655" xr:uid="{80C10184-7664-4900-88E2-52EC1D329703}"/>
    <cellStyle name="Output 14 8 2" xfId="15126" xr:uid="{D31C8AA8-7000-452A-BCC5-05D12912F7FC}"/>
    <cellStyle name="Output 14 8 2 2" xfId="32028" xr:uid="{2B39B2D4-1B6E-4F6A-845E-19271A7B1A97}"/>
    <cellStyle name="Output 14 8 3" xfId="26507" xr:uid="{F766E8C1-4516-4B9F-AD26-76367ECFC043}"/>
    <cellStyle name="Output 14 9" xfId="8419" xr:uid="{85CCCB3E-0A7A-4799-86C5-304DC0AB0D0D}"/>
    <cellStyle name="Output 14 9 2" xfId="14890" xr:uid="{132AD77B-4A8A-4BDC-BD24-5E7A175861D3}"/>
    <cellStyle name="Output 14 9 2 2" xfId="31801" xr:uid="{EAEA0D15-E604-4631-AE03-BF82E9E73823}"/>
    <cellStyle name="Output 14 9 3" xfId="26282" xr:uid="{929F0A48-3A3E-4846-AA7E-496506B32834}"/>
    <cellStyle name="Output 15" xfId="2490" xr:uid="{00000000-0005-0000-0000-0000BB090000}"/>
    <cellStyle name="Output 15 10" xfId="9185" xr:uid="{20C71106-A31C-4B33-9A1D-D5476CB02BA0}"/>
    <cellStyle name="Output 15 10 2" xfId="15656" xr:uid="{FCE12061-30B4-4E26-897B-B70AC7C4AC66}"/>
    <cellStyle name="Output 15 10 2 2" xfId="32471" xr:uid="{D21B159F-B7F2-4485-AD84-B81B94903AD6}"/>
    <cellStyle name="Output 15 10 3" xfId="26953" xr:uid="{61A6FFC2-5102-4825-BDD2-7ED0408DBBD6}"/>
    <cellStyle name="Output 15 11" xfId="9170" xr:uid="{08E42747-064F-4C88-AE72-7098FDB1811F}"/>
    <cellStyle name="Output 15 11 2" xfId="15641" xr:uid="{5BC24D3A-AF8F-4365-B087-82213AFA1646}"/>
    <cellStyle name="Output 15 11 2 2" xfId="32458" xr:uid="{BD7D042F-518B-4D63-BA3D-B19119DDD353}"/>
    <cellStyle name="Output 15 11 3" xfId="26940" xr:uid="{8924BFCA-D602-4E0B-9BF8-59B2052AEF1F}"/>
    <cellStyle name="Output 15 12" xfId="9371" xr:uid="{7CCDFCC9-9813-40FE-8B5D-FB617BE4A745}"/>
    <cellStyle name="Output 15 12 2" xfId="15842" xr:uid="{958D15B2-BDCB-4F82-B433-7C27A36F48EB}"/>
    <cellStyle name="Output 15 12 2 2" xfId="32652" xr:uid="{F1BCCF83-FFB3-48E8-B957-D6DDDF381EA8}"/>
    <cellStyle name="Output 15 12 3" xfId="27133" xr:uid="{1EED58B9-C64B-436B-A288-D1C670F603C9}"/>
    <cellStyle name="Output 15 13" xfId="9447" xr:uid="{D15DD5AC-3DCE-4B9F-8276-2C80820F4C20}"/>
    <cellStyle name="Output 15 13 2" xfId="15918" xr:uid="{A0699D51-DF39-4900-8E70-2834EDABF9E9}"/>
    <cellStyle name="Output 15 13 2 2" xfId="32715" xr:uid="{AC82C563-234C-4EBD-8816-AC7249EC7D6B}"/>
    <cellStyle name="Output 15 13 3" xfId="27196" xr:uid="{140A64B2-5A4D-4FA6-82FA-1A436D1B96F9}"/>
    <cellStyle name="Output 15 14" xfId="10061" xr:uid="{E3A828DD-AC7A-4B0B-8EB6-BE255DD506A7}"/>
    <cellStyle name="Output 15 14 2" xfId="16532" xr:uid="{6F449294-33A6-44CD-9FAA-9294222A199D}"/>
    <cellStyle name="Output 15 14 2 2" xfId="33149" xr:uid="{1B2B9411-27FF-46E7-8291-2DB75CA53E15}"/>
    <cellStyle name="Output 15 14 3" xfId="27637" xr:uid="{729A5ACA-542D-4F84-B9C7-D822779AB864}"/>
    <cellStyle name="Output 15 15" xfId="10240" xr:uid="{386770BF-A187-4162-A2CD-E31812D3387A}"/>
    <cellStyle name="Output 15 15 2" xfId="16711" xr:uid="{7391F7C1-13FB-4AC6-90EE-A20595612885}"/>
    <cellStyle name="Output 15 15 2 2" xfId="33326" xr:uid="{4A31EA76-C951-407C-B42B-7BE404FF3BD9}"/>
    <cellStyle name="Output 15 15 3" xfId="27813" xr:uid="{413B9B06-3F28-4EB3-91BC-B62FB201890E}"/>
    <cellStyle name="Output 15 16" xfId="10417" xr:uid="{7DCBBAAF-7912-484F-BEF6-C9EF53210634}"/>
    <cellStyle name="Output 15 16 2" xfId="16888" xr:uid="{2B01C23F-2E61-4EB4-A53C-F64E98DA4D90}"/>
    <cellStyle name="Output 15 16 2 2" xfId="33501" xr:uid="{671F3249-97FC-4BC4-A4B2-53770DEFC516}"/>
    <cellStyle name="Output 15 16 3" xfId="27989" xr:uid="{BBDAF49F-F58F-4057-9642-87686D6FDADE}"/>
    <cellStyle name="Output 15 17" xfId="10579" xr:uid="{2F994C04-46AD-4094-B5F7-EC0A29B29BC6}"/>
    <cellStyle name="Output 15 17 2" xfId="17050" xr:uid="{9F917901-3F1E-4AF4-B8F1-F3C29157186F}"/>
    <cellStyle name="Output 15 17 2 2" xfId="33661" xr:uid="{91676E3A-0A64-47B5-A994-10CB4ADACE17}"/>
    <cellStyle name="Output 15 17 3" xfId="28149" xr:uid="{E3DC9165-7046-4680-9906-E50C58CFC029}"/>
    <cellStyle name="Output 15 18" xfId="11275" xr:uid="{CA03975C-C5DA-4695-8BFF-C7224BCF1188}"/>
    <cellStyle name="Output 15 18 2" xfId="28579" xr:uid="{4F1FFAA5-BF6C-4C6F-A118-C799E7DAABAB}"/>
    <cellStyle name="Output 15 19" xfId="11744" xr:uid="{70AB10A1-C026-42C0-A2D2-A9079A12186F}"/>
    <cellStyle name="Output 15 19 2" xfId="29030" xr:uid="{72471CCA-1083-4F83-8D7A-215A0C10D4A3}"/>
    <cellStyle name="Output 15 2" xfId="2491" xr:uid="{00000000-0005-0000-0000-0000BC090000}"/>
    <cellStyle name="Output 15 2 2" xfId="4362" xr:uid="{5D9A34F3-83F3-4315-A53E-510723649B6C}"/>
    <cellStyle name="Output 15 2 2 2" xfId="13663" xr:uid="{46C60BAD-AD44-48F4-A830-CAAB5EDBDB6C}"/>
    <cellStyle name="Output 15 2 2 2 2" xfId="30804" xr:uid="{F6EC6AD1-F3D4-4AD6-AAA2-E222495E1DA7}"/>
    <cellStyle name="Output 15 2 2 3" xfId="25273" xr:uid="{A2078D8A-E263-4AA8-B3E9-E86135E7D4ED}"/>
    <cellStyle name="Output 15 2 3" xfId="11745" xr:uid="{03391028-821B-4581-B306-F6327CC1710C}"/>
    <cellStyle name="Output 15 2 3 2" xfId="29031" xr:uid="{1DC28C40-5ACB-4498-BF3F-38397DAB7342}"/>
    <cellStyle name="Output 15 2 4" xfId="12553" xr:uid="{FCD773FE-BC3C-475F-9614-109AC5AD3A59}"/>
    <cellStyle name="Output 15 2 4 2" xfId="29779" xr:uid="{630417B3-DB7E-4659-A69D-1F999C8C30DF}"/>
    <cellStyle name="Output 15 2 5" xfId="24252" xr:uid="{B309F125-735A-4896-A0BB-0E9A02BC4CA8}"/>
    <cellStyle name="Output 15 20" xfId="11288" xr:uid="{43112FE9-7928-43E1-94C8-29AF71365635}"/>
    <cellStyle name="Output 15 20 2" xfId="28590" xr:uid="{EBF32D98-9F4E-4174-A746-2AFD46AB9957}"/>
    <cellStyle name="Output 15 21" xfId="11976" xr:uid="{D2D4C507-B163-45EC-82B8-B84328417D44}"/>
    <cellStyle name="Output 15 21 2" xfId="29255" xr:uid="{E48A671A-A150-484E-9F06-D908511E9F83}"/>
    <cellStyle name="Output 15 22" xfId="12159" xr:uid="{BB029B2A-9A3D-47B9-8CC0-D5D9CED7B7A9}"/>
    <cellStyle name="Output 15 22 2" xfId="29434" xr:uid="{D7C84B0B-BB41-4CCE-AF91-F8CCA4EF7F36}"/>
    <cellStyle name="Output 15 23" xfId="12276" xr:uid="{B1086520-00CD-45B7-8C4B-BC08AC52DA5E}"/>
    <cellStyle name="Output 15 23 2" xfId="29547" xr:uid="{508102C1-3AAF-4EA5-BBDE-4796BD1E1939}"/>
    <cellStyle name="Output 15 24" xfId="17301" xr:uid="{82F9E878-A4D4-4AC6-B538-361D92ABF32D}"/>
    <cellStyle name="Output 15 24 2" xfId="33865" xr:uid="{4C964C4D-0B15-4C91-B737-CC9021DC9D41}"/>
    <cellStyle name="Output 15 25" xfId="24251" xr:uid="{FA9E7203-7B56-4322-9416-7AA514A09630}"/>
    <cellStyle name="Output 15 26" xfId="34301" xr:uid="{68E6A5F0-23F3-47B4-A177-E4F4FDC6B8FA}"/>
    <cellStyle name="Output 15 27" xfId="34031" xr:uid="{5381FB54-64B0-497F-B16B-A0F675D7F24B}"/>
    <cellStyle name="Output 15 28" xfId="24282" xr:uid="{B07B66A9-8837-4719-BDC4-DEA2186B57EB}"/>
    <cellStyle name="Output 15 3" xfId="3422" xr:uid="{84F4FEC9-15A0-4724-8695-723B8FB7C74C}"/>
    <cellStyle name="Output 15 3 2" xfId="13662" xr:uid="{F4791C6E-F51F-48F6-99BC-76B9BF161B6E}"/>
    <cellStyle name="Output 15 3 2 2" xfId="30803" xr:uid="{E017612F-9A7C-457C-8611-DF628B8CC4C3}"/>
    <cellStyle name="Output 15 3 3" xfId="7285" xr:uid="{F919A776-B3CE-4DCF-A6D8-2B40359AD6B6}"/>
    <cellStyle name="Output 15 3 4" xfId="25272" xr:uid="{8B4B0DC4-CDEF-4A0F-89C8-D0562A6A05AD}"/>
    <cellStyle name="Output 15 4" xfId="3868" xr:uid="{74BFF7CF-DB80-4826-8558-9A0BD75E32CE}"/>
    <cellStyle name="Output 15 4 2" xfId="14233" xr:uid="{E6A520E8-0AAD-4695-AF4B-9A0204E4A89C}"/>
    <cellStyle name="Output 15 4 2 2" xfId="31256" xr:uid="{D73F0A18-C1A6-4E35-A8FC-D95CEE73B6BA}"/>
    <cellStyle name="Output 15 4 3" xfId="25735" xr:uid="{181A93D3-295C-4A13-A8BE-08A624E434B8}"/>
    <cellStyle name="Output 15 5" xfId="7751" xr:uid="{15C94905-56A7-4020-A4A6-ABE56BB57C75}"/>
    <cellStyle name="Output 15 5 2" xfId="14217" xr:uid="{4B43D4FE-1997-406B-9AFF-DC7832D7965B}"/>
    <cellStyle name="Output 15 5 2 2" xfId="31243" xr:uid="{324150CA-AFFA-4DC3-9E01-CB668583CCFD}"/>
    <cellStyle name="Output 15 5 3" xfId="25722" xr:uid="{16806F40-09E8-4FF8-B3FB-34B5FAE08F5A}"/>
    <cellStyle name="Output 15 6" xfId="7949" xr:uid="{F4E42C49-F891-4161-8D33-369F57BC2A66}"/>
    <cellStyle name="Output 15 6 2" xfId="14420" xr:uid="{B700294A-4812-470E-97A2-6B699B0F542F}"/>
    <cellStyle name="Output 15 6 2 2" xfId="31436" xr:uid="{E28C54FD-2335-476B-9705-F5D786D2D094}"/>
    <cellStyle name="Output 15 6 3" xfId="25915" xr:uid="{81F79B70-C022-4E6D-8023-93A2F051409C}"/>
    <cellStyle name="Output 15 7" xfId="8017" xr:uid="{A91A0AFD-A8E3-4721-AE1A-558EAB0F1123}"/>
    <cellStyle name="Output 15 7 2" xfId="14488" xr:uid="{7CDAA3EA-3CF5-4E04-B9A3-54AE684CBAF1}"/>
    <cellStyle name="Output 15 7 2 2" xfId="31498" xr:uid="{042881C6-8AF8-4F79-9589-ADD383E141F7}"/>
    <cellStyle name="Output 15 7 3" xfId="25978" xr:uid="{2541CE20-6C19-427C-A04B-779332E62A20}"/>
    <cellStyle name="Output 15 8" xfId="8702" xr:uid="{83582CE7-6C01-4D3F-BD1F-A9D03D27BDFE}"/>
    <cellStyle name="Output 15 8 2" xfId="15173" xr:uid="{B2C217DF-EA97-45A2-9B93-29673E3C8F87}"/>
    <cellStyle name="Output 15 8 2 2" xfId="32072" xr:uid="{8343B6B7-F5AF-4859-9017-818C7B30D050}"/>
    <cellStyle name="Output 15 8 3" xfId="26551" xr:uid="{520CF451-A5B6-43B5-B2C0-27C370F2E7E8}"/>
    <cellStyle name="Output 15 9" xfId="8688" xr:uid="{7C3C26C0-7E95-47F9-8FCD-98FF2125C657}"/>
    <cellStyle name="Output 15 9 2" xfId="15159" xr:uid="{7EC60D71-B583-4601-8F19-94E461EF66D5}"/>
    <cellStyle name="Output 15 9 2 2" xfId="32059" xr:uid="{B35DC222-6E83-4C99-BBF4-DF5D1B7C20EC}"/>
    <cellStyle name="Output 15 9 3" xfId="26539" xr:uid="{5A1B89D7-557C-4CE5-8111-A15064C312EE}"/>
    <cellStyle name="Output 16" xfId="2492" xr:uid="{00000000-0005-0000-0000-0000BD090000}"/>
    <cellStyle name="Output 16 10" xfId="9137" xr:uid="{EF0A1215-0495-43C0-B37D-AFC4A912A734}"/>
    <cellStyle name="Output 16 10 2" xfId="15608" xr:uid="{E2A5E846-D65F-44B6-8B6D-8033738435B9}"/>
    <cellStyle name="Output 16 10 2 2" xfId="32427" xr:uid="{40FBC2A2-99D5-4B4F-897F-177086F9441C}"/>
    <cellStyle name="Output 16 10 3" xfId="26909" xr:uid="{003E8D91-D7BC-44EC-BCE9-9DE6966BC443}"/>
    <cellStyle name="Output 16 11" xfId="8724" xr:uid="{4D8E2288-DCDF-4930-A52F-B8EFEABE77EA}"/>
    <cellStyle name="Output 16 11 2" xfId="15195" xr:uid="{15B126CF-CEA3-4DEC-BDF7-6AD57499BC02}"/>
    <cellStyle name="Output 16 11 2 2" xfId="32085" xr:uid="{6A030956-86BA-4DE8-BAF2-4D28FD6777DD}"/>
    <cellStyle name="Output 16 11 3" xfId="26564" xr:uid="{41C552F4-C361-48E0-823F-7FFD3885AC81}"/>
    <cellStyle name="Output 16 12" xfId="9372" xr:uid="{536B77C9-E772-41B9-B9B1-2730C7C7B7EE}"/>
    <cellStyle name="Output 16 12 2" xfId="15843" xr:uid="{B308FDF5-1A86-4B2E-BED5-A6599B3B36E1}"/>
    <cellStyle name="Output 16 12 2 2" xfId="32653" xr:uid="{3D5D129D-B06C-46D6-87F5-92DBE5D82F34}"/>
    <cellStyle name="Output 16 12 3" xfId="27134" xr:uid="{EE916CB6-354D-4E98-97F0-47B040A06FDA}"/>
    <cellStyle name="Output 16 13" xfId="9446" xr:uid="{A5128417-7EEC-4B42-BB84-DCD31736338A}"/>
    <cellStyle name="Output 16 13 2" xfId="15917" xr:uid="{2C59F760-881F-4BBD-86AA-9F1A2DDBBD0B}"/>
    <cellStyle name="Output 16 13 2 2" xfId="32714" xr:uid="{2B8A90A4-EB27-4BC7-9C12-7F02407783C7}"/>
    <cellStyle name="Output 16 13 3" xfId="27195" xr:uid="{A3F83C1E-6E63-4D84-B8AC-6EAB3D35F79B}"/>
    <cellStyle name="Output 16 14" xfId="10062" xr:uid="{A5B1DD71-D21A-4D75-95F4-B84EC417A39C}"/>
    <cellStyle name="Output 16 14 2" xfId="16533" xr:uid="{E5D03922-288E-4755-A324-010569D484FA}"/>
    <cellStyle name="Output 16 14 2 2" xfId="33150" xr:uid="{AE12602D-2BE6-46ED-AF79-70330FD7F925}"/>
    <cellStyle name="Output 16 14 3" xfId="27638" xr:uid="{AD75AE21-0735-45D8-85D8-BFFE61672720}"/>
    <cellStyle name="Output 16 15" xfId="10241" xr:uid="{634A62AF-4149-49CC-B319-0897B4785917}"/>
    <cellStyle name="Output 16 15 2" xfId="16712" xr:uid="{6E32D93D-684E-41EB-A282-F872DF3A340D}"/>
    <cellStyle name="Output 16 15 2 2" xfId="33327" xr:uid="{20E0F81A-00CA-414C-9E03-2AEC32C0F666}"/>
    <cellStyle name="Output 16 15 3" xfId="27814" xr:uid="{1C17CB01-E0CD-4673-BB28-6C43F90BE699}"/>
    <cellStyle name="Output 16 16" xfId="10418" xr:uid="{C1164590-4CD8-4E59-8C7F-7FE05E4EE14C}"/>
    <cellStyle name="Output 16 16 2" xfId="16889" xr:uid="{748E7BD5-A5B7-481C-8326-0291BA48FAFE}"/>
    <cellStyle name="Output 16 16 2 2" xfId="33502" xr:uid="{62202F92-0275-4EEF-8984-29F3DE1F95FE}"/>
    <cellStyle name="Output 16 16 3" xfId="27990" xr:uid="{7017B3C0-55C7-40F9-9504-0169FB95977F}"/>
    <cellStyle name="Output 16 17" xfId="10580" xr:uid="{2081420C-FBF8-4EFF-BE8C-88B390F25384}"/>
    <cellStyle name="Output 16 17 2" xfId="17051" xr:uid="{4EBE0024-F900-4A3D-B72E-DCB07E12B34D}"/>
    <cellStyle name="Output 16 17 2 2" xfId="33662" xr:uid="{4C78D562-9B26-4537-AD3C-965DD68E038E}"/>
    <cellStyle name="Output 16 17 3" xfId="28150" xr:uid="{763E6C7E-7C36-49C9-8A24-5923F0D1B577}"/>
    <cellStyle name="Output 16 18" xfId="11215" xr:uid="{977F08FB-0080-44C4-A297-767C7DF14E6D}"/>
    <cellStyle name="Output 16 18 2" xfId="28537" xr:uid="{1A5E20DF-8274-457F-B049-E1B836D1DEB5}"/>
    <cellStyle name="Output 16 19" xfId="11746" xr:uid="{6978B993-2BD1-4490-9082-0ED9D5440E19}"/>
    <cellStyle name="Output 16 19 2" xfId="29032" xr:uid="{784EB85A-0BDF-449C-8B90-59886058DFEE}"/>
    <cellStyle name="Output 16 2" xfId="2493" xr:uid="{00000000-0005-0000-0000-0000BE090000}"/>
    <cellStyle name="Output 16 2 2" xfId="4363" xr:uid="{1D9878E4-1B1A-4F4A-97D6-453D19EB4860}"/>
    <cellStyle name="Output 16 2 2 2" xfId="13665" xr:uid="{27E67BDD-6784-456E-97F6-CD6F682632DB}"/>
    <cellStyle name="Output 16 2 2 2 2" xfId="30806" xr:uid="{7AA2F1E2-EF94-4272-9F69-C010C04E1A4A}"/>
    <cellStyle name="Output 16 2 2 3" xfId="25275" xr:uid="{B8F25F42-AE59-420F-99E6-53C545257B79}"/>
    <cellStyle name="Output 16 2 3" xfId="11747" xr:uid="{D59971CF-5FD7-4672-8AF0-EEFE15EB2EE3}"/>
    <cellStyle name="Output 16 2 3 2" xfId="29033" xr:uid="{0014EFAC-F22F-4782-AA4C-08DC4E77BCB0}"/>
    <cellStyle name="Output 16 2 4" xfId="12554" xr:uid="{07B5BF0D-F0EE-4FBE-B188-BD634687A7B9}"/>
    <cellStyle name="Output 16 2 4 2" xfId="29780" xr:uid="{32C75C0A-B721-47D3-B317-8500ECB2F3D2}"/>
    <cellStyle name="Output 16 2 5" xfId="24254" xr:uid="{09804B09-FD70-45AE-AB70-FE5E41B5F40D}"/>
    <cellStyle name="Output 16 20" xfId="11289" xr:uid="{41124AAF-29F9-465D-A9C9-083C60E4442A}"/>
    <cellStyle name="Output 16 20 2" xfId="28591" xr:uid="{76474C5C-1CF3-4429-80BB-86F9DA8EAE9A}"/>
    <cellStyle name="Output 16 21" xfId="11977" xr:uid="{BCD422A8-13D0-4C5F-870A-E409F996FED9}"/>
    <cellStyle name="Output 16 21 2" xfId="29256" xr:uid="{A2A77018-D62E-4DBF-A3C9-9B80A51743A1}"/>
    <cellStyle name="Output 16 22" xfId="12160" xr:uid="{76D87658-A376-460F-A508-4F9C8D3D8C04}"/>
    <cellStyle name="Output 16 22 2" xfId="29435" xr:uid="{3A36EF0B-4004-48D5-9A65-1ECB15A50053}"/>
    <cellStyle name="Output 16 23" xfId="12277" xr:uid="{44AB5A3D-7B0A-488D-898B-0D803CF6C623}"/>
    <cellStyle name="Output 16 23 2" xfId="29548" xr:uid="{FF380472-F349-4DBC-BF37-703A4603BA1A}"/>
    <cellStyle name="Output 16 24" xfId="17302" xr:uid="{1344536C-6A53-46FD-BACD-F9720F745BF6}"/>
    <cellStyle name="Output 16 24 2" xfId="33866" xr:uid="{B12BA34E-BBE7-4E8E-A9B9-BF45D0F44293}"/>
    <cellStyle name="Output 16 25" xfId="24253" xr:uid="{64D97993-BB20-4BA6-B8A9-671EC1FEBEAE}"/>
    <cellStyle name="Output 16 26" xfId="24051" xr:uid="{F536597A-F941-49C5-8528-8A52C2A9542E}"/>
    <cellStyle name="Output 16 27" xfId="33963" xr:uid="{06200A5C-BB42-4E43-B493-91F222DC076D}"/>
    <cellStyle name="Output 16 28" xfId="31474" xr:uid="{D1D30BC2-A20E-45FE-9E25-E9FBC562EBB3}"/>
    <cellStyle name="Output 16 3" xfId="3421" xr:uid="{A7D3010F-7882-40AE-A427-EB800A28CF7F}"/>
    <cellStyle name="Output 16 3 2" xfId="13664" xr:uid="{112A1ADE-556E-47E7-9CF5-45408B16106C}"/>
    <cellStyle name="Output 16 3 2 2" xfId="30805" xr:uid="{0190ACAA-C16E-4BAF-B25D-C4A4512BEC0C}"/>
    <cellStyle name="Output 16 3 3" xfId="7287" xr:uid="{4C2C27BB-1A9E-4EC4-B616-B636752CC14E}"/>
    <cellStyle name="Output 16 3 4" xfId="25274" xr:uid="{59B5B144-8315-4D31-A18C-235C34ABFC66}"/>
    <cellStyle name="Output 16 4" xfId="3869" xr:uid="{BAF3036D-E1DD-4A51-8BC9-3C0C19898099}"/>
    <cellStyle name="Output 16 4 2" xfId="14184" xr:uid="{70E760AD-A813-4D76-9F39-84549682577B}"/>
    <cellStyle name="Output 16 4 2 2" xfId="31212" xr:uid="{716A2AC1-7698-485F-AC93-BEE5B3E8AE9F}"/>
    <cellStyle name="Output 16 4 3" xfId="25691" xr:uid="{0FD3A86E-5B24-4AD4-B4F0-13EDA21A9DA7}"/>
    <cellStyle name="Output 16 5" xfId="7595" xr:uid="{1A406023-6AD8-4997-889F-4DBF39118D42}"/>
    <cellStyle name="Output 16 5 2" xfId="13999" xr:uid="{95F908A3-CD10-43DC-BEE7-ACE81002FC32}"/>
    <cellStyle name="Output 16 5 2 2" xfId="31029" xr:uid="{33704555-91D7-481E-842F-8E28AC380FC0}"/>
    <cellStyle name="Output 16 5 3" xfId="25508" xr:uid="{45FAF7CA-8288-4C8A-8D6E-5F9C2EA12F75}"/>
    <cellStyle name="Output 16 6" xfId="7950" xr:uid="{89542EF6-36AD-4897-A0B5-B150743C74DA}"/>
    <cellStyle name="Output 16 6 2" xfId="14421" xr:uid="{B1FA60E4-5058-4A01-A26C-E95CE884ACAB}"/>
    <cellStyle name="Output 16 6 2 2" xfId="31437" xr:uid="{8CD8EB7E-B9F5-4310-A425-177646B2736D}"/>
    <cellStyle name="Output 16 6 3" xfId="25916" xr:uid="{EFB4E5DC-9986-4C11-9D48-7E018E00CCB6}"/>
    <cellStyle name="Output 16 7" xfId="8016" xr:uid="{12A3F866-5EB5-46E9-9701-0E82547A06DB}"/>
    <cellStyle name="Output 16 7 2" xfId="14487" xr:uid="{AE3EC5C8-C3BC-4E61-854D-619021AE31A8}"/>
    <cellStyle name="Output 16 7 2 2" xfId="31497" xr:uid="{389DF57E-4C0E-430E-84D8-16020BD3CE85}"/>
    <cellStyle name="Output 16 7 3" xfId="25977" xr:uid="{3F80EED0-5771-41C6-BFFA-8E1E30945ACC}"/>
    <cellStyle name="Output 16 8" xfId="8656" xr:uid="{B087C6BA-F6BC-4188-B0FD-16300AA54DD7}"/>
    <cellStyle name="Output 16 8 2" xfId="15127" xr:uid="{1B11C86B-F7FE-43DF-A63B-48F43E87D7C9}"/>
    <cellStyle name="Output 16 8 2 2" xfId="32029" xr:uid="{C260B166-423C-40DD-B471-4F6E16B85241}"/>
    <cellStyle name="Output 16 8 3" xfId="26508" xr:uid="{A4984D4A-7A74-45B8-A7D2-A1A77BCCB58E}"/>
    <cellStyle name="Output 16 9" xfId="7996" xr:uid="{D4817BE8-A785-46DF-8C35-8CB63E4C6CBF}"/>
    <cellStyle name="Output 16 9 2" xfId="14467" xr:uid="{77B6D383-55B0-463C-B7A8-622493A058AF}"/>
    <cellStyle name="Output 16 9 2 2" xfId="31477" xr:uid="{DC250D20-90E6-459A-A8CF-790678D77A7B}"/>
    <cellStyle name="Output 16 9 3" xfId="25957" xr:uid="{4B55D5F1-36EA-40F5-B692-5EF4CD04C317}"/>
    <cellStyle name="Output 17" xfId="3714" xr:uid="{404C3867-F973-4051-BDB4-B19AED654F7A}"/>
    <cellStyle name="Output 17 2" xfId="13651" xr:uid="{C987A770-7649-4DCE-8C63-3F768909795C}"/>
    <cellStyle name="Output 17 2 2" xfId="30792" xr:uid="{D2F59BC6-A625-491D-B2FD-E80D5DB4951F}"/>
    <cellStyle name="Output 17 3" xfId="7276" xr:uid="{826EB0C8-C7A8-44CA-B491-2A4B49352A3A}"/>
    <cellStyle name="Output 17 4" xfId="25261" xr:uid="{64E8E981-4113-47DC-A59C-E88B177AA0AE}"/>
    <cellStyle name="Output 18" xfId="3409" xr:uid="{8CBAB434-9761-4EC3-93AB-7411350CCBB5}"/>
    <cellStyle name="Output 18 2" xfId="14244" xr:uid="{41370438-251F-4C11-ACF0-FDC65B876B99}"/>
    <cellStyle name="Output 18 2 2" xfId="31265" xr:uid="{B5D34496-18D9-4A18-B330-36D7BD353DB6}"/>
    <cellStyle name="Output 18 3" xfId="25744" xr:uid="{0B273E9E-39FF-4CB7-B9B1-0232FA82A432}"/>
    <cellStyle name="Output 19" xfId="7817" xr:uid="{82E88669-08D3-40BF-BBA4-9BB716246C88}"/>
    <cellStyle name="Output 19 2" xfId="14288" xr:uid="{DE9734EB-4781-481C-A66A-457E62536A3F}"/>
    <cellStyle name="Output 19 2 2" xfId="31306" xr:uid="{9CF74528-9288-49CD-A2A2-F33583FB2292}"/>
    <cellStyle name="Output 19 3" xfId="25785" xr:uid="{D611F4BB-955B-4252-AC12-270F171F92E5}"/>
    <cellStyle name="Output 2" xfId="2494" xr:uid="{00000000-0005-0000-0000-0000BF090000}"/>
    <cellStyle name="Output 2 10" xfId="8657" xr:uid="{6125E12A-95A4-4035-B27D-D071F980DA0B}"/>
    <cellStyle name="Output 2 10 2" xfId="15128" xr:uid="{1BAEBF4C-68D7-4469-BB97-9F9494F2FCB0}"/>
    <cellStyle name="Output 2 10 2 2" xfId="32030" xr:uid="{57C84DEB-856C-4E1F-9DD5-3717746639EB}"/>
    <cellStyle name="Output 2 10 3" xfId="26509" xr:uid="{D3817502-75EF-4846-A2A0-CFACE1D9622D}"/>
    <cellStyle name="Output 2 11" xfId="8420" xr:uid="{1C91B95D-93FB-497D-B018-F41744BCC48E}"/>
    <cellStyle name="Output 2 11 2" xfId="14891" xr:uid="{41182AEB-5A3F-4572-BD8B-FE8D964F8D6E}"/>
    <cellStyle name="Output 2 11 2 2" xfId="31802" xr:uid="{3B3EA622-6898-47A6-BB53-16C7019095DB}"/>
    <cellStyle name="Output 2 11 3" xfId="26283" xr:uid="{8CFCCCB6-A850-4FAF-B5C2-513A658417BE}"/>
    <cellStyle name="Output 2 12" xfId="9138" xr:uid="{ADB7DD22-DA7D-4129-A635-3B18EC47046A}"/>
    <cellStyle name="Output 2 12 2" xfId="15609" xr:uid="{C5633B48-4BD1-44AA-A09B-1F60EF16CD5F}"/>
    <cellStyle name="Output 2 12 2 2" xfId="32428" xr:uid="{AB13433F-84C0-491E-BCA8-D833C7B19244}"/>
    <cellStyle name="Output 2 12 3" xfId="26910" xr:uid="{2E37EA75-17DE-4430-89B5-70366553BF07}"/>
    <cellStyle name="Output 2 13" xfId="8956" xr:uid="{4AF2EEB9-F4E9-42AC-860D-B034B6FEAF7F}"/>
    <cellStyle name="Output 2 13 2" xfId="15427" xr:uid="{2113997B-F317-42DF-8B37-F3B102A8DA1C}"/>
    <cellStyle name="Output 2 13 2 2" xfId="32247" xr:uid="{D3B7A881-215D-4AE0-9C9B-472F8E58D437}"/>
    <cellStyle name="Output 2 13 3" xfId="26729" xr:uid="{2820C771-1287-46D9-B627-8E48263C672C}"/>
    <cellStyle name="Output 2 14" xfId="9373" xr:uid="{014B04CB-CD26-40D2-B2B8-98E3E2A29E07}"/>
    <cellStyle name="Output 2 14 2" xfId="15844" xr:uid="{B38A49AB-54CF-464D-ABB7-784B59FD5051}"/>
    <cellStyle name="Output 2 14 2 2" xfId="32654" xr:uid="{9D35A8EA-A429-49A3-B5A5-1BB411B81E0C}"/>
    <cellStyle name="Output 2 14 3" xfId="27135" xr:uid="{B980DE36-47B5-4C09-88E6-3F75C516BD0C}"/>
    <cellStyle name="Output 2 15" xfId="9445" xr:uid="{66B77CAB-159E-4FCF-A70B-034A32B6EE7C}"/>
    <cellStyle name="Output 2 15 2" xfId="15916" xr:uid="{947F1447-E98B-4233-A2F9-08CF12F6E757}"/>
    <cellStyle name="Output 2 15 2 2" xfId="32713" xr:uid="{FCCA8936-3B56-4473-8D75-32BD819B1F15}"/>
    <cellStyle name="Output 2 15 3" xfId="27194" xr:uid="{19C3210A-24EF-4631-BED1-B4B7AF94D253}"/>
    <cellStyle name="Output 2 16" xfId="10063" xr:uid="{82452651-2297-45A4-87E4-9EDA8081D882}"/>
    <cellStyle name="Output 2 16 2" xfId="16534" xr:uid="{BF330F39-06E4-488D-82DA-DAC53700E5A5}"/>
    <cellStyle name="Output 2 16 2 2" xfId="33151" xr:uid="{3B256297-1356-4050-AA47-F16767CA99AB}"/>
    <cellStyle name="Output 2 16 3" xfId="27639" xr:uid="{75ECBF08-1220-48AC-9897-76D815820AEB}"/>
    <cellStyle name="Output 2 17" xfId="10242" xr:uid="{2B7566A6-1EBA-4435-80A6-3A5984B02918}"/>
    <cellStyle name="Output 2 17 2" xfId="16713" xr:uid="{FBBEB121-9E09-42B0-BC42-AB506CA6E932}"/>
    <cellStyle name="Output 2 17 2 2" xfId="33328" xr:uid="{330E16BA-E663-4B51-BA28-C45DBB2F7F34}"/>
    <cellStyle name="Output 2 17 3" xfId="27815" xr:uid="{F6FE4858-2FE4-4C8F-B6DE-38316239703A}"/>
    <cellStyle name="Output 2 18" xfId="10419" xr:uid="{BC0CE73A-A652-4547-8E20-D45DF46B0E6C}"/>
    <cellStyle name="Output 2 18 2" xfId="16890" xr:uid="{CC218D9F-2322-4061-96A9-7E28C4EC7D31}"/>
    <cellStyle name="Output 2 18 2 2" xfId="33503" xr:uid="{76CBFB9B-2999-4D64-B759-1B34833ECD9F}"/>
    <cellStyle name="Output 2 18 3" xfId="27991" xr:uid="{F3C8774A-4746-4D52-A7F8-16B64B4955D7}"/>
    <cellStyle name="Output 2 19" xfId="10581" xr:uid="{D519B910-DF3A-4F27-BD9B-499FD82656ED}"/>
    <cellStyle name="Output 2 19 2" xfId="17052" xr:uid="{4D539CDF-AE9F-4114-B0BC-3E1F6EDD56C1}"/>
    <cellStyle name="Output 2 19 2 2" xfId="33663" xr:uid="{13AB3318-4CEE-4789-8543-BEE6F308E745}"/>
    <cellStyle name="Output 2 19 3" xfId="28151" xr:uid="{D50D5417-192B-4671-8A6D-F64F117497F0}"/>
    <cellStyle name="Output 2 2" xfId="2495" xr:uid="{00000000-0005-0000-0000-0000C0090000}"/>
    <cellStyle name="Output 2 2 10" xfId="9139" xr:uid="{FDC3693F-D2BB-4CE2-BF98-174856E360FC}"/>
    <cellStyle name="Output 2 2 10 2" xfId="15610" xr:uid="{739BEAF7-6898-4837-8A8A-5899A29FC21C}"/>
    <cellStyle name="Output 2 2 10 2 2" xfId="32429" xr:uid="{1A61A602-EB4C-434D-80FD-D5AA2306B2F8}"/>
    <cellStyle name="Output 2 2 10 3" xfId="26911" xr:uid="{1936F242-5A71-435D-9530-39A7BAE1E352}"/>
    <cellStyle name="Output 2 2 11" xfId="9181" xr:uid="{62AF59AE-FB62-4260-ABA4-ABEBD7BCB7AF}"/>
    <cellStyle name="Output 2 2 11 2" xfId="15652" xr:uid="{0CAA7FA5-E55C-49A4-B33A-5E120088D312}"/>
    <cellStyle name="Output 2 2 11 2 2" xfId="32467" xr:uid="{D49AB9B2-FC51-4D54-ABEF-A956728F8A43}"/>
    <cellStyle name="Output 2 2 11 3" xfId="26949" xr:uid="{546DC95E-B734-4F2B-B63B-94C98A5DE21A}"/>
    <cellStyle name="Output 2 2 12" xfId="9374" xr:uid="{E1590253-2D1F-4797-8F65-80ED5F475A65}"/>
    <cellStyle name="Output 2 2 12 2" xfId="15845" xr:uid="{554CE359-F1DB-408C-9240-47DDBE9EE19B}"/>
    <cellStyle name="Output 2 2 12 2 2" xfId="32655" xr:uid="{16645BDA-76FD-4839-B21C-4D3B917B969D}"/>
    <cellStyle name="Output 2 2 12 3" xfId="27136" xr:uid="{B1679AFE-6E75-4448-ABB1-C19297EAC8C5}"/>
    <cellStyle name="Output 2 2 13" xfId="9444" xr:uid="{8F7DC79E-EEA7-49F8-941A-4E6ADC60D292}"/>
    <cellStyle name="Output 2 2 13 2" xfId="15915" xr:uid="{0BE7E806-1120-4F74-B607-FF684F64C60F}"/>
    <cellStyle name="Output 2 2 13 2 2" xfId="32712" xr:uid="{CF193A50-FB0F-49ED-808F-EDB9D4680AF8}"/>
    <cellStyle name="Output 2 2 13 3" xfId="27193" xr:uid="{C6B05313-4E83-4032-8C9A-345F6DCE1E06}"/>
    <cellStyle name="Output 2 2 14" xfId="10064" xr:uid="{7C96D31E-D158-4FBC-A18C-D3C3BEA4E511}"/>
    <cellStyle name="Output 2 2 14 2" xfId="16535" xr:uid="{0006060D-4B83-4B12-934F-7507C000D7D5}"/>
    <cellStyle name="Output 2 2 14 2 2" xfId="33152" xr:uid="{6202A8D5-2763-4900-9A31-18FDBB21CE11}"/>
    <cellStyle name="Output 2 2 14 3" xfId="27640" xr:uid="{45D81860-1C5D-4823-B834-D43633C573F5}"/>
    <cellStyle name="Output 2 2 15" xfId="10243" xr:uid="{23FA803C-E986-400D-8ACC-D76CB7D90909}"/>
    <cellStyle name="Output 2 2 15 2" xfId="16714" xr:uid="{2E9C95A9-EF12-4AE4-A4FD-466B00730010}"/>
    <cellStyle name="Output 2 2 15 2 2" xfId="33329" xr:uid="{31F2BE93-2042-406F-B59C-D8F91B50EDD4}"/>
    <cellStyle name="Output 2 2 15 3" xfId="27816" xr:uid="{FC3BD23F-38BB-4732-AE1C-1478105A607E}"/>
    <cellStyle name="Output 2 2 16" xfId="10420" xr:uid="{68F74002-8F9D-4ED0-BFA4-10465722EE68}"/>
    <cellStyle name="Output 2 2 16 2" xfId="16891" xr:uid="{8C7BCE95-E7DC-46DE-9040-BF0517E31CC6}"/>
    <cellStyle name="Output 2 2 16 2 2" xfId="33504" xr:uid="{8D816089-F590-46AC-BA2F-A0509EC4406D}"/>
    <cellStyle name="Output 2 2 16 3" xfId="27992" xr:uid="{BC221498-F9E3-430C-A627-18AC29E185DE}"/>
    <cellStyle name="Output 2 2 17" xfId="10582" xr:uid="{25803382-E863-4F90-B4B6-7B5AE362D06B}"/>
    <cellStyle name="Output 2 2 17 2" xfId="17053" xr:uid="{494BB535-AA36-408B-BA6C-C4992B3CFF74}"/>
    <cellStyle name="Output 2 2 17 2 2" xfId="33664" xr:uid="{82A47F3E-281A-466B-BE40-CDD194BCA360}"/>
    <cellStyle name="Output 2 2 17 3" xfId="28152" xr:uid="{B81C2098-7717-4377-9AF8-5487051E3566}"/>
    <cellStyle name="Output 2 2 18" xfId="11217" xr:uid="{DBC1096E-684B-47F7-9EC8-6F1673BCD521}"/>
    <cellStyle name="Output 2 2 18 2" xfId="28539" xr:uid="{A833A27C-EE27-489E-9FAA-D8EF0A9340C8}"/>
    <cellStyle name="Output 2 2 19" xfId="11749" xr:uid="{D532D186-2C5C-4668-A632-E26DD4D93048}"/>
    <cellStyle name="Output 2 2 19 2" xfId="29035" xr:uid="{5C3A093B-6382-4754-A66E-77050E56B07C}"/>
    <cellStyle name="Output 2 2 2" xfId="2496" xr:uid="{00000000-0005-0000-0000-0000C1090000}"/>
    <cellStyle name="Output 2 2 2 2" xfId="4364" xr:uid="{FD854782-95BB-45BB-AD45-43098D2CC71A}"/>
    <cellStyle name="Output 2 2 2 2 2" xfId="13668" xr:uid="{814BB8AA-045F-4E03-A7BE-D463ACDD89A9}"/>
    <cellStyle name="Output 2 2 2 2 2 2" xfId="30809" xr:uid="{F35DF906-94AB-4FDA-8330-C712313B5E7F}"/>
    <cellStyle name="Output 2 2 2 2 3" xfId="25278" xr:uid="{C1CF8E23-D405-4B19-B713-57D289ED1144}"/>
    <cellStyle name="Output 2 2 2 3" xfId="11750" xr:uid="{651462CE-E093-407D-9DD0-0F261C41CDDE}"/>
    <cellStyle name="Output 2 2 2 3 2" xfId="29036" xr:uid="{BF08311A-7E02-4ECA-B76C-A75C3D09EAD8}"/>
    <cellStyle name="Output 2 2 2 4" xfId="12555" xr:uid="{43940A1E-137B-4CC4-A5A9-1C56E65A0854}"/>
    <cellStyle name="Output 2 2 2 4 2" xfId="29781" xr:uid="{17D335F5-960A-428A-B03B-ACD57D09996C}"/>
    <cellStyle name="Output 2 2 2 5" xfId="24257" xr:uid="{AC81E1F1-6D7C-4F34-A681-162256A3025F}"/>
    <cellStyle name="Output 2 2 20" xfId="11291" xr:uid="{D7DF0567-64BA-4955-92CD-AF4D2C41C7BC}"/>
    <cellStyle name="Output 2 2 20 2" xfId="28593" xr:uid="{9A5A9544-99E1-41C6-A5F9-6CE73D52AEC9}"/>
    <cellStyle name="Output 2 2 21" xfId="11979" xr:uid="{CA2C4DDB-DB5D-4755-80A1-07E9122D7BDC}"/>
    <cellStyle name="Output 2 2 21 2" xfId="29258" xr:uid="{43FBA885-1B62-4122-AD79-28A63DDCF00A}"/>
    <cellStyle name="Output 2 2 22" xfId="12162" xr:uid="{AB118DC6-ABD9-4C22-B511-E8D56DBC5E90}"/>
    <cellStyle name="Output 2 2 22 2" xfId="29437" xr:uid="{87B6DCA6-7EC0-4C89-92C7-89C928228C3B}"/>
    <cellStyle name="Output 2 2 23" xfId="12279" xr:uid="{7202B8A3-33B4-4B76-BDBF-D44B4E13B0DD}"/>
    <cellStyle name="Output 2 2 23 2" xfId="29550" xr:uid="{88424050-C42A-4558-B509-6566F61BE671}"/>
    <cellStyle name="Output 2 2 24" xfId="17304" xr:uid="{718DA4AD-945F-4FCC-9D86-AACA5D2F889A}"/>
    <cellStyle name="Output 2 2 24 2" xfId="33868" xr:uid="{3D9FAC52-178C-4230-98D4-C4664383A9F4}"/>
    <cellStyle name="Output 2 2 25" xfId="24256" xr:uid="{5B69869A-A1CF-4CDC-B5E5-F177E908BC5D}"/>
    <cellStyle name="Output 2 2 26" xfId="24134" xr:uid="{20192630-04DF-4ACE-BCF1-020590798867}"/>
    <cellStyle name="Output 2 2 27" xfId="34220" xr:uid="{E619893A-3AFD-444C-B99A-9BC737ADE126}"/>
    <cellStyle name="Output 2 2 28" xfId="26158" xr:uid="{8889D376-EE90-4805-8103-8937F138B490}"/>
    <cellStyle name="Output 2 2 3" xfId="3419" xr:uid="{33193668-AFFE-4918-AA05-18B28EF238A9}"/>
    <cellStyle name="Output 2 2 3 2" xfId="13667" xr:uid="{F0C26F1E-17E4-4074-A0B0-08035B83A62E}"/>
    <cellStyle name="Output 2 2 3 2 2" xfId="30808" xr:uid="{B1AED998-F948-4964-90B6-D1CFB59AD2F3}"/>
    <cellStyle name="Output 2 2 3 3" xfId="7289" xr:uid="{AFD5A76C-4240-44FB-BEA1-60299AFA4FEC}"/>
    <cellStyle name="Output 2 2 3 4" xfId="25277" xr:uid="{0BFD2F91-8C66-4A09-A234-DCC38B5B2031}"/>
    <cellStyle name="Output 2 2 4" xfId="3871" xr:uid="{D38A73A0-B24C-4CF1-B146-363C66C012C5}"/>
    <cellStyle name="Output 2 2 4 2" xfId="14186" xr:uid="{C4C79BAC-3C2C-4D70-B13B-7280A00E781A}"/>
    <cellStyle name="Output 2 2 4 2 2" xfId="31214" xr:uid="{315FAECE-D0E8-45D7-884C-C5E7BAFF9BDF}"/>
    <cellStyle name="Output 2 2 4 3" xfId="25693" xr:uid="{25F55F3C-46E8-4380-B3E2-0E845BBB9307}"/>
    <cellStyle name="Output 2 2 5" xfId="7762" xr:uid="{BF24F9DF-C187-46D3-B750-74412ED6B58E}"/>
    <cellStyle name="Output 2 2 5 2" xfId="14229" xr:uid="{E06A72F2-FCB9-4402-A0AD-7E53887C7500}"/>
    <cellStyle name="Output 2 2 5 2 2" xfId="31252" xr:uid="{FFCB8E96-3894-4FFB-BD3F-9829D5C35BDD}"/>
    <cellStyle name="Output 2 2 5 3" xfId="25731" xr:uid="{BB2D3633-7DA0-4635-9246-7B3FBE813557}"/>
    <cellStyle name="Output 2 2 6" xfId="7952" xr:uid="{2AE9AB60-E54E-4FE1-99C4-6F0CBD6C0557}"/>
    <cellStyle name="Output 2 2 6 2" xfId="14423" xr:uid="{C8558945-A99E-4199-9221-3401210BD9EC}"/>
    <cellStyle name="Output 2 2 6 2 2" xfId="31439" xr:uid="{F3AE1320-FB68-4591-A3B8-2A1455E46C26}"/>
    <cellStyle name="Output 2 2 6 3" xfId="25918" xr:uid="{A76B261C-DA45-4A17-8FED-48263DCA14DD}"/>
    <cellStyle name="Output 2 2 7" xfId="8014" xr:uid="{1A26E720-55D1-4E16-9819-1CC1034AE51F}"/>
    <cellStyle name="Output 2 2 7 2" xfId="14485" xr:uid="{40226B6E-C6EA-4E7E-888B-D329CD4A61A2}"/>
    <cellStyle name="Output 2 2 7 2 2" xfId="31495" xr:uid="{C69E7C00-1D65-461F-831C-2E7F1E1A8FA7}"/>
    <cellStyle name="Output 2 2 7 3" xfId="25975" xr:uid="{1EE84775-0291-476B-8F88-C715EC7836B3}"/>
    <cellStyle name="Output 2 2 8" xfId="8658" xr:uid="{5B1DB253-AEDB-460A-A20A-3837E0486ADC}"/>
    <cellStyle name="Output 2 2 8 2" xfId="15129" xr:uid="{1D954218-EA19-4B14-9A95-0B002629263C}"/>
    <cellStyle name="Output 2 2 8 2 2" xfId="32031" xr:uid="{2730E045-4437-40EC-9460-81A368F9ECB5}"/>
    <cellStyle name="Output 2 2 8 3" xfId="26510" xr:uid="{E2E3CB6D-0A49-40CD-8DC0-57B3DE3B731F}"/>
    <cellStyle name="Output 2 2 9" xfId="8698" xr:uid="{53BC5DEF-9578-4D0A-8745-30E0F6ED7237}"/>
    <cellStyle name="Output 2 2 9 2" xfId="15169" xr:uid="{5458C4FD-1522-4165-A3A0-F1A63A5A74FF}"/>
    <cellStyle name="Output 2 2 9 2 2" xfId="32068" xr:uid="{F2380A1C-A683-4188-998B-2D43B78E398F}"/>
    <cellStyle name="Output 2 2 9 3" xfId="26547" xr:uid="{A597D515-7970-4F6A-80F3-1D2F95587035}"/>
    <cellStyle name="Output 2 20" xfId="11216" xr:uid="{3EA4E424-48A4-4B59-9586-346DFB5E4B73}"/>
    <cellStyle name="Output 2 20 2" xfId="28538" xr:uid="{8DD09E43-1652-4938-ADC9-D472E04F60D8}"/>
    <cellStyle name="Output 2 21" xfId="11748" xr:uid="{3C774A73-36F1-4021-9E37-DAA5221C1D13}"/>
    <cellStyle name="Output 2 21 2" xfId="29034" xr:uid="{75781332-D3C9-465D-84C8-FE4411C0F428}"/>
    <cellStyle name="Output 2 22" xfId="11290" xr:uid="{9B89FC39-EF80-4919-8F28-C3378CD270D8}"/>
    <cellStyle name="Output 2 22 2" xfId="28592" xr:uid="{CA6FCB58-3EAE-4F23-9BFE-774785B99E20}"/>
    <cellStyle name="Output 2 23" xfId="11978" xr:uid="{8EC98380-4747-4F7A-8E47-73B67957AA74}"/>
    <cellStyle name="Output 2 23 2" xfId="29257" xr:uid="{701EF7CF-48AD-4DF7-82C9-1BAB6AC547B1}"/>
    <cellStyle name="Output 2 24" xfId="12161" xr:uid="{BB65D33E-9401-4D26-91B4-EA97E39C7E8D}"/>
    <cellStyle name="Output 2 24 2" xfId="29436" xr:uid="{95051C94-6174-4522-A258-AAC6EEB0E26D}"/>
    <cellStyle name="Output 2 25" xfId="12278" xr:uid="{987D988F-9F99-4C32-B557-E1369F425052}"/>
    <cellStyle name="Output 2 25 2" xfId="29549" xr:uid="{B61C677E-F1EE-497E-8088-27BBD86D9830}"/>
    <cellStyle name="Output 2 26" xfId="17303" xr:uid="{55726B9D-2EE4-4465-A689-96618AA16957}"/>
    <cellStyle name="Output 2 26 2" xfId="33867" xr:uid="{11435E96-5D55-40EE-811E-8CCADB4932EB}"/>
    <cellStyle name="Output 2 27" xfId="24255" xr:uid="{55312534-20BA-48DD-8A7D-AB723383C495}"/>
    <cellStyle name="Output 2 28" xfId="24021" xr:uid="{D2B55F38-1B45-4FF0-B515-0E1AB46A1E29}"/>
    <cellStyle name="Output 2 29" xfId="24061" xr:uid="{915B48FC-DCB5-46B5-847E-291F8F9A9C8F}"/>
    <cellStyle name="Output 2 3" xfId="2497" xr:uid="{00000000-0005-0000-0000-0000C2090000}"/>
    <cellStyle name="Output 2 3 10" xfId="9140" xr:uid="{E9EFC981-9B8C-40BF-97CA-433034A983BB}"/>
    <cellStyle name="Output 2 3 10 2" xfId="15611" xr:uid="{100D252B-7660-4ABB-B14C-09E8A9A9E93B}"/>
    <cellStyle name="Output 2 3 10 2 2" xfId="32430" xr:uid="{D03DC84C-C97C-4E15-8694-4EB1969418B1}"/>
    <cellStyle name="Output 2 3 10 3" xfId="26912" xr:uid="{422DAC50-5EFA-4FF2-BF6C-60F918EC93E9}"/>
    <cellStyle name="Output 2 3 11" xfId="8957" xr:uid="{65415027-6827-42E2-BC70-A69E1B7881DD}"/>
    <cellStyle name="Output 2 3 11 2" xfId="15428" xr:uid="{88A8CA6D-53B0-4294-B439-0D4D71B89264}"/>
    <cellStyle name="Output 2 3 11 2 2" xfId="32248" xr:uid="{6E1FDBEA-B1BA-4E46-97FC-D2552DE6BF57}"/>
    <cellStyle name="Output 2 3 11 3" xfId="26730" xr:uid="{8548EE8D-5779-44E1-A59A-5C8C4BA3A6F8}"/>
    <cellStyle name="Output 2 3 12" xfId="9375" xr:uid="{9EC99B9C-D8D3-4980-8FCF-43EB4C289DB0}"/>
    <cellStyle name="Output 2 3 12 2" xfId="15846" xr:uid="{C2DA7FAB-E760-48AD-B583-24584693EA1B}"/>
    <cellStyle name="Output 2 3 12 2 2" xfId="32656" xr:uid="{2A661B96-77FA-4897-A562-C51467B3E3E7}"/>
    <cellStyle name="Output 2 3 12 3" xfId="27137" xr:uid="{6EE215F7-A9A7-43B4-8F83-D7E4A354E76F}"/>
    <cellStyle name="Output 2 3 13" xfId="9443" xr:uid="{87676DA5-A36E-4CE0-BA74-6EF700190651}"/>
    <cellStyle name="Output 2 3 13 2" xfId="15914" xr:uid="{01231CCF-7D4E-4CDE-B240-74A47731DC34}"/>
    <cellStyle name="Output 2 3 13 2 2" xfId="32711" xr:uid="{B317F27E-4B0F-4D50-91BF-D078AF1F5F46}"/>
    <cellStyle name="Output 2 3 13 3" xfId="27192" xr:uid="{C710CD0A-F6FC-4146-AFB8-FA4D2C3B7C69}"/>
    <cellStyle name="Output 2 3 14" xfId="10065" xr:uid="{38C6C521-128C-4D28-896E-80048F3B61E3}"/>
    <cellStyle name="Output 2 3 14 2" xfId="16536" xr:uid="{78D251EB-2AC9-4BB3-9A68-B077C1C35D8A}"/>
    <cellStyle name="Output 2 3 14 2 2" xfId="33153" xr:uid="{C1ADF727-145B-40FD-99EA-37294BB4251A}"/>
    <cellStyle name="Output 2 3 14 3" xfId="27641" xr:uid="{D9E9740D-8839-4D88-90EB-EE6081D993FB}"/>
    <cellStyle name="Output 2 3 15" xfId="10244" xr:uid="{76388911-5349-4D7E-9891-7F792E910A75}"/>
    <cellStyle name="Output 2 3 15 2" xfId="16715" xr:uid="{05E844B1-0291-407A-B092-9EE87166FC68}"/>
    <cellStyle name="Output 2 3 15 2 2" xfId="33330" xr:uid="{6359E47E-704C-4B0F-8297-F0268F5EFB79}"/>
    <cellStyle name="Output 2 3 15 3" xfId="27817" xr:uid="{EE7BBCE1-DD96-4523-B16B-AF175AB5383C}"/>
    <cellStyle name="Output 2 3 16" xfId="10421" xr:uid="{F5306CB8-6AEE-48A8-9988-5AF8571630D1}"/>
    <cellStyle name="Output 2 3 16 2" xfId="16892" xr:uid="{D777CD99-2B11-46E2-8FF7-823BEDBAF949}"/>
    <cellStyle name="Output 2 3 16 2 2" xfId="33505" xr:uid="{AED7B4C6-8FD0-4E05-993B-2E374922DB76}"/>
    <cellStyle name="Output 2 3 16 3" xfId="27993" xr:uid="{E7553961-C974-4FC9-9DCE-0F1DE09E8976}"/>
    <cellStyle name="Output 2 3 17" xfId="10583" xr:uid="{96D9A80B-D19A-4F7A-9728-E41DE41C81AC}"/>
    <cellStyle name="Output 2 3 17 2" xfId="17054" xr:uid="{7640A8C1-D3E0-457D-ADA8-7041E566D7A2}"/>
    <cellStyle name="Output 2 3 17 2 2" xfId="33665" xr:uid="{CCB7294F-3833-4CBC-BD5E-EECB0254B075}"/>
    <cellStyle name="Output 2 3 17 3" xfId="28153" xr:uid="{EBA8EDFF-B0AC-434C-9AB5-75783E6F99B2}"/>
    <cellStyle name="Output 2 3 18" xfId="11218" xr:uid="{27832697-D39D-4C4E-BF1E-69A495AAD806}"/>
    <cellStyle name="Output 2 3 18 2" xfId="28540" xr:uid="{DF92EDE8-17DC-4FF1-91D6-67C58E38FEB6}"/>
    <cellStyle name="Output 2 3 19" xfId="11751" xr:uid="{CE7CFEB8-1861-4F5A-86F3-D3EFA9887B61}"/>
    <cellStyle name="Output 2 3 19 2" xfId="29037" xr:uid="{F128CF02-AFD4-4A2B-811F-1F537D02A3CF}"/>
    <cellStyle name="Output 2 3 2" xfId="2498" xr:uid="{00000000-0005-0000-0000-0000C3090000}"/>
    <cellStyle name="Output 2 3 2 2" xfId="4365" xr:uid="{8736497D-DD73-4F46-896F-DF2171B972B8}"/>
    <cellStyle name="Output 2 3 2 2 2" xfId="13670" xr:uid="{9B562624-FB33-46C3-8693-968FBBF2CDC3}"/>
    <cellStyle name="Output 2 3 2 2 2 2" xfId="30811" xr:uid="{14B4B216-C1D4-4055-8ECB-D6C9546D026C}"/>
    <cellStyle name="Output 2 3 2 2 3" xfId="25280" xr:uid="{95EDB277-34D6-4C93-8AD8-AE6E2C17BB56}"/>
    <cellStyle name="Output 2 3 2 3" xfId="11752" xr:uid="{EE859547-8651-4C73-B127-0A0CD559EE09}"/>
    <cellStyle name="Output 2 3 2 3 2" xfId="29038" xr:uid="{86C21E83-2F41-4A36-AEBD-707FB03C00BA}"/>
    <cellStyle name="Output 2 3 2 4" xfId="12556" xr:uid="{028F00F5-7B8B-49E2-8A96-318D5ACADFC0}"/>
    <cellStyle name="Output 2 3 2 4 2" xfId="29782" xr:uid="{1A36393E-F46E-4C41-A7F7-2FBB02BFCE75}"/>
    <cellStyle name="Output 2 3 2 5" xfId="24259" xr:uid="{F2E6D3AD-F315-49D2-8D73-E934B7D6C1B4}"/>
    <cellStyle name="Output 2 3 20" xfId="11292" xr:uid="{7D49FA16-CF6E-4DD4-92CE-495A4EAED229}"/>
    <cellStyle name="Output 2 3 20 2" xfId="28594" xr:uid="{CAB658C9-23D6-4706-A4A4-81A37831B3A2}"/>
    <cellStyle name="Output 2 3 21" xfId="11980" xr:uid="{B2C82705-884F-442F-B69A-7B81362D84EF}"/>
    <cellStyle name="Output 2 3 21 2" xfId="29259" xr:uid="{2F28508D-CC54-4592-B542-A2D5784AEC62}"/>
    <cellStyle name="Output 2 3 22" xfId="12163" xr:uid="{9FD15A58-A15A-4C12-851A-1A84A7228836}"/>
    <cellStyle name="Output 2 3 22 2" xfId="29438" xr:uid="{440F93D8-DA92-4011-96EB-480285C8AB47}"/>
    <cellStyle name="Output 2 3 23" xfId="12280" xr:uid="{AEF6E0C5-CF72-4F57-9CF6-19A2A7E2856F}"/>
    <cellStyle name="Output 2 3 23 2" xfId="29551" xr:uid="{B8208BA6-24A2-4629-A6C3-CFD6260540DC}"/>
    <cellStyle name="Output 2 3 24" xfId="17305" xr:uid="{76331475-DD4E-4184-8163-1C88A7124DBA}"/>
    <cellStyle name="Output 2 3 24 2" xfId="33869" xr:uid="{6B1350EE-7EF1-4CC4-959F-B5DF9E97A51B}"/>
    <cellStyle name="Output 2 3 25" xfId="24258" xr:uid="{093724AA-E13D-4AEE-A5C5-A67E4CE76A7B}"/>
    <cellStyle name="Output 2 3 26" xfId="33994" xr:uid="{C822A8F4-0B97-4893-A8DD-291B657FDCFF}"/>
    <cellStyle name="Output 2 3 27" xfId="25370" xr:uid="{11330F39-5E0E-4310-816E-FDE650D620D7}"/>
    <cellStyle name="Output 2 3 28" xfId="34060" xr:uid="{781D89DF-7FA6-463D-99AA-383006812C59}"/>
    <cellStyle name="Output 2 3 3" xfId="3418" xr:uid="{8858D5E1-9166-4003-B730-34FAEF09A2E2}"/>
    <cellStyle name="Output 2 3 3 2" xfId="13669" xr:uid="{E82142FC-A7CC-4B09-848D-2ACE87063762}"/>
    <cellStyle name="Output 2 3 3 2 2" xfId="30810" xr:uid="{551330AA-2ED8-4945-87CF-FBCCEDBD867F}"/>
    <cellStyle name="Output 2 3 3 3" xfId="7290" xr:uid="{20B7ED07-21D4-4038-B58A-412C15A9B2D8}"/>
    <cellStyle name="Output 2 3 3 4" xfId="25279" xr:uid="{47AF8BC0-48B9-4322-A775-E83BD0EF863D}"/>
    <cellStyle name="Output 2 3 4" xfId="3872" xr:uid="{8B54AC59-3240-4F56-B920-BF68BC9F1E19}"/>
    <cellStyle name="Output 2 3 4 2" xfId="14187" xr:uid="{0D814214-8DBE-4058-BF76-4019669CD473}"/>
    <cellStyle name="Output 2 3 4 2 2" xfId="31215" xr:uid="{6A5EF9B5-D711-49D8-BF76-FF7E690971CE}"/>
    <cellStyle name="Output 2 3 4 3" xfId="25694" xr:uid="{F619B746-A52B-4F38-933A-1A080536E000}"/>
    <cellStyle name="Output 2 3 5" xfId="7597" xr:uid="{0DEAA6DD-76E2-4223-B8EF-CDA1513E1A93}"/>
    <cellStyle name="Output 2 3 5 2" xfId="14001" xr:uid="{FA1DD753-9FA3-4D23-AAA2-4E1A0DBDAD92}"/>
    <cellStyle name="Output 2 3 5 2 2" xfId="31031" xr:uid="{933DE8DC-8285-47F9-8BF8-ABB8B295D504}"/>
    <cellStyle name="Output 2 3 5 3" xfId="25510" xr:uid="{65B50A27-0FBC-4110-879E-3B80EDF1E93D}"/>
    <cellStyle name="Output 2 3 6" xfId="7953" xr:uid="{4B3E3571-7D0A-4C68-9E7C-B2BAD9DF055E}"/>
    <cellStyle name="Output 2 3 6 2" xfId="14424" xr:uid="{F4783BE5-E460-4D85-A0EB-CF432B2F4C3E}"/>
    <cellStyle name="Output 2 3 6 2 2" xfId="31440" xr:uid="{3EE96459-0078-4D66-BB1A-0E96B79BE860}"/>
    <cellStyle name="Output 2 3 6 3" xfId="25919" xr:uid="{16CF5DCC-BF46-419B-B216-ECBDFDA48D40}"/>
    <cellStyle name="Output 2 3 7" xfId="8013" xr:uid="{5966B63F-0593-4AD9-B9EB-25196867786F}"/>
    <cellStyle name="Output 2 3 7 2" xfId="14484" xr:uid="{1245309D-A473-49F5-9997-C74CA011F33F}"/>
    <cellStyle name="Output 2 3 7 2 2" xfId="31494" xr:uid="{1C90F257-DD0C-463C-81B3-FE86A9A1EE3F}"/>
    <cellStyle name="Output 2 3 7 3" xfId="25974" xr:uid="{B7780521-D55D-4A27-9870-0FB068CE02B1}"/>
    <cellStyle name="Output 2 3 8" xfId="8659" xr:uid="{E51FF8BA-F58C-45BF-AFF7-63B74932BF98}"/>
    <cellStyle name="Output 2 3 8 2" xfId="15130" xr:uid="{15F9FC2F-C1F2-4FFE-AFAF-3363815A2FAD}"/>
    <cellStyle name="Output 2 3 8 2 2" xfId="32032" xr:uid="{B6C881D0-DFAD-4FCB-9570-72B0077472C2}"/>
    <cellStyle name="Output 2 3 8 3" xfId="26511" xr:uid="{F72D8E97-85B7-427F-BC1F-1DBA87B204EF}"/>
    <cellStyle name="Output 2 3 9" xfId="8421" xr:uid="{260C9F7D-5B6D-49C9-A015-49B4E22EF6A5}"/>
    <cellStyle name="Output 2 3 9 2" xfId="14892" xr:uid="{CAB36DE5-30B4-4782-BA8A-7AA950A051E3}"/>
    <cellStyle name="Output 2 3 9 2 2" xfId="31803" xr:uid="{2B92A89C-B7EF-45CD-9A64-FEE9E95DC2F8}"/>
    <cellStyle name="Output 2 3 9 3" xfId="26284" xr:uid="{EC98B5B8-3B59-4148-93CC-412BB3F8A119}"/>
    <cellStyle name="Output 2 30" xfId="32488" xr:uid="{3F0716AF-82F4-46CA-807F-F7A138B97ECD}"/>
    <cellStyle name="Output 2 4" xfId="2499" xr:uid="{00000000-0005-0000-0000-0000C4090000}"/>
    <cellStyle name="Output 2 4 2" xfId="4366" xr:uid="{30494121-3747-44E5-B18D-F7C3753A8EB6}"/>
    <cellStyle name="Output 2 4 2 2" xfId="13671" xr:uid="{4A4A1435-E1DD-46F8-9B14-61E5A52D9451}"/>
    <cellStyle name="Output 2 4 2 2 2" xfId="30812" xr:uid="{5E8CE980-D857-4EA6-AE3A-0BD09DA19937}"/>
    <cellStyle name="Output 2 4 2 3" xfId="25281" xr:uid="{60F80BB9-849F-490E-A5E6-DCD2BD040423}"/>
    <cellStyle name="Output 2 4 3" xfId="11753" xr:uid="{DB6721C5-2E25-4F64-A368-B23E9B0C5D70}"/>
    <cellStyle name="Output 2 4 3 2" xfId="29039" xr:uid="{E3DF5556-FCEF-40F6-A051-62300950FA27}"/>
    <cellStyle name="Output 2 4 4" xfId="12557" xr:uid="{C280C841-9910-447C-A7AD-9B96DEE8FF1A}"/>
    <cellStyle name="Output 2 4 4 2" xfId="29783" xr:uid="{9E507117-10FA-45CA-84C0-720C6D81878F}"/>
    <cellStyle name="Output 2 4 5" xfId="24260" xr:uid="{5D2669FF-F0A5-4C43-A79F-65F1B09F95E4}"/>
    <cellStyle name="Output 2 5" xfId="3420" xr:uid="{2F42F3E0-371E-4E70-886A-882B28D3BE76}"/>
    <cellStyle name="Output 2 5 2" xfId="13666" xr:uid="{B1782C7E-5572-4757-8FAD-2158E782BBD8}"/>
    <cellStyle name="Output 2 5 2 2" xfId="30807" xr:uid="{E2EB8A00-D4BF-4542-9266-34D62EE443B5}"/>
    <cellStyle name="Output 2 5 3" xfId="7288" xr:uid="{483A4D94-9433-4FC9-9CE0-BB1E927CBDB9}"/>
    <cellStyle name="Output 2 5 4" xfId="25276" xr:uid="{EB9212FE-F536-4847-B437-4057309EBF61}"/>
    <cellStyle name="Output 2 6" xfId="3870" xr:uid="{9378770E-67D6-44FC-BC4A-47CD2D9DDDBF}"/>
    <cellStyle name="Output 2 6 2" xfId="14185" xr:uid="{39741A4E-EC90-4165-A673-64A6C88B2B53}"/>
    <cellStyle name="Output 2 6 2 2" xfId="31213" xr:uid="{AA33CA46-299E-4EE3-85CC-BF1EB4969A61}"/>
    <cellStyle name="Output 2 6 3" xfId="25692" xr:uid="{8485F1B2-587D-418A-8153-BDD35DAE84FB}"/>
    <cellStyle name="Output 2 7" xfId="7596" xr:uid="{6AA044C2-B40B-4145-A22D-EB153BA26A96}"/>
    <cellStyle name="Output 2 7 2" xfId="14000" xr:uid="{322BA774-0F71-42F0-99AD-A9DEA2237107}"/>
    <cellStyle name="Output 2 7 2 2" xfId="31030" xr:uid="{AD5D292F-0D37-4EC4-BE6B-01B26CD3FDF0}"/>
    <cellStyle name="Output 2 7 3" xfId="25509" xr:uid="{2A164400-89FC-42AD-8824-55AFB612D6EF}"/>
    <cellStyle name="Output 2 8" xfId="7951" xr:uid="{1D909123-65C6-40F4-B207-14EBFAD86970}"/>
    <cellStyle name="Output 2 8 2" xfId="14422" xr:uid="{015299C6-3E86-4FEB-B1C2-95DEBBE3B679}"/>
    <cellStyle name="Output 2 8 2 2" xfId="31438" xr:uid="{AFF13EB1-3377-416A-9B1F-A52F289E5906}"/>
    <cellStyle name="Output 2 8 3" xfId="25917" xr:uid="{37E9B3F2-C711-4610-884A-93627D8D7742}"/>
    <cellStyle name="Output 2 9" xfId="8015" xr:uid="{9EC7E92B-F55A-466F-ACD9-897F43DD199D}"/>
    <cellStyle name="Output 2 9 2" xfId="14486" xr:uid="{1A077CA9-E94B-42B0-A98F-11FF5A214AE3}"/>
    <cellStyle name="Output 2 9 2 2" xfId="31496" xr:uid="{35BBF8A7-F2D7-4675-A9B6-DFA02E449BB7}"/>
    <cellStyle name="Output 2 9 3" xfId="25976" xr:uid="{7F394178-C75D-4FC8-800F-F9DC414241C9}"/>
    <cellStyle name="Output 20" xfId="7752" xr:uid="{C7AD3461-4F71-46DC-B1AA-977616A0342F}"/>
    <cellStyle name="Output 20 2" xfId="14218" xr:uid="{890DE1A0-3F5D-497D-9444-91B90863EE2D}"/>
    <cellStyle name="Output 20 2 2" xfId="31244" xr:uid="{8DFCD692-6B4E-4DC5-9711-0465C0ED1B3B}"/>
    <cellStyle name="Output 20 3" xfId="25723" xr:uid="{319DD77A-50E8-4029-82DC-E8B46D37F65A}"/>
    <cellStyle name="Output 21" xfId="8535" xr:uid="{660AA1D0-0B98-4A7E-BC54-FBCBD112BFA9}"/>
    <cellStyle name="Output 21 2" xfId="15006" xr:uid="{9F1AE6F0-9485-4973-9B85-BA5490D2B60B}"/>
    <cellStyle name="Output 21 2 2" xfId="31915" xr:uid="{C96E0189-BFFD-4704-995B-81741E0B9CBD}"/>
    <cellStyle name="Output 21 3" xfId="26395" xr:uid="{B661148F-D21E-4406-96FB-F31F26F1EF7A}"/>
    <cellStyle name="Output 22" xfId="8554" xr:uid="{F54705AF-CF77-4783-B0DC-E1F7E5F5C878}"/>
    <cellStyle name="Output 22 2" xfId="15025" xr:uid="{6EBF9F04-CF2F-489C-B5F6-9D6AB39D0E0C}"/>
    <cellStyle name="Output 22 2 2" xfId="31932" xr:uid="{A9B53279-9BDF-443D-9D3A-D15EAE243C77}"/>
    <cellStyle name="Output 22 3" xfId="26412" xr:uid="{16A63C31-C54C-46EC-BF5D-C56D1FEA225D}"/>
    <cellStyle name="Output 23" xfId="8710" xr:uid="{27942B2E-99AC-4261-BB12-BD3B8F749957}"/>
    <cellStyle name="Output 23 2" xfId="15181" xr:uid="{3ACFE4A4-9108-4450-A442-C3C39E7F57E5}"/>
    <cellStyle name="Output 23 2 2" xfId="32077" xr:uid="{2080844E-12BF-414B-AD3D-5290C1884B49}"/>
    <cellStyle name="Output 23 3" xfId="26556" xr:uid="{568DB608-7029-4C32-8D23-E8E48987B98E}"/>
    <cellStyle name="Output 24" xfId="9196" xr:uid="{7CF9156A-2F57-4481-BE52-71E8A54C3361}"/>
    <cellStyle name="Output 24 2" xfId="15667" xr:uid="{B5694A57-2AA6-4454-959A-94005B6D0D07}"/>
    <cellStyle name="Output 24 2 2" xfId="32481" xr:uid="{D4949892-6C62-45B3-AA48-525B2B6DF809}"/>
    <cellStyle name="Output 24 3" xfId="26963" xr:uid="{A3E5E246-2B61-4A5C-93B8-32F447673967}"/>
    <cellStyle name="Output 25" xfId="9239" xr:uid="{7C7C55A0-D050-4A49-9275-E2F91BFE1C13}"/>
    <cellStyle name="Output 25 2" xfId="15710" xr:uid="{7F124303-7643-40D8-BC14-C6E2D4D11C4F}"/>
    <cellStyle name="Output 25 2 2" xfId="32522" xr:uid="{E9E0E4F2-7780-418E-9719-07B4EEBEE8EA}"/>
    <cellStyle name="Output 25 3" xfId="27003" xr:uid="{956E2255-71BA-4B57-BEBC-9CC3F20A2A25}"/>
    <cellStyle name="Output 26" xfId="9188" xr:uid="{EDEFDF90-7B39-452E-BE38-FFDEF871147C}"/>
    <cellStyle name="Output 26 2" xfId="15659" xr:uid="{27D5F97E-941F-49DF-8FE8-7690F00B2099}"/>
    <cellStyle name="Output 26 2 2" xfId="32474" xr:uid="{2E0EEB1A-293E-4031-B9E9-2459E1A14845}"/>
    <cellStyle name="Output 26 3" xfId="26956" xr:uid="{4BD74D9E-FEC0-4C99-A69A-B273FA857F01}"/>
    <cellStyle name="Output 27" xfId="9879" xr:uid="{100D02BF-63E4-43FA-8D67-F7A27E144DF6}"/>
    <cellStyle name="Output 27 2" xfId="16350" xr:uid="{40F84007-47DC-4979-AB5F-78EC34813AAF}"/>
    <cellStyle name="Output 27 2 2" xfId="32978" xr:uid="{5D9084CE-ECD1-4A5D-AA8F-5EC25392C851}"/>
    <cellStyle name="Output 27 3" xfId="27465" xr:uid="{8304D6B6-88F9-4FA0-9D9D-3DC85F2D8572}"/>
    <cellStyle name="Output 28" xfId="9907" xr:uid="{E4D918C6-1AA7-4AAC-AC2F-591453083924}"/>
    <cellStyle name="Output 28 2" xfId="16378" xr:uid="{99F48E09-3FC1-49AC-A9F3-3EAF63C002A5}"/>
    <cellStyle name="Output 28 2 2" xfId="32999" xr:uid="{232060DC-8638-47B3-9F51-9B1A9737D3F1}"/>
    <cellStyle name="Output 28 3" xfId="27487" xr:uid="{9DFD94B9-C9B6-44C4-8B49-C756DA8D332E}"/>
    <cellStyle name="Output 29" xfId="10088" xr:uid="{611764DE-B972-45B7-82B0-AC83131E5ADA}"/>
    <cellStyle name="Output 29 2" xfId="16559" xr:uid="{BEE680D2-EB1A-4304-B98D-CD9AE0576BA8}"/>
    <cellStyle name="Output 29 2 2" xfId="33176" xr:uid="{F6C86495-6284-4D8F-93E2-A349E47524F4}"/>
    <cellStyle name="Output 29 3" xfId="27664" xr:uid="{9396DAB8-735B-4202-974B-75504D27BCBC}"/>
    <cellStyle name="Output 3" xfId="2500" xr:uid="{00000000-0005-0000-0000-0000C5090000}"/>
    <cellStyle name="Output 3 10" xfId="9141" xr:uid="{C7C0024F-7948-45B8-8499-B9B62203F4C0}"/>
    <cellStyle name="Output 3 10 2" xfId="15612" xr:uid="{16268377-02CA-4901-87F1-E300549B1E47}"/>
    <cellStyle name="Output 3 10 2 2" xfId="32431" xr:uid="{905091A3-2336-4FA5-83AF-799787AB9EF2}"/>
    <cellStyle name="Output 3 10 3" xfId="26913" xr:uid="{EAF078D3-777C-4300-ACD2-7F3C01FCB92F}"/>
    <cellStyle name="Output 3 11" xfId="8958" xr:uid="{ECA4D18F-57CF-402A-ACEA-5B0EF9621CDD}"/>
    <cellStyle name="Output 3 11 2" xfId="15429" xr:uid="{35B2C0E1-8CEC-4B53-89F6-B6969851DF3B}"/>
    <cellStyle name="Output 3 11 2 2" xfId="32249" xr:uid="{1172FC4B-E68D-4039-9289-10078BD1220D}"/>
    <cellStyle name="Output 3 11 3" xfId="26731" xr:uid="{5F9B12CA-A8DE-46AC-8170-F87C2DB7D447}"/>
    <cellStyle name="Output 3 12" xfId="9376" xr:uid="{D1D6EA6B-5423-4634-9B44-F4D9DEF64DB7}"/>
    <cellStyle name="Output 3 12 2" xfId="15847" xr:uid="{4F32C7D9-1F3E-4C11-8162-0B73F1235BDE}"/>
    <cellStyle name="Output 3 12 2 2" xfId="32657" xr:uid="{2C8889D1-32FE-45A9-8705-3EDB12368A56}"/>
    <cellStyle name="Output 3 12 3" xfId="27138" xr:uid="{840E9504-8DFC-486A-8E91-D02CDF1A920F}"/>
    <cellStyle name="Output 3 13" xfId="9442" xr:uid="{C104CC84-FC37-4947-84EC-1EC6496AFCE8}"/>
    <cellStyle name="Output 3 13 2" xfId="15913" xr:uid="{4C4E516B-E098-4DAF-A80E-5BA11BE88089}"/>
    <cellStyle name="Output 3 13 2 2" xfId="32710" xr:uid="{670B587B-0E62-4286-9959-D71C623AE960}"/>
    <cellStyle name="Output 3 13 3" xfId="27191" xr:uid="{8A566D0B-0F71-4BEA-87CF-BBA2A54365F6}"/>
    <cellStyle name="Output 3 14" xfId="10066" xr:uid="{E0870780-DD93-4F74-AE9E-13759D988254}"/>
    <cellStyle name="Output 3 14 2" xfId="16537" xr:uid="{8BF0F3C5-757E-49BB-9B99-96A7F6C02A29}"/>
    <cellStyle name="Output 3 14 2 2" xfId="33154" xr:uid="{F0186C44-5880-4725-A4E7-6C34C2993E49}"/>
    <cellStyle name="Output 3 14 3" xfId="27642" xr:uid="{10A2A0D1-4C17-44FC-9112-318481CE7228}"/>
    <cellStyle name="Output 3 15" xfId="10245" xr:uid="{9247FFA5-68E3-4356-8E5F-CE8E4309B80A}"/>
    <cellStyle name="Output 3 15 2" xfId="16716" xr:uid="{E0159F8F-E2DB-410D-9A8D-0012D975933F}"/>
    <cellStyle name="Output 3 15 2 2" xfId="33331" xr:uid="{F739877A-6766-4DA6-8B83-7E0513FD2EAE}"/>
    <cellStyle name="Output 3 15 3" xfId="27818" xr:uid="{B7F270FA-D879-43EF-910C-549D320B23EF}"/>
    <cellStyle name="Output 3 16" xfId="10422" xr:uid="{7F3A333C-8A7E-4846-81B8-B4297D94BE0D}"/>
    <cellStyle name="Output 3 16 2" xfId="16893" xr:uid="{43A3BBB5-8EA7-4BF8-A91D-364745B95178}"/>
    <cellStyle name="Output 3 16 2 2" xfId="33506" xr:uid="{A6E1AF57-9B61-4806-8BF6-A1DF1C2350B2}"/>
    <cellStyle name="Output 3 16 3" xfId="27994" xr:uid="{F3C96487-32B7-45F6-9327-98C123990C23}"/>
    <cellStyle name="Output 3 17" xfId="10584" xr:uid="{8E62014B-781B-4AC2-ACF6-4664E83CE104}"/>
    <cellStyle name="Output 3 17 2" xfId="17055" xr:uid="{6BE52DA3-30AC-4B2B-8D18-2F1E0D2908CF}"/>
    <cellStyle name="Output 3 17 2 2" xfId="33666" xr:uid="{0AA71C76-42CF-4AE6-B8D3-319C24DEAD96}"/>
    <cellStyle name="Output 3 17 3" xfId="28154" xr:uid="{025D266F-326E-4A42-B0CC-31C94B17DA1B}"/>
    <cellStyle name="Output 3 18" xfId="11219" xr:uid="{8AE3DEB5-235E-42FD-9C6E-02034B620A72}"/>
    <cellStyle name="Output 3 18 2" xfId="28541" xr:uid="{AD817B55-A9B8-4256-BAEB-A0B318DB0B8D}"/>
    <cellStyle name="Output 3 19" xfId="11754" xr:uid="{2BFB5CD6-9BC9-49C0-81C4-5D38F03374EF}"/>
    <cellStyle name="Output 3 19 2" xfId="29040" xr:uid="{EAE4BFE6-C69B-4791-BCF2-E88E0E93E6FD}"/>
    <cellStyle name="Output 3 2" xfId="2501" xr:uid="{00000000-0005-0000-0000-0000C6090000}"/>
    <cellStyle name="Output 3 2 2" xfId="4367" xr:uid="{452FF1A4-5332-4416-B394-5C4E1798597A}"/>
    <cellStyle name="Output 3 2 2 2" xfId="13673" xr:uid="{185160F2-3D07-4B34-A5DA-0966889E4276}"/>
    <cellStyle name="Output 3 2 2 2 2" xfId="30814" xr:uid="{D6371FA7-10A6-4D9D-A820-CBACBA97643C}"/>
    <cellStyle name="Output 3 2 2 3" xfId="25283" xr:uid="{98ADC1A3-2E3E-4324-8AC4-79ED13BEFDAD}"/>
    <cellStyle name="Output 3 2 3" xfId="11755" xr:uid="{50820294-1A74-4C38-A078-0A42E6279580}"/>
    <cellStyle name="Output 3 2 3 2" xfId="29041" xr:uid="{B0A45B16-72CC-449D-BEB7-C8DCF307BFE7}"/>
    <cellStyle name="Output 3 2 4" xfId="12558" xr:uid="{6C9FCAF4-1FBE-4400-AA49-D42B7ECA8D14}"/>
    <cellStyle name="Output 3 2 4 2" xfId="29784" xr:uid="{0EF20FBF-FBEE-4993-9DE0-BD65C02C7D00}"/>
    <cellStyle name="Output 3 2 5" xfId="24262" xr:uid="{B9DD36A8-259C-4462-926C-686996904418}"/>
    <cellStyle name="Output 3 20" xfId="11293" xr:uid="{0EA7E19F-F002-4311-914A-12DF62747A33}"/>
    <cellStyle name="Output 3 20 2" xfId="28595" xr:uid="{E4675908-A88C-4D21-BBF7-986BBC8922A4}"/>
    <cellStyle name="Output 3 21" xfId="11981" xr:uid="{8953EA6D-DD9B-4425-BBEA-883745F64870}"/>
    <cellStyle name="Output 3 21 2" xfId="29260" xr:uid="{3F29F685-B088-41DF-82B2-6BD990B8F947}"/>
    <cellStyle name="Output 3 22" xfId="12164" xr:uid="{B1E52F65-33C2-4031-9EEC-873F4B56470B}"/>
    <cellStyle name="Output 3 22 2" xfId="29439" xr:uid="{FC51E401-3F58-4F6F-8CAE-CB50809AFE74}"/>
    <cellStyle name="Output 3 23" xfId="12281" xr:uid="{E3221C64-3861-4CAE-BC5A-C745C56B0FB1}"/>
    <cellStyle name="Output 3 23 2" xfId="29552" xr:uid="{A35E706B-7794-4DF9-A5F3-23D45F38ABB4}"/>
    <cellStyle name="Output 3 24" xfId="17306" xr:uid="{C5204861-AD44-49B4-A850-0A45B78CC219}"/>
    <cellStyle name="Output 3 24 2" xfId="33870" xr:uid="{E25DBC11-D4AF-4A1A-990E-E69D46B41D6D}"/>
    <cellStyle name="Output 3 25" xfId="24261" xr:uid="{6FA86B08-5302-46E0-863B-C21CA69B0DE4}"/>
    <cellStyle name="Output 3 26" xfId="34222" xr:uid="{6D24C8BC-BE0A-433E-9D0A-419A725A39B7}"/>
    <cellStyle name="Output 3 27" xfId="34063" xr:uid="{24DF4343-0462-410B-8884-48F7AD6FFD44}"/>
    <cellStyle name="Output 3 28" xfId="33901" xr:uid="{22139D83-5A50-4B3A-B567-F0ED44979E18}"/>
    <cellStyle name="Output 3 3" xfId="3417" xr:uid="{1A6B0C71-374D-4F4D-B326-2162AC375306}"/>
    <cellStyle name="Output 3 3 2" xfId="13672" xr:uid="{A98F3D2A-DE61-4092-8ED4-E89443BD3C30}"/>
    <cellStyle name="Output 3 3 2 2" xfId="30813" xr:uid="{F95BDB73-91CE-492D-B535-49376A44CEFA}"/>
    <cellStyle name="Output 3 3 3" xfId="7291" xr:uid="{95189A49-ED80-452B-98EC-7F127C50FB0E}"/>
    <cellStyle name="Output 3 3 4" xfId="25282" xr:uid="{934084A2-C665-48D7-8A0B-94AAA2A893E6}"/>
    <cellStyle name="Output 3 4" xfId="3873" xr:uid="{F4617A6D-2393-497B-8C6B-DD8A005DF71D}"/>
    <cellStyle name="Output 3 4 2" xfId="14188" xr:uid="{A2D56E70-0AF7-45E3-A9E8-6FD04C865C66}"/>
    <cellStyle name="Output 3 4 2 2" xfId="31216" xr:uid="{4B47113D-ED1A-4E67-B151-A1B8C6E0AC1B}"/>
    <cellStyle name="Output 3 4 3" xfId="25695" xr:uid="{46EAA32E-8BBB-4C04-A37B-F417184B41F1}"/>
    <cellStyle name="Output 3 5" xfId="7598" xr:uid="{8117C284-202C-40D1-8E8A-E9A3F44D8263}"/>
    <cellStyle name="Output 3 5 2" xfId="14002" xr:uid="{5CC98454-E9A3-42EF-B325-975A5444EAF2}"/>
    <cellStyle name="Output 3 5 2 2" xfId="31032" xr:uid="{999A492F-C006-4719-84AD-43107D29867B}"/>
    <cellStyle name="Output 3 5 3" xfId="25511" xr:uid="{A3765E61-CD3B-4EEB-99CA-2B43EF015AD8}"/>
    <cellStyle name="Output 3 6" xfId="7954" xr:uid="{73A4BDD2-3257-426F-BBFC-F9D4558E1279}"/>
    <cellStyle name="Output 3 6 2" xfId="14425" xr:uid="{064C3EB6-84A2-4B6C-A330-F05D21C98480}"/>
    <cellStyle name="Output 3 6 2 2" xfId="31441" xr:uid="{2765905C-3DFD-49DD-89C3-78BD4C20DF89}"/>
    <cellStyle name="Output 3 6 3" xfId="25920" xr:uid="{DF1CFDA0-DDE0-4A0D-B9B7-9344E32E9EAE}"/>
    <cellStyle name="Output 3 7" xfId="8012" xr:uid="{FD39C0FD-8F26-4A95-8BA7-7B25BF834B09}"/>
    <cellStyle name="Output 3 7 2" xfId="14483" xr:uid="{19D9AC90-ED62-4E0D-B203-B96D1D3E86CB}"/>
    <cellStyle name="Output 3 7 2 2" xfId="31493" xr:uid="{4F28C28B-0AB2-4DE1-A819-6E21ED29910B}"/>
    <cellStyle name="Output 3 7 3" xfId="25973" xr:uid="{14612240-1BF6-4C2C-99E4-EF0C1C81A919}"/>
    <cellStyle name="Output 3 8" xfId="8660" xr:uid="{E7F4BB39-9DE6-4F95-945A-8550E0741020}"/>
    <cellStyle name="Output 3 8 2" xfId="15131" xr:uid="{2D126A82-73FE-42A7-8D92-353B9FB0C894}"/>
    <cellStyle name="Output 3 8 2 2" xfId="32033" xr:uid="{7F461B9D-9CF9-4DC8-AB14-C04BE2E625E6}"/>
    <cellStyle name="Output 3 8 3" xfId="26512" xr:uid="{1B096785-0A12-4F8F-A8A8-6867E4BF50D0}"/>
    <cellStyle name="Output 3 9" xfId="8422" xr:uid="{EA8091B1-561F-4059-BF02-3DFBEDB981CB}"/>
    <cellStyle name="Output 3 9 2" xfId="14893" xr:uid="{5B77E7FC-40E9-4415-8192-B59D4D34D500}"/>
    <cellStyle name="Output 3 9 2 2" xfId="31804" xr:uid="{E3CD6F25-1089-4C1F-99CF-6E5D2544DF67}"/>
    <cellStyle name="Output 3 9 3" xfId="26285" xr:uid="{747C0CDA-8D6B-4C04-937B-C25A35FF5383}"/>
    <cellStyle name="Output 30" xfId="10266" xr:uid="{F84DB964-4D6E-4A6F-ADAC-13AF57C3E3B7}"/>
    <cellStyle name="Output 30 2" xfId="16737" xr:uid="{B74BC23E-0545-497E-A86F-FA7254300F48}"/>
    <cellStyle name="Output 30 2 2" xfId="33352" xr:uid="{F1636289-5BEE-4022-8084-56866096DBAB}"/>
    <cellStyle name="Output 30 3" xfId="27839" xr:uid="{5DF79B3F-36BA-4D09-860F-DFDB3A25A28C}"/>
    <cellStyle name="Output 31" xfId="10430" xr:uid="{2E579AA8-60E0-417A-BF07-2E2277610E54}"/>
    <cellStyle name="Output 31 2" xfId="16901" xr:uid="{85E23B2A-8DD5-4141-A8D1-CAE1EB85FF4F}"/>
    <cellStyle name="Output 31 2 2" xfId="33514" xr:uid="{BDD1106A-0CAE-4830-982C-EA03C3CB0FCB}"/>
    <cellStyle name="Output 31 3" xfId="28002" xr:uid="{173FA931-0EC0-4206-B15B-F0F10F3CB4AF}"/>
    <cellStyle name="Output 32" xfId="11315" xr:uid="{24A365A7-9521-4D2B-95E3-8A1E3C936CCA}"/>
    <cellStyle name="Output 32 2" xfId="28615" xr:uid="{6B63DE76-36B1-430F-A218-7B6559C3388A}"/>
    <cellStyle name="Output 33" xfId="11733" xr:uid="{71593839-745A-4D7B-95E2-A92BB666DF5C}"/>
    <cellStyle name="Output 33 2" xfId="29019" xr:uid="{C7D2CA80-17BF-4DC3-931E-2E6325D92EF0}"/>
    <cellStyle name="Output 34" xfId="11797" xr:uid="{966CA643-4816-43CF-A01C-3621CE80D433}"/>
    <cellStyle name="Output 34 2" xfId="29082" xr:uid="{2BE05120-21B9-4DA0-A8AD-4DFE31AD0DB7}"/>
    <cellStyle name="Output 35" xfId="11344" xr:uid="{6A582FA9-A2EF-45BD-AA46-44C00BA0CCA4}"/>
    <cellStyle name="Output 35 2" xfId="28634" xr:uid="{03A19FDE-5E91-4052-A44B-17518A4982D8}"/>
    <cellStyle name="Output 36" xfId="12003" xr:uid="{840CFBA0-01CA-41AB-AE43-2513A13A19CC}"/>
    <cellStyle name="Output 36 2" xfId="29282" xr:uid="{DE164081-87C3-41E7-B841-EAE40ADFC750}"/>
    <cellStyle name="Output 37" xfId="10813" xr:uid="{D3C60B42-2C73-43BD-A1AF-45E770156603}"/>
    <cellStyle name="Output 37 2" xfId="28341" xr:uid="{3E989FCB-B05D-4D7C-9740-475C8E0818E4}"/>
    <cellStyle name="Output 38" xfId="17099" xr:uid="{065194DE-AB98-4383-87BD-8F539EAB855E}"/>
    <cellStyle name="Output 38 2" xfId="33699" xr:uid="{9DFC3227-E13B-4F26-BA70-A9A2E4D4A511}"/>
    <cellStyle name="Output 39" xfId="24240" xr:uid="{A10A0C8B-9B44-483F-B818-553F35D33707}"/>
    <cellStyle name="Output 4" xfId="2502" xr:uid="{00000000-0005-0000-0000-0000C7090000}"/>
    <cellStyle name="Output 4 10" xfId="9142" xr:uid="{3B9B9F1E-31F2-4EFC-AB03-3866B5E5005B}"/>
    <cellStyle name="Output 4 10 2" xfId="15613" xr:uid="{C70E6252-C765-4FB1-B020-BB15333E8E9B}"/>
    <cellStyle name="Output 4 10 2 2" xfId="32432" xr:uid="{A86539E2-6CAA-48F9-9911-ED2E75F59E48}"/>
    <cellStyle name="Output 4 10 3" xfId="26914" xr:uid="{6FB1B11C-2DDF-4629-AE47-51C330AD85E2}"/>
    <cellStyle name="Output 4 11" xfId="8959" xr:uid="{7262BEFB-9B6A-4397-A27B-138040281A58}"/>
    <cellStyle name="Output 4 11 2" xfId="15430" xr:uid="{05595B06-7AB3-4875-B697-985EAE23CAD6}"/>
    <cellStyle name="Output 4 11 2 2" xfId="32250" xr:uid="{5970A804-35CF-4FEE-AE68-B9EB39B9408C}"/>
    <cellStyle name="Output 4 11 3" xfId="26732" xr:uid="{FEB72359-2961-407D-AFC0-788C7FB3B95E}"/>
    <cellStyle name="Output 4 12" xfId="9377" xr:uid="{75D4D0FD-E69E-42A5-9BE9-761BA658E85F}"/>
    <cellStyle name="Output 4 12 2" xfId="15848" xr:uid="{07D0E61D-02EA-4CFD-BAD3-C9F26C99AB0A}"/>
    <cellStyle name="Output 4 12 2 2" xfId="32658" xr:uid="{A02E6A0A-3940-41EA-A95C-DA79883B34F7}"/>
    <cellStyle name="Output 4 12 3" xfId="27139" xr:uid="{F4D27416-41FD-44EE-BA98-1CF285B868BC}"/>
    <cellStyle name="Output 4 13" xfId="9441" xr:uid="{C2082BF3-C470-4967-8081-F0F7F1F5AE66}"/>
    <cellStyle name="Output 4 13 2" xfId="15912" xr:uid="{332790E8-E154-4ADC-9A01-343F267B0503}"/>
    <cellStyle name="Output 4 13 2 2" xfId="32709" xr:uid="{77198131-60D9-46EB-ACA4-D5BCD40282EC}"/>
    <cellStyle name="Output 4 13 3" xfId="27190" xr:uid="{ABF4ED43-254D-4BCE-93C0-813EF1D9F9C5}"/>
    <cellStyle name="Output 4 14" xfId="10067" xr:uid="{06517FBF-5AFB-438A-B41D-5E86E2631211}"/>
    <cellStyle name="Output 4 14 2" xfId="16538" xr:uid="{4A463999-BA31-4849-9232-4D1FA47A78F9}"/>
    <cellStyle name="Output 4 14 2 2" xfId="33155" xr:uid="{C23ACEC0-BA23-4F21-8545-494C812962A4}"/>
    <cellStyle name="Output 4 14 3" xfId="27643" xr:uid="{2C06F6B9-44FC-4CD9-8A38-43FAD0E6706A}"/>
    <cellStyle name="Output 4 15" xfId="10246" xr:uid="{EEFE1B95-4383-4883-9D8C-D0F2E192CF8C}"/>
    <cellStyle name="Output 4 15 2" xfId="16717" xr:uid="{9070585F-1512-4864-9AA9-1F8F411D8491}"/>
    <cellStyle name="Output 4 15 2 2" xfId="33332" xr:uid="{58E36BE9-6CFA-46C1-9E81-FBCE8C891D56}"/>
    <cellStyle name="Output 4 15 3" xfId="27819" xr:uid="{AD90E5F3-7D4F-46C9-9912-E4C7480CD6B5}"/>
    <cellStyle name="Output 4 16" xfId="10423" xr:uid="{5DE849E3-9B0E-49CE-AC65-ED03FBF10910}"/>
    <cellStyle name="Output 4 16 2" xfId="16894" xr:uid="{796CC0F0-90A1-48CF-A131-BAF51080C691}"/>
    <cellStyle name="Output 4 16 2 2" xfId="33507" xr:uid="{F1344BB3-84AE-41B2-A162-DDCB6AA5A70F}"/>
    <cellStyle name="Output 4 16 3" xfId="27995" xr:uid="{0A6AA629-A3CE-4C05-9A69-31D7D44737BC}"/>
    <cellStyle name="Output 4 17" xfId="10585" xr:uid="{F2214988-09CB-44D7-9AA6-719CAF3CBDAA}"/>
    <cellStyle name="Output 4 17 2" xfId="17056" xr:uid="{C5C592DB-FE64-4A3C-A2DD-0105A166F448}"/>
    <cellStyle name="Output 4 17 2 2" xfId="33667" xr:uid="{EC0E919E-63D9-47C0-80C9-6F1DF50E9C45}"/>
    <cellStyle name="Output 4 17 3" xfId="28155" xr:uid="{BAD81C95-6909-4ED2-8ED7-E4A95B29F1BE}"/>
    <cellStyle name="Output 4 18" xfId="11220" xr:uid="{299C9308-8D1B-4216-82FB-930F9005697C}"/>
    <cellStyle name="Output 4 18 2" xfId="28542" xr:uid="{8374D483-3AED-45AF-85DC-27B81C7164C2}"/>
    <cellStyle name="Output 4 19" xfId="11756" xr:uid="{A3D4AEC4-03BC-4FA6-9E43-F3D165B96361}"/>
    <cellStyle name="Output 4 19 2" xfId="29042" xr:uid="{11780550-4DA0-4D6F-A250-9FA33D161403}"/>
    <cellStyle name="Output 4 2" xfId="2503" xr:uid="{00000000-0005-0000-0000-0000C8090000}"/>
    <cellStyle name="Output 4 2 2" xfId="4368" xr:uid="{88FAA597-4925-4C6F-A3B4-9015EE521DFA}"/>
    <cellStyle name="Output 4 2 2 2" xfId="13675" xr:uid="{FFA59B9F-03E1-4909-841F-EB53EC1951DC}"/>
    <cellStyle name="Output 4 2 2 2 2" xfId="30816" xr:uid="{358C79F8-3C88-4886-8B03-E17512E45910}"/>
    <cellStyle name="Output 4 2 2 3" xfId="25285" xr:uid="{837B4A2E-108B-464E-BA79-A57404FC71BC}"/>
    <cellStyle name="Output 4 2 3" xfId="11757" xr:uid="{42B63553-3EE0-4943-AAF5-42612DBDF773}"/>
    <cellStyle name="Output 4 2 3 2" xfId="29043" xr:uid="{F72CBB42-A448-4D8F-9768-8EE738FC7118}"/>
    <cellStyle name="Output 4 2 4" xfId="12559" xr:uid="{0195A2C7-C743-4F26-A8B6-7E7E236E814D}"/>
    <cellStyle name="Output 4 2 4 2" xfId="29785" xr:uid="{A34A27EA-064A-40C0-9061-CC1B2B301A29}"/>
    <cellStyle name="Output 4 2 5" xfId="24264" xr:uid="{3B235087-1945-4A12-9C8E-413807CD305B}"/>
    <cellStyle name="Output 4 20" xfId="11294" xr:uid="{81F6A7F0-876A-41A0-B6EE-F01732B31877}"/>
    <cellStyle name="Output 4 20 2" xfId="28596" xr:uid="{442E267F-2B98-4F88-BC6C-883465883334}"/>
    <cellStyle name="Output 4 21" xfId="11982" xr:uid="{3F8E70E5-E198-43B4-93AA-83F5C75F7194}"/>
    <cellStyle name="Output 4 21 2" xfId="29261" xr:uid="{C55C09E5-FAA6-4AF2-9147-135BAEC1B98D}"/>
    <cellStyle name="Output 4 22" xfId="12165" xr:uid="{F3DDA82E-9AF5-4F51-A6AA-BDF1F6609E8B}"/>
    <cellStyle name="Output 4 22 2" xfId="29440" xr:uid="{2D4D819A-8431-4597-9B85-27F35005D9FC}"/>
    <cellStyle name="Output 4 23" xfId="12282" xr:uid="{64A1B011-0952-4C33-B935-E058FA0ECD3F}"/>
    <cellStyle name="Output 4 23 2" xfId="29553" xr:uid="{75A48799-0204-4D59-BF25-4D4CAC744AD1}"/>
    <cellStyle name="Output 4 24" xfId="17307" xr:uid="{FBCEE08A-BF85-4D78-9EC6-598B8AA715DD}"/>
    <cellStyle name="Output 4 24 2" xfId="33871" xr:uid="{D1A8E92D-5365-46DD-ABDA-DB86603E4D7E}"/>
    <cellStyle name="Output 4 25" xfId="24263" xr:uid="{AFF92CB4-E460-489D-8218-1B8C6AD1A01E}"/>
    <cellStyle name="Output 4 26" xfId="24155" xr:uid="{683DE177-09A7-4203-980C-7100BDDFC2F0}"/>
    <cellStyle name="Output 4 27" xfId="24055" xr:uid="{E57D1269-21D4-439A-890D-25A390232D8F}"/>
    <cellStyle name="Output 4 28" xfId="34051" xr:uid="{47EAB9BD-227F-4098-93CB-7490F723E964}"/>
    <cellStyle name="Output 4 3" xfId="3416" xr:uid="{CE34D8EC-40C0-432D-8B08-AB0B13CE84A2}"/>
    <cellStyle name="Output 4 3 2" xfId="13674" xr:uid="{479E08FE-7FD5-4427-B3B1-ACDF27F49F28}"/>
    <cellStyle name="Output 4 3 2 2" xfId="30815" xr:uid="{E4D199B4-E3A7-4791-B450-0FA51FF89803}"/>
    <cellStyle name="Output 4 3 3" xfId="7293" xr:uid="{C81EF2BE-A8CC-4B55-992E-FEF8F8EB5864}"/>
    <cellStyle name="Output 4 3 4" xfId="25284" xr:uid="{390FFF7A-2B90-437E-9F9B-8194F84120CC}"/>
    <cellStyle name="Output 4 4" xfId="3874" xr:uid="{7472B21D-2279-42C8-893D-EE22032A765D}"/>
    <cellStyle name="Output 4 4 2" xfId="14189" xr:uid="{9BAF5AFF-1535-45AA-86C4-BD1C4DCC5B6F}"/>
    <cellStyle name="Output 4 4 2 2" xfId="31217" xr:uid="{AF73ACD0-C8D9-407A-9A3E-4A035A3212ED}"/>
    <cellStyle name="Output 4 4 3" xfId="25696" xr:uid="{9BD2FCA1-78D2-458A-8794-D802CE6D2319}"/>
    <cellStyle name="Output 4 5" xfId="7599" xr:uid="{B6459C0E-60FC-4F33-9D21-A80F55DA2794}"/>
    <cellStyle name="Output 4 5 2" xfId="14003" xr:uid="{EDBEB949-4E8A-40F4-928B-C6A72E1BC5DA}"/>
    <cellStyle name="Output 4 5 2 2" xfId="31033" xr:uid="{85468C24-5D20-472C-A91C-B0C38271A16E}"/>
    <cellStyle name="Output 4 5 3" xfId="25512" xr:uid="{D5E55702-0CB1-4630-B4ED-F84DD14D098E}"/>
    <cellStyle name="Output 4 6" xfId="7955" xr:uid="{D4349B50-9F50-4CB4-8FCA-82DD24954D68}"/>
    <cellStyle name="Output 4 6 2" xfId="14426" xr:uid="{D382C11E-497D-4804-B305-C6ED43C038F4}"/>
    <cellStyle name="Output 4 6 2 2" xfId="31442" xr:uid="{494D0C12-245B-4869-A153-E96875F2598D}"/>
    <cellStyle name="Output 4 6 3" xfId="25921" xr:uid="{4B9D8895-2401-4A6D-ABCD-D5569107FB6E}"/>
    <cellStyle name="Output 4 7" xfId="8011" xr:uid="{5601D020-8684-4A79-B78E-75C2BA3CDF61}"/>
    <cellStyle name="Output 4 7 2" xfId="14482" xr:uid="{942CD527-4E77-4E1C-9282-03D49986AD7C}"/>
    <cellStyle name="Output 4 7 2 2" xfId="31492" xr:uid="{40F88044-530D-4A24-BFFE-A74229E77E84}"/>
    <cellStyle name="Output 4 7 3" xfId="25972" xr:uid="{9A751B6F-42E0-4302-AE5D-867617B3A2BB}"/>
    <cellStyle name="Output 4 8" xfId="8661" xr:uid="{2B108A22-CB0F-466B-9472-DA38A9D48FD6}"/>
    <cellStyle name="Output 4 8 2" xfId="15132" xr:uid="{ABB56442-9432-4622-9DF3-241BDBB2D3EF}"/>
    <cellStyle name="Output 4 8 2 2" xfId="32034" xr:uid="{59D0E73A-36CC-4689-A5F6-AFB80B46A169}"/>
    <cellStyle name="Output 4 8 3" xfId="26513" xr:uid="{7FB29F8C-0F76-4DC9-B675-474857416BBA}"/>
    <cellStyle name="Output 4 9" xfId="8423" xr:uid="{F456A927-7B78-470B-8F4A-7B7888B7B42A}"/>
    <cellStyle name="Output 4 9 2" xfId="14894" xr:uid="{59DE73C8-C2DE-4DE0-BD94-FBFCDF2FEC55}"/>
    <cellStyle name="Output 4 9 2 2" xfId="31805" xr:uid="{8B24633C-2DE9-4273-AE38-B5ABCDB718AD}"/>
    <cellStyle name="Output 4 9 3" xfId="26286" xr:uid="{85AE21F6-198C-4A9B-865F-25F1D5C7D793}"/>
    <cellStyle name="Output 40" xfId="34296" xr:uid="{1049D1C6-0FED-46A2-BE20-019037431FFC}"/>
    <cellStyle name="Output 41" xfId="34332" xr:uid="{67A038E5-9A40-4416-A329-4D3B33D72A3B}"/>
    <cellStyle name="Output 42" xfId="26598" xr:uid="{2C575DBD-FE3F-4241-98CC-46AEB42E39E7}"/>
    <cellStyle name="Output 5" xfId="2504" xr:uid="{00000000-0005-0000-0000-0000C9090000}"/>
    <cellStyle name="Output 5 10" xfId="9143" xr:uid="{F0EFD54E-15D8-4E5A-BE0B-446B5E5FDD6E}"/>
    <cellStyle name="Output 5 10 2" xfId="15614" xr:uid="{AD0C6A7D-A119-437D-830C-9BDF47203D3F}"/>
    <cellStyle name="Output 5 10 2 2" xfId="32433" xr:uid="{49450F42-F34B-411C-BCCC-B683ED007821}"/>
    <cellStyle name="Output 5 10 3" xfId="26915" xr:uid="{430776B2-E932-46D8-961A-9EFCB9188FE5}"/>
    <cellStyle name="Output 5 11" xfId="8960" xr:uid="{F34CD7B0-0C06-4AC5-BEC4-02C9BB579B60}"/>
    <cellStyle name="Output 5 11 2" xfId="15431" xr:uid="{D431167A-32FE-47A8-B058-785033CC32A8}"/>
    <cellStyle name="Output 5 11 2 2" xfId="32251" xr:uid="{FB1D47DD-F472-4B50-AB28-7381DDDBB498}"/>
    <cellStyle name="Output 5 11 3" xfId="26733" xr:uid="{AB51B58D-6EFC-421F-84AA-9A2DAFE10884}"/>
    <cellStyle name="Output 5 12" xfId="9378" xr:uid="{5BE1631B-C4CD-4B0B-9F33-865F94619DF7}"/>
    <cellStyle name="Output 5 12 2" xfId="15849" xr:uid="{99CD0A13-D53F-455B-AC06-7D6DA79B1F5B}"/>
    <cellStyle name="Output 5 12 2 2" xfId="32659" xr:uid="{9F08B101-997F-4E1E-BE45-3730642F9503}"/>
    <cellStyle name="Output 5 12 3" xfId="27140" xr:uid="{38E2FE76-E8F6-41C8-9380-DF0ADA15E49F}"/>
    <cellStyle name="Output 5 13" xfId="9440" xr:uid="{065E3DE8-2B98-43ED-9862-5E0BD33E1CE5}"/>
    <cellStyle name="Output 5 13 2" xfId="15911" xr:uid="{3A7A60BF-64E6-4519-AA14-16106DA49A5E}"/>
    <cellStyle name="Output 5 13 2 2" xfId="32708" xr:uid="{6179B14A-D9B0-428D-9064-B30F16BA32E5}"/>
    <cellStyle name="Output 5 13 3" xfId="27189" xr:uid="{A5A9F0F7-6A76-4A26-9396-29354BE6B628}"/>
    <cellStyle name="Output 5 14" xfId="10068" xr:uid="{771B09DC-EF2D-40DF-A94B-0E96715C7E47}"/>
    <cellStyle name="Output 5 14 2" xfId="16539" xr:uid="{230FC722-4D1A-4713-8C78-DE49B7FBD981}"/>
    <cellStyle name="Output 5 14 2 2" xfId="33156" xr:uid="{0127D553-E6D1-4BCB-8BB3-4D09F974D604}"/>
    <cellStyle name="Output 5 14 3" xfId="27644" xr:uid="{913CCB32-11BD-40FE-BC69-B63C345CF6F7}"/>
    <cellStyle name="Output 5 15" xfId="10247" xr:uid="{808C98D2-3FD8-4880-A25D-A5952C914FEA}"/>
    <cellStyle name="Output 5 15 2" xfId="16718" xr:uid="{2D380D6F-3A6D-4CE1-97BD-B085D6886A30}"/>
    <cellStyle name="Output 5 15 2 2" xfId="33333" xr:uid="{AA7456D7-7680-4F01-AFFF-90F37654495D}"/>
    <cellStyle name="Output 5 15 3" xfId="27820" xr:uid="{F71087F2-69B0-47B7-9D87-25650967783D}"/>
    <cellStyle name="Output 5 16" xfId="10424" xr:uid="{8BE60F59-49E4-4E0C-8358-619FB6B01C01}"/>
    <cellStyle name="Output 5 16 2" xfId="16895" xr:uid="{9F0A69F5-2856-45D1-952C-C59C11C81032}"/>
    <cellStyle name="Output 5 16 2 2" xfId="33508" xr:uid="{B15CDAF0-66D1-4B36-9B68-EB14F3D7B83D}"/>
    <cellStyle name="Output 5 16 3" xfId="27996" xr:uid="{A968698A-8A07-408B-A7E7-8F9DC222C397}"/>
    <cellStyle name="Output 5 17" xfId="10586" xr:uid="{50EAB92B-68A2-4A0E-9FB0-23D9FC401AFD}"/>
    <cellStyle name="Output 5 17 2" xfId="17057" xr:uid="{4F1F44A9-23B1-486D-B959-FEC28DEA6F37}"/>
    <cellStyle name="Output 5 17 2 2" xfId="33668" xr:uid="{F3890F51-8D7A-4ECE-9E40-294C6B40FF8A}"/>
    <cellStyle name="Output 5 17 3" xfId="28156" xr:uid="{CF4CE3D4-C239-463A-844F-D1AF79C68670}"/>
    <cellStyle name="Output 5 18" xfId="11221" xr:uid="{5D997DDE-DD8B-44B8-B336-9D779293CAF2}"/>
    <cellStyle name="Output 5 18 2" xfId="28543" xr:uid="{A9CA7B4C-9C9F-4B2B-93E2-9D18D907A1DF}"/>
    <cellStyle name="Output 5 19" xfId="11758" xr:uid="{738FF87F-51AA-479F-8054-E757346E4204}"/>
    <cellStyle name="Output 5 19 2" xfId="29044" xr:uid="{7EFBB86F-E720-4285-8C18-8598F4573E01}"/>
    <cellStyle name="Output 5 2" xfId="2505" xr:uid="{00000000-0005-0000-0000-0000CA090000}"/>
    <cellStyle name="Output 5 2 2" xfId="4369" xr:uid="{85ECC3B0-BA96-40EF-A149-B68DA511DD33}"/>
    <cellStyle name="Output 5 2 2 2" xfId="13677" xr:uid="{D05C2EF0-3FFF-4456-8499-DA34CFA53128}"/>
    <cellStyle name="Output 5 2 2 2 2" xfId="30818" xr:uid="{EFB38502-0C68-421C-BAFB-F101935D3FD3}"/>
    <cellStyle name="Output 5 2 2 3" xfId="25287" xr:uid="{0AAB30B4-B0E5-4007-AAB8-1226554AA016}"/>
    <cellStyle name="Output 5 2 3" xfId="11759" xr:uid="{3250C178-A9C1-4146-A7E1-E7374C2F8900}"/>
    <cellStyle name="Output 5 2 3 2" xfId="29045" xr:uid="{2AE335D4-B901-4F2B-AEF4-9E9138C6F9A7}"/>
    <cellStyle name="Output 5 2 4" xfId="12560" xr:uid="{39D5A02E-3A2C-457D-81BC-0330D8E4563C}"/>
    <cellStyle name="Output 5 2 4 2" xfId="29786" xr:uid="{965B3FDF-4B89-4A95-AEE9-FE918A74A4BA}"/>
    <cellStyle name="Output 5 2 5" xfId="24266" xr:uid="{550E09D0-DB94-48C6-8023-803AC34EA840}"/>
    <cellStyle name="Output 5 20" xfId="11295" xr:uid="{B74E78A3-F679-4945-BDAA-A6253D5FDA59}"/>
    <cellStyle name="Output 5 20 2" xfId="28597" xr:uid="{6FF25F25-C48D-469E-AF51-63CD7F29ABC7}"/>
    <cellStyle name="Output 5 21" xfId="11983" xr:uid="{65E6DF94-A114-4ECC-9874-36E6340F62B0}"/>
    <cellStyle name="Output 5 21 2" xfId="29262" xr:uid="{9DFF7B0F-C7BE-4DA9-A2D0-809F1E05B3C9}"/>
    <cellStyle name="Output 5 22" xfId="12166" xr:uid="{7FCF9D1E-F97A-411F-99E6-B027C0A153AD}"/>
    <cellStyle name="Output 5 22 2" xfId="29441" xr:uid="{8B6325A3-C852-4F71-8774-552B53792788}"/>
    <cellStyle name="Output 5 23" xfId="12283" xr:uid="{B5AFE9DC-8167-4274-97CA-80C4CAF11929}"/>
    <cellStyle name="Output 5 23 2" xfId="29554" xr:uid="{C1D98D28-3685-4D00-B9B4-C2DF39FDEE03}"/>
    <cellStyle name="Output 5 24" xfId="17308" xr:uid="{33A1DF87-B385-479B-8DE8-7A0952CB3D27}"/>
    <cellStyle name="Output 5 24 2" xfId="33872" xr:uid="{512DCD00-35EB-4B29-9EA7-ECDECF036281}"/>
    <cellStyle name="Output 5 25" xfId="24265" xr:uid="{BA31E6A6-0F9E-4C1F-B8A4-DDE5DC94379C}"/>
    <cellStyle name="Output 5 26" xfId="27178" xr:uid="{CE8A27AD-7F0E-4879-83AC-D346964D0057}"/>
    <cellStyle name="Output 5 27" xfId="33951" xr:uid="{9F6B4CE4-5C5D-4FC3-8D2A-17DF8396405C}"/>
    <cellStyle name="Output 5 28" xfId="24131" xr:uid="{91A7114B-7F8B-4692-8F31-20C0BDB23926}"/>
    <cellStyle name="Output 5 3" xfId="3415" xr:uid="{367A79ED-81E1-4820-AFE9-BD9D2F9779FA}"/>
    <cellStyle name="Output 5 3 2" xfId="13676" xr:uid="{5FF99152-87E9-4C82-BBA4-78C5EB430584}"/>
    <cellStyle name="Output 5 3 2 2" xfId="30817" xr:uid="{56F1CDEA-4EF4-4B5E-9947-E754FD9ACDCC}"/>
    <cellStyle name="Output 5 3 3" xfId="7295" xr:uid="{28B584A1-4E1E-49BF-A2C7-6F655BC146FE}"/>
    <cellStyle name="Output 5 3 4" xfId="25286" xr:uid="{0E06BF18-2F82-4BE1-BE28-D85F41F330CF}"/>
    <cellStyle name="Output 5 4" xfId="3875" xr:uid="{FA247623-8A70-4589-A77C-EF0B4FB7D0F6}"/>
    <cellStyle name="Output 5 4 2" xfId="14190" xr:uid="{4F8D2BCE-3EFA-4C55-AB4B-E432938A0904}"/>
    <cellStyle name="Output 5 4 2 2" xfId="31218" xr:uid="{390DBBF8-2A31-4AA3-9DB8-EE7D1BFA9B81}"/>
    <cellStyle name="Output 5 4 3" xfId="25697" xr:uid="{4C18B9FA-B45A-42AD-BADF-9AC4646A38B7}"/>
    <cellStyle name="Output 5 5" xfId="7600" xr:uid="{2A4A8645-F812-4706-9A6E-FD52B00181C2}"/>
    <cellStyle name="Output 5 5 2" xfId="14004" xr:uid="{9B4830CD-68EB-44D0-BCF0-9E78ECFE23B0}"/>
    <cellStyle name="Output 5 5 2 2" xfId="31034" xr:uid="{69290798-5864-4310-B185-83E9F5C8C3C4}"/>
    <cellStyle name="Output 5 5 3" xfId="25513" xr:uid="{FA2584AE-AB92-40F9-9504-A3E9B28F574B}"/>
    <cellStyle name="Output 5 6" xfId="7956" xr:uid="{8E9D364D-4BD6-4E45-A681-940E32BE2BC4}"/>
    <cellStyle name="Output 5 6 2" xfId="14427" xr:uid="{073211C8-1774-4EA9-BD8D-F93E45A47089}"/>
    <cellStyle name="Output 5 6 2 2" xfId="31443" xr:uid="{9E80A53F-CB2C-44C4-852E-0CD1AE716D7E}"/>
    <cellStyle name="Output 5 6 3" xfId="25922" xr:uid="{B7778415-161F-4158-9C57-FBBB4B0D6769}"/>
    <cellStyle name="Output 5 7" xfId="8010" xr:uid="{95667413-296F-4AB0-A8F3-21F76FEAA5A0}"/>
    <cellStyle name="Output 5 7 2" xfId="14481" xr:uid="{E835C747-0DA5-45BC-99F1-6C7C6A25F1CF}"/>
    <cellStyle name="Output 5 7 2 2" xfId="31491" xr:uid="{EB7A75FC-9C88-47AF-A3E3-DC9E330287B9}"/>
    <cellStyle name="Output 5 7 3" xfId="25971" xr:uid="{F2DFEAE1-3235-4EA0-803C-CD5D5E44C578}"/>
    <cellStyle name="Output 5 8" xfId="8662" xr:uid="{863A7393-892C-41F0-BCDC-D76FB0034D65}"/>
    <cellStyle name="Output 5 8 2" xfId="15133" xr:uid="{1852FDCC-32EC-4523-AD1F-BE43DC512AFF}"/>
    <cellStyle name="Output 5 8 2 2" xfId="32035" xr:uid="{426A35CF-C840-464A-BE8C-79D0998D70E5}"/>
    <cellStyle name="Output 5 8 3" xfId="26514" xr:uid="{4CC942C7-02C0-4CA3-B213-61D946595833}"/>
    <cellStyle name="Output 5 9" xfId="8424" xr:uid="{C01891F4-3878-44F6-8B19-898B0ABBBCA3}"/>
    <cellStyle name="Output 5 9 2" xfId="14895" xr:uid="{9BB4E8F7-3921-41F4-8D0B-7942FE86C91F}"/>
    <cellStyle name="Output 5 9 2 2" xfId="31806" xr:uid="{248E99DC-4FB1-47AA-8573-90F0BE033BE1}"/>
    <cellStyle name="Output 5 9 3" xfId="26287" xr:uid="{91BDC243-4F58-4FEA-8082-1B04C2E6596F}"/>
    <cellStyle name="Output 6" xfId="2506" xr:uid="{00000000-0005-0000-0000-0000CB090000}"/>
    <cellStyle name="Output 6 10" xfId="9144" xr:uid="{B593676E-08E4-4611-9FFA-799D933B9135}"/>
    <cellStyle name="Output 6 10 2" xfId="15615" xr:uid="{651E5156-BFF6-47C2-A14D-37A3111DDAB7}"/>
    <cellStyle name="Output 6 10 2 2" xfId="32434" xr:uid="{EC0D2394-6422-476B-AB46-4D1C69AA4520}"/>
    <cellStyle name="Output 6 10 3" xfId="26916" xr:uid="{418D6ED9-CE7D-405F-9C9A-E76A5AB92008}"/>
    <cellStyle name="Output 6 11" xfId="8961" xr:uid="{0E187815-FB57-4978-9A98-96C9F08BC738}"/>
    <cellStyle name="Output 6 11 2" xfId="15432" xr:uid="{CA544C73-3712-48A1-8F4D-6310885D6495}"/>
    <cellStyle name="Output 6 11 2 2" xfId="32252" xr:uid="{8FD639FA-F900-4F7B-B392-387AEDA852E6}"/>
    <cellStyle name="Output 6 11 3" xfId="26734" xr:uid="{AA5E697F-3B43-448C-BB3F-48A80D90652D}"/>
    <cellStyle name="Output 6 12" xfId="9379" xr:uid="{E814F493-DB3B-4AD0-8266-051FDA532A4C}"/>
    <cellStyle name="Output 6 12 2" xfId="15850" xr:uid="{EEBDA867-CB19-4104-98F1-1DDCFFBABF72}"/>
    <cellStyle name="Output 6 12 2 2" xfId="32660" xr:uid="{B495D1E8-C92D-47F8-8BC7-608F3E586771}"/>
    <cellStyle name="Output 6 12 3" xfId="27141" xr:uid="{CD919D38-1C60-4B45-8F4F-0F013CE0F9B1}"/>
    <cellStyle name="Output 6 13" xfId="9439" xr:uid="{C4ABB25B-1F08-42CB-A525-4D20C1D0DA47}"/>
    <cellStyle name="Output 6 13 2" xfId="15910" xr:uid="{E5B3D2CA-36A5-47B2-83F1-D3EA1A112897}"/>
    <cellStyle name="Output 6 13 2 2" xfId="32707" xr:uid="{CC5AE944-EC27-4848-952E-F9BBE9AEE58E}"/>
    <cellStyle name="Output 6 13 3" xfId="27188" xr:uid="{A4AD0037-80A0-4B35-9845-BD07273041D0}"/>
    <cellStyle name="Output 6 14" xfId="10069" xr:uid="{FFE4CCF3-658E-4007-9F00-445E66C1987B}"/>
    <cellStyle name="Output 6 14 2" xfId="16540" xr:uid="{50BBEC16-AACD-4AB5-AAD5-97DB55008C76}"/>
    <cellStyle name="Output 6 14 2 2" xfId="33157" xr:uid="{CA470363-A350-41CD-9915-451590275132}"/>
    <cellStyle name="Output 6 14 3" xfId="27645" xr:uid="{24D9E02D-8E43-47DF-8396-C462DA9256C8}"/>
    <cellStyle name="Output 6 15" xfId="10248" xr:uid="{1F409C41-68D4-4ABD-8F7B-F54565F6BB0B}"/>
    <cellStyle name="Output 6 15 2" xfId="16719" xr:uid="{C63803D9-65C2-4F60-A3F3-A93C8FD1340E}"/>
    <cellStyle name="Output 6 15 2 2" xfId="33334" xr:uid="{8640FBE6-0FE9-45B3-B851-88473F5D460A}"/>
    <cellStyle name="Output 6 15 3" xfId="27821" xr:uid="{DEA395D7-0FDD-4F04-86E9-7B613E2887AC}"/>
    <cellStyle name="Output 6 16" xfId="10425" xr:uid="{3F0770E8-CFE8-43F1-A59A-F557F18E0B18}"/>
    <cellStyle name="Output 6 16 2" xfId="16896" xr:uid="{D8989FBC-91B5-42CF-BA9D-B5ADC20124C3}"/>
    <cellStyle name="Output 6 16 2 2" xfId="33509" xr:uid="{ADA1DF12-3063-4848-94C3-A74FA418AE44}"/>
    <cellStyle name="Output 6 16 3" xfId="27997" xr:uid="{732D4428-BD3D-4EDB-8F86-6B5EC47E674A}"/>
    <cellStyle name="Output 6 17" xfId="10587" xr:uid="{0D510194-6587-462C-B33C-D919C39D6804}"/>
    <cellStyle name="Output 6 17 2" xfId="17058" xr:uid="{886841FE-2DF8-4496-9A48-D024CC17DE9B}"/>
    <cellStyle name="Output 6 17 2 2" xfId="33669" xr:uid="{8B18AC9D-EF83-44BB-ADB0-E24324C36FB7}"/>
    <cellStyle name="Output 6 17 3" xfId="28157" xr:uid="{BFE8A8ED-FBB7-4ECA-96B8-DBA052F14DE4}"/>
    <cellStyle name="Output 6 18" xfId="11222" xr:uid="{2B511437-1E32-43F8-9E4E-BEAAF9A10B26}"/>
    <cellStyle name="Output 6 18 2" xfId="28544" xr:uid="{E03E0EDE-D6EA-4AFA-8C4F-6A9FF4EE7BC5}"/>
    <cellStyle name="Output 6 19" xfId="11760" xr:uid="{841BBEB7-0F4D-4228-9D28-304885AB1345}"/>
    <cellStyle name="Output 6 19 2" xfId="29046" xr:uid="{BC9FC6CA-C4A7-42D8-80EE-45FE0F7FA63E}"/>
    <cellStyle name="Output 6 2" xfId="2507" xr:uid="{00000000-0005-0000-0000-0000CC090000}"/>
    <cellStyle name="Output 6 2 2" xfId="4370" xr:uid="{EF19EEF1-FA3C-472C-A054-C63DFF957E71}"/>
    <cellStyle name="Output 6 2 2 2" xfId="13679" xr:uid="{C31EC7B0-0F56-41B0-96CB-0D4F6E4ACCCB}"/>
    <cellStyle name="Output 6 2 2 2 2" xfId="30820" xr:uid="{9C41DC77-9074-4200-8AE4-7C5627744B2D}"/>
    <cellStyle name="Output 6 2 2 3" xfId="25289" xr:uid="{D4924954-6911-449D-BF3A-A4BFFAF3AA0B}"/>
    <cellStyle name="Output 6 2 3" xfId="11761" xr:uid="{4B489005-FB26-4503-9249-9A6E47E7B9DE}"/>
    <cellStyle name="Output 6 2 3 2" xfId="29047" xr:uid="{AAB99A8F-8100-4700-B71E-91715415BBC3}"/>
    <cellStyle name="Output 6 2 4" xfId="12561" xr:uid="{BD7CC522-EC36-4EE2-A5A0-87D15A0C1314}"/>
    <cellStyle name="Output 6 2 4 2" xfId="29787" xr:uid="{EC207B19-0E03-45D7-8A7A-0914757ED729}"/>
    <cellStyle name="Output 6 2 5" xfId="24268" xr:uid="{5A5D7A85-7819-486A-8980-03122C90C635}"/>
    <cellStyle name="Output 6 20" xfId="11296" xr:uid="{5959A325-D4BE-43E4-8E75-544F554FB12A}"/>
    <cellStyle name="Output 6 20 2" xfId="28598" xr:uid="{A6F86233-8727-47AB-A26C-BB43CD1945AE}"/>
    <cellStyle name="Output 6 21" xfId="11984" xr:uid="{F5CFE736-22F9-47C8-9B52-F287E0C7DE8A}"/>
    <cellStyle name="Output 6 21 2" xfId="29263" xr:uid="{2E2EB20B-CDA8-4379-98F9-1F5A14827F55}"/>
    <cellStyle name="Output 6 22" xfId="12167" xr:uid="{6B22DDF0-8DA6-4E67-A1A9-4EC7CA9C67DA}"/>
    <cellStyle name="Output 6 22 2" xfId="29442" xr:uid="{EE9FFE21-A375-43FB-8C65-7D50897CB8CA}"/>
    <cellStyle name="Output 6 23" xfId="12284" xr:uid="{E762C783-D52B-40B6-B434-56686732BD91}"/>
    <cellStyle name="Output 6 23 2" xfId="29555" xr:uid="{C525C2F3-0797-4F66-B0C2-2EC4B468C337}"/>
    <cellStyle name="Output 6 24" xfId="17309" xr:uid="{413B7AF3-498B-4BE8-978D-072A53D1D60E}"/>
    <cellStyle name="Output 6 24 2" xfId="33873" xr:uid="{81DCFCCD-0C70-40C6-B249-1C1D39BDFBEC}"/>
    <cellStyle name="Output 6 25" xfId="24267" xr:uid="{C507149A-3118-4A88-8B7C-90F5E3B31945}"/>
    <cellStyle name="Output 6 26" xfId="24147" xr:uid="{B772351B-92E4-4D11-A3BB-509F8BD09CC9}"/>
    <cellStyle name="Output 6 27" xfId="26585" xr:uid="{537E270D-C9A9-4CB8-B7CC-097434C41460}"/>
    <cellStyle name="Output 6 28" xfId="34066" xr:uid="{3F07A20B-437B-43A3-B7E8-A87C2B915DE5}"/>
    <cellStyle name="Output 6 3" xfId="3414" xr:uid="{5592B122-96F2-41B4-9F83-873BEAD05476}"/>
    <cellStyle name="Output 6 3 2" xfId="13678" xr:uid="{E286993B-1B68-4B69-ADD2-7546AEE9EF40}"/>
    <cellStyle name="Output 6 3 2 2" xfId="30819" xr:uid="{21BB1FDA-2B82-4DA7-9375-AED587856C84}"/>
    <cellStyle name="Output 6 3 3" xfId="7296" xr:uid="{A728E78D-778B-454C-BC29-03B36F44D9AB}"/>
    <cellStyle name="Output 6 3 4" xfId="25288" xr:uid="{4908DF2C-F309-4D39-99D6-9F872CA17ECD}"/>
    <cellStyle name="Output 6 4" xfId="3876" xr:uid="{613CAC58-BEB1-4191-9793-7610CEE44845}"/>
    <cellStyle name="Output 6 4 2" xfId="14191" xr:uid="{8FD831E1-5241-43CC-8112-7123491CBBAA}"/>
    <cellStyle name="Output 6 4 2 2" xfId="31219" xr:uid="{BF109067-81EF-4FE4-A9AD-7EEBDB24CEAD}"/>
    <cellStyle name="Output 6 4 3" xfId="25698" xr:uid="{793F4CE1-96BC-4029-A52D-26E1E1B39DA3}"/>
    <cellStyle name="Output 6 5" xfId="7601" xr:uid="{08BD8C7E-959F-4B61-A9F0-037932336B93}"/>
    <cellStyle name="Output 6 5 2" xfId="14005" xr:uid="{E3858CA4-E7C5-4444-A885-F0EE06DF53F2}"/>
    <cellStyle name="Output 6 5 2 2" xfId="31035" xr:uid="{82C0CB45-2223-4168-801F-25A055A972C0}"/>
    <cellStyle name="Output 6 5 3" xfId="25514" xr:uid="{DB04C59A-405B-4043-8D3A-2CD7820CEA02}"/>
    <cellStyle name="Output 6 6" xfId="7957" xr:uid="{736BFA75-5C1B-4946-BB3B-B5892F9B2C49}"/>
    <cellStyle name="Output 6 6 2" xfId="14428" xr:uid="{80EFD127-7140-46C0-B803-02151FDBF38D}"/>
    <cellStyle name="Output 6 6 2 2" xfId="31444" xr:uid="{ED982D31-179D-4898-9BCF-C2BB3FF44980}"/>
    <cellStyle name="Output 6 6 3" xfId="25923" xr:uid="{5BD90191-EB10-4F79-ACD6-B9638E961C18}"/>
    <cellStyle name="Output 6 7" xfId="8009" xr:uid="{4F9B8DEA-B2B1-4ACB-ACAC-75FE7F97F26F}"/>
    <cellStyle name="Output 6 7 2" xfId="14480" xr:uid="{EF995E8D-118B-46E7-99DE-8C3C030E366C}"/>
    <cellStyle name="Output 6 7 2 2" xfId="31490" xr:uid="{C6BDB25B-B97A-4374-A02C-7F4D65A93042}"/>
    <cellStyle name="Output 6 7 3" xfId="25970" xr:uid="{BCA26B65-F214-4674-BCDB-C9EEFFC7E68C}"/>
    <cellStyle name="Output 6 8" xfId="8663" xr:uid="{86B64416-E7B7-4712-9D73-9C1FAABCA8AD}"/>
    <cellStyle name="Output 6 8 2" xfId="15134" xr:uid="{E2689E3A-D6C8-4002-8DBD-F14711DC884B}"/>
    <cellStyle name="Output 6 8 2 2" xfId="32036" xr:uid="{5877DE88-5314-4317-B4C3-712799D3B491}"/>
    <cellStyle name="Output 6 8 3" xfId="26515" xr:uid="{D50D1391-8447-47D7-8D09-071BB1A9A540}"/>
    <cellStyle name="Output 6 9" xfId="8425" xr:uid="{E793803C-54D0-49C8-A943-B73B708182DE}"/>
    <cellStyle name="Output 6 9 2" xfId="14896" xr:uid="{1F4C3D68-62DF-496D-857A-04C742743AFF}"/>
    <cellStyle name="Output 6 9 2 2" xfId="31807" xr:uid="{58713F4D-1536-4E7E-8564-DBD48748047D}"/>
    <cellStyle name="Output 6 9 3" xfId="26288" xr:uid="{7EBB5143-B335-4283-ADDA-D8B6610E1CBF}"/>
    <cellStyle name="Output 7" xfId="2508" xr:uid="{00000000-0005-0000-0000-0000CD090000}"/>
    <cellStyle name="Output 7 10" xfId="9145" xr:uid="{4564907C-A255-4497-853B-BB65D9FAB8C5}"/>
    <cellStyle name="Output 7 10 2" xfId="15616" xr:uid="{9745C318-AFCD-4A46-8841-EFA905C98832}"/>
    <cellStyle name="Output 7 10 2 2" xfId="32435" xr:uid="{90073423-7693-4000-9719-BE0745A44698}"/>
    <cellStyle name="Output 7 10 3" xfId="26917" xr:uid="{359FFB14-203B-4E56-9286-B78641A81C1B}"/>
    <cellStyle name="Output 7 11" xfId="8962" xr:uid="{9E686169-51D2-447C-AFD4-235A78636381}"/>
    <cellStyle name="Output 7 11 2" xfId="15433" xr:uid="{7482CB21-0801-4DC4-950C-244DDBDBBBBC}"/>
    <cellStyle name="Output 7 11 2 2" xfId="32253" xr:uid="{74520A33-DB38-4CEA-B3C2-76BBEE4FCA86}"/>
    <cellStyle name="Output 7 11 3" xfId="26735" xr:uid="{0F25D991-61D0-49F1-808D-956D8B2D45CF}"/>
    <cellStyle name="Output 7 12" xfId="9380" xr:uid="{3EC1F61C-A8AA-4376-8886-94D55E64E794}"/>
    <cellStyle name="Output 7 12 2" xfId="15851" xr:uid="{53B91ED0-99B6-4F24-ADD8-A0EEC693074A}"/>
    <cellStyle name="Output 7 12 2 2" xfId="32661" xr:uid="{BD28D9E7-3E97-4A37-952C-A444BE84DB7E}"/>
    <cellStyle name="Output 7 12 3" xfId="27142" xr:uid="{B0D04154-7434-45A6-99C9-7D279D55D494}"/>
    <cellStyle name="Output 7 13" xfId="9438" xr:uid="{EEAE705F-CFDD-40DF-BE06-1F4119CE8BD5}"/>
    <cellStyle name="Output 7 13 2" xfId="15909" xr:uid="{F2395198-49D9-4DBD-9EA3-C1CF548A5A71}"/>
    <cellStyle name="Output 7 13 2 2" xfId="32706" xr:uid="{030F3EDC-6148-47E1-B193-E0798E17BE92}"/>
    <cellStyle name="Output 7 13 3" xfId="27187" xr:uid="{79D4E36B-CBE8-4228-A1B0-E716DC67F6F1}"/>
    <cellStyle name="Output 7 14" xfId="10070" xr:uid="{5738F2F4-6548-485A-82D4-11D042CB6BB2}"/>
    <cellStyle name="Output 7 14 2" xfId="16541" xr:uid="{2AE184F1-BAE0-4F8A-8BE9-7FA2774CE9CF}"/>
    <cellStyle name="Output 7 14 2 2" xfId="33158" xr:uid="{511F0696-CAF3-4885-A1BE-D4182803D432}"/>
    <cellStyle name="Output 7 14 3" xfId="27646" xr:uid="{A796C29E-FCBF-4227-A530-542CC3917472}"/>
    <cellStyle name="Output 7 15" xfId="10249" xr:uid="{4C5C1E65-B876-4E77-A91B-BCB2B60A5E65}"/>
    <cellStyle name="Output 7 15 2" xfId="16720" xr:uid="{535565B1-33F9-4A09-84B4-7AB125815355}"/>
    <cellStyle name="Output 7 15 2 2" xfId="33335" xr:uid="{9500872E-C7EB-4377-9A2B-684C49440912}"/>
    <cellStyle name="Output 7 15 3" xfId="27822" xr:uid="{A65A6E34-2769-4924-BC1F-D2DDDD987ED6}"/>
    <cellStyle name="Output 7 16" xfId="10426" xr:uid="{E7009587-91AB-4EC6-8668-9DC5393A254D}"/>
    <cellStyle name="Output 7 16 2" xfId="16897" xr:uid="{EF0BD783-4959-4476-953A-2DA61B7D73D9}"/>
    <cellStyle name="Output 7 16 2 2" xfId="33510" xr:uid="{8393A5A7-EEC4-467F-99BE-A1872F28C6F9}"/>
    <cellStyle name="Output 7 16 3" xfId="27998" xr:uid="{410598BB-75D2-4AF2-BCA2-47204662A5D7}"/>
    <cellStyle name="Output 7 17" xfId="10588" xr:uid="{450DF2DE-CED6-4586-A89F-7787AAE3D321}"/>
    <cellStyle name="Output 7 17 2" xfId="17059" xr:uid="{F1B0DA1C-95C3-4C6E-9A8A-84EFA7C832DE}"/>
    <cellStyle name="Output 7 17 2 2" xfId="33670" xr:uid="{CAD58CB7-1902-44E4-9331-BAC045A14A99}"/>
    <cellStyle name="Output 7 17 3" xfId="28158" xr:uid="{F70809FA-0D09-4E1E-B800-6F1582464D3D}"/>
    <cellStyle name="Output 7 18" xfId="11223" xr:uid="{83F891C2-828D-423A-A729-D180203AB2E3}"/>
    <cellStyle name="Output 7 18 2" xfId="28545" xr:uid="{F39093AB-3C09-49A9-B810-419B47D9352D}"/>
    <cellStyle name="Output 7 19" xfId="11762" xr:uid="{5E305849-7D9C-4B50-A865-CA2A191BB8D9}"/>
    <cellStyle name="Output 7 19 2" xfId="29048" xr:uid="{EA3D45B7-202C-416D-A21E-B492AF200FE0}"/>
    <cellStyle name="Output 7 2" xfId="2509" xr:uid="{00000000-0005-0000-0000-0000CE090000}"/>
    <cellStyle name="Output 7 2 2" xfId="4371" xr:uid="{538ABA7C-BD0E-4989-B582-D29FE444F519}"/>
    <cellStyle name="Output 7 2 2 2" xfId="13681" xr:uid="{013EBEC0-3602-47DE-B018-07692B0E2455}"/>
    <cellStyle name="Output 7 2 2 2 2" xfId="30822" xr:uid="{31F23292-A74B-425B-8792-4F225C75D239}"/>
    <cellStyle name="Output 7 2 2 3" xfId="25291" xr:uid="{B99B1482-4443-469B-8CAB-98F7EB0DE575}"/>
    <cellStyle name="Output 7 2 3" xfId="11763" xr:uid="{8B32F653-BBC4-445C-8575-FD1DCBDA5764}"/>
    <cellStyle name="Output 7 2 3 2" xfId="29049" xr:uid="{E3E78881-3519-474C-A857-70DF59997705}"/>
    <cellStyle name="Output 7 2 4" xfId="12562" xr:uid="{BA6298C5-D87A-4DFF-A8D7-A0B895F2CE0B}"/>
    <cellStyle name="Output 7 2 4 2" xfId="29788" xr:uid="{5DC07BA1-3DD2-4E44-90B6-2CC4561B1CD4}"/>
    <cellStyle name="Output 7 2 5" xfId="24270" xr:uid="{73334DE0-C34E-457C-994D-1A7801314116}"/>
    <cellStyle name="Output 7 20" xfId="11297" xr:uid="{698876EA-0F84-41D8-90EA-BAC7CB287DF3}"/>
    <cellStyle name="Output 7 20 2" xfId="28599" xr:uid="{6827BA7F-D7DF-45C7-9B5A-95D6F1840907}"/>
    <cellStyle name="Output 7 21" xfId="11985" xr:uid="{49BC61FE-8DB2-4223-826E-A613AAE9F306}"/>
    <cellStyle name="Output 7 21 2" xfId="29264" xr:uid="{CF95F1F4-EE13-43B2-B344-62CE9B58A2EB}"/>
    <cellStyle name="Output 7 22" xfId="12168" xr:uid="{C47EF6B0-97F6-42BA-8643-6C7A880B79A8}"/>
    <cellStyle name="Output 7 22 2" xfId="29443" xr:uid="{7BDCA855-44B2-414E-A3B0-57C2FC443AD5}"/>
    <cellStyle name="Output 7 23" xfId="12285" xr:uid="{3582F609-EDF8-4533-AE40-CEF7DE5B0565}"/>
    <cellStyle name="Output 7 23 2" xfId="29556" xr:uid="{4D9F156F-E720-45BB-AA90-28B80C4DE9B8}"/>
    <cellStyle name="Output 7 24" xfId="17310" xr:uid="{34A19B4C-BD40-4E16-8971-7ACD7C9EB266}"/>
    <cellStyle name="Output 7 24 2" xfId="33874" xr:uid="{263CF254-5920-4520-AB78-8B97C958C354}"/>
    <cellStyle name="Output 7 25" xfId="24269" xr:uid="{D12186EC-DF7D-4058-A6DC-19AAE1193302}"/>
    <cellStyle name="Output 7 26" xfId="33950" xr:uid="{A89F58A1-F876-4B13-9CA7-2C3FFF3BC063}"/>
    <cellStyle name="Output 7 27" xfId="34275" xr:uid="{F420CD45-415F-40AC-B3B7-33A07776D39E}"/>
    <cellStyle name="Output 7 28" xfId="24138" xr:uid="{4708FE29-609C-4A48-B3AA-FF5005BEFAFD}"/>
    <cellStyle name="Output 7 3" xfId="3413" xr:uid="{AE3389DF-2464-4099-8BB8-158966213727}"/>
    <cellStyle name="Output 7 3 2" xfId="13680" xr:uid="{E0423B2C-6AB6-492F-B78A-50B4A961CDB8}"/>
    <cellStyle name="Output 7 3 2 2" xfId="30821" xr:uid="{12DFC436-F400-47FF-B723-71EFF4F0C02A}"/>
    <cellStyle name="Output 7 3 3" xfId="7298" xr:uid="{AF391A5E-73F2-4E57-956F-05C5D246CACA}"/>
    <cellStyle name="Output 7 3 4" xfId="25290" xr:uid="{A7B953DF-50F7-4D07-BAE8-BD73BE464741}"/>
    <cellStyle name="Output 7 4" xfId="3877" xr:uid="{10391603-483F-4F78-8174-C0DE624A62FF}"/>
    <cellStyle name="Output 7 4 2" xfId="14192" xr:uid="{03552176-8EB6-48CA-82CF-55288E513A6E}"/>
    <cellStyle name="Output 7 4 2 2" xfId="31220" xr:uid="{527EA6AA-E3A8-4F7E-83BD-2CE5F34E4EA1}"/>
    <cellStyle name="Output 7 4 3" xfId="25699" xr:uid="{4594B648-D09A-47DC-B8FD-AA7FD6AEFBD2}"/>
    <cellStyle name="Output 7 5" xfId="7602" xr:uid="{0F99C5B0-AA6F-4CDA-B3EB-32296E6B9DEC}"/>
    <cellStyle name="Output 7 5 2" xfId="14006" xr:uid="{76CCF1F0-87C8-4B1C-844C-E0F0DF97987D}"/>
    <cellStyle name="Output 7 5 2 2" xfId="31036" xr:uid="{225AFD59-CD03-4183-901E-C08BEA7EBF08}"/>
    <cellStyle name="Output 7 5 3" xfId="25515" xr:uid="{C1F1EF37-80AD-4EE5-81E9-78C9320A7D92}"/>
    <cellStyle name="Output 7 6" xfId="7958" xr:uid="{FB8EFF23-E4D2-458C-A706-36FF6C33D698}"/>
    <cellStyle name="Output 7 6 2" xfId="14429" xr:uid="{D57BB37E-A1B1-4CC7-BF10-FCA3246A04BA}"/>
    <cellStyle name="Output 7 6 2 2" xfId="31445" xr:uid="{9B0472ED-0B25-48B9-B1E1-D8D975EE38D5}"/>
    <cellStyle name="Output 7 6 3" xfId="25924" xr:uid="{41CC5DD2-30E3-470F-9E92-09B24A9CA128}"/>
    <cellStyle name="Output 7 7" xfId="8008" xr:uid="{7FCC375F-143B-4F07-B0C2-C688513F6DEF}"/>
    <cellStyle name="Output 7 7 2" xfId="14479" xr:uid="{D7B9AF29-7FA6-4E0E-A4A3-B12DE8474343}"/>
    <cellStyle name="Output 7 7 2 2" xfId="31489" xr:uid="{75CF543B-6F14-4167-BC44-EE24F77C7631}"/>
    <cellStyle name="Output 7 7 3" xfId="25969" xr:uid="{107835EF-4E9C-4628-A42F-A9916FEE89BD}"/>
    <cellStyle name="Output 7 8" xfId="8664" xr:uid="{D847B490-1097-463C-A968-582762F387B4}"/>
    <cellStyle name="Output 7 8 2" xfId="15135" xr:uid="{DFF0690A-E995-4CF1-88C3-76E0E5E852A9}"/>
    <cellStyle name="Output 7 8 2 2" xfId="32037" xr:uid="{C6CB24CA-7BDA-40F5-8ADE-17497DD364B8}"/>
    <cellStyle name="Output 7 8 3" xfId="26516" xr:uid="{6DCD74B1-81A3-41A2-9655-C8736025C8CA}"/>
    <cellStyle name="Output 7 9" xfId="8569" xr:uid="{0F46B5E8-312A-4350-AEB4-1A4610FEA552}"/>
    <cellStyle name="Output 7 9 2" xfId="15040" xr:uid="{C5207C6D-4510-4816-A2CF-6E4B30BD5619}"/>
    <cellStyle name="Output 7 9 2 2" xfId="31947" xr:uid="{DE14646D-598B-46B2-A4A7-189416610827}"/>
    <cellStyle name="Output 7 9 3" xfId="26427" xr:uid="{6C096B91-D059-4771-808B-A54532C939C7}"/>
    <cellStyle name="Output 8" xfId="2510" xr:uid="{00000000-0005-0000-0000-0000CF090000}"/>
    <cellStyle name="Output 8 10" xfId="9146" xr:uid="{BA2C6CDA-8A81-4CB0-8996-A950892DE9E1}"/>
    <cellStyle name="Output 8 10 2" xfId="15617" xr:uid="{04A1FC77-4FF3-4990-927F-4CD5C08045EC}"/>
    <cellStyle name="Output 8 10 2 2" xfId="32436" xr:uid="{83A3F7BB-3D41-4719-92E3-B55CD124DA57}"/>
    <cellStyle name="Output 8 10 3" xfId="26918" xr:uid="{C01FEEF3-A6AD-4138-BDCF-61CCB5D59E68}"/>
    <cellStyle name="Output 8 11" xfId="8963" xr:uid="{949E941C-B895-4684-A64B-40445BFA168A}"/>
    <cellStyle name="Output 8 11 2" xfId="15434" xr:uid="{C50AF769-1CD6-4CB6-86A2-2472739D78AB}"/>
    <cellStyle name="Output 8 11 2 2" xfId="32254" xr:uid="{1BA3945B-50CA-4DB5-9812-A6DBC68F49A6}"/>
    <cellStyle name="Output 8 11 3" xfId="26736" xr:uid="{F2CB84D1-5CCC-4A10-82BE-22AF2DA9F3E5}"/>
    <cellStyle name="Output 8 12" xfId="9381" xr:uid="{F0E98CB5-44A7-4AEA-9F09-092D185C2D1C}"/>
    <cellStyle name="Output 8 12 2" xfId="15852" xr:uid="{06E23B98-E2CC-4F35-B25A-35F4542530DE}"/>
    <cellStyle name="Output 8 12 2 2" xfId="32662" xr:uid="{EEF4D386-F434-45BA-A7AF-947CA33314E1}"/>
    <cellStyle name="Output 8 12 3" xfId="27143" xr:uid="{744F8E43-323B-4D26-AE95-EE71C3874E15}"/>
    <cellStyle name="Output 8 13" xfId="9437" xr:uid="{4079C06A-85E5-47EB-B90D-C2169D5FAC61}"/>
    <cellStyle name="Output 8 13 2" xfId="15908" xr:uid="{EC17B8CD-C385-4759-B2D6-B5A4871F8BB7}"/>
    <cellStyle name="Output 8 13 2 2" xfId="32705" xr:uid="{F15276CA-836C-4A71-A154-53AE861DBFDE}"/>
    <cellStyle name="Output 8 13 3" xfId="27186" xr:uid="{7D5D31DE-4EC3-487E-A661-BAD7DC222840}"/>
    <cellStyle name="Output 8 14" xfId="10071" xr:uid="{2387BE36-5217-475C-A435-69D3B1658C35}"/>
    <cellStyle name="Output 8 14 2" xfId="16542" xr:uid="{CB66C08C-700A-4A8D-A252-DE972063FEF5}"/>
    <cellStyle name="Output 8 14 2 2" xfId="33159" xr:uid="{14EFFBFC-8E80-4591-B830-99AF5895504D}"/>
    <cellStyle name="Output 8 14 3" xfId="27647" xr:uid="{2C55B165-F02E-4B9F-8530-61A31DC669B1}"/>
    <cellStyle name="Output 8 15" xfId="10250" xr:uid="{9935A897-C359-4B49-B66E-8CBD8BA0ABC8}"/>
    <cellStyle name="Output 8 15 2" xfId="16721" xr:uid="{9B44CE6F-55C5-4AC4-A6C0-12A97BD5916C}"/>
    <cellStyle name="Output 8 15 2 2" xfId="33336" xr:uid="{71090981-A97C-413D-A00D-FFD711FABA29}"/>
    <cellStyle name="Output 8 15 3" xfId="27823" xr:uid="{DCDE47FF-F562-4FEA-A6DA-6553D51F90F9}"/>
    <cellStyle name="Output 8 16" xfId="10427" xr:uid="{DC194328-B326-4E83-B58A-177DD8CD697F}"/>
    <cellStyle name="Output 8 16 2" xfId="16898" xr:uid="{95483C01-F903-43A1-B83E-27E3CBD9AC71}"/>
    <cellStyle name="Output 8 16 2 2" xfId="33511" xr:uid="{688CDD81-A98D-4CEA-A278-B081A1EE5570}"/>
    <cellStyle name="Output 8 16 3" xfId="27999" xr:uid="{E7DD5292-6D52-4729-AF3D-2C6BDD92B001}"/>
    <cellStyle name="Output 8 17" xfId="10589" xr:uid="{A247FD6C-A02F-4206-85DD-EC6E6CEAF3B1}"/>
    <cellStyle name="Output 8 17 2" xfId="17060" xr:uid="{64F4AF01-7588-46D0-A429-D8E36D0EB2E1}"/>
    <cellStyle name="Output 8 17 2 2" xfId="33671" xr:uid="{68099B5E-7748-4F97-9B9A-E55F436F7964}"/>
    <cellStyle name="Output 8 17 3" xfId="28159" xr:uid="{FD1B94DE-346C-4ADD-BD1E-487E25B87DB9}"/>
    <cellStyle name="Output 8 18" xfId="11224" xr:uid="{B366C4FC-F5F4-4639-9667-619316698986}"/>
    <cellStyle name="Output 8 18 2" xfId="28546" xr:uid="{49DC4BE8-BD64-40E1-BAEF-7E79006C4677}"/>
    <cellStyle name="Output 8 19" xfId="11764" xr:uid="{2D751601-A3D8-4AAF-88DE-BEFD07CF3A8D}"/>
    <cellStyle name="Output 8 19 2" xfId="29050" xr:uid="{6CB045B5-8ECC-43A0-91AA-F23336A57F00}"/>
    <cellStyle name="Output 8 2" xfId="2511" xr:uid="{00000000-0005-0000-0000-0000D0090000}"/>
    <cellStyle name="Output 8 2 2" xfId="4372" xr:uid="{AEA546F9-342C-4222-9B10-8DF0CA3F0333}"/>
    <cellStyle name="Output 8 2 2 2" xfId="13683" xr:uid="{F0A06849-AE11-4C08-BD74-C507AFB2F265}"/>
    <cellStyle name="Output 8 2 2 2 2" xfId="30824" xr:uid="{0FC031B1-E2F0-4331-9169-E7BB322F9287}"/>
    <cellStyle name="Output 8 2 2 3" xfId="25293" xr:uid="{49975668-D9B2-4ADA-B7DB-1621A90FE21D}"/>
    <cellStyle name="Output 8 2 3" xfId="11765" xr:uid="{7B267DBA-2BE1-40C0-9559-0BE0065A3BEF}"/>
    <cellStyle name="Output 8 2 3 2" xfId="29051" xr:uid="{36C842A6-7776-46DB-A5FF-3ED2B49F6FA6}"/>
    <cellStyle name="Output 8 2 4" xfId="12563" xr:uid="{5D90DCCC-D48C-47CC-9590-243C1FFC1076}"/>
    <cellStyle name="Output 8 2 4 2" xfId="29789" xr:uid="{741FC206-A8BE-4C4C-BA93-11414D7F4342}"/>
    <cellStyle name="Output 8 2 5" xfId="24272" xr:uid="{7787CEE8-DE83-45CC-822D-4CFB54679E55}"/>
    <cellStyle name="Output 8 20" xfId="11336" xr:uid="{70F6903E-5274-4236-BFAE-B9776A817721}"/>
    <cellStyle name="Output 8 20 2" xfId="28628" xr:uid="{7BBEF639-A07A-477B-8B28-F781567BCB4D}"/>
    <cellStyle name="Output 8 21" xfId="11986" xr:uid="{29116DD5-CF6D-4EA2-8C52-4AC54330CF8A}"/>
    <cellStyle name="Output 8 21 2" xfId="29265" xr:uid="{B222CB43-4B65-49A3-A34A-A0A72657A669}"/>
    <cellStyle name="Output 8 22" xfId="12169" xr:uid="{662E83C6-EEB9-4FDB-8395-AFDEE29494FD}"/>
    <cellStyle name="Output 8 22 2" xfId="29444" xr:uid="{B773D84C-A120-4048-A7D2-CB34FA4D55E9}"/>
    <cellStyle name="Output 8 23" xfId="12286" xr:uid="{9BA29797-5D66-4B10-9976-E9737EFCFF1D}"/>
    <cellStyle name="Output 8 23 2" xfId="29557" xr:uid="{3C652929-3323-41F4-B260-CAC7BF32586F}"/>
    <cellStyle name="Output 8 24" xfId="17311" xr:uid="{A1C55814-9884-468A-AE2D-356AD2B44AB6}"/>
    <cellStyle name="Output 8 24 2" xfId="33875" xr:uid="{D6134BE3-C47C-4A92-9DC0-88B7C1CA12E2}"/>
    <cellStyle name="Output 8 25" xfId="24271" xr:uid="{402C1685-4141-447F-9C82-0F804BC60C49}"/>
    <cellStyle name="Output 8 26" xfId="32927" xr:uid="{D063BE04-4A40-4DCE-8095-5DDCDB9371E6}"/>
    <cellStyle name="Output 8 27" xfId="34130" xr:uid="{7E61AD53-0418-4254-A7D4-63C69B0C1D78}"/>
    <cellStyle name="Output 8 28" xfId="34150" xr:uid="{0EA9D446-660E-4D00-8EF5-8B526C46590C}"/>
    <cellStyle name="Output 8 3" xfId="3412" xr:uid="{F99A4484-96DF-4229-9991-F87C65C67450}"/>
    <cellStyle name="Output 8 3 2" xfId="13682" xr:uid="{CE986871-160F-43E7-A817-BFC99796517F}"/>
    <cellStyle name="Output 8 3 2 2" xfId="30823" xr:uid="{48394665-E456-4564-811F-93BC7C85C9F5}"/>
    <cellStyle name="Output 8 3 3" xfId="7300" xr:uid="{FF59D5E1-6225-46BA-985E-B578FC3C98DA}"/>
    <cellStyle name="Output 8 3 4" xfId="25292" xr:uid="{6CBFB73A-5AAD-47C4-9BBA-F3CEE6BDC0B4}"/>
    <cellStyle name="Output 8 4" xfId="3878" xr:uid="{526C98A9-F1E0-4442-BC65-7DD604074A72}"/>
    <cellStyle name="Output 8 4 2" xfId="14193" xr:uid="{A12EF545-37EA-4600-9E8A-2DF61CA5B885}"/>
    <cellStyle name="Output 8 4 2 2" xfId="31221" xr:uid="{6B254809-35E7-442C-AA2F-88E163D86C66}"/>
    <cellStyle name="Output 8 4 3" xfId="25700" xr:uid="{55D03206-F7AB-4A2A-9E36-5E939C138376}"/>
    <cellStyle name="Output 8 5" xfId="7603" xr:uid="{6479B797-9CB3-4D06-9A3E-AD362EF728A9}"/>
    <cellStyle name="Output 8 5 2" xfId="14007" xr:uid="{D883D135-DB13-4C63-B03C-859EEFB2A785}"/>
    <cellStyle name="Output 8 5 2 2" xfId="31037" xr:uid="{CDFCC398-69F2-41CB-9C8D-E8B1C3766386}"/>
    <cellStyle name="Output 8 5 3" xfId="25516" xr:uid="{81FE1C96-CC69-4BBE-9A6C-993C2AC6147D}"/>
    <cellStyle name="Output 8 6" xfId="7959" xr:uid="{6E78ADB8-73E0-4F5B-84F3-DD121A9EE6DD}"/>
    <cellStyle name="Output 8 6 2" xfId="14430" xr:uid="{102DB29D-C188-41B5-ACC7-51208EE88119}"/>
    <cellStyle name="Output 8 6 2 2" xfId="31446" xr:uid="{35ADE18C-1BAA-4D6D-964A-8EDE3CB38C37}"/>
    <cellStyle name="Output 8 6 3" xfId="25925" xr:uid="{FD390444-035F-4771-8E3F-8A0F3487F4E6}"/>
    <cellStyle name="Output 8 7" xfId="8007" xr:uid="{44C8B22D-644D-49A0-AB70-0F40ED4890CA}"/>
    <cellStyle name="Output 8 7 2" xfId="14478" xr:uid="{934E919D-E548-447C-8D06-22DA6CDA56EE}"/>
    <cellStyle name="Output 8 7 2 2" xfId="31488" xr:uid="{C8CBB802-6182-4DE8-8444-25749EC5E0CC}"/>
    <cellStyle name="Output 8 7 3" xfId="25968" xr:uid="{6331B7A3-16F9-4B10-9C60-48D368496CA8}"/>
    <cellStyle name="Output 8 8" xfId="8665" xr:uid="{7FBDB85E-F108-4FE2-9B1D-661F067DF409}"/>
    <cellStyle name="Output 8 8 2" xfId="15136" xr:uid="{F25E59B7-77D0-4FAA-BA8A-CF94F6257C81}"/>
    <cellStyle name="Output 8 8 2 2" xfId="32038" xr:uid="{D0B44ABF-F2D3-4336-B195-B7583C48A2EC}"/>
    <cellStyle name="Output 8 8 3" xfId="26517" xr:uid="{5E918865-A0A5-4BEA-A63C-23356CB1B0B0}"/>
    <cellStyle name="Output 8 9" xfId="8426" xr:uid="{37650B55-D049-4E74-9C3B-126D0C0BEB5A}"/>
    <cellStyle name="Output 8 9 2" xfId="14897" xr:uid="{B5B75656-1F43-4A83-A030-92A1F76B6B73}"/>
    <cellStyle name="Output 8 9 2 2" xfId="31808" xr:uid="{B73C0128-320F-405D-A044-0E1C6CB24A1A}"/>
    <cellStyle name="Output 8 9 3" xfId="26289" xr:uid="{0C8EA7CF-828B-4ABC-BEFB-7FCC87D2689A}"/>
    <cellStyle name="Output 9" xfId="2512" xr:uid="{00000000-0005-0000-0000-0000D1090000}"/>
    <cellStyle name="Output 9 10" xfId="9147" xr:uid="{F3D22A56-F690-4147-8DBE-5BE9CAFDC741}"/>
    <cellStyle name="Output 9 10 2" xfId="15618" xr:uid="{FB0765AF-4CDE-4D36-81BC-686FEE492C2E}"/>
    <cellStyle name="Output 9 10 2 2" xfId="32437" xr:uid="{178E68F1-030C-4B9F-81F2-FD130CEE5306}"/>
    <cellStyle name="Output 9 10 3" xfId="26919" xr:uid="{A9E933A8-13EE-4F0A-AC83-E4862F1242C4}"/>
    <cellStyle name="Output 9 11" xfId="8964" xr:uid="{140E95C0-FBF5-40B7-90D9-D014A76CD5D9}"/>
    <cellStyle name="Output 9 11 2" xfId="15435" xr:uid="{1D57E38C-969C-4EA3-A20A-7BE38DD4C908}"/>
    <cellStyle name="Output 9 11 2 2" xfId="32255" xr:uid="{527DD2E6-6DCD-43FF-B414-74D86EF593B0}"/>
    <cellStyle name="Output 9 11 3" xfId="26737" xr:uid="{3AEF61AB-343C-4D36-BAD9-4FF4B415243D}"/>
    <cellStyle name="Output 9 12" xfId="9382" xr:uid="{5189FF7F-9F0C-41D2-9B66-5CB2254826B8}"/>
    <cellStyle name="Output 9 12 2" xfId="15853" xr:uid="{F43538A1-823D-4036-81DF-137BA7D11C67}"/>
    <cellStyle name="Output 9 12 2 2" xfId="32663" xr:uid="{2F920601-4D8F-4573-AF25-02EFE1225AF7}"/>
    <cellStyle name="Output 9 12 3" xfId="27144" xr:uid="{DB885609-7403-4875-9E45-E5542AC39B8B}"/>
    <cellStyle name="Output 9 13" xfId="9402" xr:uid="{8BAD9208-A93C-433C-A033-EFE76592A6E4}"/>
    <cellStyle name="Output 9 13 2" xfId="15873" xr:uid="{0B113D0B-95CD-4EAA-A83F-52D62C9AB050}"/>
    <cellStyle name="Output 9 13 2 2" xfId="32683" xr:uid="{C9FAAC3E-4CF8-4DE8-BDE7-3C356C6AAC41}"/>
    <cellStyle name="Output 9 13 3" xfId="27163" xr:uid="{A5D069A3-600F-48B7-AF04-4EDD696AC019}"/>
    <cellStyle name="Output 9 14" xfId="10072" xr:uid="{360EA9B4-01D4-4A26-A006-7E3BF98BFB52}"/>
    <cellStyle name="Output 9 14 2" xfId="16543" xr:uid="{5BC15AA9-8C7D-45EC-9C29-1D964B1CF2F7}"/>
    <cellStyle name="Output 9 14 2 2" xfId="33160" xr:uid="{D3013C0E-1BEF-449D-903A-5E1AC0693D5D}"/>
    <cellStyle name="Output 9 14 3" xfId="27648" xr:uid="{0DD0DE4B-6941-413D-8EE0-FAE29DDFBFBA}"/>
    <cellStyle name="Output 9 15" xfId="10251" xr:uid="{DEDAF2FF-19EA-4919-8D3E-83CAB48A286D}"/>
    <cellStyle name="Output 9 15 2" xfId="16722" xr:uid="{3266C3EE-FDFA-4C92-84D5-F8FAFD04BC6C}"/>
    <cellStyle name="Output 9 15 2 2" xfId="33337" xr:uid="{E5BB3EDF-B4D3-4C73-B496-8EE5328A9331}"/>
    <cellStyle name="Output 9 15 3" xfId="27824" xr:uid="{29485D80-7414-4791-890A-60F7F85AD92D}"/>
    <cellStyle name="Output 9 16" xfId="10428" xr:uid="{C104895D-6BE0-40A5-A749-1032915CD44F}"/>
    <cellStyle name="Output 9 16 2" xfId="16899" xr:uid="{7C9BD6B1-4D56-4E9F-B41D-2E3B8587859F}"/>
    <cellStyle name="Output 9 16 2 2" xfId="33512" xr:uid="{274B68EC-CC54-4715-A027-5AB7CBCAB93F}"/>
    <cellStyle name="Output 9 16 3" xfId="28000" xr:uid="{A914F67D-319C-4DCB-97CD-D32C1A80B205}"/>
    <cellStyle name="Output 9 17" xfId="10590" xr:uid="{C74D14DB-4932-441E-8851-5C3303A418A0}"/>
    <cellStyle name="Output 9 17 2" xfId="17061" xr:uid="{7CFB1911-A55D-4C37-8FDD-A63520C17198}"/>
    <cellStyle name="Output 9 17 2 2" xfId="33672" xr:uid="{D6FA5981-3E18-472E-B1D9-3C0D9E045727}"/>
    <cellStyle name="Output 9 17 3" xfId="28160" xr:uid="{ED4CC8D8-91CC-4DEC-80AF-E7833049F6FF}"/>
    <cellStyle name="Output 9 18" xfId="11225" xr:uid="{9FD02415-78E1-4A75-9437-2D04E33F2A0B}"/>
    <cellStyle name="Output 9 18 2" xfId="28547" xr:uid="{F3DECB64-B910-4832-B244-A9D6822CBF60}"/>
    <cellStyle name="Output 9 19" xfId="11766" xr:uid="{B631C63E-BB96-4ADE-A550-8F368E9C2799}"/>
    <cellStyle name="Output 9 19 2" xfId="29052" xr:uid="{7B4E123F-C934-4D26-BE51-02B297676E5F}"/>
    <cellStyle name="Output 9 2" xfId="2513" xr:uid="{00000000-0005-0000-0000-0000D2090000}"/>
    <cellStyle name="Output 9 2 2" xfId="4373" xr:uid="{21BE75B3-6BC5-4F82-89F7-577D97D9602A}"/>
    <cellStyle name="Output 9 2 2 2" xfId="13685" xr:uid="{EBC35526-43DC-49E5-B960-C4F4125CE72B}"/>
    <cellStyle name="Output 9 2 2 2 2" xfId="30826" xr:uid="{4BC2621D-35FD-4F88-94E0-91F16996257F}"/>
    <cellStyle name="Output 9 2 2 3" xfId="25295" xr:uid="{0ECD51FC-CCD7-4BEC-8371-8F89CC96309A}"/>
    <cellStyle name="Output 9 2 3" xfId="11767" xr:uid="{793C7E72-5B5A-41B3-905F-CDA596C3C22F}"/>
    <cellStyle name="Output 9 2 3 2" xfId="29053" xr:uid="{EC8809B6-D52F-4444-92D2-A3445D43E9FC}"/>
    <cellStyle name="Output 9 2 4" xfId="12564" xr:uid="{8FCBEB63-BBF5-4857-A25E-936829D2BD0A}"/>
    <cellStyle name="Output 9 2 4 2" xfId="29790" xr:uid="{823CAA00-AE94-4F48-AA0D-A84FC621B442}"/>
    <cellStyle name="Output 9 2 5" xfId="24274" xr:uid="{9A929058-B4C8-404B-AFA2-783D2D660022}"/>
    <cellStyle name="Output 9 20" xfId="11298" xr:uid="{9EF3BAC7-F19B-4148-B42A-051BFD8823AB}"/>
    <cellStyle name="Output 9 20 2" xfId="28600" xr:uid="{4D08038D-1CF1-4BD3-86A7-0088B2F2A29A}"/>
    <cellStyle name="Output 9 21" xfId="11987" xr:uid="{15476EBB-675E-4164-90E8-4A769D92D5FC}"/>
    <cellStyle name="Output 9 21 2" xfId="29266" xr:uid="{764430EA-6593-49F7-86FE-4F51AAE3DEDD}"/>
    <cellStyle name="Output 9 22" xfId="12170" xr:uid="{68B6DF24-C5BA-4379-98F7-133760D816FD}"/>
    <cellStyle name="Output 9 22 2" xfId="29445" xr:uid="{BD3140F2-A2F6-417C-B3DC-7669F870B3A1}"/>
    <cellStyle name="Output 9 23" xfId="12287" xr:uid="{DC3D5022-4733-46ED-9E02-04C5A0C7EA8E}"/>
    <cellStyle name="Output 9 23 2" xfId="29558" xr:uid="{817DFF36-DC71-44E7-8D74-9D19B7DD8BE9}"/>
    <cellStyle name="Output 9 24" xfId="17312" xr:uid="{AD0DBE1F-BE6C-4250-B031-255172BB0CBF}"/>
    <cellStyle name="Output 9 24 2" xfId="33876" xr:uid="{A04FD002-D3C3-4940-916F-B98425944480}"/>
    <cellStyle name="Output 9 25" xfId="24273" xr:uid="{C23B5034-E284-4CC7-8311-7B1BF9DF1717}"/>
    <cellStyle name="Output 9 26" xfId="34279" xr:uid="{3CD3DBF7-9CE2-4121-AA02-E6582C453098}"/>
    <cellStyle name="Output 9 27" xfId="34040" xr:uid="{BCCEEC2A-F687-4886-9324-DA8C1691CB9D}"/>
    <cellStyle name="Output 9 28" xfId="34137" xr:uid="{99193171-D5EE-4C2B-9115-81C31EBE5E21}"/>
    <cellStyle name="Output 9 3" xfId="3411" xr:uid="{23C653BE-F4A1-4F1B-9333-25D34FA1192E}"/>
    <cellStyle name="Output 9 3 2" xfId="13684" xr:uid="{C1DC222B-7DE6-427B-B1F3-49B77AE5B427}"/>
    <cellStyle name="Output 9 3 2 2" xfId="30825" xr:uid="{C30A7706-9E1D-498D-A665-A2D3EC0A99B9}"/>
    <cellStyle name="Output 9 3 3" xfId="7301" xr:uid="{EFBD39E6-B9C7-4449-A72C-7F28C912C064}"/>
    <cellStyle name="Output 9 3 4" xfId="25294" xr:uid="{20622160-DECD-4E64-90FA-3A53D870593B}"/>
    <cellStyle name="Output 9 4" xfId="3879" xr:uid="{C4F4F3AA-ACF9-40CF-86BA-D553AFCC6248}"/>
    <cellStyle name="Output 9 4 2" xfId="14194" xr:uid="{DFD884F7-2685-45B4-915C-59C83AAB4E8B}"/>
    <cellStyle name="Output 9 4 2 2" xfId="31222" xr:uid="{AA650D7D-07C3-4510-A1A8-ECA49CF47CBB}"/>
    <cellStyle name="Output 9 4 3" xfId="25701" xr:uid="{FD109B33-4AD6-43AF-8C8E-2B83FEA4319D}"/>
    <cellStyle name="Output 9 5" xfId="7604" xr:uid="{272AE555-B0FC-46F4-BCE8-DA83F8521BA3}"/>
    <cellStyle name="Output 9 5 2" xfId="14008" xr:uid="{76EB37B9-581D-4F69-BFA4-8678221F645A}"/>
    <cellStyle name="Output 9 5 2 2" xfId="31038" xr:uid="{DB1E74B9-8B29-42A7-8238-EFCBF505C202}"/>
    <cellStyle name="Output 9 5 3" xfId="25517" xr:uid="{F6A15FF5-0BFF-4C2D-B547-BAF8067A63A6}"/>
    <cellStyle name="Output 9 6" xfId="7960" xr:uid="{361982CC-C294-498B-81F7-F593C09F4D67}"/>
    <cellStyle name="Output 9 6 2" xfId="14431" xr:uid="{649E95F1-3B55-490A-81AF-EF7D12C27A18}"/>
    <cellStyle name="Output 9 6 2 2" xfId="31447" xr:uid="{A9D1641F-63A1-423C-83CB-F0F5A1A9AD98}"/>
    <cellStyle name="Output 9 6 3" xfId="25926" xr:uid="{7BB61D79-A15C-4096-87D0-9F56464ACC37}"/>
    <cellStyle name="Output 9 7" xfId="8006" xr:uid="{A40A62B0-4BA0-47F9-A171-898953720EEE}"/>
    <cellStyle name="Output 9 7 2" xfId="14477" xr:uid="{7360E3D4-A278-41C0-B8EF-09F736C085C2}"/>
    <cellStyle name="Output 9 7 2 2" xfId="31487" xr:uid="{C80E8065-9912-42ED-93BC-84243CBF52FF}"/>
    <cellStyle name="Output 9 7 3" xfId="25967" xr:uid="{B3B2BF11-0CC5-42A1-800A-A6D9E6C4EB36}"/>
    <cellStyle name="Output 9 8" xfId="8666" xr:uid="{3A6FFB76-6BD9-4BE3-9185-A236D1B334AC}"/>
    <cellStyle name="Output 9 8 2" xfId="15137" xr:uid="{A15FF3AA-DED4-40B9-880D-C0E22FFB6707}"/>
    <cellStyle name="Output 9 8 2 2" xfId="32039" xr:uid="{2B74C687-5288-4BE3-A019-ED6E9BC1186A}"/>
    <cellStyle name="Output 9 8 3" xfId="26518" xr:uid="{16C8F5D7-29DD-4F51-AEFE-556A79E5D088}"/>
    <cellStyle name="Output 9 9" xfId="8427" xr:uid="{3B41C04A-94AA-4766-A1F8-B8DCA19BC102}"/>
    <cellStyle name="Output 9 9 2" xfId="14898" xr:uid="{6AF42F62-C970-4EC0-A8F6-8300DEB093CA}"/>
    <cellStyle name="Output 9 9 2 2" xfId="31809" xr:uid="{DBF24180-36BB-4E66-9E0C-B011759E8F7B}"/>
    <cellStyle name="Output 9 9 3" xfId="26290" xr:uid="{4D1F207D-4A93-4728-8AF3-F9DF5187A0AE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4374" xr:uid="{0116E0E1-9F1E-4FFE-8A3B-8DFC88B8EF2B}"/>
    <cellStyle name="Percent 13" xfId="4399" xr:uid="{2B3645F0-9B33-4F84-BE90-843D20DB9842}"/>
    <cellStyle name="Percent 14" xfId="4352" xr:uid="{E145616E-EE9B-4ADB-8A94-D8C2754412CF}"/>
    <cellStyle name="Percent 15" xfId="11768" xr:uid="{5C594A88-1A8A-4417-ABD9-095CAAEA7016}"/>
    <cellStyle name="Percent 16" xfId="12587" xr:uid="{03B564FE-AF65-4B6D-8142-4BBF5A260C4A}"/>
    <cellStyle name="Percent 17" xfId="17082" xr:uid="{8C289F85-664C-4E12-8F50-8482E8D75FE7}"/>
    <cellStyle name="Percent 18" xfId="17089" xr:uid="{BC2A90C7-CB6F-4716-B1FB-A1332A790157}"/>
    <cellStyle name="Percent 19" xfId="12565" xr:uid="{F6B0217E-5788-40FA-BB99-992C838E1BBA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20" xfId="17088" xr:uid="{61885BBA-8E6B-4B64-836D-61FB71D33C88}"/>
    <cellStyle name="Percent 21" xfId="17083" xr:uid="{AF4FDB86-03B9-4F46-BD51-D11F68108DFB}"/>
    <cellStyle name="Percent 22" xfId="6052" xr:uid="{2BEB6A43-3F7B-4979-9486-186AD44D070D}"/>
    <cellStyle name="Percent 23" xfId="4695" xr:uid="{158717CF-7E64-4C82-A8FE-31591E52B56A}"/>
    <cellStyle name="Percent 24" xfId="22243" xr:uid="{A5680FEB-3DA5-4F3D-A8A8-812485C003D2}"/>
    <cellStyle name="Percent 25" xfId="4467" xr:uid="{95BC5E56-D725-421A-9758-6A7FD1F49680}"/>
    <cellStyle name="Percent 26" xfId="17795" xr:uid="{9A840B80-3009-4269-9E9F-C3A5FC072D7A}"/>
    <cellStyle name="Percent 27" xfId="22945" xr:uid="{F0B3B558-A4E5-410C-9893-7531478F010A}"/>
    <cellStyle name="Percent 28" xfId="24328" xr:uid="{A7458447-5547-49A4-978B-FDD64A839249}"/>
    <cellStyle name="Percent 29" xfId="24085" xr:uid="{6D465FD4-AD78-4492-B4C3-E4F304D522EA}"/>
    <cellStyle name="Percent 3" xfId="2550" xr:uid="{00000000-0005-0000-0000-0000F8090000}"/>
    <cellStyle name="Percent 3 2" xfId="2551" xr:uid="{00000000-0005-0000-0000-0000F9090000}"/>
    <cellStyle name="Percent 30" xfId="34216" xr:uid="{162EB1A2-FC19-4062-AE7E-5488B712125C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8 3" xfId="4375" xr:uid="{74EAE7C2-1266-4F59-B8B4-E739C2EA5A4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10" xfId="8428" xr:uid="{7C60863B-F59D-43A7-B4E0-FCDD1ECF64A6}"/>
    <cellStyle name="sbt2 10 2" xfId="14899" xr:uid="{C4E30488-3453-4418-80D4-BF5914043138}"/>
    <cellStyle name="sbt2 10 2 2" xfId="31810" xr:uid="{326D79C8-9DB6-4A8F-9B2E-99F73AFC4C3E}"/>
    <cellStyle name="sbt2 10 3" xfId="26291" xr:uid="{697DDE29-3033-4746-8D90-AC8C75433091}"/>
    <cellStyle name="sbt2 11" xfId="9176" xr:uid="{E009D2C5-DF54-4E28-9A23-FBEA42F8F3CE}"/>
    <cellStyle name="sbt2 11 2" xfId="15647" xr:uid="{5563212D-02D4-46FC-B2B0-DC5E04046FB1}"/>
    <cellStyle name="sbt2 11 2 2" xfId="32464" xr:uid="{6768FEF0-5003-4F32-9738-3D4296F0696F}"/>
    <cellStyle name="sbt2 11 3" xfId="26946" xr:uid="{5FC6B740-CF4F-4031-A6BE-C3C7B7C58060}"/>
    <cellStyle name="sbt2 12" xfId="9151" xr:uid="{37B5CD2E-00D2-469B-9821-EF42D84E508E}"/>
    <cellStyle name="sbt2 12 2" xfId="15622" xr:uid="{6E724BF3-4FD5-4283-BB11-3952ADFFBA9C}"/>
    <cellStyle name="sbt2 12 2 2" xfId="32440" xr:uid="{5D045E2B-C49D-4EBF-BE82-A271088226B5}"/>
    <cellStyle name="sbt2 12 3" xfId="26922" xr:uid="{8C5B99FE-EA02-45D2-857A-87487C28FA0E}"/>
    <cellStyle name="sbt2 13" xfId="8967" xr:uid="{48EA8056-93DA-4BDA-962E-13ECA2D5901E}"/>
    <cellStyle name="sbt2 13 2" xfId="15438" xr:uid="{45D1997E-3AF7-4CDD-B09F-E3616CF6AF38}"/>
    <cellStyle name="sbt2 13 2 2" xfId="32258" xr:uid="{255373F9-549D-403E-855D-24C210FF1942}"/>
    <cellStyle name="sbt2 13 3" xfId="26740" xr:uid="{6FF99DB8-C891-4D07-9D38-7FEED2088DC9}"/>
    <cellStyle name="sbt2 14" xfId="9383" xr:uid="{ADE8F74E-D85B-4DF4-AD40-4852AB3C0C03}"/>
    <cellStyle name="sbt2 14 2" xfId="15854" xr:uid="{510036CD-82A8-4FE2-8D1E-39B9ECE1B422}"/>
    <cellStyle name="sbt2 14 2 2" xfId="32664" xr:uid="{A4035BEC-3AD0-4078-827E-355B1FFE86C6}"/>
    <cellStyle name="sbt2 14 3" xfId="27145" xr:uid="{17A0A4D5-FA32-423B-8E1C-612C9A00AC0E}"/>
    <cellStyle name="sbt2 15" xfId="9878" xr:uid="{5CADD1B0-1E67-44A4-AFCB-DE81E193640E}"/>
    <cellStyle name="sbt2 15 2" xfId="16349" xr:uid="{4841E8FB-C659-4A67-B4E8-358DBB7B939D}"/>
    <cellStyle name="sbt2 15 2 2" xfId="32977" xr:uid="{D4D1756D-7DA7-4441-8AE5-E72EA1F584EC}"/>
    <cellStyle name="sbt2 15 3" xfId="27464" xr:uid="{1B608E1A-BCBD-4603-9323-604D87CA2939}"/>
    <cellStyle name="sbt2 16" xfId="9909" xr:uid="{07A97BDF-F8CA-418C-BD03-86D6D413DF44}"/>
    <cellStyle name="sbt2 16 2" xfId="16380" xr:uid="{F34FA73E-91B6-4613-B4F3-F613C2B6B86C}"/>
    <cellStyle name="sbt2 16 2 2" xfId="33001" xr:uid="{94EC2E9C-266B-45E9-AB9F-DE93D453C7E5}"/>
    <cellStyle name="sbt2 16 3" xfId="27489" xr:uid="{629709C4-4806-4B68-840B-8820A6C9998C}"/>
    <cellStyle name="sbt2 17" xfId="10090" xr:uid="{9598352B-DEBA-44C2-9590-90DB72BF0742}"/>
    <cellStyle name="sbt2 17 2" xfId="16561" xr:uid="{13B9FF21-D807-48A7-9722-C075BF85DB50}"/>
    <cellStyle name="sbt2 17 2 2" xfId="33178" xr:uid="{41EC4105-C295-4BEE-AC29-DED620C5139E}"/>
    <cellStyle name="sbt2 17 3" xfId="27666" xr:uid="{CA25FF03-6FA3-4FAF-8EF9-4E0E7A198B52}"/>
    <cellStyle name="sbt2 18" xfId="10268" xr:uid="{F9C7A0F9-5E42-4B6D-9626-6AA0DAC9F3D4}"/>
    <cellStyle name="sbt2 18 2" xfId="16739" xr:uid="{425E855F-366C-4797-BEFF-9B7709E2C9FD}"/>
    <cellStyle name="sbt2 18 2 2" xfId="33354" xr:uid="{B4E51A27-6794-4A20-B0BC-EF3AB3E39858}"/>
    <cellStyle name="sbt2 18 3" xfId="27841" xr:uid="{52CCBE85-A4F5-48E5-8012-FED5BC08CECC}"/>
    <cellStyle name="sbt2 19" xfId="10432" xr:uid="{EBD2EF42-A1EE-482A-8574-82FFCF696147}"/>
    <cellStyle name="sbt2 19 2" xfId="16903" xr:uid="{24FBEA43-306C-40AD-9413-37A988E482A5}"/>
    <cellStyle name="sbt2 19 2 2" xfId="33516" xr:uid="{00DFF336-0786-4CE9-9F40-206ACCC39EE3}"/>
    <cellStyle name="sbt2 19 3" xfId="28004" xr:uid="{781250A9-CB18-4461-A6D3-31C8B4DF07A0}"/>
    <cellStyle name="sbt2 2" xfId="2588" xr:uid="{00000000-0005-0000-0000-00001E0A0000}"/>
    <cellStyle name="sbt2 2 2" xfId="4377" xr:uid="{A8CDBA88-9486-4BA7-9EA9-9283205D6774}"/>
    <cellStyle name="sbt2 2 2 2" xfId="7306" xr:uid="{E869F032-3FAD-41C8-BDB9-4EF066CC976E}"/>
    <cellStyle name="sbt2 2 2 3" xfId="25297" xr:uid="{AEBEB544-5431-4D33-A633-0E3123F7AE72}"/>
    <cellStyle name="sbt2 2 3" xfId="11799" xr:uid="{3F8DC108-136A-4B2C-885F-2B68934FD805}"/>
    <cellStyle name="sbt2 2 3 2" xfId="29084" xr:uid="{19A7CAA4-45AC-407A-8989-7D76B6094AAE}"/>
    <cellStyle name="sbt2 2 4" xfId="5997" xr:uid="{B6F76194-5427-444E-B0DA-71F224DCF9D9}"/>
    <cellStyle name="sbt2 2 5" xfId="24279" xr:uid="{32043FD4-5F65-4C57-8A8D-280789925440}"/>
    <cellStyle name="sbt2 20" xfId="10591" xr:uid="{EE93E44E-E218-4863-AA7F-623D3146A7FC}"/>
    <cellStyle name="sbt2 20 2" xfId="17062" xr:uid="{EBA765FA-196A-415E-96A4-65C83AC8DD7F}"/>
    <cellStyle name="sbt2 20 2 2" xfId="33673" xr:uid="{77141D68-5C53-4159-8909-93796A28F738}"/>
    <cellStyle name="sbt2 20 3" xfId="28161" xr:uid="{A2CDE59F-151A-4223-A955-350D7EB6BE71}"/>
    <cellStyle name="sbt2 21" xfId="11313" xr:uid="{D6C61D6B-99E3-4833-90D6-F47D3374D212}"/>
    <cellStyle name="sbt2 21 2" xfId="28613" xr:uid="{C85DDDE2-7F6A-45A7-8C12-B3EAB3672046}"/>
    <cellStyle name="sbt2 22" xfId="11239" xr:uid="{86E701E3-15CB-4838-8A3A-F8E2753A4405}"/>
    <cellStyle name="sbt2 22 2" xfId="28555" xr:uid="{C1287A6E-BB22-48DB-835F-EB98DF1CA798}"/>
    <cellStyle name="sbt2 23" xfId="11346" xr:uid="{32A36D19-7D10-4BDF-86B3-BA570A7A448D}"/>
    <cellStyle name="sbt2 23 2" xfId="28636" xr:uid="{4866F497-6EC0-42B8-9C86-D409C947057C}"/>
    <cellStyle name="sbt2 24" xfId="12005" xr:uid="{006D5A9B-7074-4334-B8ED-7CF08D36F171}"/>
    <cellStyle name="sbt2 24 2" xfId="29284" xr:uid="{CDA499A7-DDC5-49A3-9A75-0D79240FD1D8}"/>
    <cellStyle name="sbt2 25" xfId="12175" xr:uid="{0825CBD3-2674-4415-B95C-796055BCEE12}"/>
    <cellStyle name="sbt2 25 2" xfId="29448" xr:uid="{14301FA9-2C8C-41F4-B1E6-85CEB36AD95E}"/>
    <cellStyle name="sbt2 26" xfId="12288" xr:uid="{955D4C0E-2B87-4F4B-AE9C-5D59680467F1}"/>
    <cellStyle name="sbt2 26 2" xfId="29559" xr:uid="{BA323A1B-AE35-4EAB-A542-4B507AEAE771}"/>
    <cellStyle name="sbt2 27" xfId="17332" xr:uid="{C2FF09E0-5F89-4F4C-ADD2-0DDC961DF27E}"/>
    <cellStyle name="sbt2 27 2" xfId="33894" xr:uid="{1918680B-19DD-4652-B345-787631FC21B6}"/>
    <cellStyle name="sbt2 28" xfId="17095" xr:uid="{52C25DEE-FEE8-42AC-A077-C9565C822570}"/>
    <cellStyle name="sbt2 28 2" xfId="33696" xr:uid="{5E2BA5A6-F719-469A-B8DB-599FD711CEFC}"/>
    <cellStyle name="sbt2 29" xfId="5996" xr:uid="{FBA2EF35-953E-4750-A7DB-ABE7025DD5F0}"/>
    <cellStyle name="sbt2 3" xfId="3386" xr:uid="{C388C377-9D31-4001-8867-7FA674D891F0}"/>
    <cellStyle name="sbt2 3 2" xfId="12985" xr:uid="{7786A563-B70D-48E5-91B6-78BF862D052B}"/>
    <cellStyle name="sbt2 3 2 2" xfId="30209" xr:uid="{175DFE42-E3ED-40C9-9E02-98CF310802E2}"/>
    <cellStyle name="sbt2 3 3" xfId="17085" xr:uid="{6C18126F-DE19-4350-A310-5C34DD07E001}"/>
    <cellStyle name="sbt2 3 3 2" xfId="33691" xr:uid="{B4B5BEA3-A66F-40BD-AD3F-8E2FD41621AB}"/>
    <cellStyle name="sbt2 3 4" xfId="6655" xr:uid="{E3925041-E956-40C0-8453-2BEE52C652A2}"/>
    <cellStyle name="sbt2 3 5" xfId="24679" xr:uid="{B835B712-DF03-449C-9ADD-A2B2464AC55D}"/>
    <cellStyle name="sbt2 30" xfId="24278" xr:uid="{099DB94A-A0E0-4F22-9B07-8EEB431A4F79}"/>
    <cellStyle name="sbt2 31" xfId="24063" xr:uid="{006005CA-D0FE-4A21-9798-487AB105B097}"/>
    <cellStyle name="sbt2 32" xfId="24066" xr:uid="{7DA56537-5A7A-4263-9F00-162BBBFEADF3}"/>
    <cellStyle name="sbt2 33" xfId="34125" xr:uid="{45F5D864-D88F-431F-88EC-39E4F034B0F2}"/>
    <cellStyle name="sbt2 4" xfId="3407" xr:uid="{1BC5D7CB-E782-4D96-87B6-08CB7451E43B}"/>
    <cellStyle name="sbt2 4 2" xfId="7305" xr:uid="{F9533947-98BE-4F2C-BAF8-9956709377F6}"/>
    <cellStyle name="sbt2 4 3" xfId="25296" xr:uid="{A62C5DC9-94CE-4854-BD06-F96735DFCBC6}"/>
    <cellStyle name="sbt2 5" xfId="3880" xr:uid="{7DEDF8B1-0A08-4CBB-BFBA-62CA0B2C6FAC}"/>
    <cellStyle name="sbt2 5 2" xfId="14198" xr:uid="{20B7A8E9-4493-44F1-8016-BF6DD598535D}"/>
    <cellStyle name="sbt2 5 2 2" xfId="31225" xr:uid="{8AEB0041-CDF3-43A1-ADB6-497ECE03BC07}"/>
    <cellStyle name="sbt2 5 3" xfId="7738" xr:uid="{46DE0C7E-B52B-472F-890B-FD3DA5ED8AF3}"/>
    <cellStyle name="sbt2 5 4" xfId="25704" xr:uid="{B24949DA-C68A-4A3B-B8AC-1DB12492D4DA}"/>
    <cellStyle name="sbt2 6" xfId="4376" xr:uid="{D346A65D-8E75-49BD-85F6-159CACE1457E}"/>
    <cellStyle name="sbt2 6 2" xfId="14011" xr:uid="{C1100C47-1A33-48BB-84D9-634D45BBEE69}"/>
    <cellStyle name="sbt2 6 2 2" xfId="31041" xr:uid="{E541A185-660B-4927-A7B0-74C1CFECB525}"/>
    <cellStyle name="sbt2 6 3" xfId="7607" xr:uid="{78E7A967-1F9C-4BF3-A84B-C2F147BD05CB}"/>
    <cellStyle name="sbt2 6 4" xfId="25520" xr:uid="{B142FE2A-4554-4917-A157-AC9E8A160C56}"/>
    <cellStyle name="sbt2 7" xfId="7961" xr:uid="{AD30CF26-ED49-4BA9-81A7-E9B6423D503A}"/>
    <cellStyle name="sbt2 7 2" xfId="14432" xr:uid="{41C9DE26-1E95-49A7-B8F9-9CB52C531B29}"/>
    <cellStyle name="sbt2 7 2 2" xfId="31448" xr:uid="{78E1C9AB-7D4F-45D7-B97E-FF7DDA847B35}"/>
    <cellStyle name="sbt2 7 3" xfId="25927" xr:uid="{7DC68664-399C-4E0F-B4F9-A22C8658188D}"/>
    <cellStyle name="sbt2 8" xfId="8573" xr:uid="{8C49566D-9534-46C3-97E6-EB33D7809EC6}"/>
    <cellStyle name="sbt2 8 2" xfId="15044" xr:uid="{59BBD5ED-CB30-4661-A800-530E200263B5}"/>
    <cellStyle name="sbt2 8 2 2" xfId="31951" xr:uid="{940BF237-6C7B-4081-977E-79F8DC7A0F67}"/>
    <cellStyle name="sbt2 8 3" xfId="26431" xr:uid="{EC6B55BA-F56E-4501-BA37-245225C1EE04}"/>
    <cellStyle name="sbt2 9" xfId="8669" xr:uid="{0518D7AC-0D09-43FB-B3E6-F54EF88AE047}"/>
    <cellStyle name="sbt2 9 2" xfId="15140" xr:uid="{F5F4700E-C98C-42BD-8B23-E16A4137C1EF}"/>
    <cellStyle name="sbt2 9 2 2" xfId="32041" xr:uid="{24C8EBD2-6D1B-4482-9DBA-D39AD161F5B3}"/>
    <cellStyle name="sbt2 9 3" xfId="26521" xr:uid="{9EE9CF65-EEFA-458C-AFF0-228CC5D3DC80}"/>
    <cellStyle name="subt1" xfId="2589" xr:uid="{00000000-0005-0000-0000-00001F0A0000}"/>
    <cellStyle name="subt1 2" xfId="2590" xr:uid="{00000000-0005-0000-0000-0000200A0000}"/>
    <cellStyle name="subt1 2 2" xfId="4379" xr:uid="{1A01BBEC-BBDE-466E-B500-0EDD5061D5AB}"/>
    <cellStyle name="subt1 2 2 2" xfId="25299" xr:uid="{643B6850-8D81-436B-8761-E98F0F826189}"/>
    <cellStyle name="subt1 2 3" xfId="24281" xr:uid="{C88F7C3C-9AA0-4278-8CE0-DA4BF07913ED}"/>
    <cellStyle name="subt1 3" xfId="3387" xr:uid="{465694C6-D059-4306-8695-F4759D8BF803}"/>
    <cellStyle name="subt1 3 2" xfId="12986" xr:uid="{A3E901B0-FAF6-4A55-8D7D-54C88FEA71EF}"/>
    <cellStyle name="subt1 3 2 2" xfId="30210" xr:uid="{61A7A85D-DF0A-401D-B72E-DFEB6337D5F9}"/>
    <cellStyle name="subt1 3 3" xfId="6656" xr:uid="{DB679847-AC0D-4B95-92A3-502E18684DA8}"/>
    <cellStyle name="subt1 4" xfId="4378" xr:uid="{15D5D86A-483C-4B72-91A2-5CF6B23B59E5}"/>
    <cellStyle name="subt1 4 2" xfId="25298" xr:uid="{D7D76FF7-4E47-430A-BD59-B5049EF63E8B}"/>
    <cellStyle name="subt1 5" xfId="24280" xr:uid="{1445448C-F19A-496F-9FFD-AA0C564E0936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10" xfId="9155" xr:uid="{717750E2-7CF1-4DED-ABB8-AB4BF04AB171}"/>
    <cellStyle name="Total 10 10 2" xfId="15626" xr:uid="{93DCF414-5350-4057-B31A-3EB6BB05187C}"/>
    <cellStyle name="Total 10 10 2 2" xfId="32443" xr:uid="{7BAC7570-1E41-4A08-A78A-696C302EACF3}"/>
    <cellStyle name="Total 10 10 3" xfId="26925" xr:uid="{411B487B-3B98-4672-AED6-8669A9B0536A}"/>
    <cellStyle name="Total 10 11" xfId="9182" xr:uid="{F0F72E64-E60D-4C00-A522-305DCE1F5E4F}"/>
    <cellStyle name="Total 10 11 2" xfId="15653" xr:uid="{A15B6C0B-66C5-4836-A1CC-CE3130D51E67}"/>
    <cellStyle name="Total 10 11 2 2" xfId="32468" xr:uid="{3BD26929-DDF5-4DCB-8D6A-9CC7DBF91683}"/>
    <cellStyle name="Total 10 11 3" xfId="26950" xr:uid="{646A237E-9836-486B-B055-49914710AF63}"/>
    <cellStyle name="Total 10 12" xfId="9385" xr:uid="{ED7C7E81-46E0-4872-9830-53B90C35FEF0}"/>
    <cellStyle name="Total 10 12 2" xfId="15856" xr:uid="{E4916F92-883F-4A38-8BB3-4574E787CF8B}"/>
    <cellStyle name="Total 10 12 2 2" xfId="32666" xr:uid="{52417F25-76CF-4610-AEA4-8DD5C9878658}"/>
    <cellStyle name="Total 10 12 3" xfId="27146" xr:uid="{4AA2D7B3-F32F-40DA-A264-D4CD8A766F62}"/>
    <cellStyle name="Total 10 13" xfId="9914" xr:uid="{3FD80AB0-6B77-4A21-94CA-1A3A75A3A8A7}"/>
    <cellStyle name="Total 10 13 2" xfId="16385" xr:uid="{3D68C138-D84F-4DD5-B6E3-BDB50C03C6BF}"/>
    <cellStyle name="Total 10 13 2 2" xfId="33002" xr:uid="{F19E70D4-76B2-4D3E-808F-19BAE79DED09}"/>
    <cellStyle name="Total 10 13 3" xfId="27490" xr:uid="{E3C116F1-D48B-415B-BCEF-A24D73E7487A}"/>
    <cellStyle name="Total 10 14" xfId="10094" xr:uid="{5C4C1A80-D682-4B2C-8B9B-A141F82B00CF}"/>
    <cellStyle name="Total 10 14 2" xfId="16565" xr:uid="{F1B15296-27AC-4530-9F39-44CEA2211527}"/>
    <cellStyle name="Total 10 14 2 2" xfId="33180" xr:uid="{BF2364DC-6186-4A42-AE46-A582402CD47F}"/>
    <cellStyle name="Total 10 14 3" xfId="27667" xr:uid="{E5450AF8-2D2B-41C8-AAB2-DC3E22F614A3}"/>
    <cellStyle name="Total 10 15" xfId="10271" xr:uid="{6FB4BC7F-F5CC-4068-81FA-0D5508C4448F}"/>
    <cellStyle name="Total 10 15 2" xfId="16742" xr:uid="{A27EC7A2-2AC9-4062-980F-4E4F4D02FC3F}"/>
    <cellStyle name="Total 10 15 2 2" xfId="33355" xr:uid="{7E87BC25-A92D-4304-8BAB-CB5664BB1B58}"/>
    <cellStyle name="Total 10 15 3" xfId="27843" xr:uid="{CAC3CD64-952D-4728-B4AF-B672BDA8405F}"/>
    <cellStyle name="Total 10 16" xfId="10435" xr:uid="{DDDEA9CD-BEA5-440F-903E-0D31DF4AF894}"/>
    <cellStyle name="Total 10 16 2" xfId="16906" xr:uid="{37F48819-B3D6-46A8-AE57-79790C799882}"/>
    <cellStyle name="Total 10 16 2 2" xfId="33517" xr:uid="{040D6EA5-C6B1-4E92-9FE2-6F5235168739}"/>
    <cellStyle name="Total 10 16 3" xfId="28005" xr:uid="{853E0EEA-DAD0-4CDB-8640-F8B791010818}"/>
    <cellStyle name="Total 10 17" xfId="10593" xr:uid="{146DF345-2951-4982-B108-4C90D0B86DE0}"/>
    <cellStyle name="Total 10 17 2" xfId="17064" xr:uid="{BA398DB0-A450-4282-BD70-10B87D1C48ED}"/>
    <cellStyle name="Total 10 17 2 2" xfId="33674" xr:uid="{38F8697E-71A3-4CD5-8E6A-F4CE34051047}"/>
    <cellStyle name="Total 10 17 3" xfId="28162" xr:uid="{7C56447D-1823-4105-944C-8B815230937B}"/>
    <cellStyle name="Total 10 18" xfId="10639" xr:uid="{3D281553-3153-4928-8114-8360A709ED86}"/>
    <cellStyle name="Total 10 18 2" xfId="28194" xr:uid="{96883C02-F506-401E-88F9-8C9783FD32FD}"/>
    <cellStyle name="Total 10 19" xfId="11805" xr:uid="{5343633A-50BD-47EA-9672-2C4EDD5E7DFF}"/>
    <cellStyle name="Total 10 19 2" xfId="29086" xr:uid="{F86A4D8C-13F9-42CA-88B7-80F10752BE9B}"/>
    <cellStyle name="Total 10 2" xfId="2618" xr:uid="{00000000-0005-0000-0000-00003C0A0000}"/>
    <cellStyle name="Total 10 2 2" xfId="4380" xr:uid="{55FA844B-7425-4A47-B3DB-1B1A652E961E}"/>
    <cellStyle name="Total 10 2 2 2" xfId="13688" xr:uid="{824AC134-C7D9-434B-B2F8-A9E8AEC6D010}"/>
    <cellStyle name="Total 10 2 2 2 2" xfId="30829" xr:uid="{11A1B715-E517-451E-95BD-51406D7F0F7C}"/>
    <cellStyle name="Total 10 2 2 3" xfId="25302" xr:uid="{271194E8-465D-48D7-88FB-D4ACFC352A18}"/>
    <cellStyle name="Total 10 2 3" xfId="11806" xr:uid="{69242ABD-4334-4EED-B4AB-E4E463DA932D}"/>
    <cellStyle name="Total 10 2 3 2" xfId="29087" xr:uid="{CD955348-F29E-4974-B79C-75FDD71843F3}"/>
    <cellStyle name="Total 10 2 4" xfId="12566" xr:uid="{6EB8255D-DCA4-43F1-A5DA-D2F71974A5E4}"/>
    <cellStyle name="Total 10 2 4 2" xfId="29792" xr:uid="{583DB5E2-C81A-4C93-BF0D-BB662F55ED71}"/>
    <cellStyle name="Total 10 2 5" xfId="24290" xr:uid="{217F6483-06DF-4013-9F49-57ACAB4938A2}"/>
    <cellStyle name="Total 10 20" xfId="11350" xr:uid="{06E631DB-8091-47B8-9C80-27C03FFBC293}"/>
    <cellStyle name="Total 10 20 2" xfId="28637" xr:uid="{47F5342D-71B2-41B7-84BD-AB99C5CC9CAC}"/>
    <cellStyle name="Total 10 21" xfId="12009" xr:uid="{DC481A0F-4FAA-4222-B1F8-122DAC6E2F06}"/>
    <cellStyle name="Total 10 21 2" xfId="29285" xr:uid="{040F826C-C66C-47A8-93BF-D254612B2C89}"/>
    <cellStyle name="Total 10 22" xfId="12178" xr:uid="{A5F0F5F4-9956-4F89-AD2D-EBE0D5C23751}"/>
    <cellStyle name="Total 10 22 2" xfId="29450" xr:uid="{0D5CD431-DFD5-4E92-879C-5922F4FB8ADB}"/>
    <cellStyle name="Total 10 23" xfId="12289" xr:uid="{CF7E46B6-7F58-4EBD-B090-E1BDC096C3F1}"/>
    <cellStyle name="Total 10 23 2" xfId="29560" xr:uid="{AA3A988F-C9EA-4BF8-9214-84844B733309}"/>
    <cellStyle name="Total 10 24" xfId="17314" xr:uid="{B6918AD1-AF55-4F6E-801B-62B2F5B9A609}"/>
    <cellStyle name="Total 10 24 2" xfId="33877" xr:uid="{78A1F154-AF80-46F1-ADB3-00F25DB8A41C}"/>
    <cellStyle name="Total 10 25" xfId="24289" xr:uid="{42D7D5C7-8D2E-4268-91D8-9348A6585D80}"/>
    <cellStyle name="Total 10 26" xfId="34247" xr:uid="{7EA0BE58-DB52-4A36-BF9F-08C5882AC6F3}"/>
    <cellStyle name="Total 10 27" xfId="34200" xr:uid="{C0C003B1-9DDA-461C-A89C-B715D6B0DBFF}"/>
    <cellStyle name="Total 10 28" xfId="33956" xr:uid="{0E284CE3-0E07-4BCD-8441-03EB99FE0D2A}"/>
    <cellStyle name="Total 10 3" xfId="3724" xr:uid="{86E145AE-4552-483F-9E81-C255B03648C9}"/>
    <cellStyle name="Total 10 3 2" xfId="13687" xr:uid="{1E843A80-EDD7-4E24-8A33-3078D2BD0D1A}"/>
    <cellStyle name="Total 10 3 2 2" xfId="30828" xr:uid="{34DFEEE3-C3C7-47A1-BBDB-39C47C851486}"/>
    <cellStyle name="Total 10 3 3" xfId="7309" xr:uid="{E24CB8B7-CBED-40E6-81F9-8359D6915330}"/>
    <cellStyle name="Total 10 3 4" xfId="25301" xr:uid="{39DDD5D1-354D-43D4-9376-5FE7FB02CD63}"/>
    <cellStyle name="Total 10 4" xfId="3882" xr:uid="{47D89516-8FC2-466D-BA5A-5C86D29C9526}"/>
    <cellStyle name="Total 10 4 2" xfId="13743" xr:uid="{348520AB-2B9B-441E-B54F-6CAF05D28CDC}"/>
    <cellStyle name="Total 10 4 2 2" xfId="30878" xr:uid="{6ACB9DBA-86AD-4901-84A8-B8D17C4606E6}"/>
    <cellStyle name="Total 10 4 3" xfId="25352" xr:uid="{87D3BFA9-5CAA-4D49-854F-39994673A41D}"/>
    <cellStyle name="Total 10 5" xfId="7763" xr:uid="{0152E21D-43CA-4E7A-89F7-8EF87772B133}"/>
    <cellStyle name="Total 10 5 2" xfId="14230" xr:uid="{C0F2D9F8-7D32-44D5-AE44-B50432797F1C}"/>
    <cellStyle name="Total 10 5 2 2" xfId="31253" xr:uid="{8F39A179-7558-49BB-8D9B-96ACEF9F4FF1}"/>
    <cellStyle name="Total 10 5 3" xfId="25732" xr:uid="{5CD9A902-9F2F-47AE-9718-BE963B5E130D}"/>
    <cellStyle name="Total 10 6" xfId="7962" xr:uid="{02A8066F-31C5-4656-8DA4-877191012007}"/>
    <cellStyle name="Total 10 6 2" xfId="14433" xr:uid="{1AF66955-B5D3-44F9-B98B-01B0884300F4}"/>
    <cellStyle name="Total 10 6 2 2" xfId="31449" xr:uid="{B6201135-6AED-41F0-A4B8-2ABA738FD7AB}"/>
    <cellStyle name="Total 10 6 3" xfId="25928" xr:uid="{FBAE602A-3705-403C-8039-F4E907CDDE22}"/>
    <cellStyle name="Total 10 7" xfId="8579" xr:uid="{21759E3D-C6AC-49FC-94ED-463E7A172956}"/>
    <cellStyle name="Total 10 7 2" xfId="15050" xr:uid="{43F06533-B767-4888-B0A3-A9ECAE5A2774}"/>
    <cellStyle name="Total 10 7 2 2" xfId="31955" xr:uid="{68AABFF4-1ACC-4D39-A332-F8164BCC8189}"/>
    <cellStyle name="Total 10 7 3" xfId="26434" xr:uid="{30956AC4-DDB3-4149-A80E-516B861C35A7}"/>
    <cellStyle name="Total 10 8" xfId="8563" xr:uid="{E69A6C3C-FD9E-43F2-915F-16EFB3558870}"/>
    <cellStyle name="Total 10 8 2" xfId="15034" xr:uid="{A6D94BE4-AC8C-40EF-ACDC-51C159B477E2}"/>
    <cellStyle name="Total 10 8 2 2" xfId="31941" xr:uid="{D10811FF-5278-4BAD-B6CE-1781082A92A7}"/>
    <cellStyle name="Total 10 8 3" xfId="26421" xr:uid="{B267CB39-4D25-4550-8F8A-980296E92642}"/>
    <cellStyle name="Total 10 9" xfId="8699" xr:uid="{81C04E2D-2B5D-47FB-880F-FEF83AEDFCF3}"/>
    <cellStyle name="Total 10 9 2" xfId="15170" xr:uid="{AB34D461-CB95-4026-AA46-765E536A2255}"/>
    <cellStyle name="Total 10 9 2 2" xfId="32069" xr:uid="{6F9FAACB-2B04-4443-8557-A2A1F4225439}"/>
    <cellStyle name="Total 10 9 3" xfId="26548" xr:uid="{B4820CDD-58CC-4FE8-9885-33C05F9171E0}"/>
    <cellStyle name="Total 11" xfId="2619" xr:uid="{00000000-0005-0000-0000-00003D0A0000}"/>
    <cellStyle name="Total 11 10" xfId="8739" xr:uid="{03AE9398-D426-4645-BDB6-DD2656324811}"/>
    <cellStyle name="Total 11 10 2" xfId="15210" xr:uid="{1BDB95DD-09C2-4ABB-A23C-5C0066B03942}"/>
    <cellStyle name="Total 11 10 2 2" xfId="32099" xr:uid="{BDACF5BC-53FA-4B8F-868D-9F6D513833FF}"/>
    <cellStyle name="Total 11 10 3" xfId="26578" xr:uid="{5BED26E5-40D8-4B44-9F73-BC440C588A3F}"/>
    <cellStyle name="Total 11 11" xfId="8969" xr:uid="{7E7C694B-44E6-4734-9155-3ACD0F462D0E}"/>
    <cellStyle name="Total 11 11 2" xfId="15440" xr:uid="{988A3972-7611-4A4F-BD42-687989126955}"/>
    <cellStyle name="Total 11 11 2 2" xfId="32259" xr:uid="{55919D4E-975A-4812-9248-489A1E067762}"/>
    <cellStyle name="Total 11 11 3" xfId="26741" xr:uid="{496BC27A-B02B-4280-A407-A6414A04A117}"/>
    <cellStyle name="Total 11 12" xfId="9386" xr:uid="{060282E1-B7CD-455F-9D89-2F307CF808BB}"/>
    <cellStyle name="Total 11 12 2" xfId="15857" xr:uid="{1475D72F-EC48-4C9F-953A-815D26385FA4}"/>
    <cellStyle name="Total 11 12 2 2" xfId="32667" xr:uid="{0C478E4F-0C91-49DD-9424-CF64ECA052A4}"/>
    <cellStyle name="Total 11 12 3" xfId="27147" xr:uid="{97B4759E-FE71-493D-AD8B-DC9069596C4D}"/>
    <cellStyle name="Total 11 13" xfId="9915" xr:uid="{E1760ED5-960D-4D58-AF39-808C746F1C0D}"/>
    <cellStyle name="Total 11 13 2" xfId="16386" xr:uid="{F3D4EB4F-C0C5-45B6-BF7D-F2635B2FFFCD}"/>
    <cellStyle name="Total 11 13 2 2" xfId="33003" xr:uid="{F14E464B-BD31-4188-AB8C-F48920E30684}"/>
    <cellStyle name="Total 11 13 3" xfId="27491" xr:uid="{4BB66D5E-71B6-4C1A-8210-80123049801E}"/>
    <cellStyle name="Total 11 14" xfId="10095" xr:uid="{C91F0702-7F37-4127-AA9B-9F32C519AE33}"/>
    <cellStyle name="Total 11 14 2" xfId="16566" xr:uid="{7C4E5244-4321-47C4-8181-78DEDCD73284}"/>
    <cellStyle name="Total 11 14 2 2" xfId="33181" xr:uid="{EC7FCFF8-9DB6-474D-BF5F-3E9D480C3E7C}"/>
    <cellStyle name="Total 11 14 3" xfId="27668" xr:uid="{8CBDFD3F-2B10-49ED-9300-2EAC9A06B5FD}"/>
    <cellStyle name="Total 11 15" xfId="10272" xr:uid="{2B6B1670-2BA2-4BA4-A1C0-440F3421B887}"/>
    <cellStyle name="Total 11 15 2" xfId="16743" xr:uid="{D7723665-CCF6-492D-ADD5-39A0F1FB4EED}"/>
    <cellStyle name="Total 11 15 2 2" xfId="33356" xr:uid="{E9C243FA-64B3-47F4-BC2F-1530601784B4}"/>
    <cellStyle name="Total 11 15 3" xfId="27844" xr:uid="{AE5EFEAD-3A68-4249-96D7-5E9E6D34697C}"/>
    <cellStyle name="Total 11 16" xfId="10436" xr:uid="{95EC6ADC-D2C8-430A-AB71-AEA99F04E547}"/>
    <cellStyle name="Total 11 16 2" xfId="16907" xr:uid="{805210E5-68EF-412C-A840-C87EF57626AE}"/>
    <cellStyle name="Total 11 16 2 2" xfId="33518" xr:uid="{9E44E847-984F-423F-B94A-6650B998DCD8}"/>
    <cellStyle name="Total 11 16 3" xfId="28006" xr:uid="{6779F329-01C8-41C2-A0B9-CC279FEA1FB4}"/>
    <cellStyle name="Total 11 17" xfId="10594" xr:uid="{B2FDDF50-39FA-42C3-8FA3-86A32E6DB0EE}"/>
    <cellStyle name="Total 11 17 2" xfId="17065" xr:uid="{833CF1A4-D029-4B15-AA3C-CAEAA4E7B2D1}"/>
    <cellStyle name="Total 11 17 2 2" xfId="33675" xr:uid="{4B6A2822-013A-4B2B-9D95-EC36B250E283}"/>
    <cellStyle name="Total 11 17 3" xfId="28163" xr:uid="{7A4A665B-4C07-4453-8B85-516EA447A6DA}"/>
    <cellStyle name="Total 11 18" xfId="11243" xr:uid="{D68B76E5-424A-48A4-9241-452746BA45FD}"/>
    <cellStyle name="Total 11 18 2" xfId="28557" xr:uid="{70B76840-FB0B-46FD-A215-D0312B388819}"/>
    <cellStyle name="Total 11 19" xfId="11807" xr:uid="{1F9DA7CE-6749-48CD-B6EE-41A2B2425C1D}"/>
    <cellStyle name="Total 11 19 2" xfId="29088" xr:uid="{FBBD48DC-57C7-4660-862E-37EC5E479B91}"/>
    <cellStyle name="Total 11 2" xfId="2620" xr:uid="{00000000-0005-0000-0000-00003E0A0000}"/>
    <cellStyle name="Total 11 2 2" xfId="4381" xr:uid="{88298BE0-78B8-4263-9AF1-6D05E68F9E5F}"/>
    <cellStyle name="Total 11 2 2 2" xfId="13690" xr:uid="{6130EE1A-E934-473E-8BF4-02CD68C2563D}"/>
    <cellStyle name="Total 11 2 2 2 2" xfId="30831" xr:uid="{3CACE19E-20F4-4702-91CC-D399FD5A5358}"/>
    <cellStyle name="Total 11 2 2 3" xfId="25304" xr:uid="{12D5CA6C-3AB0-4967-B652-1EB1BF13DD6D}"/>
    <cellStyle name="Total 11 2 3" xfId="11808" xr:uid="{2B56C1CF-3561-4914-9A82-C2C4B084D111}"/>
    <cellStyle name="Total 11 2 3 2" xfId="29089" xr:uid="{205203BC-42EC-4DEC-A06C-E3537574364A}"/>
    <cellStyle name="Total 11 2 4" xfId="12567" xr:uid="{2D15021E-1877-404D-BBFA-42EA73B08C39}"/>
    <cellStyle name="Total 11 2 4 2" xfId="29793" xr:uid="{C65B286A-0247-4ABB-BB2B-E8314A0CA353}"/>
    <cellStyle name="Total 11 2 5" xfId="24292" xr:uid="{9DA40D0C-152D-46D0-BC77-788CF2D2448C}"/>
    <cellStyle name="Total 11 20" xfId="11351" xr:uid="{CE84DB48-FC57-4666-B969-3E49EC4DC9FB}"/>
    <cellStyle name="Total 11 20 2" xfId="28638" xr:uid="{2ECFA04F-AD38-4966-95C7-6A71BDC3D921}"/>
    <cellStyle name="Total 11 21" xfId="12010" xr:uid="{70DB3F7B-6FC2-4402-BFCB-2EFA58C32E0F}"/>
    <cellStyle name="Total 11 21 2" xfId="29286" xr:uid="{80CAC75F-E5E8-46D5-9E96-FDA80471D713}"/>
    <cellStyle name="Total 11 22" xfId="12179" xr:uid="{49C99171-E728-4E24-8793-D7EB6F78AA78}"/>
    <cellStyle name="Total 11 22 2" xfId="29451" xr:uid="{5556E338-A651-4D52-9DEF-60153A96B485}"/>
    <cellStyle name="Total 11 23" xfId="12319" xr:uid="{547F7F5A-8741-4E44-9309-F121AB48C8A2}"/>
    <cellStyle name="Total 11 23 2" xfId="29588" xr:uid="{EA43601A-146A-4775-92D6-051939D84746}"/>
    <cellStyle name="Total 11 24" xfId="17315" xr:uid="{4BC53FBC-89DD-47F3-B71C-0C92CEB9979C}"/>
    <cellStyle name="Total 11 24 2" xfId="33878" xr:uid="{5B2E750C-6684-4CD2-A867-5481906CE355}"/>
    <cellStyle name="Total 11 25" xfId="24291" xr:uid="{ADFBEF4F-2143-400F-B4B5-86D3BDBF139F}"/>
    <cellStyle name="Total 11 26" xfId="34000" xr:uid="{7ACA9E66-DAD4-4A5A-9534-DD0F6ED6DBB2}"/>
    <cellStyle name="Total 11 27" xfId="34030" xr:uid="{5F992BE7-076D-4378-B60B-8896D9D83228}"/>
    <cellStyle name="Total 11 28" xfId="24074" xr:uid="{9C76A765-7512-41E1-BBD5-A622A722B121}"/>
    <cellStyle name="Total 11 3" xfId="3725" xr:uid="{13848CE4-A845-48E4-9104-64104333B927}"/>
    <cellStyle name="Total 11 3 2" xfId="13689" xr:uid="{898407C1-2DA4-4750-9E66-DC10D2430394}"/>
    <cellStyle name="Total 11 3 2 2" xfId="30830" xr:uid="{216F685C-1BC8-4847-8194-9D24485B53BF}"/>
    <cellStyle name="Total 11 3 3" xfId="7311" xr:uid="{03BB2944-7A9D-47DF-8DF3-A7E32E971727}"/>
    <cellStyle name="Total 11 3 4" xfId="25303" xr:uid="{72C8315B-D339-41A8-BD81-23F6927477C1}"/>
    <cellStyle name="Total 11 4" xfId="3883" xr:uid="{1C26165E-8C75-4309-ADB3-A0440765934C}"/>
    <cellStyle name="Total 11 4 2" xfId="14202" xr:uid="{2BE4E82D-7682-4404-B584-61F68DC943B0}"/>
    <cellStyle name="Total 11 4 2 2" xfId="31228" xr:uid="{A0063CC0-D680-4C7E-B856-A03ADCA82CE0}"/>
    <cellStyle name="Total 11 4 3" xfId="25707" xr:uid="{E0896D6E-FEB0-4A37-8F47-9620EB85C309}"/>
    <cellStyle name="Total 11 5" xfId="7610" xr:uid="{CF6C829F-6DFA-4A1B-92E4-DE0E15BA7C43}"/>
    <cellStyle name="Total 11 5 2" xfId="14014" xr:uid="{3B50CFDB-AEC8-4653-B65F-604072B11093}"/>
    <cellStyle name="Total 11 5 2 2" xfId="31042" xr:uid="{60103194-5659-4D47-9501-D0C53DF471E6}"/>
    <cellStyle name="Total 11 5 3" xfId="25521" xr:uid="{38E093BF-95CA-47FC-B439-184697B6BD0E}"/>
    <cellStyle name="Total 11 6" xfId="7963" xr:uid="{E55C0AB1-E9EE-42EB-A602-AA8C9A64A2B4}"/>
    <cellStyle name="Total 11 6 2" xfId="14434" xr:uid="{B3A6DAE9-5C01-40C7-B7EC-2742A0FF9306}"/>
    <cellStyle name="Total 11 6 2 2" xfId="31450" xr:uid="{69F9C51F-0FFC-47FB-8AE6-10B9F350A2F0}"/>
    <cellStyle name="Total 11 6 3" xfId="25929" xr:uid="{6BCA183A-4F0A-40EF-823E-12D4957D5478}"/>
    <cellStyle name="Total 11 7" xfId="8580" xr:uid="{72DAB896-840B-433E-BBE8-A127F5364827}"/>
    <cellStyle name="Total 11 7 2" xfId="15051" xr:uid="{807AE1E7-BF4C-42C9-85FD-91F77F1912B0}"/>
    <cellStyle name="Total 11 7 2 2" xfId="31956" xr:uid="{2AF1751A-4BAD-4DE6-B31C-518135CA347A}"/>
    <cellStyle name="Total 11 7 3" xfId="26435" xr:uid="{5CAD2D11-10E3-48FB-A4AA-672B317B79AE}"/>
    <cellStyle name="Total 11 8" xfId="8673" xr:uid="{776074DC-FBBB-4928-B61B-7899E8D02759}"/>
    <cellStyle name="Total 11 8 2" xfId="15144" xr:uid="{494B0F9D-382A-49B8-B0B1-180DD1098CD0}"/>
    <cellStyle name="Total 11 8 2 2" xfId="32044" xr:uid="{B69F1868-3486-4ED7-BBC6-F18221B44107}"/>
    <cellStyle name="Total 11 8 3" xfId="26524" xr:uid="{3A1B1E2B-882E-4E31-83D4-DDCA2B130C4A}"/>
    <cellStyle name="Total 11 9" xfId="8429" xr:uid="{F652D7FB-50E4-483E-BC67-F8912D028868}"/>
    <cellStyle name="Total 11 9 2" xfId="14900" xr:uid="{0986205C-0052-4058-B6F0-33E330A9F673}"/>
    <cellStyle name="Total 11 9 2 2" xfId="31811" xr:uid="{1B9A1690-BBDC-4077-AC2F-8EE06B34A279}"/>
    <cellStyle name="Total 11 9 3" xfId="26292" xr:uid="{F984E27A-42D0-4473-BC80-60ECD90CF3D9}"/>
    <cellStyle name="Total 12" xfId="2621" xr:uid="{00000000-0005-0000-0000-00003F0A0000}"/>
    <cellStyle name="Total 12 10" xfId="9186" xr:uid="{D7BEA08B-069D-4F18-91AB-6728C0EBFD06}"/>
    <cellStyle name="Total 12 10 2" xfId="15657" xr:uid="{BAE31030-1801-42FD-B932-2ED41077BE66}"/>
    <cellStyle name="Total 12 10 2 2" xfId="32472" xr:uid="{19C3C22E-24D0-4A15-AB4E-4AE21FAB89DE}"/>
    <cellStyle name="Total 12 10 3" xfId="26954" xr:uid="{D02A6DA7-0F01-44DA-B578-F407E4256351}"/>
    <cellStyle name="Total 12 11" xfId="9171" xr:uid="{65401475-3B22-4167-BD23-5B886B363F93}"/>
    <cellStyle name="Total 12 11 2" xfId="15642" xr:uid="{F01331A9-488D-4A3D-A057-942EEF8977E8}"/>
    <cellStyle name="Total 12 11 2 2" xfId="32459" xr:uid="{0B7FD426-3A00-4411-B134-603E1242AC0D}"/>
    <cellStyle name="Total 12 11 3" xfId="26941" xr:uid="{271FB10D-91DD-41BA-B96A-7A28A141E1F8}"/>
    <cellStyle name="Total 12 12" xfId="9387" xr:uid="{80C69B80-BAB6-4B1C-B6D1-E04999491702}"/>
    <cellStyle name="Total 12 12 2" xfId="15858" xr:uid="{E31C111A-476C-48CD-A004-E92E8C87893A}"/>
    <cellStyle name="Total 12 12 2 2" xfId="32668" xr:uid="{43208638-3DEE-40A0-AFE1-528861D09AF5}"/>
    <cellStyle name="Total 12 12 3" xfId="27148" xr:uid="{0C6AE38C-EFBB-4830-9123-9C99891BA002}"/>
    <cellStyle name="Total 12 13" xfId="9916" xr:uid="{61CD6B11-6E4D-403B-92CB-97B84F2E8085}"/>
    <cellStyle name="Total 12 13 2" xfId="16387" xr:uid="{9C3381B0-F332-4494-84EC-B0C7A951AD56}"/>
    <cellStyle name="Total 12 13 2 2" xfId="33004" xr:uid="{BE6222B9-392E-4392-B1A4-5DA12A0F148C}"/>
    <cellStyle name="Total 12 13 3" xfId="27492" xr:uid="{83C9C292-8EFB-4B97-BE8F-2700DF5D425A}"/>
    <cellStyle name="Total 12 14" xfId="10096" xr:uid="{143A3BA1-9EF8-4B38-85A2-6B322489792D}"/>
    <cellStyle name="Total 12 14 2" xfId="16567" xr:uid="{792149DB-079D-493B-8110-0640BE9FDDA4}"/>
    <cellStyle name="Total 12 14 2 2" xfId="33182" xr:uid="{A37F87C4-0E61-489E-88D4-EDC8FB6A21D8}"/>
    <cellStyle name="Total 12 14 3" xfId="27669" xr:uid="{FD7C7151-71C2-460D-9886-2B1CF4C6FEF7}"/>
    <cellStyle name="Total 12 15" xfId="10273" xr:uid="{F39616C3-605F-4E85-9C53-339A2DCC4076}"/>
    <cellStyle name="Total 12 15 2" xfId="16744" xr:uid="{B05DD979-EEBC-40E4-A1EB-A1F5F0C8E05D}"/>
    <cellStyle name="Total 12 15 2 2" xfId="33357" xr:uid="{997C139E-FAFC-485A-B555-BA674579053C}"/>
    <cellStyle name="Total 12 15 3" xfId="27845" xr:uid="{B7F3DB3E-A303-40CB-87A1-894A5F18544F}"/>
    <cellStyle name="Total 12 16" xfId="10437" xr:uid="{61154702-51A4-4672-B86C-7E21C29A8A5F}"/>
    <cellStyle name="Total 12 16 2" xfId="16908" xr:uid="{AB499DB8-7C67-4256-8401-EED4704E24B5}"/>
    <cellStyle name="Total 12 16 2 2" xfId="33519" xr:uid="{819B6966-349F-47D9-AF0F-B5666187BF17}"/>
    <cellStyle name="Total 12 16 3" xfId="28007" xr:uid="{41A4CF56-6CC5-420E-A3BE-181B1819FF25}"/>
    <cellStyle name="Total 12 17" xfId="10595" xr:uid="{868FF5A7-0E6F-4522-B31E-743D104557B2}"/>
    <cellStyle name="Total 12 17 2" xfId="17066" xr:uid="{B3D30517-B2DB-4962-8EAF-EF80B558D07E}"/>
    <cellStyle name="Total 12 17 2 2" xfId="33676" xr:uid="{9605CEEA-EDB4-431B-A085-D183059D7FB1}"/>
    <cellStyle name="Total 12 17 3" xfId="28164" xr:uid="{8C6B7A5D-6A59-40A6-A42A-A5187A387165}"/>
    <cellStyle name="Total 12 18" xfId="11276" xr:uid="{D5FA6411-3F5B-4E8F-AB32-999E1573FDD1}"/>
    <cellStyle name="Total 12 18 2" xfId="28580" xr:uid="{2C214D1C-A58E-450F-ABBC-65A79FF96D1D}"/>
    <cellStyle name="Total 12 19" xfId="11809" xr:uid="{1F8F7496-9C3C-46C8-9F86-61D5F419B180}"/>
    <cellStyle name="Total 12 19 2" xfId="29090" xr:uid="{21F0517F-BEA1-4D9D-B64A-37D7796FF489}"/>
    <cellStyle name="Total 12 2" xfId="2622" xr:uid="{00000000-0005-0000-0000-0000400A0000}"/>
    <cellStyle name="Total 12 2 2" xfId="4382" xr:uid="{8E4E4493-174C-4A94-8E4E-6963FC42419B}"/>
    <cellStyle name="Total 12 2 2 2" xfId="13692" xr:uid="{6ED97CF9-934D-4744-B701-58F5E20FAA5E}"/>
    <cellStyle name="Total 12 2 2 2 2" xfId="30833" xr:uid="{B9DACC5C-7E78-4561-AE2E-895C5F794C57}"/>
    <cellStyle name="Total 12 2 2 3" xfId="25306" xr:uid="{1AF681B3-E76B-4619-9A54-92AA611CFB4F}"/>
    <cellStyle name="Total 12 2 3" xfId="11810" xr:uid="{97D64C86-3DEA-4079-A5CC-429597C91206}"/>
    <cellStyle name="Total 12 2 3 2" xfId="29091" xr:uid="{C5B396D0-D891-41BB-A9E5-6BB72BA52697}"/>
    <cellStyle name="Total 12 2 4" xfId="12568" xr:uid="{0DCDBF23-D75F-4B73-9168-DF8646168F86}"/>
    <cellStyle name="Total 12 2 4 2" xfId="29794" xr:uid="{9CCAA3F0-6A64-4BC6-B379-AB7B6CB3AAB3}"/>
    <cellStyle name="Total 12 2 5" xfId="24294" xr:uid="{598E25A2-566C-4796-89A9-D3026076D6C1}"/>
    <cellStyle name="Total 12 20" xfId="11352" xr:uid="{44E85755-E4AD-4168-93E5-2CD2D4E63395}"/>
    <cellStyle name="Total 12 20 2" xfId="28639" xr:uid="{1EFF08CA-424F-4F63-8B90-25AA2126B169}"/>
    <cellStyle name="Total 12 21" xfId="12011" xr:uid="{C8D23E35-2309-476D-BDEC-E700F11F8EA9}"/>
    <cellStyle name="Total 12 21 2" xfId="29287" xr:uid="{8653AD22-6CD2-4E2B-868E-708BA4F4DD5A}"/>
    <cellStyle name="Total 12 22" xfId="12180" xr:uid="{C8E2A5E7-1CFB-48AE-9CC4-3EB1288540A8}"/>
    <cellStyle name="Total 12 22 2" xfId="29452" xr:uid="{DFD8C242-5674-4CCB-9DB6-A91DE9796824}"/>
    <cellStyle name="Total 12 23" xfId="12290" xr:uid="{1F6BA043-74FE-48F6-8EB4-5286A5FF09C6}"/>
    <cellStyle name="Total 12 23 2" xfId="29561" xr:uid="{DFB1513C-FEC5-4C98-A25C-417D59DDEC8B}"/>
    <cellStyle name="Total 12 24" xfId="17316" xr:uid="{1F7C2FE9-780A-4C8A-949C-65D02F7C26E0}"/>
    <cellStyle name="Total 12 24 2" xfId="33879" xr:uid="{BB1D7FD3-E11A-490E-97E0-AE6449B4533D}"/>
    <cellStyle name="Total 12 25" xfId="24293" xr:uid="{4BDC8F03-E003-457F-8DA1-AA8B3E9D3847}"/>
    <cellStyle name="Total 12 26" xfId="24666" xr:uid="{3C3C38DD-B9CE-4053-9F4A-671E4E86A492}"/>
    <cellStyle name="Total 12 27" xfId="33949" xr:uid="{F1E0F95D-8FFB-4A9A-BCAC-BD62424E8CFE}"/>
    <cellStyle name="Total 12 28" xfId="25954" xr:uid="{3BA7540D-2100-472E-8190-840A63FB175F}"/>
    <cellStyle name="Total 12 3" xfId="3726" xr:uid="{CBD45986-39E9-44A1-B75F-FB781600BF4D}"/>
    <cellStyle name="Total 12 3 2" xfId="13691" xr:uid="{297BE0E1-0560-45E2-8BEF-A1D16844688D}"/>
    <cellStyle name="Total 12 3 2 2" xfId="30832" xr:uid="{23A8D472-8FE0-4137-B128-11F30CF4BE12}"/>
    <cellStyle name="Total 12 3 3" xfId="7313" xr:uid="{81C4CE77-C277-415F-9ACE-0CF17965BCA7}"/>
    <cellStyle name="Total 12 3 4" xfId="25305" xr:uid="{640A1E08-F07E-40A8-93DC-0EA68C0FF1DB}"/>
    <cellStyle name="Total 12 4" xfId="3884" xr:uid="{E6D2A310-C98B-4C22-9965-F07450C3CACD}"/>
    <cellStyle name="Total 12 4 2" xfId="14234" xr:uid="{AB5256C4-EA86-4A58-B285-9B872BC20FA0}"/>
    <cellStyle name="Total 12 4 2 2" xfId="31257" xr:uid="{37451D05-09E7-4AB3-A76F-3168037487AA}"/>
    <cellStyle name="Total 12 4 3" xfId="25736" xr:uid="{4AF543EC-46F8-4187-8F8D-C6B59B00E5BE}"/>
    <cellStyle name="Total 12 5" xfId="7753" xr:uid="{07D758AF-E188-4370-B9D0-D7A17FE99E9A}"/>
    <cellStyle name="Total 12 5 2" xfId="14219" xr:uid="{1C613D51-207C-4CBF-BABA-FC8952B4D0ED}"/>
    <cellStyle name="Total 12 5 2 2" xfId="31245" xr:uid="{6186118A-7F00-4186-A1B6-88C55D6F98A7}"/>
    <cellStyle name="Total 12 5 3" xfId="25724" xr:uid="{71CAF4C0-3B8D-467B-B619-3C11D5A6FA82}"/>
    <cellStyle name="Total 12 6" xfId="7964" xr:uid="{978823BD-BED8-4187-B8ED-3B7876B72EEA}"/>
    <cellStyle name="Total 12 6 2" xfId="14435" xr:uid="{CEDD0D8D-2EB5-4D0A-9E8E-E9697118521D}"/>
    <cellStyle name="Total 12 6 2 2" xfId="31451" xr:uid="{BB39898F-8C35-4AEC-885F-34EA4B86BE59}"/>
    <cellStyle name="Total 12 6 3" xfId="25930" xr:uid="{DFA983A5-154D-4D05-9A5D-F3997ED74F36}"/>
    <cellStyle name="Total 12 7" xfId="8581" xr:uid="{EEF7E3CB-C206-4D64-B2B9-D72ECD440286}"/>
    <cellStyle name="Total 12 7 2" xfId="15052" xr:uid="{549E0B86-D4DC-457C-B263-897A694C4C61}"/>
    <cellStyle name="Total 12 7 2 2" xfId="31957" xr:uid="{0A393CB7-6408-41D0-88BE-F9C04072D154}"/>
    <cellStyle name="Total 12 7 3" xfId="26436" xr:uid="{1000BB4C-FCA5-4F73-A0EB-E29D50325698}"/>
    <cellStyle name="Total 12 8" xfId="8703" xr:uid="{C359CB6E-B3AE-4E08-91F0-2CE0BDB60B7C}"/>
    <cellStyle name="Total 12 8 2" xfId="15174" xr:uid="{61F50700-CF68-4496-9F71-1FB2E3A32ECB}"/>
    <cellStyle name="Total 12 8 2 2" xfId="32073" xr:uid="{7A6F7AED-A41F-4A6A-86E1-F4E6ABAF4BFE}"/>
    <cellStyle name="Total 12 8 3" xfId="26552" xr:uid="{FA9D51CB-67B3-4155-8E8B-2CB71720B1C1}"/>
    <cellStyle name="Total 12 9" xfId="8689" xr:uid="{AEF3C913-BD29-45F2-95A6-C453FDA0AEB7}"/>
    <cellStyle name="Total 12 9 2" xfId="15160" xr:uid="{A74724B6-D4C4-49D5-8508-D5ECFD46A419}"/>
    <cellStyle name="Total 12 9 2 2" xfId="32060" xr:uid="{8D68F4F2-5622-4F02-8D5B-D0237C0C83D9}"/>
    <cellStyle name="Total 12 9 3" xfId="26540" xr:uid="{CB4371B4-F658-441D-8C34-EDCFFD526A0A}"/>
    <cellStyle name="Total 13" xfId="2623" xr:uid="{00000000-0005-0000-0000-0000410A0000}"/>
    <cellStyle name="Total 13 10" xfId="9156" xr:uid="{49C7A9F5-F034-4D54-8D72-EAB90C909C32}"/>
    <cellStyle name="Total 13 10 2" xfId="15627" xr:uid="{530EC6C0-003B-4259-B824-7FC905649108}"/>
    <cellStyle name="Total 13 10 2 2" xfId="32444" xr:uid="{C5D09521-1F3C-42DE-B8FC-E6BAF5736C3E}"/>
    <cellStyle name="Total 13 10 3" xfId="26926" xr:uid="{48970062-FE4E-407B-8F7E-DD28580CAF90}"/>
    <cellStyle name="Total 13 11" xfId="8970" xr:uid="{28906949-340C-4183-A346-FF05CC7D1606}"/>
    <cellStyle name="Total 13 11 2" xfId="15441" xr:uid="{6D8B3139-FDAC-4BBC-A660-493DD47E3BD0}"/>
    <cellStyle name="Total 13 11 2 2" xfId="32260" xr:uid="{9F9D16DF-EB54-4224-B3DD-A51FE97A67E4}"/>
    <cellStyle name="Total 13 11 3" xfId="26742" xr:uid="{181A0A47-E08B-431D-BE07-4D5A4DF3C56B}"/>
    <cellStyle name="Total 13 12" xfId="9388" xr:uid="{BB4E2252-6DBA-4FEC-BB63-7D8426E76F27}"/>
    <cellStyle name="Total 13 12 2" xfId="15859" xr:uid="{A811A015-CF25-4E3B-A941-037E00B0884C}"/>
    <cellStyle name="Total 13 12 2 2" xfId="32669" xr:uid="{F85E3013-8FD1-4725-826B-7A423B73FC2B}"/>
    <cellStyle name="Total 13 12 3" xfId="27149" xr:uid="{023A3D32-FD11-41F1-9D18-0AC7ABEFA46E}"/>
    <cellStyle name="Total 13 13" xfId="9917" xr:uid="{4388803B-6C4D-4B8C-888E-285168C0E9F0}"/>
    <cellStyle name="Total 13 13 2" xfId="16388" xr:uid="{D4380645-0B84-4B75-A499-AB5682CBFC2F}"/>
    <cellStyle name="Total 13 13 2 2" xfId="33005" xr:uid="{25CC15FE-C19E-479B-AFEE-F624BD0CD23E}"/>
    <cellStyle name="Total 13 13 3" xfId="27493" xr:uid="{3CF34DA3-6036-48E4-8857-E0129600E5DF}"/>
    <cellStyle name="Total 13 14" xfId="10097" xr:uid="{B0FB9CCA-9509-4B6C-B5E5-8A0881680B6D}"/>
    <cellStyle name="Total 13 14 2" xfId="16568" xr:uid="{614A6573-5C28-45E4-B5AF-5C176D27993B}"/>
    <cellStyle name="Total 13 14 2 2" xfId="33183" xr:uid="{286FF910-6190-42AA-B07E-5EFC9534126C}"/>
    <cellStyle name="Total 13 14 3" xfId="27670" xr:uid="{068D478B-2556-4BAB-A826-EF1683D3F9B8}"/>
    <cellStyle name="Total 13 15" xfId="10274" xr:uid="{53B601EE-E93B-4404-A904-0528B4A4C9EA}"/>
    <cellStyle name="Total 13 15 2" xfId="16745" xr:uid="{488F866C-E8B4-450C-8822-6E3757D3167F}"/>
    <cellStyle name="Total 13 15 2 2" xfId="33358" xr:uid="{601E571A-B380-4CBF-9948-8E14058ECF73}"/>
    <cellStyle name="Total 13 15 3" xfId="27846" xr:uid="{437C6AC9-1F46-4D3B-A46C-B7E3A9A381A4}"/>
    <cellStyle name="Total 13 16" xfId="10438" xr:uid="{8EDFC485-EF06-4120-9EDB-21B42C8761AE}"/>
    <cellStyle name="Total 13 16 2" xfId="16909" xr:uid="{3F47DD65-8CE7-4F4A-992F-EE1C0C3803F4}"/>
    <cellStyle name="Total 13 16 2 2" xfId="33520" xr:uid="{324B4371-6EEE-43C5-B532-168B7CA7D46C}"/>
    <cellStyle name="Total 13 16 3" xfId="28008" xr:uid="{E501F0AE-6827-4BDE-9110-70A10748A452}"/>
    <cellStyle name="Total 13 17" xfId="10596" xr:uid="{B5AA6201-826F-4A41-8EBB-25E9A505358E}"/>
    <cellStyle name="Total 13 17 2" xfId="17067" xr:uid="{8A99EE16-921E-4DAB-9AC1-FF82AC6D1816}"/>
    <cellStyle name="Total 13 17 2 2" xfId="33677" xr:uid="{31BC364C-CD14-4B92-B430-424271D81D25}"/>
    <cellStyle name="Total 13 17 3" xfId="28165" xr:uid="{A3939B34-3DF5-48E6-8B57-4ECBC055A6E8}"/>
    <cellStyle name="Total 13 18" xfId="11244" xr:uid="{790EA4C6-56F2-4CB4-9F0F-7CC0EC692FE9}"/>
    <cellStyle name="Total 13 18 2" xfId="28558" xr:uid="{D6F8E5FA-2F89-4BBA-A1EE-144C6AD12881}"/>
    <cellStyle name="Total 13 19" xfId="11811" xr:uid="{0C42CABD-150A-4435-9984-07922EBD70E1}"/>
    <cellStyle name="Total 13 19 2" xfId="29092" xr:uid="{BAB10FD4-DA09-4BA0-9E0E-4386008A61F4}"/>
    <cellStyle name="Total 13 2" xfId="2624" xr:uid="{00000000-0005-0000-0000-0000420A0000}"/>
    <cellStyle name="Total 13 2 2" xfId="4383" xr:uid="{3E2CFF47-4D99-499B-8ED0-0617AD340755}"/>
    <cellStyle name="Total 13 2 2 2" xfId="13694" xr:uid="{965E0255-41A7-419D-A7E1-2CA0F0AD4FC3}"/>
    <cellStyle name="Total 13 2 2 2 2" xfId="30835" xr:uid="{5DCE3287-CF16-4C8F-8D5E-95D8AAFBEC34}"/>
    <cellStyle name="Total 13 2 2 3" xfId="25308" xr:uid="{57D390BA-6EF9-4168-9DC2-31CA05DE099C}"/>
    <cellStyle name="Total 13 2 3" xfId="11812" xr:uid="{00BD435F-52E8-4FC4-BC3D-B2334B31C844}"/>
    <cellStyle name="Total 13 2 3 2" xfId="29093" xr:uid="{2ED91A1A-9A1A-4AFC-B51F-8BB64398CFD7}"/>
    <cellStyle name="Total 13 2 4" xfId="12569" xr:uid="{D29F42CF-B9E7-4ACE-997D-F19ECC8627FC}"/>
    <cellStyle name="Total 13 2 4 2" xfId="29795" xr:uid="{5E10B2B8-5144-470E-AB7D-261C4655120F}"/>
    <cellStyle name="Total 13 2 5" xfId="24296" xr:uid="{85748444-A467-47BF-B1FC-129548A3FAD6}"/>
    <cellStyle name="Total 13 20" xfId="11353" xr:uid="{5C69B268-82D0-4C1F-93A8-04F51D22F543}"/>
    <cellStyle name="Total 13 20 2" xfId="28640" xr:uid="{AD325844-6027-48F0-9B2D-437A77903084}"/>
    <cellStyle name="Total 13 21" xfId="12012" xr:uid="{93B3B99E-6815-491B-9B6E-166C1B9C27A2}"/>
    <cellStyle name="Total 13 21 2" xfId="29288" xr:uid="{8E21A56B-BC20-49ED-84E9-F5A78840F874}"/>
    <cellStyle name="Total 13 22" xfId="12181" xr:uid="{4B1392E4-1A49-435E-8401-27F63D1CA31D}"/>
    <cellStyle name="Total 13 22 2" xfId="29453" xr:uid="{12560C3A-B371-4C0D-97A3-D55E95F62648}"/>
    <cellStyle name="Total 13 23" xfId="12291" xr:uid="{521301DB-F340-4652-B9B4-CD1E8D336F06}"/>
    <cellStyle name="Total 13 23 2" xfId="29562" xr:uid="{A4F3A5B4-779C-49CF-A8BE-F212570F309C}"/>
    <cellStyle name="Total 13 24" xfId="17317" xr:uid="{6DD5759D-E890-4D3D-AD93-15F2678FF4F3}"/>
    <cellStyle name="Total 13 24 2" xfId="33880" xr:uid="{B4302931-B585-4C76-B6E7-C9857D34BD1D}"/>
    <cellStyle name="Total 13 25" xfId="24295" xr:uid="{CD6359AA-F18F-4275-957B-5DF99B2E1CE9}"/>
    <cellStyle name="Total 13 26" xfId="34276" xr:uid="{309852CB-1974-47FD-BBBB-91C22A40A0E0}"/>
    <cellStyle name="Total 13 27" xfId="24158" xr:uid="{33445D1F-7429-4463-8E01-88C4099A6222}"/>
    <cellStyle name="Total 13 28" xfId="30461" xr:uid="{3A1610D8-CE95-4B91-8B3B-B61133C96530}"/>
    <cellStyle name="Total 13 3" xfId="3727" xr:uid="{D4A0B537-429B-4AA2-AAB4-9096E2FBFE18}"/>
    <cellStyle name="Total 13 3 2" xfId="13693" xr:uid="{FAA0D71C-9CB8-4F20-B071-5D8D39652E6C}"/>
    <cellStyle name="Total 13 3 2 2" xfId="30834" xr:uid="{CA29FD4E-FB13-4FB6-BD77-B918B44768D5}"/>
    <cellStyle name="Total 13 3 3" xfId="7315" xr:uid="{3C7DDFA7-638A-4343-BB98-F38332F24699}"/>
    <cellStyle name="Total 13 3 4" xfId="25307" xr:uid="{77EF5816-2642-4C3D-B059-337A05714347}"/>
    <cellStyle name="Total 13 4" xfId="3885" xr:uid="{54465F3A-9643-49F2-B909-C356D31B87CC}"/>
    <cellStyle name="Total 13 4 2" xfId="14203" xr:uid="{DFFEEA6F-0432-4A2D-B284-BE4AAC92C97C}"/>
    <cellStyle name="Total 13 4 2 2" xfId="31229" xr:uid="{E23C616B-736C-468A-BBC8-A74D28325138}"/>
    <cellStyle name="Total 13 4 3" xfId="25708" xr:uid="{1EADB8C2-899D-44B9-9299-2398972DCDC2}"/>
    <cellStyle name="Total 13 5" xfId="7611" xr:uid="{94084BCD-7CE5-410D-B489-B79594F700D4}"/>
    <cellStyle name="Total 13 5 2" xfId="14015" xr:uid="{B1BFCCE5-644D-4030-BAA7-8E82EBB491D1}"/>
    <cellStyle name="Total 13 5 2 2" xfId="31043" xr:uid="{0C806D8E-AF18-424F-93C5-FF1918438777}"/>
    <cellStyle name="Total 13 5 3" xfId="25522" xr:uid="{D67E989E-E36C-461D-8378-65C6FC40B430}"/>
    <cellStyle name="Total 13 6" xfId="7965" xr:uid="{E33F9792-9F91-483F-87F5-39D776E8A109}"/>
    <cellStyle name="Total 13 6 2" xfId="14436" xr:uid="{252F9A14-E40F-44E8-8D79-B5B0F6E81378}"/>
    <cellStyle name="Total 13 6 2 2" xfId="31452" xr:uid="{631670E5-016E-4F06-ADA9-F702963EFB99}"/>
    <cellStyle name="Total 13 6 3" xfId="25931" xr:uid="{FFF8441D-747B-4CC8-ACC4-341D8CEABD28}"/>
    <cellStyle name="Total 13 7" xfId="8582" xr:uid="{9DC3FC83-DFFD-4EBE-B137-BEDD67CAB1E5}"/>
    <cellStyle name="Total 13 7 2" xfId="15053" xr:uid="{BF935ECA-68D5-4DAF-AF06-2779E1A82299}"/>
    <cellStyle name="Total 13 7 2 2" xfId="31958" xr:uid="{9DBD5E63-BE92-47A1-80E1-7EFF77678D08}"/>
    <cellStyle name="Total 13 7 3" xfId="26437" xr:uid="{D6FAE7AC-E485-49C7-A225-C2C5A8D471DC}"/>
    <cellStyle name="Total 13 8" xfId="8674" xr:uid="{68E2E960-DD6C-4AB5-BDC3-B49E6E60BF83}"/>
    <cellStyle name="Total 13 8 2" xfId="15145" xr:uid="{3E92B5C3-8266-4A83-885D-34F069EA6799}"/>
    <cellStyle name="Total 13 8 2 2" xfId="32045" xr:uid="{463005A4-5126-476E-A88B-C8EE78D65CA1}"/>
    <cellStyle name="Total 13 8 3" xfId="26525" xr:uid="{CFA1AA51-7D03-48E7-8F30-AF3B8D7BC72C}"/>
    <cellStyle name="Total 13 9" xfId="8430" xr:uid="{2E73055C-AE1B-4F5A-AA1E-215D5766D60B}"/>
    <cellStyle name="Total 13 9 2" xfId="14901" xr:uid="{38508D94-0595-42E5-98DC-50EA0FA2E99A}"/>
    <cellStyle name="Total 13 9 2 2" xfId="31812" xr:uid="{B1C6CA5E-4B21-4C26-9DA7-90A861755200}"/>
    <cellStyle name="Total 13 9 3" xfId="26293" xr:uid="{0D8A13A3-8D2E-4138-AC8C-A4147FCC7378}"/>
    <cellStyle name="Total 14" xfId="2625" xr:uid="{00000000-0005-0000-0000-0000430A0000}"/>
    <cellStyle name="Total 14 10" xfId="9157" xr:uid="{9DCACEA7-D531-404F-AC3B-35EB993046A8}"/>
    <cellStyle name="Total 14 10 2" xfId="15628" xr:uid="{1B501653-F92A-4D04-BA30-CC7CB8809373}"/>
    <cellStyle name="Total 14 10 2 2" xfId="32445" xr:uid="{46BF7BAC-B48E-46F6-8599-14F4BF6A8A85}"/>
    <cellStyle name="Total 14 10 3" xfId="26927" xr:uid="{B4A63D0B-18B1-4F0E-A9E8-F4F53500DA61}"/>
    <cellStyle name="Total 14 11" xfId="8971" xr:uid="{64F68B2A-0993-491A-B1F5-795DE774F1AF}"/>
    <cellStyle name="Total 14 11 2" xfId="15442" xr:uid="{3B73BF5B-5F9E-4417-8865-62E32FECC60A}"/>
    <cellStyle name="Total 14 11 2 2" xfId="32261" xr:uid="{FD05E0E7-ED41-4D61-96E7-164B9CD13311}"/>
    <cellStyle name="Total 14 11 3" xfId="26743" xr:uid="{30454835-6395-40AB-A2F2-B0B9BE9813AB}"/>
    <cellStyle name="Total 14 12" xfId="9389" xr:uid="{65918A7B-7CEE-4FBE-BBCF-7510AAD9396F}"/>
    <cellStyle name="Total 14 12 2" xfId="15860" xr:uid="{85E0A818-FE5B-425D-B857-8D76586DEDFC}"/>
    <cellStyle name="Total 14 12 2 2" xfId="32670" xr:uid="{170EA444-5391-446C-8240-B6B50A849662}"/>
    <cellStyle name="Total 14 12 3" xfId="27150" xr:uid="{3FF40F47-2E33-4F13-836D-3040504FC876}"/>
    <cellStyle name="Total 14 13" xfId="9918" xr:uid="{A7F2250F-6476-4076-B1BC-FC6F51CD3ECD}"/>
    <cellStyle name="Total 14 13 2" xfId="16389" xr:uid="{734F322E-590B-4DAF-B12B-F8A6BED4250E}"/>
    <cellStyle name="Total 14 13 2 2" xfId="33006" xr:uid="{121A6C49-BAE2-4538-B552-83E9C3A9C4E4}"/>
    <cellStyle name="Total 14 13 3" xfId="27494" xr:uid="{F8C0634A-53CD-421F-BB10-5C232CE23F6A}"/>
    <cellStyle name="Total 14 14" xfId="10098" xr:uid="{27A6C4BB-5D82-4D4C-80E9-694BDA57E36D}"/>
    <cellStyle name="Total 14 14 2" xfId="16569" xr:uid="{31D0CD0E-3EB7-4783-A963-D593428D209C}"/>
    <cellStyle name="Total 14 14 2 2" xfId="33184" xr:uid="{F85003DD-5D24-44BF-8F9B-9D339A8E6FE0}"/>
    <cellStyle name="Total 14 14 3" xfId="27671" xr:uid="{EAF322E0-2D4E-4AD0-91E4-841CD8D5F7B2}"/>
    <cellStyle name="Total 14 15" xfId="10275" xr:uid="{BB407107-2151-4F88-A238-F7EB0739F31E}"/>
    <cellStyle name="Total 14 15 2" xfId="16746" xr:uid="{1A225938-ED18-48F8-8CF8-C1F7697A35A6}"/>
    <cellStyle name="Total 14 15 2 2" xfId="33359" xr:uid="{5F3AF72E-CC54-4B11-81F5-B0C51381EBD7}"/>
    <cellStyle name="Total 14 15 3" xfId="27847" xr:uid="{D86BC523-2A11-4FA1-99A5-539DA8B64752}"/>
    <cellStyle name="Total 14 16" xfId="10439" xr:uid="{8D4FC680-8FB9-4E9A-996B-A48282F3382A}"/>
    <cellStyle name="Total 14 16 2" xfId="16910" xr:uid="{7A9EAEAF-FE4F-4FF4-A412-3B42AC9C700A}"/>
    <cellStyle name="Total 14 16 2 2" xfId="33521" xr:uid="{BAA9391E-5F8B-488F-91F6-3BF106ABAFF0}"/>
    <cellStyle name="Total 14 16 3" xfId="28009" xr:uid="{4F91C841-7426-4E1F-B4F0-2FA01EC64FFD}"/>
    <cellStyle name="Total 14 17" xfId="10597" xr:uid="{D4558B54-0537-4D97-8218-CFF0D79A7ECE}"/>
    <cellStyle name="Total 14 17 2" xfId="17068" xr:uid="{31343A37-71A1-40FA-BDDA-1DE82DE2195A}"/>
    <cellStyle name="Total 14 17 2 2" xfId="33678" xr:uid="{85726AC4-CA6C-4C6E-BE01-3A5D19A6549F}"/>
    <cellStyle name="Total 14 17 3" xfId="28166" xr:uid="{037DFB42-95BB-42F3-A8A7-C5D0056685BC}"/>
    <cellStyle name="Total 14 18" xfId="11245" xr:uid="{ABB2716D-5289-4166-BEEB-1A9E2D0283F6}"/>
    <cellStyle name="Total 14 18 2" xfId="28559" xr:uid="{B0EC07DF-4CD9-4BCA-A1F6-1CACC4FBC626}"/>
    <cellStyle name="Total 14 19" xfId="11813" xr:uid="{CD1FE00D-EA57-4E2D-BB9B-0243601D1F3F}"/>
    <cellStyle name="Total 14 19 2" xfId="29094" xr:uid="{24FCFADB-551C-4EB7-9F77-684C228DCAF1}"/>
    <cellStyle name="Total 14 2" xfId="2626" xr:uid="{00000000-0005-0000-0000-0000440A0000}"/>
    <cellStyle name="Total 14 2 2" xfId="4384" xr:uid="{D9ABF7EE-4C72-4A5A-9731-6722720829AB}"/>
    <cellStyle name="Total 14 2 2 2" xfId="13696" xr:uid="{BF4957A7-F323-4932-AE1F-21BE8B365FE1}"/>
    <cellStyle name="Total 14 2 2 2 2" xfId="30837" xr:uid="{E744F9B3-E968-4453-B701-85ED9D6180B0}"/>
    <cellStyle name="Total 14 2 2 3" xfId="25310" xr:uid="{5149C3C3-A14F-4B31-9CA2-17BCD0CEF54C}"/>
    <cellStyle name="Total 14 2 3" xfId="11814" xr:uid="{7651EBCC-759C-46F1-993F-C3F7EDF588D1}"/>
    <cellStyle name="Total 14 2 3 2" xfId="29095" xr:uid="{FFFF8EFC-FF85-4A9D-BAAD-F63885F4473D}"/>
    <cellStyle name="Total 14 2 4" xfId="12570" xr:uid="{F517FACE-1D7A-4A7E-9709-707E276694E9}"/>
    <cellStyle name="Total 14 2 4 2" xfId="29796" xr:uid="{D02AB1FF-E43D-43E1-AFCE-EA3FFB01DFF8}"/>
    <cellStyle name="Total 14 2 5" xfId="24298" xr:uid="{68F5AB97-03E5-41A9-8569-F3DA29734D36}"/>
    <cellStyle name="Total 14 20" xfId="11354" xr:uid="{E334DB52-7DCC-4C6E-A537-E46FA6941530}"/>
    <cellStyle name="Total 14 20 2" xfId="28641" xr:uid="{EB00B986-14FF-4999-9E3C-F9087AB355E8}"/>
    <cellStyle name="Total 14 21" xfId="12013" xr:uid="{082A02BE-1DB6-4395-953A-1FCF60E4ABEB}"/>
    <cellStyle name="Total 14 21 2" xfId="29289" xr:uid="{B3CD8E89-C0F2-4E23-ADDD-F4B6B45BFD4B}"/>
    <cellStyle name="Total 14 22" xfId="12182" xr:uid="{1D8224CD-EA30-4D2A-9885-CF9F1F0704AC}"/>
    <cellStyle name="Total 14 22 2" xfId="29454" xr:uid="{61CFB1F9-C665-4EB2-A2F0-575EA6AF6EA6}"/>
    <cellStyle name="Total 14 23" xfId="12292" xr:uid="{99F7FAA8-7A59-4375-A921-72229E1841DC}"/>
    <cellStyle name="Total 14 23 2" xfId="29563" xr:uid="{C4881096-FBCB-4F4D-A636-1ADDA44BEDB1}"/>
    <cellStyle name="Total 14 24" xfId="17318" xr:uid="{ED22E3A0-81ED-4836-A788-4696D97D6EC2}"/>
    <cellStyle name="Total 14 24 2" xfId="33881" xr:uid="{3FF6E3D6-065D-4051-97AE-C8FC729CF408}"/>
    <cellStyle name="Total 14 25" xfId="24297" xr:uid="{06929550-1B55-485D-839D-D1E5224A2FD6}"/>
    <cellStyle name="Total 14 26" xfId="25362" xr:uid="{1E30C2B4-56AC-44A7-B414-871C6FC8561A}"/>
    <cellStyle name="Total 14 27" xfId="34234" xr:uid="{15017950-A49E-4814-835A-DDC4B4555EE6}"/>
    <cellStyle name="Total 14 28" xfId="26159" xr:uid="{4F6008BD-49CA-463F-B447-A8889731D5A3}"/>
    <cellStyle name="Total 14 3" xfId="3728" xr:uid="{F172138A-309D-45C5-8619-65549C71FD94}"/>
    <cellStyle name="Total 14 3 2" xfId="13695" xr:uid="{36BA317B-FB8E-435C-A5CC-C50537E9715C}"/>
    <cellStyle name="Total 14 3 2 2" xfId="30836" xr:uid="{5E2A845A-22FC-478F-94D0-89884D4FCE60}"/>
    <cellStyle name="Total 14 3 3" xfId="7316" xr:uid="{68DC8101-3FD1-4843-BE6C-08FB95943F8E}"/>
    <cellStyle name="Total 14 3 4" xfId="25309" xr:uid="{1C6A6565-FF99-4C31-8DE7-669D3960FED6}"/>
    <cellStyle name="Total 14 4" xfId="3886" xr:uid="{F6C4AE91-A886-4693-ACDB-D7D2EABD659E}"/>
    <cellStyle name="Total 14 4 2" xfId="14204" xr:uid="{9BA122A1-373A-452F-A15E-685360EAFAB7}"/>
    <cellStyle name="Total 14 4 2 2" xfId="31230" xr:uid="{DD952CE2-C1EE-41A6-A3BC-8253ED4E33EB}"/>
    <cellStyle name="Total 14 4 3" xfId="25709" xr:uid="{C85D6324-3A1E-46DC-9CD6-53A165F31D57}"/>
    <cellStyle name="Total 14 5" xfId="7612" xr:uid="{47503C25-7FD6-4633-8317-2FB96B9795BC}"/>
    <cellStyle name="Total 14 5 2" xfId="14016" xr:uid="{4205EBEE-4AE9-4BA9-9ABC-0BC473599CBC}"/>
    <cellStyle name="Total 14 5 2 2" xfId="31044" xr:uid="{975FD19D-C1BC-4696-8F71-B556DBA07DF1}"/>
    <cellStyle name="Total 14 5 3" xfId="25523" xr:uid="{F5153538-DF24-4F1A-A80B-6EE104665BFB}"/>
    <cellStyle name="Total 14 6" xfId="7966" xr:uid="{B2302993-8501-4779-99F7-4460E5D14948}"/>
    <cellStyle name="Total 14 6 2" xfId="14437" xr:uid="{AB237DB5-C8E0-4687-9110-4C17A4826E14}"/>
    <cellStyle name="Total 14 6 2 2" xfId="31453" xr:uid="{42D2B761-A1A1-4194-931A-1809FE66A532}"/>
    <cellStyle name="Total 14 6 3" xfId="25932" xr:uid="{97D70403-F9A7-4E97-95EA-F5F97E2E89A4}"/>
    <cellStyle name="Total 14 7" xfId="8583" xr:uid="{F2BBC8D2-B1AE-45B4-9247-0CAB8BC19B89}"/>
    <cellStyle name="Total 14 7 2" xfId="15054" xr:uid="{607D7737-8B87-4347-ADBE-DF9BF6A5B1CA}"/>
    <cellStyle name="Total 14 7 2 2" xfId="31959" xr:uid="{DB29D4B7-6212-459F-A5CD-A90FAB919896}"/>
    <cellStyle name="Total 14 7 3" xfId="26438" xr:uid="{354AB457-C786-44EC-8968-D0622E6FB043}"/>
    <cellStyle name="Total 14 8" xfId="8675" xr:uid="{E694D899-44A1-4B2F-BCC2-4F317C94E3C2}"/>
    <cellStyle name="Total 14 8 2" xfId="15146" xr:uid="{74DE0F7F-C0B6-45DA-A998-738D4BB771EE}"/>
    <cellStyle name="Total 14 8 2 2" xfId="32046" xr:uid="{10EF844D-121A-485A-AD5F-0BA88845D97A}"/>
    <cellStyle name="Total 14 8 3" xfId="26526" xr:uid="{1CCC6585-8C64-4896-BAFC-26017F0B6BDF}"/>
    <cellStyle name="Total 14 9" xfId="8431" xr:uid="{B75DB30B-4595-45DE-8C7E-0AF79F2A12A3}"/>
    <cellStyle name="Total 14 9 2" xfId="14902" xr:uid="{8CEF7E27-992B-4521-9BE8-0402026ED540}"/>
    <cellStyle name="Total 14 9 2 2" xfId="31813" xr:uid="{B03AD91E-7634-4637-AE3B-FEE9585F24ED}"/>
    <cellStyle name="Total 14 9 3" xfId="26294" xr:uid="{E4F2BC87-5E62-4631-9CC7-6F76FC2143EA}"/>
    <cellStyle name="Total 15" xfId="2627" xr:uid="{00000000-0005-0000-0000-0000450A0000}"/>
    <cellStyle name="Total 15 10" xfId="9158" xr:uid="{36AD83A7-FA6A-4A91-B316-25CA13946F68}"/>
    <cellStyle name="Total 15 10 2" xfId="15629" xr:uid="{A2058056-338D-4FEC-BC3B-DCC4C985968F}"/>
    <cellStyle name="Total 15 10 2 2" xfId="32446" xr:uid="{8EEC3B10-714D-4E9A-BA03-1221B9E80A1C}"/>
    <cellStyle name="Total 15 10 3" xfId="26928" xr:uid="{291F7249-DDCF-4460-9A5F-58CF7FD47B11}"/>
    <cellStyle name="Total 15 11" xfId="8972" xr:uid="{4698E6A5-8D3E-48DF-B95C-37FD99063F2A}"/>
    <cellStyle name="Total 15 11 2" xfId="15443" xr:uid="{A50E632B-50B7-4E4B-9898-21402ACAB811}"/>
    <cellStyle name="Total 15 11 2 2" xfId="32262" xr:uid="{85205352-6F2B-494C-9382-74ADA4DF4B5E}"/>
    <cellStyle name="Total 15 11 3" xfId="26744" xr:uid="{7D4D3AA0-5CF0-4CCC-9764-F371941BD7E1}"/>
    <cellStyle name="Total 15 12" xfId="9390" xr:uid="{EF9C8353-21B0-4535-9CD7-C763E4070235}"/>
    <cellStyle name="Total 15 12 2" xfId="15861" xr:uid="{E9B32A33-F299-4B19-AE2A-861AB48B2B5D}"/>
    <cellStyle name="Total 15 12 2 2" xfId="32671" xr:uid="{ADD2C046-DA4E-4F09-822D-879CF17D55B9}"/>
    <cellStyle name="Total 15 12 3" xfId="27151" xr:uid="{CE874B29-9E7F-4F6B-9315-1DA06C442D44}"/>
    <cellStyle name="Total 15 13" xfId="9919" xr:uid="{AD08955A-0E65-410D-9A4C-B9CB2DE60944}"/>
    <cellStyle name="Total 15 13 2" xfId="16390" xr:uid="{7D045D29-6A8F-4213-B567-E32EC6E79E58}"/>
    <cellStyle name="Total 15 13 2 2" xfId="33007" xr:uid="{B86D61FD-679C-462E-A2F2-52DE26832F9D}"/>
    <cellStyle name="Total 15 13 3" xfId="27495" xr:uid="{1D796B23-7538-4198-99BF-B3D2BE84EB07}"/>
    <cellStyle name="Total 15 14" xfId="10099" xr:uid="{B84F46B9-2BAC-46A4-8B84-FF9C1492229E}"/>
    <cellStyle name="Total 15 14 2" xfId="16570" xr:uid="{21022951-F1C5-4FAC-AAA4-F43E1CFB09EF}"/>
    <cellStyle name="Total 15 14 2 2" xfId="33185" xr:uid="{C503368D-3ED8-469B-B0E7-0C42B664C66B}"/>
    <cellStyle name="Total 15 14 3" xfId="27672" xr:uid="{663BF196-DA44-4820-91A1-1D6C32D8B95F}"/>
    <cellStyle name="Total 15 15" xfId="10276" xr:uid="{56514572-DB08-41BA-BC2B-60B7298F9239}"/>
    <cellStyle name="Total 15 15 2" xfId="16747" xr:uid="{7FC98401-D96B-44C0-AD92-AA732A3C1C01}"/>
    <cellStyle name="Total 15 15 2 2" xfId="33360" xr:uid="{CBB9C33C-18D9-4883-960D-430F1C02E870}"/>
    <cellStyle name="Total 15 15 3" xfId="27848" xr:uid="{403182F3-912E-47DF-8E25-FA17B76BDBC2}"/>
    <cellStyle name="Total 15 16" xfId="10440" xr:uid="{C36FA54F-542A-4A58-B685-1D57C7F99C2F}"/>
    <cellStyle name="Total 15 16 2" xfId="16911" xr:uid="{3FD8A487-F5D0-4008-BCD7-B9BCCD89A762}"/>
    <cellStyle name="Total 15 16 2 2" xfId="33522" xr:uid="{E3426386-C538-4942-894B-2D6ECD29FAAB}"/>
    <cellStyle name="Total 15 16 3" xfId="28010" xr:uid="{B41DD329-CD49-4208-81DF-1016CAE1F11E}"/>
    <cellStyle name="Total 15 17" xfId="10598" xr:uid="{BB77E492-BBDD-45B0-894E-B1388CA8091D}"/>
    <cellStyle name="Total 15 17 2" xfId="17069" xr:uid="{5FE05C22-B24F-417C-9D8E-5D59879069B2}"/>
    <cellStyle name="Total 15 17 2 2" xfId="33679" xr:uid="{9F58791C-8FC7-49DC-AE31-5E80CD4D4ABE}"/>
    <cellStyle name="Total 15 17 3" xfId="28167" xr:uid="{813D7E5B-5C7E-4F1E-A2CA-66ECBC11D213}"/>
    <cellStyle name="Total 15 18" xfId="11246" xr:uid="{A8125CAA-5BD2-481F-9E40-8156C4D28DDB}"/>
    <cellStyle name="Total 15 18 2" xfId="28560" xr:uid="{49914F75-E045-46F4-95F7-C553A96FCDA8}"/>
    <cellStyle name="Total 15 19" xfId="11815" xr:uid="{06D8BC0A-A3BA-4B1D-B89E-4FB6066BF2D8}"/>
    <cellStyle name="Total 15 19 2" xfId="29096" xr:uid="{48C48464-DB98-4819-B467-CF6DA4A563B8}"/>
    <cellStyle name="Total 15 2" xfId="2628" xr:uid="{00000000-0005-0000-0000-0000460A0000}"/>
    <cellStyle name="Total 15 2 2" xfId="4385" xr:uid="{A7892031-595E-4825-A268-92F69A6094DB}"/>
    <cellStyle name="Total 15 2 2 2" xfId="13698" xr:uid="{1F415B3D-15EA-42ED-91AF-A645F7AF1A53}"/>
    <cellStyle name="Total 15 2 2 2 2" xfId="30839" xr:uid="{72B9DFAA-506A-4364-8091-41A15A23AEFB}"/>
    <cellStyle name="Total 15 2 2 3" xfId="25312" xr:uid="{A69F7246-D0C9-4EB1-91AB-F19E76D6B20C}"/>
    <cellStyle name="Total 15 2 3" xfId="11816" xr:uid="{F503E42B-3D5F-42A4-A8AD-D337C1986B8C}"/>
    <cellStyle name="Total 15 2 3 2" xfId="29097" xr:uid="{6C7813B5-C190-4211-9C69-F7575AF10984}"/>
    <cellStyle name="Total 15 2 4" xfId="12571" xr:uid="{78B2E84F-B4AF-4E44-9D81-34EB4CBB217A}"/>
    <cellStyle name="Total 15 2 4 2" xfId="29797" xr:uid="{BC0721AF-3BE9-488B-89ED-8D82702F1E8B}"/>
    <cellStyle name="Total 15 2 5" xfId="24300" xr:uid="{7C22F638-F5D1-497B-A86E-C64D21292853}"/>
    <cellStyle name="Total 15 20" xfId="11355" xr:uid="{3F38AB0B-CE88-409C-BBB3-37AB537036BC}"/>
    <cellStyle name="Total 15 20 2" xfId="28642" xr:uid="{6DA4C200-E033-4010-8E52-3DA6105A2B99}"/>
    <cellStyle name="Total 15 21" xfId="12014" xr:uid="{CC5763BC-0DAE-4524-BD9F-00480AA33F43}"/>
    <cellStyle name="Total 15 21 2" xfId="29290" xr:uid="{EA42D7D9-AB42-44B2-9B05-241F8B1B766C}"/>
    <cellStyle name="Total 15 22" xfId="12183" xr:uid="{366DAAEE-4131-410D-8407-80AEDA144018}"/>
    <cellStyle name="Total 15 22 2" xfId="29455" xr:uid="{552878D6-1E33-4C5A-B797-0A38105B3336}"/>
    <cellStyle name="Total 15 23" xfId="12293" xr:uid="{A4C5F56F-4404-428F-9B7A-34830C7DBD5A}"/>
    <cellStyle name="Total 15 23 2" xfId="29564" xr:uid="{7C2C899E-8B65-424E-8DB5-4A4B88B1D2EA}"/>
    <cellStyle name="Total 15 24" xfId="17319" xr:uid="{9FAB39D3-C3E0-4F88-B1B3-1BF5048A8ADA}"/>
    <cellStyle name="Total 15 24 2" xfId="33882" xr:uid="{128CAFD7-09F0-409A-826A-23C9CEA96B07}"/>
    <cellStyle name="Total 15 25" xfId="24299" xr:uid="{83ACEF49-90B2-41BD-9F21-9AD4A4910153}"/>
    <cellStyle name="Total 15 26" xfId="34180" xr:uid="{6AB576C5-2F01-4E0A-B384-712A87271EA1}"/>
    <cellStyle name="Total 15 27" xfId="24145" xr:uid="{A0DCF2AB-F7E8-45A3-8CCB-A0978F85BD33}"/>
    <cellStyle name="Total 15 28" xfId="34059" xr:uid="{CA2CB111-FCAC-4D5F-A358-6C538E1651F4}"/>
    <cellStyle name="Total 15 3" xfId="3729" xr:uid="{8F513A61-49F1-42B1-9005-E596941EBDCD}"/>
    <cellStyle name="Total 15 3 2" xfId="13697" xr:uid="{D7391DAA-A06C-4D50-B06F-6D4B868356A3}"/>
    <cellStyle name="Total 15 3 2 2" xfId="30838" xr:uid="{BA70FDDF-CB4A-4338-8AF1-434C187CA414}"/>
    <cellStyle name="Total 15 3 3" xfId="7318" xr:uid="{E15F42FD-7C67-4D6E-A193-A8F321CBDB43}"/>
    <cellStyle name="Total 15 3 4" xfId="25311" xr:uid="{4727A519-9A42-4269-96F9-D25C2D343896}"/>
    <cellStyle name="Total 15 4" xfId="3887" xr:uid="{841FA0FC-A8FB-4A81-A9A2-6D1E9547489B}"/>
    <cellStyle name="Total 15 4 2" xfId="14205" xr:uid="{C395E6E7-0EEB-4648-AFB5-293653230FDA}"/>
    <cellStyle name="Total 15 4 2 2" xfId="31231" xr:uid="{FE931EBF-3C20-4B59-8B7B-DA83FD575CBF}"/>
    <cellStyle name="Total 15 4 3" xfId="25710" xr:uid="{7AEA962C-4E8F-4DBC-91AC-96FAEA6813E4}"/>
    <cellStyle name="Total 15 5" xfId="7613" xr:uid="{DE414A7B-B7DA-4725-9817-659ADDE45C41}"/>
    <cellStyle name="Total 15 5 2" xfId="14017" xr:uid="{0976B1C4-4FC6-4542-B96D-541F48E43BEE}"/>
    <cellStyle name="Total 15 5 2 2" xfId="31045" xr:uid="{C642A9CE-9EC3-4F05-BA52-9886D6A67BD2}"/>
    <cellStyle name="Total 15 5 3" xfId="25524" xr:uid="{DA4CCB85-C4C3-49F2-8BE0-A30BF524DDC1}"/>
    <cellStyle name="Total 15 6" xfId="7967" xr:uid="{A54A31D1-F942-49AB-876E-969FC2383517}"/>
    <cellStyle name="Total 15 6 2" xfId="14438" xr:uid="{C92C117C-BC1F-4AB4-AB80-04408BE4F59C}"/>
    <cellStyle name="Total 15 6 2 2" xfId="31454" xr:uid="{8B4133DF-A68B-45E4-A488-9ECB0B6EFD1A}"/>
    <cellStyle name="Total 15 6 3" xfId="25933" xr:uid="{F9C90EAC-A19E-4308-AE73-2D4098FFCA38}"/>
    <cellStyle name="Total 15 7" xfId="8584" xr:uid="{03D07CB2-321F-4A1A-AF15-16717B14EAED}"/>
    <cellStyle name="Total 15 7 2" xfId="15055" xr:uid="{F29958EF-6820-41E7-8CAB-C5BD1E4BBE53}"/>
    <cellStyle name="Total 15 7 2 2" xfId="31960" xr:uid="{FDA90F26-9383-485C-930E-C74943C395FA}"/>
    <cellStyle name="Total 15 7 3" xfId="26439" xr:uid="{BBA7D6B8-BBD9-4B80-A8C7-3F7B3DA3E9E1}"/>
    <cellStyle name="Total 15 8" xfId="8676" xr:uid="{30EE7545-5F07-4218-82AA-106AB3496978}"/>
    <cellStyle name="Total 15 8 2" xfId="15147" xr:uid="{977D4782-3113-409E-80C6-A66F43CA44D6}"/>
    <cellStyle name="Total 15 8 2 2" xfId="32047" xr:uid="{C6A88641-423D-4864-89CC-7F0B1D8E459D}"/>
    <cellStyle name="Total 15 8 3" xfId="26527" xr:uid="{50675052-0872-4EA3-A80E-0E11CE50BF83}"/>
    <cellStyle name="Total 15 9" xfId="8432" xr:uid="{FBA5EFB1-34A0-4014-8221-334053ACF23B}"/>
    <cellStyle name="Total 15 9 2" xfId="14903" xr:uid="{F9C2C285-81FF-4252-94AE-508BA36EEBBB}"/>
    <cellStyle name="Total 15 9 2 2" xfId="31814" xr:uid="{E0149604-05BE-417C-B638-882284B796AB}"/>
    <cellStyle name="Total 15 9 3" xfId="26295" xr:uid="{D720DAAF-BC17-4590-88C2-0A77E7169F57}"/>
    <cellStyle name="Total 16" xfId="2629" xr:uid="{00000000-0005-0000-0000-0000470A0000}"/>
    <cellStyle name="Total 16 10" xfId="9159" xr:uid="{522E00F6-DCCD-4A37-AED3-5225B96E8CDD}"/>
    <cellStyle name="Total 16 10 2" xfId="15630" xr:uid="{4F938216-1510-4D97-9ECD-C3AF9CC3489F}"/>
    <cellStyle name="Total 16 10 2 2" xfId="32447" xr:uid="{BAD04EE8-67C3-495F-B1E8-FCC680DD7BA1}"/>
    <cellStyle name="Total 16 10 3" xfId="26929" xr:uid="{A6B36921-1077-419F-8547-BBE4C928FF4C}"/>
    <cellStyle name="Total 16 11" xfId="8973" xr:uid="{F9FE6531-167C-48ED-8A01-BD07C24BA8A8}"/>
    <cellStyle name="Total 16 11 2" xfId="15444" xr:uid="{143E2AA4-FCB5-4F15-AE43-2F5E3A99163E}"/>
    <cellStyle name="Total 16 11 2 2" xfId="32263" xr:uid="{A2CC5C93-425B-4361-93F8-DE88E96F606C}"/>
    <cellStyle name="Total 16 11 3" xfId="26745" xr:uid="{E2319A31-9DC0-4C0A-9E14-6F5330962F6C}"/>
    <cellStyle name="Total 16 12" xfId="9391" xr:uid="{B9C30A9A-A3C4-4F18-931F-494066E7B395}"/>
    <cellStyle name="Total 16 12 2" xfId="15862" xr:uid="{4C745DFB-13CE-440D-B727-B06F0B017C44}"/>
    <cellStyle name="Total 16 12 2 2" xfId="32672" xr:uid="{4BA4E1C7-3D14-4C7E-8655-099BF5F1BD47}"/>
    <cellStyle name="Total 16 12 3" xfId="27152" xr:uid="{A87DBA1D-B4A3-4C89-B07D-B92E76816FD3}"/>
    <cellStyle name="Total 16 13" xfId="9920" xr:uid="{D1FBD990-8935-459A-B872-E9A65DB3DE96}"/>
    <cellStyle name="Total 16 13 2" xfId="16391" xr:uid="{E7FBA1B9-887A-49AE-86EA-EB9D48A3FE94}"/>
    <cellStyle name="Total 16 13 2 2" xfId="33008" xr:uid="{4284AA30-AD33-4B90-B461-9EAE51AB043A}"/>
    <cellStyle name="Total 16 13 3" xfId="27496" xr:uid="{0E2C3D93-180D-4216-B601-D86AF7B5BD81}"/>
    <cellStyle name="Total 16 14" xfId="10100" xr:uid="{F9136B50-9FFA-45B6-8BB1-9E236C5926A8}"/>
    <cellStyle name="Total 16 14 2" xfId="16571" xr:uid="{D2ED9031-E6B2-4470-A0D2-C0A2163BA531}"/>
    <cellStyle name="Total 16 14 2 2" xfId="33186" xr:uid="{4B8C2A48-2471-4671-95CC-D6CF395F3719}"/>
    <cellStyle name="Total 16 14 3" xfId="27673" xr:uid="{2E6E82D5-A193-4D29-AD40-91DB33138E21}"/>
    <cellStyle name="Total 16 15" xfId="10277" xr:uid="{3A405C40-7AF0-4B00-9119-513A93C61A7D}"/>
    <cellStyle name="Total 16 15 2" xfId="16748" xr:uid="{F040D7F7-0054-459A-8C1E-8AAC294A52B7}"/>
    <cellStyle name="Total 16 15 2 2" xfId="33361" xr:uid="{6DE31974-3BFD-4CCA-ABD0-FB93FAC3B92B}"/>
    <cellStyle name="Total 16 15 3" xfId="27849" xr:uid="{A17DF36A-060D-4F72-B313-56CF4D9C61BD}"/>
    <cellStyle name="Total 16 16" xfId="10441" xr:uid="{D74037A2-7CF3-4AF6-AD30-95281543EBBD}"/>
    <cellStyle name="Total 16 16 2" xfId="16912" xr:uid="{862A896A-8DBF-484E-837C-D98320D815A9}"/>
    <cellStyle name="Total 16 16 2 2" xfId="33523" xr:uid="{8CC9A7E2-60EF-4814-ABEB-58A9EFC53EAE}"/>
    <cellStyle name="Total 16 16 3" xfId="28011" xr:uid="{B8C60BB7-0566-4667-ACBB-A32B16439B97}"/>
    <cellStyle name="Total 16 17" xfId="10599" xr:uid="{1D19962E-0F3F-4B88-BB9A-C8C41AC8A4C8}"/>
    <cellStyle name="Total 16 17 2" xfId="17070" xr:uid="{687B33C9-6712-49C6-8853-32193B51A17C}"/>
    <cellStyle name="Total 16 17 2 2" xfId="33680" xr:uid="{56972628-F21B-444D-8D63-B3B9E63F60D0}"/>
    <cellStyle name="Total 16 17 3" xfId="28168" xr:uid="{E0D23DAD-31BB-4D42-96B2-DD04D12F0B74}"/>
    <cellStyle name="Total 16 18" xfId="11247" xr:uid="{F2C05AB1-7D8C-4D9E-9FC9-9E4FC9707736}"/>
    <cellStyle name="Total 16 18 2" xfId="28561" xr:uid="{F904465B-CFE9-4763-A5E2-21D68B8DE801}"/>
    <cellStyle name="Total 16 19" xfId="11817" xr:uid="{547DD9CA-59A4-4B5A-8079-67AA79CD1809}"/>
    <cellStyle name="Total 16 19 2" xfId="29098" xr:uid="{846F37F7-855E-4DF6-978F-1977685DB93D}"/>
    <cellStyle name="Total 16 2" xfId="2630" xr:uid="{00000000-0005-0000-0000-0000480A0000}"/>
    <cellStyle name="Total 16 2 2" xfId="4386" xr:uid="{E3AEAE1E-935A-40BC-A652-CBBCE5604315}"/>
    <cellStyle name="Total 16 2 2 2" xfId="13700" xr:uid="{C50655A2-CBD5-4E4B-8522-31EF7F334F20}"/>
    <cellStyle name="Total 16 2 2 2 2" xfId="30841" xr:uid="{092820E3-3A51-45AD-94A1-77167A36383E}"/>
    <cellStyle name="Total 16 2 2 3" xfId="25314" xr:uid="{FB079342-0BD6-4B36-9CC6-0F592C59C957}"/>
    <cellStyle name="Total 16 2 3" xfId="11818" xr:uid="{839C58F5-7C4C-433B-89DF-FB336C9D5949}"/>
    <cellStyle name="Total 16 2 3 2" xfId="29099" xr:uid="{8930918C-F542-484E-8CB9-F8F878C384DD}"/>
    <cellStyle name="Total 16 2 4" xfId="12572" xr:uid="{0239A00F-915D-47BC-9408-61F50786D443}"/>
    <cellStyle name="Total 16 2 4 2" xfId="29798" xr:uid="{3BC46B0B-5347-4C5C-9BE0-F319BBAE1A7A}"/>
    <cellStyle name="Total 16 2 5" xfId="24302" xr:uid="{B45A0A11-2EF6-4D75-A173-E798A340645D}"/>
    <cellStyle name="Total 16 20" xfId="11356" xr:uid="{F85FD9F5-180D-4348-B8AB-2F2E5E3C74CB}"/>
    <cellStyle name="Total 16 20 2" xfId="28643" xr:uid="{028084F4-A312-4AA9-98C8-C283738ABD32}"/>
    <cellStyle name="Total 16 21" xfId="12015" xr:uid="{CBB07D3A-FE5A-41A7-AF79-8D09122F60CF}"/>
    <cellStyle name="Total 16 21 2" xfId="29291" xr:uid="{FED0CFC4-2A3F-4FC4-A0E9-AD38842429DE}"/>
    <cellStyle name="Total 16 22" xfId="12184" xr:uid="{F0F560FB-D225-4AD8-A61C-FF5C59D43E90}"/>
    <cellStyle name="Total 16 22 2" xfId="29456" xr:uid="{B485DE7A-1A47-4AAC-B879-664C770F88BB}"/>
    <cellStyle name="Total 16 23" xfId="12294" xr:uid="{85DA4777-5AFF-4C3E-ACA8-7E5FBC008ED5}"/>
    <cellStyle name="Total 16 23 2" xfId="29565" xr:uid="{7A16CC11-8B90-480C-A9D1-7C69B208990D}"/>
    <cellStyle name="Total 16 24" xfId="17320" xr:uid="{6B9D31E9-4D13-406C-9F6B-837EF4AD5D96}"/>
    <cellStyle name="Total 16 24 2" xfId="33883" xr:uid="{7F3633A8-79FA-43AD-A883-C4AFD77CDBEF}"/>
    <cellStyle name="Total 16 25" xfId="24301" xr:uid="{BAD27315-BF3F-4F1C-8DC7-6435315BE30C}"/>
    <cellStyle name="Total 16 26" xfId="34132" xr:uid="{A8DCEA9C-73EB-4C86-AC0E-AD8ECDFEE81B}"/>
    <cellStyle name="Total 16 27" xfId="34251" xr:uid="{6CDC920C-1EBA-4ACF-8B5C-B4CB1E7085E0}"/>
    <cellStyle name="Total 16 28" xfId="33924" xr:uid="{CADD7877-C4E1-435A-A3BE-99FF21754B4A}"/>
    <cellStyle name="Total 16 3" xfId="3730" xr:uid="{BAD29367-B061-41D9-B868-4B176FD2C766}"/>
    <cellStyle name="Total 16 3 2" xfId="13699" xr:uid="{D38E3BA1-8C40-4032-AC2E-D1FA5035DD3D}"/>
    <cellStyle name="Total 16 3 2 2" xfId="30840" xr:uid="{8634F7E1-8BFA-49C3-9967-24CDA6F0DD8B}"/>
    <cellStyle name="Total 16 3 3" xfId="7320" xr:uid="{902112D8-427A-4F0C-A10D-F56933F54F37}"/>
    <cellStyle name="Total 16 3 4" xfId="25313" xr:uid="{EB9EF60B-1BBE-462C-934B-746E8B6C4E6F}"/>
    <cellStyle name="Total 16 4" xfId="3888" xr:uid="{0BBE37B0-847D-43BE-ACB2-D576B2B11AC1}"/>
    <cellStyle name="Total 16 4 2" xfId="14206" xr:uid="{2818FE6B-74A9-4166-AF09-C52DDDDFAFED}"/>
    <cellStyle name="Total 16 4 2 2" xfId="31232" xr:uid="{964B6582-003C-4998-989F-D5355A5622B9}"/>
    <cellStyle name="Total 16 4 3" xfId="25711" xr:uid="{BE4292E7-F391-47AF-B6CA-90672F5A1DA4}"/>
    <cellStyle name="Total 16 5" xfId="7614" xr:uid="{696D2873-5036-4881-A906-7DCB28B51CFF}"/>
    <cellStyle name="Total 16 5 2" xfId="14018" xr:uid="{DCC200CE-5C78-4C35-9C6D-A4D4E718BD75}"/>
    <cellStyle name="Total 16 5 2 2" xfId="31046" xr:uid="{E6E67258-380D-4ADF-A24C-44F1CB1CA4C4}"/>
    <cellStyle name="Total 16 5 3" xfId="25525" xr:uid="{5DD3D712-4212-4ADD-A414-9C2C2CED761F}"/>
    <cellStyle name="Total 16 6" xfId="7968" xr:uid="{39863BDC-0470-44ED-B735-E4170257B77D}"/>
    <cellStyle name="Total 16 6 2" xfId="14439" xr:uid="{A191035E-26FE-4379-A407-9061622702CC}"/>
    <cellStyle name="Total 16 6 2 2" xfId="31455" xr:uid="{153E1A6F-C3A6-40E8-BF59-66B0CF54207C}"/>
    <cellStyle name="Total 16 6 3" xfId="25934" xr:uid="{572C8ABE-BFF4-4CD7-BF04-DB2394F5B9E3}"/>
    <cellStyle name="Total 16 7" xfId="8585" xr:uid="{37BAF124-1B4A-4ABD-A667-421884D1195E}"/>
    <cellStyle name="Total 16 7 2" xfId="15056" xr:uid="{569474B5-75A3-4B75-8E45-A1CACE38C550}"/>
    <cellStyle name="Total 16 7 2 2" xfId="31961" xr:uid="{99CA0C85-D650-46D0-89AB-46D0F3BC5086}"/>
    <cellStyle name="Total 16 7 3" xfId="26440" xr:uid="{AC40B6D5-18D1-48F3-88A0-800106B3A76C}"/>
    <cellStyle name="Total 16 8" xfId="8677" xr:uid="{865E32F3-5155-4A2D-984C-F9CEA50A6054}"/>
    <cellStyle name="Total 16 8 2" xfId="15148" xr:uid="{FBBC5C0C-1835-4DD3-827F-92B3B9074868}"/>
    <cellStyle name="Total 16 8 2 2" xfId="32048" xr:uid="{A166A0CB-A5EE-4BFD-9353-5B9A566F8176}"/>
    <cellStyle name="Total 16 8 3" xfId="26528" xr:uid="{B38DF374-4310-4598-BCAA-97803D208029}"/>
    <cellStyle name="Total 16 9" xfId="8433" xr:uid="{453C7A5E-FBD2-40D8-BD09-0570335ABBB7}"/>
    <cellStyle name="Total 16 9 2" xfId="14904" xr:uid="{30E5EA17-7109-44D8-A1D2-4774FAAABBCD}"/>
    <cellStyle name="Total 16 9 2 2" xfId="31815" xr:uid="{E8958CC6-17F9-4614-87F9-9A478330108E}"/>
    <cellStyle name="Total 16 9 3" xfId="26296" xr:uid="{F8F0F5E1-926C-4DA0-B4F6-F7DC05F61D71}"/>
    <cellStyle name="Total 17" xfId="3404" xr:uid="{DFF4C364-18BE-4071-BB53-D1CDA624EC41}"/>
    <cellStyle name="Total 17 2" xfId="13686" xr:uid="{E94E5D82-ABD7-4389-ACBA-AECA6B61C654}"/>
    <cellStyle name="Total 17 2 2" xfId="30827" xr:uid="{8F7F8D1C-2ADF-4D6C-950D-4E1256868BD9}"/>
    <cellStyle name="Total 17 3" xfId="7308" xr:uid="{8A71A812-08DC-4329-A8B1-216436711A7D}"/>
    <cellStyle name="Total 17 4" xfId="25300" xr:uid="{0D939F5A-9B11-4927-A0AD-F444AD13669E}"/>
    <cellStyle name="Total 18" xfId="3410" xr:uid="{B9AC091C-9B6F-4475-B592-F1A1B28B63DB}"/>
    <cellStyle name="Total 18 2" xfId="14226" xr:uid="{E476BABE-20A1-4493-951B-CAE0B7811C93}"/>
    <cellStyle name="Total 18 2 2" xfId="31251" xr:uid="{67903473-E8E7-431F-B30F-E620968E14FE}"/>
    <cellStyle name="Total 18 3" xfId="25730" xr:uid="{E2C5A4CC-3527-4364-A61C-558614CE309D}"/>
    <cellStyle name="Total 19" xfId="7737" xr:uid="{12FA9CFD-9880-406F-A553-F14E93C3A5D9}"/>
    <cellStyle name="Total 19 2" xfId="14197" xr:uid="{E13095A0-B463-428F-BE99-07BA12FFC9EA}"/>
    <cellStyle name="Total 19 2 2" xfId="31224" xr:uid="{90D1B98E-96CA-4E27-944E-457546588650}"/>
    <cellStyle name="Total 19 3" xfId="25703" xr:uid="{BB52F903-AD6F-49A9-8080-8107A49ADBCC}"/>
    <cellStyle name="Total 2" xfId="2631" xr:uid="{00000000-0005-0000-0000-0000490A0000}"/>
    <cellStyle name="Total 2 10" xfId="8678" xr:uid="{8927FD1C-6DC5-4555-8154-452E4A5F3E5D}"/>
    <cellStyle name="Total 2 10 2" xfId="15149" xr:uid="{A2807E5A-9C6E-4BAE-805B-6C5D74A790FC}"/>
    <cellStyle name="Total 2 10 2 2" xfId="32049" xr:uid="{35BF0857-7375-4919-B313-1D5460674138}"/>
    <cellStyle name="Total 2 10 3" xfId="26529" xr:uid="{BE5C4126-BF46-4B78-A75F-4005C5F22BED}"/>
    <cellStyle name="Total 2 11" xfId="8434" xr:uid="{A9334429-E557-4E6A-8BB3-D3162D1B55B6}"/>
    <cellStyle name="Total 2 11 2" xfId="14905" xr:uid="{CB48AA5D-AED2-4845-8D03-9DB727D2620D}"/>
    <cellStyle name="Total 2 11 2 2" xfId="31816" xr:uid="{27BD66EA-D73A-4D26-B8E4-CC353136736B}"/>
    <cellStyle name="Total 2 11 3" xfId="26297" xr:uid="{B673A5D8-20A9-409A-8842-5CCF5E65088D}"/>
    <cellStyle name="Total 2 12" xfId="9160" xr:uid="{A4E83E72-B603-42E0-B80C-E3D222DD975E}"/>
    <cellStyle name="Total 2 12 2" xfId="15631" xr:uid="{A0675910-C69A-40CA-86BD-D99A1AD74FA6}"/>
    <cellStyle name="Total 2 12 2 2" xfId="32448" xr:uid="{831F8DFE-1A41-4DB5-8993-A6E5C804CC6C}"/>
    <cellStyle name="Total 2 12 3" xfId="26930" xr:uid="{8ACDDB1E-5314-4D8A-9F5F-53258763F8D9}"/>
    <cellStyle name="Total 2 13" xfId="8974" xr:uid="{EF18172C-F395-447C-AEB9-CF39ADBA3607}"/>
    <cellStyle name="Total 2 13 2" xfId="15445" xr:uid="{DEC38930-CD22-46BC-B8BF-ED0FF9A7BBC4}"/>
    <cellStyle name="Total 2 13 2 2" xfId="32264" xr:uid="{179503C5-3DDF-47F5-895E-4AEDF5C069BA}"/>
    <cellStyle name="Total 2 13 3" xfId="26746" xr:uid="{03A2E2CA-4F1F-49B1-A897-FF01179CF66D}"/>
    <cellStyle name="Total 2 14" xfId="9392" xr:uid="{71890159-5FCD-4FB9-9484-28A6E6F65016}"/>
    <cellStyle name="Total 2 14 2" xfId="15863" xr:uid="{DF84F18D-FB4E-43AE-873E-3A8147397D19}"/>
    <cellStyle name="Total 2 14 2 2" xfId="32673" xr:uid="{DA2F9F25-458F-4F13-8140-7CC6E90B9E7B}"/>
    <cellStyle name="Total 2 14 3" xfId="27153" xr:uid="{91607B6F-6A6F-4E16-8978-C2A0D930331D}"/>
    <cellStyle name="Total 2 15" xfId="9921" xr:uid="{695239AB-642D-4A5C-8384-EB6453B22322}"/>
    <cellStyle name="Total 2 15 2" xfId="16392" xr:uid="{80EE0B12-50C8-4605-A0B4-AB27526B9CDB}"/>
    <cellStyle name="Total 2 15 2 2" xfId="33009" xr:uid="{F25176ED-EB73-4BD8-ADC9-96490137280A}"/>
    <cellStyle name="Total 2 15 3" xfId="27497" xr:uid="{66D2A859-A864-44BB-94D1-864C28387E31}"/>
    <cellStyle name="Total 2 16" xfId="10101" xr:uid="{E61AC35D-E66C-41A5-9AD5-D1428E3559D8}"/>
    <cellStyle name="Total 2 16 2" xfId="16572" xr:uid="{0C288D96-028D-4917-9F5F-405A62BE7222}"/>
    <cellStyle name="Total 2 16 2 2" xfId="33187" xr:uid="{BE28137F-844A-4CD1-9EDB-7251475944EC}"/>
    <cellStyle name="Total 2 16 3" xfId="27674" xr:uid="{CAAA0248-0E1D-40A9-B7DC-E447BBF2C14F}"/>
    <cellStyle name="Total 2 17" xfId="10278" xr:uid="{2B691A2C-AC46-440D-82E9-15867CC9B6FC}"/>
    <cellStyle name="Total 2 17 2" xfId="16749" xr:uid="{6AE39262-0A4D-45FC-A011-D46C7896C418}"/>
    <cellStyle name="Total 2 17 2 2" xfId="33362" xr:uid="{3E35FC02-4266-4A76-A66B-844BC3F8968C}"/>
    <cellStyle name="Total 2 17 3" xfId="27850" xr:uid="{DB20EB5D-947C-4A23-82DD-9CBA664C0206}"/>
    <cellStyle name="Total 2 18" xfId="10442" xr:uid="{42F62EA2-5927-4951-BC4F-654425FE4DD1}"/>
    <cellStyle name="Total 2 18 2" xfId="16913" xr:uid="{252F038A-3F08-40E2-A09A-EE1A370BFB89}"/>
    <cellStyle name="Total 2 18 2 2" xfId="33524" xr:uid="{A1CDE473-C051-4C0C-8EF0-42607FC21BFE}"/>
    <cellStyle name="Total 2 18 3" xfId="28012" xr:uid="{71EBEE06-7BC1-4ED7-875D-39F4DA0DCBF9}"/>
    <cellStyle name="Total 2 19" xfId="10600" xr:uid="{C9DB7868-30B7-4F83-8693-AABA486A51C2}"/>
    <cellStyle name="Total 2 19 2" xfId="17071" xr:uid="{26B08D4C-6BDB-437B-8510-EA6C15788D87}"/>
    <cellStyle name="Total 2 19 2 2" xfId="33681" xr:uid="{37E84883-53B2-4CF3-8CDC-481B6763D0C6}"/>
    <cellStyle name="Total 2 19 3" xfId="28169" xr:uid="{ACDDB311-F742-4692-822C-302FC79603B7}"/>
    <cellStyle name="Total 2 2" xfId="2632" xr:uid="{00000000-0005-0000-0000-00004A0A0000}"/>
    <cellStyle name="Total 2 2 10" xfId="9161" xr:uid="{A7FABECB-F278-4DB4-97F4-F6B5DCAEB487}"/>
    <cellStyle name="Total 2 2 10 2" xfId="15632" xr:uid="{C1F4C24F-4AF9-4F7A-8EBB-F10D2E2EC3A9}"/>
    <cellStyle name="Total 2 2 10 2 2" xfId="32449" xr:uid="{46C50471-416A-4BB0-B1F9-EA6534A92EAC}"/>
    <cellStyle name="Total 2 2 10 3" xfId="26931" xr:uid="{E7C5C1C8-B29E-48DB-8499-BD6921A3EE7D}"/>
    <cellStyle name="Total 2 2 11" xfId="8975" xr:uid="{9174C4D6-C515-49D1-B963-430849D89520}"/>
    <cellStyle name="Total 2 2 11 2" xfId="15446" xr:uid="{8EA6F0C5-9586-44F4-9193-41A35DFF2CF5}"/>
    <cellStyle name="Total 2 2 11 2 2" xfId="32265" xr:uid="{CBB13E03-EF11-40EE-B79A-CA78FC9D87E8}"/>
    <cellStyle name="Total 2 2 11 3" xfId="26747" xr:uid="{856D4EDE-CB13-4AED-8690-E2D0C310D8BB}"/>
    <cellStyle name="Total 2 2 12" xfId="9393" xr:uid="{EF51C0D3-2733-4878-A40F-F4F0198EBBCF}"/>
    <cellStyle name="Total 2 2 12 2" xfId="15864" xr:uid="{D44718AF-A0E0-4BC7-B12A-CE05CAA11307}"/>
    <cellStyle name="Total 2 2 12 2 2" xfId="32674" xr:uid="{9AE3C865-EAC4-4E5F-A2BF-916B19B50E2A}"/>
    <cellStyle name="Total 2 2 12 3" xfId="27154" xr:uid="{5F80A732-2962-4B07-AEF8-DF02A3181B85}"/>
    <cellStyle name="Total 2 2 13" xfId="9922" xr:uid="{DD9597C7-3B30-422A-8A8F-864E3F10D8F1}"/>
    <cellStyle name="Total 2 2 13 2" xfId="16393" xr:uid="{9B358BBC-79AB-4CBA-AC0E-E8725A4563A2}"/>
    <cellStyle name="Total 2 2 13 2 2" xfId="33010" xr:uid="{B3F1BC58-C5D0-4A96-91EA-04AB8A4C6B3F}"/>
    <cellStyle name="Total 2 2 13 3" xfId="27498" xr:uid="{95A18FCF-997C-45AB-8387-FF1121F9E663}"/>
    <cellStyle name="Total 2 2 14" xfId="10102" xr:uid="{7E0A6AFE-70EF-4A14-8615-E8E607E85AF4}"/>
    <cellStyle name="Total 2 2 14 2" xfId="16573" xr:uid="{F0D6F47C-916B-4DA5-A613-10737FB7E73A}"/>
    <cellStyle name="Total 2 2 14 2 2" xfId="33188" xr:uid="{E4E0720A-E33F-4474-A993-BA3F3A2D56F9}"/>
    <cellStyle name="Total 2 2 14 3" xfId="27675" xr:uid="{15034312-611D-4192-B97F-56F93293DCDF}"/>
    <cellStyle name="Total 2 2 15" xfId="10279" xr:uid="{013C1345-9D90-4682-81EF-6B1441268CD7}"/>
    <cellStyle name="Total 2 2 15 2" xfId="16750" xr:uid="{51E7975A-A104-4285-A232-2C1F3A5F0FA7}"/>
    <cellStyle name="Total 2 2 15 2 2" xfId="33363" xr:uid="{AD20A202-36D0-4213-A9DB-3B94064218A5}"/>
    <cellStyle name="Total 2 2 15 3" xfId="27851" xr:uid="{C9CBEEDE-8F98-452D-A6BC-0BBF9EB07C7A}"/>
    <cellStyle name="Total 2 2 16" xfId="10443" xr:uid="{283F2653-D87C-4DE0-98EC-815218A59EC4}"/>
    <cellStyle name="Total 2 2 16 2" xfId="16914" xr:uid="{EAAA0B0A-DBD9-472B-8E1F-43B66A4A85FC}"/>
    <cellStyle name="Total 2 2 16 2 2" xfId="33525" xr:uid="{F35A79A7-F522-4A32-B12B-56742CC78D62}"/>
    <cellStyle name="Total 2 2 16 3" xfId="28013" xr:uid="{B80BC8B7-7CA2-4B29-8CBD-69D59AABD119}"/>
    <cellStyle name="Total 2 2 17" xfId="10601" xr:uid="{A110ECE9-ECD6-4189-B0B4-F34CD9A18D8F}"/>
    <cellStyle name="Total 2 2 17 2" xfId="17072" xr:uid="{7C264E36-D336-44A1-9399-AA190D874276}"/>
    <cellStyle name="Total 2 2 17 2 2" xfId="33682" xr:uid="{16BA0C99-E099-4BFD-844B-B267B314C5F2}"/>
    <cellStyle name="Total 2 2 17 3" xfId="28170" xr:uid="{D49050BE-0BB1-487F-9764-A4E9F5017C5D}"/>
    <cellStyle name="Total 2 2 18" xfId="11249" xr:uid="{9D091690-BA86-489C-A233-4E40E02AE839}"/>
    <cellStyle name="Total 2 2 18 2" xfId="28563" xr:uid="{924BAA6F-7295-4454-BD9C-1C97A1BD6AE3}"/>
    <cellStyle name="Total 2 2 19" xfId="11820" xr:uid="{50227A5D-FF1A-43FE-9D77-1A6B9203786E}"/>
    <cellStyle name="Total 2 2 19 2" xfId="29101" xr:uid="{014C70B9-D3CC-4F05-B645-93DA78BBBB91}"/>
    <cellStyle name="Total 2 2 2" xfId="2633" xr:uid="{00000000-0005-0000-0000-00004B0A0000}"/>
    <cellStyle name="Total 2 2 2 2" xfId="4387" xr:uid="{A29ABC3C-AC27-42BB-A73C-9C25908D01AF}"/>
    <cellStyle name="Total 2 2 2 2 2" xfId="13703" xr:uid="{A6638D69-5391-48FE-B6D7-F0D0617769F7}"/>
    <cellStyle name="Total 2 2 2 2 2 2" xfId="30844" xr:uid="{6323F060-2C86-466B-90DD-8D976FC0C5D9}"/>
    <cellStyle name="Total 2 2 2 2 3" xfId="25317" xr:uid="{58B09664-17E1-465D-960B-B771484406F5}"/>
    <cellStyle name="Total 2 2 2 3" xfId="11821" xr:uid="{09ADFE93-8764-4541-A3A0-F620421AB2B9}"/>
    <cellStyle name="Total 2 2 2 3 2" xfId="29102" xr:uid="{D1893DC5-B076-47B3-AC20-29ACFBEF51E4}"/>
    <cellStyle name="Total 2 2 2 4" xfId="12573" xr:uid="{88092CA3-A6C9-4F60-8B14-24166D9DBB2E}"/>
    <cellStyle name="Total 2 2 2 4 2" xfId="29799" xr:uid="{45FF5239-5D1E-4970-8345-8E2CA93EE158}"/>
    <cellStyle name="Total 2 2 2 5" xfId="24305" xr:uid="{B10B3A8D-5B91-481F-B4CA-4C27308AD8F3}"/>
    <cellStyle name="Total 2 2 20" xfId="11358" xr:uid="{99CB0D10-D11A-4780-8CF8-BB5F61E8FBC5}"/>
    <cellStyle name="Total 2 2 20 2" xfId="28645" xr:uid="{F5C199FF-0E4C-4330-8BD2-6F0E764EC0E7}"/>
    <cellStyle name="Total 2 2 21" xfId="12017" xr:uid="{133920E8-C8B3-4AC9-81C6-B92E5E04C3AF}"/>
    <cellStyle name="Total 2 2 21 2" xfId="29293" xr:uid="{6CC1345B-37E9-41B4-AE1E-521070AC9A97}"/>
    <cellStyle name="Total 2 2 22" xfId="12186" xr:uid="{3F83FE9F-06D2-4CBD-A9F5-403EC3296C5B}"/>
    <cellStyle name="Total 2 2 22 2" xfId="29458" xr:uid="{CB76DA93-950E-4C88-9EF9-DD8767B7085E}"/>
    <cellStyle name="Total 2 2 23" xfId="12296" xr:uid="{63B58F7C-FD76-4914-8BD8-123260D7F5C6}"/>
    <cellStyle name="Total 2 2 23 2" xfId="29567" xr:uid="{902D80AA-2A4D-4CF4-A0BA-0DD6D927A732}"/>
    <cellStyle name="Total 2 2 24" xfId="17322" xr:uid="{7BCBE07E-E1E9-432A-8C12-903329483F8A}"/>
    <cellStyle name="Total 2 2 24 2" xfId="33885" xr:uid="{3E71D9AD-DF2C-4CD1-8FBB-9551702CDF2B}"/>
    <cellStyle name="Total 2 2 25" xfId="24304" xr:uid="{737F057C-F2F3-4BB8-9596-E7E3505BE1BB}"/>
    <cellStyle name="Total 2 2 26" xfId="34235" xr:uid="{54532A5C-5027-4F2C-B1B8-6FEFF709C2C9}"/>
    <cellStyle name="Total 2 2 27" xfId="33961" xr:uid="{FDE616EA-85EF-4D4E-BFD2-76FCF9D982C4}"/>
    <cellStyle name="Total 2 2 28" xfId="34165" xr:uid="{26937B3F-2BE3-4396-A249-098C1466F9AA}"/>
    <cellStyle name="Total 2 2 3" xfId="3732" xr:uid="{87B8E481-9F0D-49CC-9011-3BA0104C3285}"/>
    <cellStyle name="Total 2 2 3 2" xfId="13702" xr:uid="{22FD02E1-5896-4D5C-99BE-E9FCAEB1B803}"/>
    <cellStyle name="Total 2 2 3 2 2" xfId="30843" xr:uid="{6CB4CB0F-E67A-4441-9A6F-5EFAED84A199}"/>
    <cellStyle name="Total 2 2 3 3" xfId="7323" xr:uid="{31E5D919-A211-400E-BFA6-C6597EA1B92D}"/>
    <cellStyle name="Total 2 2 3 4" xfId="25316" xr:uid="{8F1F21B5-92E2-42C4-8BB3-2F5726C5C3B0}"/>
    <cellStyle name="Total 2 2 4" xfId="3890" xr:uid="{4D9D757D-0ECD-465B-AAC0-70CE798DCD55}"/>
    <cellStyle name="Total 2 2 4 2" xfId="14208" xr:uid="{10F05569-72A0-44D8-99F6-E458DE5B1558}"/>
    <cellStyle name="Total 2 2 4 2 2" xfId="31234" xr:uid="{77A686F7-7B76-41D3-A8FF-350F677A1E23}"/>
    <cellStyle name="Total 2 2 4 3" xfId="25713" xr:uid="{EB18793B-0CB5-4DA5-BD8E-CA0B62E98391}"/>
    <cellStyle name="Total 2 2 5" xfId="7616" xr:uid="{3E95209A-41CF-4DD2-B1B6-A60AF679F6E4}"/>
    <cellStyle name="Total 2 2 5 2" xfId="14020" xr:uid="{13698230-3959-43C1-BEB0-81FCB296A94D}"/>
    <cellStyle name="Total 2 2 5 2 2" xfId="31048" xr:uid="{F09EEEC8-5C41-4E30-8405-3B6FBC083364}"/>
    <cellStyle name="Total 2 2 5 3" xfId="25527" xr:uid="{DEE2B94B-6E13-49B4-88CF-C1426517F764}"/>
    <cellStyle name="Total 2 2 6" xfId="7970" xr:uid="{83011CC2-2A4B-4B27-ABAD-B468999A3749}"/>
    <cellStyle name="Total 2 2 6 2" xfId="14441" xr:uid="{569EB388-5409-4D00-9F96-4F9BE2695B8B}"/>
    <cellStyle name="Total 2 2 6 2 2" xfId="31457" xr:uid="{98143B86-24EA-4C97-B512-57D79C699295}"/>
    <cellStyle name="Total 2 2 6 3" xfId="25936" xr:uid="{090E9129-CA84-40E3-A158-4F43C9308BEC}"/>
    <cellStyle name="Total 2 2 7" xfId="8587" xr:uid="{1D323205-2890-45F5-8A83-2B010AA015E0}"/>
    <cellStyle name="Total 2 2 7 2" xfId="15058" xr:uid="{CAB6F3C6-48A8-489C-BF0A-EADCA1612AB8}"/>
    <cellStyle name="Total 2 2 7 2 2" xfId="31963" xr:uid="{0044A0B3-618D-4D75-8D2F-969AE727CE62}"/>
    <cellStyle name="Total 2 2 7 3" xfId="26442" xr:uid="{E49B335C-7045-4C88-8889-60DBAFF2BC65}"/>
    <cellStyle name="Total 2 2 8" xfId="8679" xr:uid="{ECB03DDB-8998-4681-96A7-F6F94C3DAAC9}"/>
    <cellStyle name="Total 2 2 8 2" xfId="15150" xr:uid="{6B7258A1-2379-41E3-871A-73582A3CD76E}"/>
    <cellStyle name="Total 2 2 8 2 2" xfId="32050" xr:uid="{236B33AC-210E-4F21-834D-4C1B09F99277}"/>
    <cellStyle name="Total 2 2 8 3" xfId="26530" xr:uid="{19D7B126-D55B-4DEA-9863-75E0E554EF03}"/>
    <cellStyle name="Total 2 2 9" xfId="8435" xr:uid="{3E0BADCF-16A9-4A55-956C-BE9349BE96E8}"/>
    <cellStyle name="Total 2 2 9 2" xfId="14906" xr:uid="{7CBBFE28-4D3C-44FA-9ADB-E49A006E09B4}"/>
    <cellStyle name="Total 2 2 9 2 2" xfId="31817" xr:uid="{E581B1B9-B160-40C3-B3A2-264DF066EDF4}"/>
    <cellStyle name="Total 2 2 9 3" xfId="26298" xr:uid="{01D05EA1-0DD6-4FDA-B939-D9D1E5F73133}"/>
    <cellStyle name="Total 2 20" xfId="11248" xr:uid="{78AC1D29-46B2-4710-9E79-59419F3C3493}"/>
    <cellStyle name="Total 2 20 2" xfId="28562" xr:uid="{8A1AF260-21C4-42BC-9CAA-B200FB1F5C90}"/>
    <cellStyle name="Total 2 21" xfId="11819" xr:uid="{5554E987-33D5-487C-B223-08D65A1FAB87}"/>
    <cellStyle name="Total 2 21 2" xfId="29100" xr:uid="{2112C089-3A71-4BC1-B04D-D5E4A8D21A68}"/>
    <cellStyle name="Total 2 22" xfId="11357" xr:uid="{6406A1C3-EFB8-47AE-88E5-2E7EBD8F80AF}"/>
    <cellStyle name="Total 2 22 2" xfId="28644" xr:uid="{AAA755F2-3D64-4C6E-8557-629BE5E52E41}"/>
    <cellStyle name="Total 2 23" xfId="12016" xr:uid="{DFA89000-CBFA-4A92-87D4-3C263136A4F7}"/>
    <cellStyle name="Total 2 23 2" xfId="29292" xr:uid="{4EE91F9A-FD1E-4561-B434-6C4A685697CA}"/>
    <cellStyle name="Total 2 24" xfId="12185" xr:uid="{905452D8-23C5-4A82-84C0-9AB433962989}"/>
    <cellStyle name="Total 2 24 2" xfId="29457" xr:uid="{FD3ACEBD-9BED-4590-9FE0-AD1321FC8251}"/>
    <cellStyle name="Total 2 25" xfId="12295" xr:uid="{4A79186F-05D2-48D7-9DCE-10AEF7CEA440}"/>
    <cellStyle name="Total 2 25 2" xfId="29566" xr:uid="{597E5610-13FD-4996-A245-CC59D1ECA5A9}"/>
    <cellStyle name="Total 2 26" xfId="17321" xr:uid="{D10DA366-55DC-4205-9109-29ECB602572A}"/>
    <cellStyle name="Total 2 26 2" xfId="33884" xr:uid="{D075CF77-1089-4F7D-BD40-EB2394703893}"/>
    <cellStyle name="Total 2 27" xfId="24303" xr:uid="{4CFF143D-31C0-4FB7-ABE2-2B7E15792460}"/>
    <cellStyle name="Total 2 28" xfId="33954" xr:uid="{2A036ADE-359E-4BCD-AF1F-915B01DEA113}"/>
    <cellStyle name="Total 2 29" xfId="24057" xr:uid="{B56A3BB5-7102-4E17-AD80-643DE5678D3F}"/>
    <cellStyle name="Total 2 3" xfId="2634" xr:uid="{00000000-0005-0000-0000-00004C0A0000}"/>
    <cellStyle name="Total 2 3 10" xfId="9162" xr:uid="{CC0155A6-0470-46BE-A71C-DAC2D20CF2B6}"/>
    <cellStyle name="Total 2 3 10 2" xfId="15633" xr:uid="{228BC6EF-4096-49EB-9450-A45C9B56E5CB}"/>
    <cellStyle name="Total 2 3 10 2 2" xfId="32450" xr:uid="{D2F277DF-F115-4745-B50B-2F36E00CE5A1}"/>
    <cellStyle name="Total 2 3 10 3" xfId="26932" xr:uid="{E7765BB1-3E1E-4751-8C76-2BA74092C55C}"/>
    <cellStyle name="Total 2 3 11" xfId="8976" xr:uid="{E6CFDF49-9976-4D14-B127-48A6AC3F3F80}"/>
    <cellStyle name="Total 2 3 11 2" xfId="15447" xr:uid="{F9ED6F90-F548-4A3D-8829-B5676F0F0CD6}"/>
    <cellStyle name="Total 2 3 11 2 2" xfId="32266" xr:uid="{90536FA4-6CD1-4970-9DCA-317E6FDCB70F}"/>
    <cellStyle name="Total 2 3 11 3" xfId="26748" xr:uid="{4014A510-DD12-45FC-944F-5F308DCDB463}"/>
    <cellStyle name="Total 2 3 12" xfId="9394" xr:uid="{507E0864-A254-4C5C-AF6B-56E3299BD208}"/>
    <cellStyle name="Total 2 3 12 2" xfId="15865" xr:uid="{EBE6FA1B-09AA-48A1-BCD7-7939DCB919C3}"/>
    <cellStyle name="Total 2 3 12 2 2" xfId="32675" xr:uid="{EFBB6ADC-E1A2-4692-8DDD-31AB59F7780D}"/>
    <cellStyle name="Total 2 3 12 3" xfId="27155" xr:uid="{D20DAAE3-21EF-4DE6-B46D-74A42A7798BF}"/>
    <cellStyle name="Total 2 3 13" xfId="9923" xr:uid="{BCB83178-731C-4713-812F-F2BDEFBF0AAD}"/>
    <cellStyle name="Total 2 3 13 2" xfId="16394" xr:uid="{B3E578D7-2561-499F-886F-1ADFBF16F071}"/>
    <cellStyle name="Total 2 3 13 2 2" xfId="33011" xr:uid="{4FD24CF7-AF16-4D42-A8E3-8048CA1EE91B}"/>
    <cellStyle name="Total 2 3 13 3" xfId="27499" xr:uid="{BF61DE3A-BD7B-4864-BAB0-CBC3E9B91D9E}"/>
    <cellStyle name="Total 2 3 14" xfId="10103" xr:uid="{ABBC7DA7-B59A-4D17-B511-390C6EFE2D70}"/>
    <cellStyle name="Total 2 3 14 2" xfId="16574" xr:uid="{229D9F26-AFD7-46CF-B480-C134C505220D}"/>
    <cellStyle name="Total 2 3 14 2 2" xfId="33189" xr:uid="{C4D336CD-9946-4CBB-891B-7493C3066A15}"/>
    <cellStyle name="Total 2 3 14 3" xfId="27676" xr:uid="{3621C771-26AB-4509-8370-CE3C179F43A0}"/>
    <cellStyle name="Total 2 3 15" xfId="10280" xr:uid="{0B3D8CD1-62C2-4A5F-AD7F-BAB792846D5C}"/>
    <cellStyle name="Total 2 3 15 2" xfId="16751" xr:uid="{527355AC-6C83-4C2A-97DC-59F28CC6438A}"/>
    <cellStyle name="Total 2 3 15 2 2" xfId="33364" xr:uid="{DFD2CC8E-0D96-4771-8084-8BA7683729B0}"/>
    <cellStyle name="Total 2 3 15 3" xfId="27852" xr:uid="{00F2C8FA-7DFD-427D-9C79-EFA07B572038}"/>
    <cellStyle name="Total 2 3 16" xfId="10444" xr:uid="{53BF8063-B3C8-4572-92B8-1630252EB39B}"/>
    <cellStyle name="Total 2 3 16 2" xfId="16915" xr:uid="{C25BEA2F-D7CF-42E5-BD20-B66C60736CF3}"/>
    <cellStyle name="Total 2 3 16 2 2" xfId="33526" xr:uid="{A6604BB9-AED5-42BA-9D2A-2EB323A1B514}"/>
    <cellStyle name="Total 2 3 16 3" xfId="28014" xr:uid="{99A73D78-39FE-487B-8343-CAC51C6B9035}"/>
    <cellStyle name="Total 2 3 17" xfId="10602" xr:uid="{36091FDD-417C-41AA-96B8-2BE0062A6D3F}"/>
    <cellStyle name="Total 2 3 17 2" xfId="17073" xr:uid="{63F29231-3C30-4A90-AF30-9708269547AF}"/>
    <cellStyle name="Total 2 3 17 2 2" xfId="33683" xr:uid="{8FD90929-3A5A-4D6B-ACEE-4BC30DAA446B}"/>
    <cellStyle name="Total 2 3 17 3" xfId="28171" xr:uid="{094A727E-CE95-4373-851F-6BBCB170820D}"/>
    <cellStyle name="Total 2 3 18" xfId="11250" xr:uid="{92D566A4-B81C-499E-BFEE-EDC55647F4B9}"/>
    <cellStyle name="Total 2 3 18 2" xfId="28564" xr:uid="{B9CB030E-66B1-4D0F-B942-3EAE30869A0C}"/>
    <cellStyle name="Total 2 3 19" xfId="11822" xr:uid="{3803892A-4669-4748-88FA-B33CE9803FC4}"/>
    <cellStyle name="Total 2 3 19 2" xfId="29103" xr:uid="{91E92333-7E26-4327-80D5-6E888399ADAB}"/>
    <cellStyle name="Total 2 3 2" xfId="2635" xr:uid="{00000000-0005-0000-0000-00004D0A0000}"/>
    <cellStyle name="Total 2 3 2 2" xfId="4388" xr:uid="{B5E76BDD-C3E3-4D72-9670-1CB037B1CCA8}"/>
    <cellStyle name="Total 2 3 2 2 2" xfId="13705" xr:uid="{5D385F33-18E0-4906-AE61-441AF47D6B43}"/>
    <cellStyle name="Total 2 3 2 2 2 2" xfId="30846" xr:uid="{44918AD7-92F0-464A-A114-3082ED683A6C}"/>
    <cellStyle name="Total 2 3 2 2 3" xfId="25319" xr:uid="{BAE80CF1-36CD-4DCD-A2EE-F239BF2BEB7F}"/>
    <cellStyle name="Total 2 3 2 3" xfId="11823" xr:uid="{8EF6F500-8532-4874-8FBB-2C007A17A0D6}"/>
    <cellStyle name="Total 2 3 2 3 2" xfId="29104" xr:uid="{6E77BD5E-4CBE-4E96-A6B4-D49DA0D40054}"/>
    <cellStyle name="Total 2 3 2 4" xfId="12574" xr:uid="{3A4153E1-3385-499F-8718-8C29FDA5F87A}"/>
    <cellStyle name="Total 2 3 2 4 2" xfId="29800" xr:uid="{214F3E95-1E8F-4BEC-895C-152F1CB13887}"/>
    <cellStyle name="Total 2 3 2 5" xfId="24307" xr:uid="{E24D4B2E-B59C-47A8-A028-B0255C902B4A}"/>
    <cellStyle name="Total 2 3 20" xfId="11359" xr:uid="{0250B7FB-8A54-4815-BE78-A8AFB9B1A0DC}"/>
    <cellStyle name="Total 2 3 20 2" xfId="28646" xr:uid="{8C4042D0-507C-429A-A8C0-0B62F2B3906A}"/>
    <cellStyle name="Total 2 3 21" xfId="12018" xr:uid="{59E6EC11-7F6D-411B-9E7A-68CF5C95FECA}"/>
    <cellStyle name="Total 2 3 21 2" xfId="29294" xr:uid="{06DF6483-98E5-4968-9881-2038155B52C6}"/>
    <cellStyle name="Total 2 3 22" xfId="12187" xr:uid="{25E64181-ADA7-4E4F-97A0-DB3499D5817E}"/>
    <cellStyle name="Total 2 3 22 2" xfId="29459" xr:uid="{C0E1B025-D197-4980-A15A-421A25E20C8C}"/>
    <cellStyle name="Total 2 3 23" xfId="12297" xr:uid="{8BED483F-5A9D-4E1E-8BF8-36071B37B806}"/>
    <cellStyle name="Total 2 3 23 2" xfId="29568" xr:uid="{A609DE7B-49C3-4B25-9D6F-7B6CDA00321E}"/>
    <cellStyle name="Total 2 3 24" xfId="17323" xr:uid="{5745A416-364F-4B9E-8DD3-0ACFB46730BC}"/>
    <cellStyle name="Total 2 3 24 2" xfId="33886" xr:uid="{97D021C8-6731-4463-9289-79AB1D1C845B}"/>
    <cellStyle name="Total 2 3 25" xfId="24306" xr:uid="{E294F28B-A29D-4874-8544-41E56B7AAA4E}"/>
    <cellStyle name="Total 2 3 26" xfId="24059" xr:uid="{DC33A184-5C53-4712-AFB4-68DB65610E9A}"/>
    <cellStyle name="Total 2 3 27" xfId="24045" xr:uid="{7D0CE43E-5E1B-4057-9E13-93EA4B8D9569}"/>
    <cellStyle name="Total 2 3 28" xfId="34181" xr:uid="{048D3D5B-953F-4876-85D7-583E5DFCADD8}"/>
    <cellStyle name="Total 2 3 3" xfId="3733" xr:uid="{8D5F63D0-937F-4AF0-921D-855A2464779B}"/>
    <cellStyle name="Total 2 3 3 2" xfId="13704" xr:uid="{84DE629C-490D-4E72-8858-E4CD00774315}"/>
    <cellStyle name="Total 2 3 3 2 2" xfId="30845" xr:uid="{CB25CC4F-700E-4FA6-9E50-4581BC14DE8B}"/>
    <cellStyle name="Total 2 3 3 3" xfId="7325" xr:uid="{7A13BF82-850F-4249-BA8F-C2FCFD59F309}"/>
    <cellStyle name="Total 2 3 3 4" xfId="25318" xr:uid="{BAB8460D-C1EC-4D19-B7B2-C39F08FCB048}"/>
    <cellStyle name="Total 2 3 4" xfId="3891" xr:uid="{D2870CC4-1BFE-42E5-85D9-456A83543970}"/>
    <cellStyle name="Total 2 3 4 2" xfId="14209" xr:uid="{48493479-9205-4A77-A608-82EE83D66675}"/>
    <cellStyle name="Total 2 3 4 2 2" xfId="31235" xr:uid="{31D532BF-B9EB-4480-A8E2-5831FFB0AD37}"/>
    <cellStyle name="Total 2 3 4 3" xfId="25714" xr:uid="{F821811F-86B5-40C3-AAB5-7F2F48A108E9}"/>
    <cellStyle name="Total 2 3 5" xfId="7617" xr:uid="{ACA13A92-D9E4-4220-B999-C4B744A58F3A}"/>
    <cellStyle name="Total 2 3 5 2" xfId="14021" xr:uid="{E0ED994C-3055-4B6C-B2D6-1C23F9D3A294}"/>
    <cellStyle name="Total 2 3 5 2 2" xfId="31049" xr:uid="{1DEB736E-A23B-4DA9-B8E4-BC1F16E8F489}"/>
    <cellStyle name="Total 2 3 5 3" xfId="25528" xr:uid="{15B47F12-86B8-41F0-B55A-DCD95D427085}"/>
    <cellStyle name="Total 2 3 6" xfId="7971" xr:uid="{F60D5F54-A629-4164-90B1-9B03302E5848}"/>
    <cellStyle name="Total 2 3 6 2" xfId="14442" xr:uid="{EDE66C18-1E55-4254-827B-92E1F0975380}"/>
    <cellStyle name="Total 2 3 6 2 2" xfId="31458" xr:uid="{D7CCF291-B22E-4E18-8BE2-7318493EB709}"/>
    <cellStyle name="Total 2 3 6 3" xfId="25937" xr:uid="{179B809B-C1AC-4380-A64E-B81F372E837C}"/>
    <cellStyle name="Total 2 3 7" xfId="8588" xr:uid="{61FA8193-B683-4B20-9A3D-9348986EAEED}"/>
    <cellStyle name="Total 2 3 7 2" xfId="15059" xr:uid="{4C3F7179-C4A8-4599-90EE-254E935DAA6B}"/>
    <cellStyle name="Total 2 3 7 2 2" xfId="31964" xr:uid="{7AC6C1B0-DF54-471C-A590-8349F751CA7D}"/>
    <cellStyle name="Total 2 3 7 3" xfId="26443" xr:uid="{3494E782-D153-4650-A70D-655A98B92FB3}"/>
    <cellStyle name="Total 2 3 8" xfId="8680" xr:uid="{6FEACDA9-6963-4871-AFD6-44B7533A2746}"/>
    <cellStyle name="Total 2 3 8 2" xfId="15151" xr:uid="{FF5A3E43-F28C-409A-BE61-6F49CB6375E4}"/>
    <cellStyle name="Total 2 3 8 2 2" xfId="32051" xr:uid="{6E6A5981-3EA6-458E-AD99-C43848434A49}"/>
    <cellStyle name="Total 2 3 8 3" xfId="26531" xr:uid="{DF7680E9-A0E7-4F19-B34D-5B8EF2BE5A10}"/>
    <cellStyle name="Total 2 3 9" xfId="8436" xr:uid="{1BFCECC4-24E6-44E3-B476-65144AA510CA}"/>
    <cellStyle name="Total 2 3 9 2" xfId="14907" xr:uid="{67936593-8B74-46EB-B435-EF7FA118DC37}"/>
    <cellStyle name="Total 2 3 9 2 2" xfId="31818" xr:uid="{18A9C9F7-A446-476D-8B83-6C0C807AB4F2}"/>
    <cellStyle name="Total 2 3 9 3" xfId="26299" xr:uid="{62007627-7C6C-450E-A3E9-25C813AFFBBA}"/>
    <cellStyle name="Total 2 30" xfId="30883" xr:uid="{809EC0ED-592C-44BA-A252-FA38DB71F884}"/>
    <cellStyle name="Total 2 4" xfId="2636" xr:uid="{00000000-0005-0000-0000-00004E0A0000}"/>
    <cellStyle name="Total 2 4 2" xfId="4389" xr:uid="{846496AC-DB50-4AC7-B661-A83A011FF9E8}"/>
    <cellStyle name="Total 2 4 2 2" xfId="13706" xr:uid="{AE86DC3C-C29C-4197-99DC-9CC4D290F14F}"/>
    <cellStyle name="Total 2 4 2 2 2" xfId="30847" xr:uid="{1FFCBAAE-5251-4833-9C67-37729717C6B4}"/>
    <cellStyle name="Total 2 4 2 3" xfId="25320" xr:uid="{427AF23E-9D6A-4671-BC23-E788C3EDFEBD}"/>
    <cellStyle name="Total 2 4 3" xfId="11824" xr:uid="{E424ED32-C559-4970-99A2-7149DB73BCDD}"/>
    <cellStyle name="Total 2 4 3 2" xfId="29105" xr:uid="{B3323828-F32A-4ADE-8CE2-ABB21173FAC3}"/>
    <cellStyle name="Total 2 4 4" xfId="12575" xr:uid="{F7227B58-A9BD-44C7-9393-F22B06899708}"/>
    <cellStyle name="Total 2 4 4 2" xfId="29801" xr:uid="{A14B6A44-4442-42DC-90FA-3A01E05D2FA7}"/>
    <cellStyle name="Total 2 4 5" xfId="24308" xr:uid="{21516933-628B-455F-ACB1-5089B77AFE35}"/>
    <cellStyle name="Total 2 5" xfId="3731" xr:uid="{1C2B8D53-325D-4991-9936-4BCEF4AD4213}"/>
    <cellStyle name="Total 2 5 2" xfId="13701" xr:uid="{EF0A8EBF-5C1C-4523-8783-711C0F471F5B}"/>
    <cellStyle name="Total 2 5 2 2" xfId="30842" xr:uid="{DB6664D5-7CDB-4152-B92C-605171423ACC}"/>
    <cellStyle name="Total 2 5 3" xfId="7322" xr:uid="{A3BF5F58-9B43-4F02-951C-07F430CF9CA2}"/>
    <cellStyle name="Total 2 5 4" xfId="25315" xr:uid="{86BAC0EA-862B-4428-801A-5DA926729DF5}"/>
    <cellStyle name="Total 2 6" xfId="3889" xr:uid="{07E61543-3F01-446D-A797-705F4854D11C}"/>
    <cellStyle name="Total 2 6 2" xfId="14207" xr:uid="{B8D13889-38FA-41B6-9F73-B4F04919D062}"/>
    <cellStyle name="Total 2 6 2 2" xfId="31233" xr:uid="{9F389121-75DD-4233-BA80-5D68DEB425BC}"/>
    <cellStyle name="Total 2 6 3" xfId="25712" xr:uid="{BABCD7C4-41CC-4A75-94A8-75C04ED9EC03}"/>
    <cellStyle name="Total 2 7" xfId="7615" xr:uid="{BBEE67B7-2743-417B-A06D-52DAE7386003}"/>
    <cellStyle name="Total 2 7 2" xfId="14019" xr:uid="{DBBA1691-BD24-4781-9326-23B7B75A27AA}"/>
    <cellStyle name="Total 2 7 2 2" xfId="31047" xr:uid="{2458B529-6FB0-4CC5-B72E-039E1FCA2068}"/>
    <cellStyle name="Total 2 7 3" xfId="25526" xr:uid="{49BC6C99-F530-4C71-A032-C873E9553249}"/>
    <cellStyle name="Total 2 8" xfId="7969" xr:uid="{14916548-DF79-4BED-A947-5E1363236A6F}"/>
    <cellStyle name="Total 2 8 2" xfId="14440" xr:uid="{512B8763-8327-4A10-9387-DD3D1A5D59BB}"/>
    <cellStyle name="Total 2 8 2 2" xfId="31456" xr:uid="{7736DCEB-61C8-4E74-8D0C-B804296D0C5F}"/>
    <cellStyle name="Total 2 8 3" xfId="25935" xr:uid="{1F73CA39-1660-41EC-AD75-566694069FC3}"/>
    <cellStyle name="Total 2 9" xfId="8586" xr:uid="{6EDD8D70-BF90-4D34-810F-A40054509807}"/>
    <cellStyle name="Total 2 9 2" xfId="15057" xr:uid="{44F6470C-0E54-4F5E-B196-405BB74F77CA}"/>
    <cellStyle name="Total 2 9 2 2" xfId="31962" xr:uid="{9ED4E7F9-8854-410D-A828-1D0937D2262B}"/>
    <cellStyle name="Total 2 9 3" xfId="26441" xr:uid="{0C633726-B4E3-4C17-814E-EBCAF2516901}"/>
    <cellStyle name="Total 20" xfId="7605" xr:uid="{907FF66A-8AD3-4340-825E-4469FF628949}"/>
    <cellStyle name="Total 20 2" xfId="14009" xr:uid="{F7878E0F-F6D5-48F1-A729-023D75CE2812}"/>
    <cellStyle name="Total 20 2 2" xfId="31039" xr:uid="{A1E1C976-72D4-41F6-AC66-F5CD988E57FB}"/>
    <cellStyle name="Total 20 3" xfId="25518" xr:uid="{5D07B7C4-DC96-45A6-96A8-8124512EB713}"/>
    <cellStyle name="Total 21" xfId="7998" xr:uid="{C433BA3A-F6C0-47D1-ABFF-257F0B9F6610}"/>
    <cellStyle name="Total 21 2" xfId="14469" xr:uid="{6A29F615-BDF9-4A8F-9543-43A53F72B52E}"/>
    <cellStyle name="Total 21 2 2" xfId="31479" xr:uid="{11255488-A139-4236-8B35-09265F627A93}"/>
    <cellStyle name="Total 21 3" xfId="25959" xr:uid="{07145708-3B0C-45EA-9237-EF823972CA61}"/>
    <cellStyle name="Total 22" xfId="8696" xr:uid="{0C977D5D-9F9F-47CE-B27A-699FE6E742DE}"/>
    <cellStyle name="Total 22 2" xfId="15167" xr:uid="{C73EB144-FAEF-4D20-99F0-1C9895C9D302}"/>
    <cellStyle name="Total 22 2 2" xfId="32067" xr:uid="{08D16CFD-A4BB-4C9F-AE34-1D0B151A68C1}"/>
    <cellStyle name="Total 22 3" xfId="26546" xr:uid="{39B14362-1317-4B8F-918C-51430CA1A019}"/>
    <cellStyle name="Total 23" xfId="8668" xr:uid="{4B43F163-67DF-40DC-AB51-DB6A1DA4F9B2}"/>
    <cellStyle name="Total 23 2" xfId="15139" xr:uid="{BE998955-D781-4055-9DDA-0915C36A2571}"/>
    <cellStyle name="Total 23 2 2" xfId="32040" xr:uid="{5F71FB22-3E40-41EB-821E-BAF2D10A78C3}"/>
    <cellStyle name="Total 23 3" xfId="26520" xr:uid="{299D62C3-5DE6-49D8-AE53-4775BC18702B}"/>
    <cellStyle name="Total 24" xfId="9179" xr:uid="{07D2B8F0-CFB9-4BC4-AB89-8ECF8E9678B8}"/>
    <cellStyle name="Total 24 2" xfId="15650" xr:uid="{3362CC7F-9933-43C3-AEE7-5D954E2C55CE}"/>
    <cellStyle name="Total 24 2 2" xfId="32466" xr:uid="{5CE9A42E-383A-40DE-8033-8CD9B0B0EE31}"/>
    <cellStyle name="Total 24 3" xfId="26948" xr:uid="{310958FD-78B0-46DC-AEF0-152D29BB0A01}"/>
    <cellStyle name="Total 25" xfId="9150" xr:uid="{8BDA4F66-286E-4E4D-9FD4-09114F07AE17}"/>
    <cellStyle name="Total 25 2" xfId="15621" xr:uid="{9EE7FCAA-8569-4FA2-87F9-93D15DB98767}"/>
    <cellStyle name="Total 25 2 2" xfId="32439" xr:uid="{F5AD0633-8BFA-4288-B821-2EC23646570E}"/>
    <cellStyle name="Total 25 3" xfId="26921" xr:uid="{102FD06A-265F-4852-9C6F-307B54586CB2}"/>
    <cellStyle name="Total 26" xfId="8965" xr:uid="{19E1E16C-D3FF-46CB-A375-6C1C0D55870D}"/>
    <cellStyle name="Total 26 2" xfId="15436" xr:uid="{42C76242-5710-42D2-BF89-812AE5BCD133}"/>
    <cellStyle name="Total 26 2 2" xfId="32256" xr:uid="{B85D134C-7818-491B-B302-091D147F54CB}"/>
    <cellStyle name="Total 26 3" xfId="26738" xr:uid="{CCE3CC91-51A5-4769-A85A-934610241005}"/>
    <cellStyle name="Total 27" xfId="9425" xr:uid="{62C0B76D-5ECE-4380-9A72-0C85DB477ECE}"/>
    <cellStyle name="Total 27 2" xfId="15896" xr:uid="{DFA1D928-2F21-42B4-8F64-E6F1CDBE0438}"/>
    <cellStyle name="Total 27 2 2" xfId="32700" xr:uid="{EE1B8F09-D7F7-4FBB-B959-2ED5BE338391}"/>
    <cellStyle name="Total 27 3" xfId="27181" xr:uid="{40F015F9-672C-47AC-98BD-189F86377819}"/>
    <cellStyle name="Total 28" xfId="9906" xr:uid="{5D74886C-3301-4B84-8345-46AEB49D61F4}"/>
    <cellStyle name="Total 28 2" xfId="16377" xr:uid="{D86AC8D1-FA2B-4412-B1F3-0995C5DD32AF}"/>
    <cellStyle name="Total 28 2 2" xfId="32998" xr:uid="{87F8C054-2F13-4190-B922-2DE6C19029A6}"/>
    <cellStyle name="Total 28 3" xfId="27486" xr:uid="{4837C12B-F8A4-4C89-9C2E-8918FA49FA57}"/>
    <cellStyle name="Total 29" xfId="10087" xr:uid="{B428CE86-D1DB-4D6D-9998-FF8EC0548DA2}"/>
    <cellStyle name="Total 29 2" xfId="16558" xr:uid="{C6465E4B-9A67-424E-B8AE-BAF5FBE907D0}"/>
    <cellStyle name="Total 29 2 2" xfId="33175" xr:uid="{D3802BF1-9CB1-41C0-AD20-4B525F260F59}"/>
    <cellStyle name="Total 29 3" xfId="27663" xr:uid="{F33E7C2B-1299-447F-8FC8-E2B64331C765}"/>
    <cellStyle name="Total 3" xfId="2637" xr:uid="{00000000-0005-0000-0000-00004F0A0000}"/>
    <cellStyle name="Total 3 10" xfId="9163" xr:uid="{255D9B54-E1C6-4E91-89D0-A3B50478FA7E}"/>
    <cellStyle name="Total 3 10 2" xfId="15634" xr:uid="{915D9974-A3FE-4973-B97D-DBDB32848C3E}"/>
    <cellStyle name="Total 3 10 2 2" xfId="32451" xr:uid="{D9AE9369-6474-4B89-93F3-F42CED04526F}"/>
    <cellStyle name="Total 3 10 3" xfId="26933" xr:uid="{812096BD-16EB-44EB-A819-91ED73AB6F22}"/>
    <cellStyle name="Total 3 11" xfId="8977" xr:uid="{2D4A1FD0-D684-4808-A8CD-50DDA4344831}"/>
    <cellStyle name="Total 3 11 2" xfId="15448" xr:uid="{E82BD2ED-E6B6-4117-866D-426CEEA5AAD3}"/>
    <cellStyle name="Total 3 11 2 2" xfId="32267" xr:uid="{686962E8-6BD4-4218-BD90-9B6455A2E796}"/>
    <cellStyle name="Total 3 11 3" xfId="26749" xr:uid="{D56DD8B4-6BC8-497E-BD9E-3917F922E60A}"/>
    <cellStyle name="Total 3 12" xfId="9395" xr:uid="{C963DFE4-B0EA-493A-8620-D8EF248F4552}"/>
    <cellStyle name="Total 3 12 2" xfId="15866" xr:uid="{6D6026DD-4F1A-42BD-974B-97BC278C8B59}"/>
    <cellStyle name="Total 3 12 2 2" xfId="32676" xr:uid="{695D8DC0-44C9-4A83-A914-17C6A3DF1275}"/>
    <cellStyle name="Total 3 12 3" xfId="27156" xr:uid="{6EBDF9CF-641B-428B-8747-38F5B65B67D9}"/>
    <cellStyle name="Total 3 13" xfId="9924" xr:uid="{5D645DBF-4EA7-4DFD-B969-46E7A05AAF30}"/>
    <cellStyle name="Total 3 13 2" xfId="16395" xr:uid="{D0ED6ED4-5CF8-4D99-90ED-FE23148886F5}"/>
    <cellStyle name="Total 3 13 2 2" xfId="33012" xr:uid="{5554DDB2-FA9B-429B-8600-D0D3F8CA0732}"/>
    <cellStyle name="Total 3 13 3" xfId="27500" xr:uid="{018EE377-EE90-47BF-A7A2-BF6305BBEE95}"/>
    <cellStyle name="Total 3 14" xfId="10104" xr:uid="{3AD67258-4FB8-4BE5-828C-51D81778895C}"/>
    <cellStyle name="Total 3 14 2" xfId="16575" xr:uid="{1BA054FB-85FC-45FD-B1F3-DFFBD9A04622}"/>
    <cellStyle name="Total 3 14 2 2" xfId="33190" xr:uid="{3DF8C010-FC35-428E-8717-77C0C178E887}"/>
    <cellStyle name="Total 3 14 3" xfId="27677" xr:uid="{41B2F645-4864-46CE-86C8-EC584096E10C}"/>
    <cellStyle name="Total 3 15" xfId="10281" xr:uid="{25E8C225-D4C8-4AAD-9E8E-351F7AA0BF6B}"/>
    <cellStyle name="Total 3 15 2" xfId="16752" xr:uid="{BA672832-E231-46DA-A7D3-17E1F81187F3}"/>
    <cellStyle name="Total 3 15 2 2" xfId="33365" xr:uid="{9F9DB584-4AD4-446E-94DC-740D3FBA4555}"/>
    <cellStyle name="Total 3 15 3" xfId="27853" xr:uid="{D15C8DFC-3BBB-4CC3-BC8D-9848CC73A968}"/>
    <cellStyle name="Total 3 16" xfId="10445" xr:uid="{2F6DA15F-43D2-4452-90B2-BCCE5579B110}"/>
    <cellStyle name="Total 3 16 2" xfId="16916" xr:uid="{5BCF2DD0-C143-4247-A6B7-3901E714BAAE}"/>
    <cellStyle name="Total 3 16 2 2" xfId="33527" xr:uid="{DF4469FE-FCDF-4A71-9094-3BBCC214F236}"/>
    <cellStyle name="Total 3 16 3" xfId="28015" xr:uid="{69770DF3-699E-42E0-9D77-E02E3796C792}"/>
    <cellStyle name="Total 3 17" xfId="10603" xr:uid="{EEDA13F0-1A46-4457-AC8B-B89B515E6782}"/>
    <cellStyle name="Total 3 17 2" xfId="17074" xr:uid="{38AA12DB-52E8-4978-9D0C-5821C8B39FA9}"/>
    <cellStyle name="Total 3 17 2 2" xfId="33684" xr:uid="{7DDB9CDE-2592-46F8-8747-D74E4DBF49E1}"/>
    <cellStyle name="Total 3 17 3" xfId="28172" xr:uid="{A2935C62-9A07-4046-A351-814ED8A1B39F}"/>
    <cellStyle name="Total 3 18" xfId="11251" xr:uid="{046E0632-0C41-4E16-904D-5FA0B8E16C7B}"/>
    <cellStyle name="Total 3 18 2" xfId="28565" xr:uid="{AECA9B81-B21D-4D88-9E93-E26690DFE976}"/>
    <cellStyle name="Total 3 19" xfId="11825" xr:uid="{69A6D836-91C5-4E49-8A37-C0BEEDD60329}"/>
    <cellStyle name="Total 3 19 2" xfId="29106" xr:uid="{ABA86709-72D7-4A22-B93A-F578E5B38A2A}"/>
    <cellStyle name="Total 3 2" xfId="2638" xr:uid="{00000000-0005-0000-0000-0000500A0000}"/>
    <cellStyle name="Total 3 2 2" xfId="4390" xr:uid="{3C524FE1-4FC1-4920-925E-F6B2048DB3D8}"/>
    <cellStyle name="Total 3 2 2 2" xfId="13708" xr:uid="{01DA7CAB-72F4-4151-8701-8B6EF76F2504}"/>
    <cellStyle name="Total 3 2 2 2 2" xfId="30849" xr:uid="{1CC7B16A-5508-48D4-A263-D3ED5E4AD219}"/>
    <cellStyle name="Total 3 2 2 3" xfId="25322" xr:uid="{9620D76B-AC5D-4455-A5A4-0C8D631E554E}"/>
    <cellStyle name="Total 3 2 3" xfId="11826" xr:uid="{CBA83954-C7C1-4C63-876A-55034FBE0177}"/>
    <cellStyle name="Total 3 2 3 2" xfId="29107" xr:uid="{6D2ED5F7-ACFE-4AF1-BA64-9309912A9D3A}"/>
    <cellStyle name="Total 3 2 4" xfId="12576" xr:uid="{6BE23F6E-4034-4CDA-A199-4E8D80C64125}"/>
    <cellStyle name="Total 3 2 4 2" xfId="29802" xr:uid="{CF9F6D2E-B996-4FA4-BA9E-67D66B588598}"/>
    <cellStyle name="Total 3 2 5" xfId="24310" xr:uid="{40CDA9C0-BF1B-4072-970F-25786EAC5584}"/>
    <cellStyle name="Total 3 20" xfId="11360" xr:uid="{F562E739-6E3E-4673-8007-67167A91CFDC}"/>
    <cellStyle name="Total 3 20 2" xfId="28647" xr:uid="{159118D3-3CCC-48FD-ACA7-5500F136B594}"/>
    <cellStyle name="Total 3 21" xfId="12019" xr:uid="{87813824-E798-4920-8E4D-21CA6A98A49E}"/>
    <cellStyle name="Total 3 21 2" xfId="29295" xr:uid="{D1230279-389A-4465-8869-C3B17A7C28D1}"/>
    <cellStyle name="Total 3 22" xfId="12188" xr:uid="{3B3B692C-BBAD-4BC3-B4E8-A7EE1C2F409B}"/>
    <cellStyle name="Total 3 22 2" xfId="29460" xr:uid="{825E070E-BD87-4848-BC7D-99B799142859}"/>
    <cellStyle name="Total 3 23" xfId="12298" xr:uid="{DF663308-3A32-4DAA-B0CB-4F2FF176F747}"/>
    <cellStyle name="Total 3 23 2" xfId="29569" xr:uid="{430284D1-1202-4C1D-8E00-D4146EAEC1F2}"/>
    <cellStyle name="Total 3 24" xfId="17324" xr:uid="{E9A91CA8-F19C-4172-9BA2-54F63EB21385}"/>
    <cellStyle name="Total 3 24 2" xfId="33887" xr:uid="{8F7223AA-6600-467A-B8C8-C68B50F20561}"/>
    <cellStyle name="Total 3 25" xfId="24309" xr:uid="{674F8ACA-B942-4A2B-94B9-1A35C7BD0741}"/>
    <cellStyle name="Total 3 26" xfId="34087" xr:uid="{DB7444B1-1420-4C5E-8187-EFB515C1CDFD}"/>
    <cellStyle name="Total 3 27" xfId="34081" xr:uid="{75B2D965-1272-4AC3-B08F-531006CD35CB}"/>
    <cellStyle name="Total 3 28" xfId="24137" xr:uid="{DC805F37-9FC1-403B-B181-8C17A5E783C1}"/>
    <cellStyle name="Total 3 3" xfId="3734" xr:uid="{8CA0F4EE-DB20-45AA-84B7-DBBB1EA56B3C}"/>
    <cellStyle name="Total 3 3 2" xfId="13707" xr:uid="{E57E29D8-0C96-48E6-A69F-4720FEF7C0D9}"/>
    <cellStyle name="Total 3 3 2 2" xfId="30848" xr:uid="{9C4219AA-5330-4CA5-851E-62BBC3A6B957}"/>
    <cellStyle name="Total 3 3 3" xfId="7326" xr:uid="{CB26B296-8A44-4B54-BB1D-366CE3E9BF35}"/>
    <cellStyle name="Total 3 3 4" xfId="25321" xr:uid="{5457E2ED-C888-4C2D-B825-0E9C27519109}"/>
    <cellStyle name="Total 3 4" xfId="3892" xr:uid="{14BAE761-CB6F-47AC-AAC8-D819EC5893E7}"/>
    <cellStyle name="Total 3 4 2" xfId="14210" xr:uid="{9539B5A6-D1B4-40CD-8029-E029F2F970B6}"/>
    <cellStyle name="Total 3 4 2 2" xfId="31236" xr:uid="{BD599656-9689-4B43-A4AD-2634E63CC092}"/>
    <cellStyle name="Total 3 4 3" xfId="25715" xr:uid="{2CD0E905-F421-4563-8315-D899A046C094}"/>
    <cellStyle name="Total 3 5" xfId="7618" xr:uid="{A4E65FD6-1624-44E0-8555-6B77C22DBD4C}"/>
    <cellStyle name="Total 3 5 2" xfId="14022" xr:uid="{F7BFFF58-1EFC-4B89-93EB-C65548B12057}"/>
    <cellStyle name="Total 3 5 2 2" xfId="31050" xr:uid="{54AC5282-75AF-42E4-8D43-E780FDFA4395}"/>
    <cellStyle name="Total 3 5 3" xfId="25529" xr:uid="{A61A75EB-AFEA-4B23-B728-873974D1DA8D}"/>
    <cellStyle name="Total 3 6" xfId="7972" xr:uid="{8B1CDA9B-46E5-4E16-AD73-6892E6DA48B7}"/>
    <cellStyle name="Total 3 6 2" xfId="14443" xr:uid="{DACE714C-D165-43AA-9D48-0E0243CFDBF1}"/>
    <cellStyle name="Total 3 6 2 2" xfId="31459" xr:uid="{BCAF06C5-56F9-4119-BCA3-3EAEE00E4838}"/>
    <cellStyle name="Total 3 6 3" xfId="25938" xr:uid="{C49646D6-19A1-43E3-978F-C787F477925D}"/>
    <cellStyle name="Total 3 7" xfId="8589" xr:uid="{EE6E9351-0362-4C8E-B1FD-C739F7E974B8}"/>
    <cellStyle name="Total 3 7 2" xfId="15060" xr:uid="{A880D968-B5AE-442F-BF0E-AC651DDE4E77}"/>
    <cellStyle name="Total 3 7 2 2" xfId="31965" xr:uid="{AC19EE66-BFB1-41A5-A4A8-E7B7E4B32A17}"/>
    <cellStyle name="Total 3 7 3" xfId="26444" xr:uid="{4D027D38-858D-4B57-9664-2B91434F38B6}"/>
    <cellStyle name="Total 3 8" xfId="8681" xr:uid="{6D5AB188-0CD1-4323-8B15-FFE6F5B46BEB}"/>
    <cellStyle name="Total 3 8 2" xfId="15152" xr:uid="{0A080B79-F0CB-45FC-9B4A-AB3CFCD721F5}"/>
    <cellStyle name="Total 3 8 2 2" xfId="32052" xr:uid="{8C26D9D3-0B45-4E97-A33D-6A3C5C7C1C6A}"/>
    <cellStyle name="Total 3 8 3" xfId="26532" xr:uid="{C8156272-6EFB-4629-AD29-05D28869EB33}"/>
    <cellStyle name="Total 3 9" xfId="8437" xr:uid="{2F072A42-65DA-49DE-80D2-1EF9CB506372}"/>
    <cellStyle name="Total 3 9 2" xfId="14908" xr:uid="{A82D8DB0-CC84-43B1-973B-36351DA02086}"/>
    <cellStyle name="Total 3 9 2 2" xfId="31819" xr:uid="{5A1201FA-94CD-4AA6-BFB7-54908199372B}"/>
    <cellStyle name="Total 3 9 3" xfId="26300" xr:uid="{F8CED30B-178B-40FB-85F3-159BDBA7EA03}"/>
    <cellStyle name="Total 30" xfId="10265" xr:uid="{7B245051-B24B-46E2-9405-8EB23BB25584}"/>
    <cellStyle name="Total 30 2" xfId="16736" xr:uid="{9565B5AE-B4E1-4F72-A409-066898A03A20}"/>
    <cellStyle name="Total 30 2 2" xfId="33351" xr:uid="{D0C6AB04-342A-4209-A2A9-421A16E51428}"/>
    <cellStyle name="Total 30 3" xfId="27838" xr:uid="{3F158DD5-AE5C-41CA-BDF9-64CC946125CD}"/>
    <cellStyle name="Total 31" xfId="10429" xr:uid="{CDC0E245-FDCD-44B3-8529-4E4B686F377C}"/>
    <cellStyle name="Total 31 2" xfId="16900" xr:uid="{45CD033D-B165-43A8-8692-D8187662BA35}"/>
    <cellStyle name="Total 31 2 2" xfId="33513" xr:uid="{9E35ADD9-35E9-42DA-B1ED-6E6DDE5BEF75}"/>
    <cellStyle name="Total 31 3" xfId="28001" xr:uid="{AF7CC8B1-9891-4D2D-B5B5-536B8DB27257}"/>
    <cellStyle name="Total 32" xfId="11270" xr:uid="{42A2164A-DAE1-4EF2-A116-F19F63609417}"/>
    <cellStyle name="Total 32 2" xfId="28575" xr:uid="{F77C147C-91F9-40E7-8012-04EB605D5F43}"/>
    <cellStyle name="Total 33" xfId="11804" xr:uid="{023D13CA-E760-4832-A6A8-2E95DDD9748D}"/>
    <cellStyle name="Total 33 2" xfId="29085" xr:uid="{EBB0296B-F3AB-47F6-A441-6EA7C8B02342}"/>
    <cellStyle name="Total 34" xfId="11796" xr:uid="{996F3D4E-F936-4A3C-80D9-45EA6DC9C173}"/>
    <cellStyle name="Total 34 2" xfId="29081" xr:uid="{308A2DA5-4D22-4B01-A866-01301422F17C}"/>
    <cellStyle name="Total 35" xfId="11343" xr:uid="{771C24FD-8A9E-440B-B1C1-AA5247B50D22}"/>
    <cellStyle name="Total 35 2" xfId="28633" xr:uid="{7EEDE550-C47D-459B-94EB-1A3E146662A5}"/>
    <cellStyle name="Total 36" xfId="12002" xr:uid="{158B0B82-3AF0-4A81-B3DC-B6502907491A}"/>
    <cellStyle name="Total 36 2" xfId="29281" xr:uid="{0823988A-3872-42C3-9DD4-6565C18FFD72}"/>
    <cellStyle name="Total 37" xfId="12306" xr:uid="{7C74D0FB-289A-4459-8EAB-1CC0A4FB9DE8}"/>
    <cellStyle name="Total 37 2" xfId="29576" xr:uid="{EE3C40EA-C2E2-4601-A99D-5D34EAE43C23}"/>
    <cellStyle name="Total 38" xfId="17100" xr:uid="{38F1A114-F92C-4571-A4C7-D6E551B51882}"/>
    <cellStyle name="Total 38 2" xfId="33700" xr:uid="{754DEBF1-9EE0-4EF7-9B8C-638A349345C9}"/>
    <cellStyle name="Total 39" xfId="24288" xr:uid="{BA0ECD31-3E2A-44FF-9DE2-DF6B42614CE9}"/>
    <cellStyle name="Total 4" xfId="2639" xr:uid="{00000000-0005-0000-0000-0000510A0000}"/>
    <cellStyle name="Total 4 10" xfId="9164" xr:uid="{7A7178EC-9FED-4E38-B4F0-10AC6AD0C077}"/>
    <cellStyle name="Total 4 10 2" xfId="15635" xr:uid="{B4C84AB9-0AAF-41C2-B291-AD4470D300EE}"/>
    <cellStyle name="Total 4 10 2 2" xfId="32452" xr:uid="{10C21F55-3E02-412C-9D7A-078CF0636C08}"/>
    <cellStyle name="Total 4 10 3" xfId="26934" xr:uid="{79CEAB8F-51E1-4F90-8F86-EDD596EF0C03}"/>
    <cellStyle name="Total 4 11" xfId="8978" xr:uid="{2C99AF72-C5DD-41EB-8BCF-BD9A1FEB319C}"/>
    <cellStyle name="Total 4 11 2" xfId="15449" xr:uid="{5979B94A-AE62-4D1D-9719-D781CDA7284E}"/>
    <cellStyle name="Total 4 11 2 2" xfId="32268" xr:uid="{78CA619C-9493-4193-A74C-95DE5E577385}"/>
    <cellStyle name="Total 4 11 3" xfId="26750" xr:uid="{E7B59C71-DAB1-4403-883A-568AE47542CF}"/>
    <cellStyle name="Total 4 12" xfId="9396" xr:uid="{F82668C4-8B5F-4B3A-89F0-52DCE42D694B}"/>
    <cellStyle name="Total 4 12 2" xfId="15867" xr:uid="{A7FC68A5-9FD3-4310-A506-6383788C3561}"/>
    <cellStyle name="Total 4 12 2 2" xfId="32677" xr:uid="{0CCA6C44-D50B-4574-8A10-1DE1772BB27D}"/>
    <cellStyle name="Total 4 12 3" xfId="27157" xr:uid="{5D3F59DA-0C03-49D6-BD82-99B1B1708423}"/>
    <cellStyle name="Total 4 13" xfId="9925" xr:uid="{AD8FF656-C77E-4BF1-86E5-8A1A788D6F9B}"/>
    <cellStyle name="Total 4 13 2" xfId="16396" xr:uid="{065FF28F-4D41-4D4C-8149-B780B4EB29EB}"/>
    <cellStyle name="Total 4 13 2 2" xfId="33013" xr:uid="{B6EFBC13-A336-42BC-8A45-AC9DACAA0100}"/>
    <cellStyle name="Total 4 13 3" xfId="27501" xr:uid="{DC785684-8DD7-48DC-AB46-E0F2C55617FA}"/>
    <cellStyle name="Total 4 14" xfId="10105" xr:uid="{1033932B-EFE6-443E-A1C5-6AFDA59F3E47}"/>
    <cellStyle name="Total 4 14 2" xfId="16576" xr:uid="{0C0A0BEC-5A00-499A-A4E1-8BA80AF2D68C}"/>
    <cellStyle name="Total 4 14 2 2" xfId="33191" xr:uid="{B2A6069F-C726-4AFA-BFAD-2F238A8F94CE}"/>
    <cellStyle name="Total 4 14 3" xfId="27678" xr:uid="{3B360CD6-1AF8-433D-A525-F3763ABAC076}"/>
    <cellStyle name="Total 4 15" xfId="10282" xr:uid="{27708C81-D92A-44DD-9E2F-E4EA8C6063B3}"/>
    <cellStyle name="Total 4 15 2" xfId="16753" xr:uid="{552F63E8-3637-4B36-935D-DCB067A6B09C}"/>
    <cellStyle name="Total 4 15 2 2" xfId="33366" xr:uid="{B6304694-BF8E-4BEF-917D-5ED9C800BA86}"/>
    <cellStyle name="Total 4 15 3" xfId="27854" xr:uid="{FBAEEDF4-3E30-4456-9B6B-2A0921664551}"/>
    <cellStyle name="Total 4 16" xfId="10446" xr:uid="{3F8EE346-7C56-4EE7-A13B-8128EF266232}"/>
    <cellStyle name="Total 4 16 2" xfId="16917" xr:uid="{6BC8A016-C4DA-417E-A683-76F817CCBDF4}"/>
    <cellStyle name="Total 4 16 2 2" xfId="33528" xr:uid="{66D2B6A7-0534-4E08-8330-E66B7F301201}"/>
    <cellStyle name="Total 4 16 3" xfId="28016" xr:uid="{3F693730-1BBF-4BE3-AF35-DFF969A95802}"/>
    <cellStyle name="Total 4 17" xfId="10604" xr:uid="{85B4A15D-5D80-4469-B49F-553E9EBBD4D6}"/>
    <cellStyle name="Total 4 17 2" xfId="17075" xr:uid="{300AD6D2-8BE5-4CD2-9295-3541A9FB0122}"/>
    <cellStyle name="Total 4 17 2 2" xfId="33685" xr:uid="{4AD7A8DE-163D-46E5-B088-0C5C701C35D4}"/>
    <cellStyle name="Total 4 17 3" xfId="28173" xr:uid="{56C9B134-95F7-45AF-A541-140749459731}"/>
    <cellStyle name="Total 4 18" xfId="11252" xr:uid="{6791F5E6-CB3C-410B-896E-7E3424BD979E}"/>
    <cellStyle name="Total 4 18 2" xfId="28566" xr:uid="{73A4BB74-DEFD-48BB-B418-E66861D9E2E4}"/>
    <cellStyle name="Total 4 19" xfId="11827" xr:uid="{CF360C3C-2D48-485C-A127-2E7094A96213}"/>
    <cellStyle name="Total 4 19 2" xfId="29108" xr:uid="{FBF66FFB-47BD-40C5-A736-EA642486A3B9}"/>
    <cellStyle name="Total 4 2" xfId="2640" xr:uid="{00000000-0005-0000-0000-0000520A0000}"/>
    <cellStyle name="Total 4 2 2" xfId="4391" xr:uid="{D2B3F027-8C24-4627-9DFE-00E137666F88}"/>
    <cellStyle name="Total 4 2 2 2" xfId="13710" xr:uid="{1853A8C7-A16A-473B-BDF0-09B1BE3AC880}"/>
    <cellStyle name="Total 4 2 2 2 2" xfId="30851" xr:uid="{B2F6A8D2-D7C4-448F-8DAB-41D242324F15}"/>
    <cellStyle name="Total 4 2 2 3" xfId="25324" xr:uid="{F2E595F2-BEDB-413A-A45A-D5B29BDC41E6}"/>
    <cellStyle name="Total 4 2 3" xfId="11828" xr:uid="{34D01B61-A951-4C34-9A86-C23285BA0F11}"/>
    <cellStyle name="Total 4 2 3 2" xfId="29109" xr:uid="{B221B402-F4D7-4EDF-9390-6E32CB037556}"/>
    <cellStyle name="Total 4 2 4" xfId="12577" xr:uid="{0B899783-05C6-4D02-90DB-235AEBF95874}"/>
    <cellStyle name="Total 4 2 4 2" xfId="29803" xr:uid="{99842F3B-2453-4063-8800-FF9B76E9B192}"/>
    <cellStyle name="Total 4 2 5" xfId="24312" xr:uid="{1B08075D-82CC-481A-A333-47BB707F164F}"/>
    <cellStyle name="Total 4 20" xfId="11361" xr:uid="{621FCFA0-1303-4311-84E4-C28AE24542F3}"/>
    <cellStyle name="Total 4 20 2" xfId="28648" xr:uid="{F25DEC40-4E74-4ED8-AEBB-B9C9CAC9B163}"/>
    <cellStyle name="Total 4 21" xfId="12020" xr:uid="{4390C67F-3D09-40AD-9B82-716AF41065CB}"/>
    <cellStyle name="Total 4 21 2" xfId="29296" xr:uid="{76F5B9EC-E916-461E-A5CB-4C6F11613C29}"/>
    <cellStyle name="Total 4 22" xfId="12189" xr:uid="{047B3684-16D6-4082-953A-2BE1F29E033D}"/>
    <cellStyle name="Total 4 22 2" xfId="29461" xr:uid="{E261B399-A478-40EF-9C48-83F0553ED8E6}"/>
    <cellStyle name="Total 4 23" xfId="12299" xr:uid="{D396AB3F-2850-4081-AD3F-23473B138CEE}"/>
    <cellStyle name="Total 4 23 2" xfId="29570" xr:uid="{62B3A222-2C73-4646-8C53-4DC46133ED7D}"/>
    <cellStyle name="Total 4 24" xfId="17325" xr:uid="{C037C4BA-AEE2-43A1-887E-6419C58D7185}"/>
    <cellStyle name="Total 4 24 2" xfId="33888" xr:uid="{E11C18E1-BABC-4FAC-A986-381AAD04C35F}"/>
    <cellStyle name="Total 4 25" xfId="24311" xr:uid="{B1D0329D-F7C7-4FD0-926D-94A61A1DB471}"/>
    <cellStyle name="Total 4 26" xfId="24083" xr:uid="{C6884652-1FD2-4ECE-A364-A83C64D9A8D0}"/>
    <cellStyle name="Total 4 27" xfId="24139" xr:uid="{ABEED28C-1753-4EDF-9C12-CE1BB90DBED7}"/>
    <cellStyle name="Total 4 28" xfId="34178" xr:uid="{C884BB59-D603-4E3C-89D5-5217E5F3E801}"/>
    <cellStyle name="Total 4 3" xfId="3735" xr:uid="{50748572-3DE8-41E8-8F72-7DA26F91126C}"/>
    <cellStyle name="Total 4 3 2" xfId="13709" xr:uid="{49471610-AC84-43E9-A1E4-206BEF650D00}"/>
    <cellStyle name="Total 4 3 2 2" xfId="30850" xr:uid="{9ED0F820-6DAE-4C31-9F44-4CC046917E5A}"/>
    <cellStyle name="Total 4 3 3" xfId="7328" xr:uid="{EDCCDDED-089F-47E9-9136-E31367A49FBE}"/>
    <cellStyle name="Total 4 3 4" xfId="25323" xr:uid="{7B10641D-F702-48FA-85F9-B095D8D0AC94}"/>
    <cellStyle name="Total 4 4" xfId="3893" xr:uid="{0003443C-CABE-404B-8D62-01AC10135B4F}"/>
    <cellStyle name="Total 4 4 2" xfId="14211" xr:uid="{714E46BB-BBD0-46B5-B001-3DCCB89E0FC6}"/>
    <cellStyle name="Total 4 4 2 2" xfId="31237" xr:uid="{79A6D03F-88EE-4507-92D0-A0C5108285FE}"/>
    <cellStyle name="Total 4 4 3" xfId="25716" xr:uid="{D0A169C9-17A7-4F61-9D20-4CA91C0DCE30}"/>
    <cellStyle name="Total 4 5" xfId="7619" xr:uid="{29F078C0-3045-4880-AA7D-F23C1D703BC0}"/>
    <cellStyle name="Total 4 5 2" xfId="14023" xr:uid="{31ED823A-3CA4-416F-B0E0-E23ECF70BC83}"/>
    <cellStyle name="Total 4 5 2 2" xfId="31051" xr:uid="{6EAD03B0-A860-4A7B-B06B-7A026E32DC66}"/>
    <cellStyle name="Total 4 5 3" xfId="25530" xr:uid="{FC1D55E4-F5BB-43BB-88CB-4ACA35B0530E}"/>
    <cellStyle name="Total 4 6" xfId="7973" xr:uid="{8AFA1BA2-D259-49BE-B331-2E1DDC377D52}"/>
    <cellStyle name="Total 4 6 2" xfId="14444" xr:uid="{C834F3F5-7245-4487-BE55-3DAA1096876F}"/>
    <cellStyle name="Total 4 6 2 2" xfId="31460" xr:uid="{F14322D5-B728-433E-9F9F-1342A6E7F97B}"/>
    <cellStyle name="Total 4 6 3" xfId="25939" xr:uid="{EA1E917F-5257-4402-BFEB-FB34EA76AD58}"/>
    <cellStyle name="Total 4 7" xfId="8590" xr:uid="{928956AD-EE78-40A8-8AD8-2D0E80DB4B46}"/>
    <cellStyle name="Total 4 7 2" xfId="15061" xr:uid="{1E1EC19A-5509-47AC-970D-0F23569DF683}"/>
    <cellStyle name="Total 4 7 2 2" xfId="31966" xr:uid="{5EEEBC8E-20AF-44C7-8CC0-8305FDE599FF}"/>
    <cellStyle name="Total 4 7 3" xfId="26445" xr:uid="{C37317F3-1E24-4CB6-9CD2-4D4786E289AE}"/>
    <cellStyle name="Total 4 8" xfId="8682" xr:uid="{3DBD6B5A-B6E0-4804-89A0-37A20FFA5F93}"/>
    <cellStyle name="Total 4 8 2" xfId="15153" xr:uid="{0199025F-1684-4D34-92DA-78F83ACE8C65}"/>
    <cellStyle name="Total 4 8 2 2" xfId="32053" xr:uid="{302FCCAE-7FDC-4962-B146-289FEBDEE97B}"/>
    <cellStyle name="Total 4 8 3" xfId="26533" xr:uid="{8F95A0B9-BCEF-4B52-B191-8D0332F29AFC}"/>
    <cellStyle name="Total 4 9" xfId="8438" xr:uid="{0A2FC580-91CC-4CDD-8380-E2E220250532}"/>
    <cellStyle name="Total 4 9 2" xfId="14909" xr:uid="{8E91928B-B20B-47C5-86AE-D38135D5B066}"/>
    <cellStyle name="Total 4 9 2 2" xfId="31820" xr:uid="{716DA67B-A8B7-4A37-B9C7-E8E053DEDB55}"/>
    <cellStyle name="Total 4 9 3" xfId="26301" xr:uid="{3C715C86-CB44-4589-9EC8-192D1B88D6BA}"/>
    <cellStyle name="Total 40" xfId="34284" xr:uid="{FB0D4AAE-6121-48D0-A10A-12FE6184A64D}"/>
    <cellStyle name="Total 41" xfId="34121" xr:uid="{E04E8D63-1AAC-441A-A155-DE8609EAAED8}"/>
    <cellStyle name="Total 42" xfId="24077" xr:uid="{51BDDBF9-2D3D-406C-BDAD-B5B2787EAC89}"/>
    <cellStyle name="Total 5" xfId="2641" xr:uid="{00000000-0005-0000-0000-0000530A0000}"/>
    <cellStyle name="Total 5 10" xfId="9165" xr:uid="{9F58F615-A6C9-416E-B2D6-8CF7C216A895}"/>
    <cellStyle name="Total 5 10 2" xfId="15636" xr:uid="{6A3F6318-CA53-4422-AD62-15E7236A69D4}"/>
    <cellStyle name="Total 5 10 2 2" xfId="32453" xr:uid="{2C6C20E2-85CF-45DA-9924-262BB233D379}"/>
    <cellStyle name="Total 5 10 3" xfId="26935" xr:uid="{0E4FE5D9-6770-4809-B607-745BC32448FD}"/>
    <cellStyle name="Total 5 11" xfId="8979" xr:uid="{790E24CD-6257-47B9-BADF-E62151D440BB}"/>
    <cellStyle name="Total 5 11 2" xfId="15450" xr:uid="{1859DF50-0569-4A57-91D7-F5F10BD838F6}"/>
    <cellStyle name="Total 5 11 2 2" xfId="32269" xr:uid="{969764C5-AF5E-4770-AE94-DA8E69683B82}"/>
    <cellStyle name="Total 5 11 3" xfId="26751" xr:uid="{EFE862F5-80A9-41E4-825A-B101FB495A8F}"/>
    <cellStyle name="Total 5 12" xfId="9397" xr:uid="{30BBA0FC-1330-4A57-810C-40A9F695B6DE}"/>
    <cellStyle name="Total 5 12 2" xfId="15868" xr:uid="{CF7D8331-8574-4A6C-8087-32251AD84554}"/>
    <cellStyle name="Total 5 12 2 2" xfId="32678" xr:uid="{9F989445-0323-4BA9-B47F-50438D41075F}"/>
    <cellStyle name="Total 5 12 3" xfId="27158" xr:uid="{662C1B6D-71C3-4C99-A1C5-E9C870C89DEC}"/>
    <cellStyle name="Total 5 13" xfId="9926" xr:uid="{15DEC5AA-7DBE-4F67-B835-B9C947137FDB}"/>
    <cellStyle name="Total 5 13 2" xfId="16397" xr:uid="{A90DD488-B7B7-48C9-A914-AFD610AE7ED3}"/>
    <cellStyle name="Total 5 13 2 2" xfId="33014" xr:uid="{2324D789-61FC-45B6-896B-1CF952E9C05E}"/>
    <cellStyle name="Total 5 13 3" xfId="27502" xr:uid="{8B61EC28-3E24-4FD7-A7CC-ECE8D57774C8}"/>
    <cellStyle name="Total 5 14" xfId="10106" xr:uid="{EC59F59A-C616-4825-9864-37C20DAC89A2}"/>
    <cellStyle name="Total 5 14 2" xfId="16577" xr:uid="{90D9ACB0-74A2-4B18-9D8B-9AF202C33CC1}"/>
    <cellStyle name="Total 5 14 2 2" xfId="33192" xr:uid="{4346FE83-46E7-465B-91A7-71D6CBEC820F}"/>
    <cellStyle name="Total 5 14 3" xfId="27679" xr:uid="{AAEDD589-D0AF-4F9A-88EE-51DD70A6BD81}"/>
    <cellStyle name="Total 5 15" xfId="10283" xr:uid="{BA123950-A2A4-4E3B-95F8-E316D568A4F2}"/>
    <cellStyle name="Total 5 15 2" xfId="16754" xr:uid="{795C52A2-4875-4BE4-B2F1-13C0F6081B3D}"/>
    <cellStyle name="Total 5 15 2 2" xfId="33367" xr:uid="{3CE110EB-5117-4656-A30D-4F4B69C18D1F}"/>
    <cellStyle name="Total 5 15 3" xfId="27855" xr:uid="{90A0801F-280A-49BC-9129-6E4FC1E39EE5}"/>
    <cellStyle name="Total 5 16" xfId="10447" xr:uid="{B822542C-DC9C-4C28-9990-B395617F3938}"/>
    <cellStyle name="Total 5 16 2" xfId="16918" xr:uid="{E4151413-2FAD-4AB7-9A3E-27E7BA251763}"/>
    <cellStyle name="Total 5 16 2 2" xfId="33529" xr:uid="{78B670CE-984E-437B-8CF7-73F96E31BCBC}"/>
    <cellStyle name="Total 5 16 3" xfId="28017" xr:uid="{131E611C-92AF-46DE-BD08-BE7AB91629CA}"/>
    <cellStyle name="Total 5 17" xfId="10605" xr:uid="{885BDCD7-2371-4CDE-9831-CBF96B5ECD74}"/>
    <cellStyle name="Total 5 17 2" xfId="17076" xr:uid="{7BCB6777-B07B-4D01-A798-5B0538AE2CA9}"/>
    <cellStyle name="Total 5 17 2 2" xfId="33686" xr:uid="{C4CF44D5-0B7B-47E3-8EFA-F61D395D5CD4}"/>
    <cellStyle name="Total 5 17 3" xfId="28174" xr:uid="{7AC632FC-5DF5-4652-9153-23C540059754}"/>
    <cellStyle name="Total 5 18" xfId="11253" xr:uid="{99B8A1A5-10A7-4E77-97FC-A943DED46584}"/>
    <cellStyle name="Total 5 18 2" xfId="28567" xr:uid="{125603B4-5A48-42C0-8E79-B6379F7BB50D}"/>
    <cellStyle name="Total 5 19" xfId="11829" xr:uid="{2E1DEBC1-DC17-403D-8E8F-E16DF60D3F04}"/>
    <cellStyle name="Total 5 19 2" xfId="29110" xr:uid="{85302424-34D3-4876-98A4-6DCB4C91C558}"/>
    <cellStyle name="Total 5 2" xfId="2642" xr:uid="{00000000-0005-0000-0000-0000540A0000}"/>
    <cellStyle name="Total 5 2 2" xfId="4392" xr:uid="{F3A1A266-E9FF-4BB4-94AE-46253094A6A9}"/>
    <cellStyle name="Total 5 2 2 2" xfId="13712" xr:uid="{F5F9741C-EE8F-43D4-9DB6-D9891DCE48B1}"/>
    <cellStyle name="Total 5 2 2 2 2" xfId="30853" xr:uid="{8223EBEB-3D31-499D-8605-38994FA9F735}"/>
    <cellStyle name="Total 5 2 2 3" xfId="25326" xr:uid="{C504708F-CBD8-4530-8B5B-83700F6644AE}"/>
    <cellStyle name="Total 5 2 3" xfId="11830" xr:uid="{6035417E-0675-4F99-9FE8-0E90107B76A5}"/>
    <cellStyle name="Total 5 2 3 2" xfId="29111" xr:uid="{997CEF77-EE35-4ACB-8B0C-7C2F7DDE21AA}"/>
    <cellStyle name="Total 5 2 4" xfId="12578" xr:uid="{9ACBEC77-FC2A-43F0-A992-C9EFFEB7EF56}"/>
    <cellStyle name="Total 5 2 4 2" xfId="29804" xr:uid="{9874BBBE-56CB-4948-A214-1EE255263129}"/>
    <cellStyle name="Total 5 2 5" xfId="24314" xr:uid="{7F9487B4-4ADC-4412-B0DE-143120279FE4}"/>
    <cellStyle name="Total 5 20" xfId="11362" xr:uid="{90D12F32-E51B-4A3C-BC20-A64B4FC2BC60}"/>
    <cellStyle name="Total 5 20 2" xfId="28649" xr:uid="{7ED1D69C-3F86-4ADC-95EE-D12D7427F521}"/>
    <cellStyle name="Total 5 21" xfId="12021" xr:uid="{2111F2AB-5FE1-4602-BEBA-07D6994DAE7A}"/>
    <cellStyle name="Total 5 21 2" xfId="29297" xr:uid="{F00B3D57-1FE9-4F18-B82C-45B72FFEEFD9}"/>
    <cellStyle name="Total 5 22" xfId="12190" xr:uid="{F84D4FFE-29E1-479C-8BED-F8EA81DF7CF4}"/>
    <cellStyle name="Total 5 22 2" xfId="29462" xr:uid="{F82DD844-5169-4925-B87B-C6834A6AD590}"/>
    <cellStyle name="Total 5 23" xfId="12300" xr:uid="{E7B6FAB9-F992-4D36-A978-2A4EC586F455}"/>
    <cellStyle name="Total 5 23 2" xfId="29571" xr:uid="{FE0C1298-DE15-4EC1-BA6D-D4EF1C6DF4BF}"/>
    <cellStyle name="Total 5 24" xfId="17326" xr:uid="{2F3F7553-8ED1-4D86-89D4-FA0BF639B37A}"/>
    <cellStyle name="Total 5 24 2" xfId="33889" xr:uid="{F8EC8C22-5135-45A8-B2C6-954802639586}"/>
    <cellStyle name="Total 5 25" xfId="24313" xr:uid="{C5EB6A64-87BB-46BF-8210-2C527BD1E028}"/>
    <cellStyle name="Total 5 26" xfId="33940" xr:uid="{560B5C92-F493-4B1B-81C8-42D6C95C435C}"/>
    <cellStyle name="Total 5 27" xfId="34024" xr:uid="{B7FBA4D0-A512-4AD7-9A46-719EF744E3D2}"/>
    <cellStyle name="Total 5 28" xfId="24126" xr:uid="{0B95936F-ACE1-4312-BF48-724AD83667BA}"/>
    <cellStyle name="Total 5 3" xfId="3736" xr:uid="{E925D102-EA0B-4B4E-A617-4B1090109F0F}"/>
    <cellStyle name="Total 5 3 2" xfId="13711" xr:uid="{36BF550B-445A-4E51-8A0A-D611E231A379}"/>
    <cellStyle name="Total 5 3 2 2" xfId="30852" xr:uid="{AD859E04-3520-4BB8-AFB5-76CA981B7FF6}"/>
    <cellStyle name="Total 5 3 3" xfId="7330" xr:uid="{47A5FA39-4D6F-41C2-B131-5BADB89DBBA7}"/>
    <cellStyle name="Total 5 3 4" xfId="25325" xr:uid="{239F0D55-C12F-42F3-9440-C096ECF14397}"/>
    <cellStyle name="Total 5 4" xfId="3894" xr:uid="{05C4FE2C-8570-4A4D-B084-A5F2B6C86664}"/>
    <cellStyle name="Total 5 4 2" xfId="14212" xr:uid="{CD62B6D5-0C87-46A1-82D5-AFBE0C2EC1DD}"/>
    <cellStyle name="Total 5 4 2 2" xfId="31238" xr:uid="{83EC393D-8681-450B-9D1E-A015DF6AAD16}"/>
    <cellStyle name="Total 5 4 3" xfId="25717" xr:uid="{45745DC8-276B-48E6-A1C7-B095329DAFEE}"/>
    <cellStyle name="Total 5 5" xfId="7620" xr:uid="{982E50B3-FF88-4C8E-9C8E-2634006DA13E}"/>
    <cellStyle name="Total 5 5 2" xfId="14024" xr:uid="{811E6B13-9996-48DD-B5A5-9116ABE60CA8}"/>
    <cellStyle name="Total 5 5 2 2" xfId="31052" xr:uid="{6526491A-E606-4B22-A9AA-0988F2DF987E}"/>
    <cellStyle name="Total 5 5 3" xfId="25531" xr:uid="{54FB92C2-EF59-4462-9493-4A7A864B143B}"/>
    <cellStyle name="Total 5 6" xfId="7974" xr:uid="{FCFA269F-B1C0-4135-8890-9B43D1303F22}"/>
    <cellStyle name="Total 5 6 2" xfId="14445" xr:uid="{6C69D6F2-68FE-4461-89C5-D88CE4028B69}"/>
    <cellStyle name="Total 5 6 2 2" xfId="31461" xr:uid="{AA61754A-6123-4EA5-B9B6-B31CDDDCC62D}"/>
    <cellStyle name="Total 5 6 3" xfId="25940" xr:uid="{540B4958-44AC-49CB-ABD0-6FF80B7C56DD}"/>
    <cellStyle name="Total 5 7" xfId="8591" xr:uid="{6381A55A-90E8-40A7-B3C3-0092FD7A30CC}"/>
    <cellStyle name="Total 5 7 2" xfId="15062" xr:uid="{17CB3B00-FDBA-4808-B461-99700C77956D}"/>
    <cellStyle name="Total 5 7 2 2" xfId="31967" xr:uid="{DEEFF9AD-BD69-4D68-9D3F-3FFC39FA052F}"/>
    <cellStyle name="Total 5 7 3" xfId="26446" xr:uid="{8798FAEE-CC82-4E06-9C0B-9B26DFC30AC9}"/>
    <cellStyle name="Total 5 8" xfId="8683" xr:uid="{30D832ED-F687-4B65-A161-C5679412F3F2}"/>
    <cellStyle name="Total 5 8 2" xfId="15154" xr:uid="{8FB52C0A-8847-475D-AEDD-D17360C0AEB4}"/>
    <cellStyle name="Total 5 8 2 2" xfId="32054" xr:uid="{E8DD816C-FEBB-400C-B31E-DF52CD859176}"/>
    <cellStyle name="Total 5 8 3" xfId="26534" xr:uid="{A2725D99-994F-4893-84A3-12F28F0FB6EA}"/>
    <cellStyle name="Total 5 9" xfId="8439" xr:uid="{5F4FF867-C84C-43E6-974F-2EA3671A32D6}"/>
    <cellStyle name="Total 5 9 2" xfId="14910" xr:uid="{8885D52E-6011-47D1-8DF9-2F77689F2453}"/>
    <cellStyle name="Total 5 9 2 2" xfId="31821" xr:uid="{214CD594-7C5D-4FB1-BF4E-F3D7008D6F35}"/>
    <cellStyle name="Total 5 9 3" xfId="26302" xr:uid="{237F05C5-C020-4A7B-BB2A-BFA4362BCF0D}"/>
    <cellStyle name="Total 6" xfId="2643" xr:uid="{00000000-0005-0000-0000-0000550A0000}"/>
    <cellStyle name="Total 6 10" xfId="9166" xr:uid="{AC343E3D-11AF-4FAA-89DC-7ED563E4B227}"/>
    <cellStyle name="Total 6 10 2" xfId="15637" xr:uid="{AE9A8C06-75DE-4969-A340-A84BF7D29C6A}"/>
    <cellStyle name="Total 6 10 2 2" xfId="32454" xr:uid="{599838EB-8879-4915-B42A-3EAB4AC92B1C}"/>
    <cellStyle name="Total 6 10 3" xfId="26936" xr:uid="{E17B7795-AA3C-4D32-A59B-BE074970F40D}"/>
    <cellStyle name="Total 6 11" xfId="8980" xr:uid="{9032BFE0-8707-41D3-ACC5-37F35B6FEFF2}"/>
    <cellStyle name="Total 6 11 2" xfId="15451" xr:uid="{A8289336-FDD4-4A4D-9218-C3BCA5740516}"/>
    <cellStyle name="Total 6 11 2 2" xfId="32270" xr:uid="{6F56CB2C-D0AD-4F4D-860C-B0E6F41DAF2D}"/>
    <cellStyle name="Total 6 11 3" xfId="26752" xr:uid="{BC301F1A-3B38-4171-B008-30753C5D2BE1}"/>
    <cellStyle name="Total 6 12" xfId="9398" xr:uid="{D428E427-C473-4560-9C29-1B1356F3DE92}"/>
    <cellStyle name="Total 6 12 2" xfId="15869" xr:uid="{10FA0477-1571-40AD-AF01-39939AAE0231}"/>
    <cellStyle name="Total 6 12 2 2" xfId="32679" xr:uid="{171900D2-A7F4-4E7B-AFE8-37C1709753E6}"/>
    <cellStyle name="Total 6 12 3" xfId="27159" xr:uid="{2B12F7B4-9B56-41FC-9C5E-572EAC92815D}"/>
    <cellStyle name="Total 6 13" xfId="9927" xr:uid="{460CC6B5-DDC1-43C1-8C13-DC49BDB63207}"/>
    <cellStyle name="Total 6 13 2" xfId="16398" xr:uid="{8CA2C505-EF74-4F93-9C0A-DA3E797277B4}"/>
    <cellStyle name="Total 6 13 2 2" xfId="33015" xr:uid="{FB62D13A-18F7-47AA-850C-0A61B0D524E3}"/>
    <cellStyle name="Total 6 13 3" xfId="27503" xr:uid="{D360A0E6-6B72-41A1-B293-05412014893F}"/>
    <cellStyle name="Total 6 14" xfId="10107" xr:uid="{887883E3-AEA1-499C-AF27-A8AE51FAEADD}"/>
    <cellStyle name="Total 6 14 2" xfId="16578" xr:uid="{BB5EAC21-4D07-46A6-9803-E1F83011D602}"/>
    <cellStyle name="Total 6 14 2 2" xfId="33193" xr:uid="{43CF41CD-3CA1-4715-83B5-6340ECF8CB05}"/>
    <cellStyle name="Total 6 14 3" xfId="27680" xr:uid="{D3914030-ABD2-418D-A29C-6D1AC8365FCB}"/>
    <cellStyle name="Total 6 15" xfId="10284" xr:uid="{0B8C1F7A-C9EB-4952-B90D-15B8A77BCBDD}"/>
    <cellStyle name="Total 6 15 2" xfId="16755" xr:uid="{3F4D5292-4E16-4E7F-934A-7D5E40DF1782}"/>
    <cellStyle name="Total 6 15 2 2" xfId="33368" xr:uid="{8008A132-4FFE-4CD7-84FD-031AD720B631}"/>
    <cellStyle name="Total 6 15 3" xfId="27856" xr:uid="{7B5FEE34-D504-4FB2-9E3F-A53EC0D18D51}"/>
    <cellStyle name="Total 6 16" xfId="10448" xr:uid="{EC437131-5149-4735-8AB9-953B1FA5D34B}"/>
    <cellStyle name="Total 6 16 2" xfId="16919" xr:uid="{B6D15520-3582-4578-8CC0-7A54F6C90E45}"/>
    <cellStyle name="Total 6 16 2 2" xfId="33530" xr:uid="{17BF48A1-C04A-4FCC-9544-370615515387}"/>
    <cellStyle name="Total 6 16 3" xfId="28018" xr:uid="{9C16FAA6-6120-48A6-AFD2-9F4134510FE5}"/>
    <cellStyle name="Total 6 17" xfId="10606" xr:uid="{60DCA8D0-FBEB-4C49-BCFE-1EFBF175654A}"/>
    <cellStyle name="Total 6 17 2" xfId="17077" xr:uid="{0A162433-E0A2-4F0F-92B8-AB638278112C}"/>
    <cellStyle name="Total 6 17 2 2" xfId="33687" xr:uid="{ED93113D-3785-4587-BA86-E61C2C64BAE5}"/>
    <cellStyle name="Total 6 17 3" xfId="28175" xr:uid="{FAEE2F63-900D-4BC4-B5C8-983B6D8A7082}"/>
    <cellStyle name="Total 6 18" xfId="11254" xr:uid="{8D260525-AD30-47C0-A290-9B70D50067A0}"/>
    <cellStyle name="Total 6 18 2" xfId="28568" xr:uid="{DB85594D-8A26-4726-A90F-8F5831AB2D04}"/>
    <cellStyle name="Total 6 19" xfId="11831" xr:uid="{983000B1-DAD6-4AA3-9A84-84B503AD0DAA}"/>
    <cellStyle name="Total 6 19 2" xfId="29112" xr:uid="{75DAF1AE-DE4D-4DCE-95AB-F4741A5CB5D4}"/>
    <cellStyle name="Total 6 2" xfId="2644" xr:uid="{00000000-0005-0000-0000-0000560A0000}"/>
    <cellStyle name="Total 6 2 2" xfId="4393" xr:uid="{8315A9EC-60DA-4824-8BD6-C83171DFDB70}"/>
    <cellStyle name="Total 6 2 2 2" xfId="13714" xr:uid="{99F665E6-92DB-4733-BBE1-D50C15BE092C}"/>
    <cellStyle name="Total 6 2 2 2 2" xfId="30855" xr:uid="{7FB16819-254F-4AB7-955D-424647F8CF1E}"/>
    <cellStyle name="Total 6 2 2 3" xfId="25328" xr:uid="{CE50E798-CFAD-43A4-8BC1-EACD6C50C4DC}"/>
    <cellStyle name="Total 6 2 3" xfId="11832" xr:uid="{C7147892-B750-4475-B680-0B62DDADE242}"/>
    <cellStyle name="Total 6 2 3 2" xfId="29113" xr:uid="{CE0EE5B0-EA7E-43E0-AD17-00025E3BD1D6}"/>
    <cellStyle name="Total 6 2 4" xfId="12579" xr:uid="{C0EFFE21-9D7F-4B19-8640-CB78FCF34751}"/>
    <cellStyle name="Total 6 2 4 2" xfId="29805" xr:uid="{5B44E1B1-35CC-492F-83E8-4695300E7FC8}"/>
    <cellStyle name="Total 6 2 5" xfId="24316" xr:uid="{828E8EEF-74E4-40C2-8998-85D9550A13F8}"/>
    <cellStyle name="Total 6 20" xfId="11363" xr:uid="{580B5FD5-14EC-4AA2-9E27-F3471D3739C8}"/>
    <cellStyle name="Total 6 20 2" xfId="28650" xr:uid="{1A080F97-6CC2-4D40-998B-67D25094A8D9}"/>
    <cellStyle name="Total 6 21" xfId="12022" xr:uid="{C20539EE-1370-49F0-B071-1361203A5212}"/>
    <cellStyle name="Total 6 21 2" xfId="29298" xr:uid="{9C42DF36-2C26-44F9-98F0-1EF6EE01B607}"/>
    <cellStyle name="Total 6 22" xfId="12191" xr:uid="{6DEEB723-22F9-4F62-8486-9A7AA56490CF}"/>
    <cellStyle name="Total 6 22 2" xfId="29463" xr:uid="{028FA25D-15B1-40AC-A8A2-D59046269DDA}"/>
    <cellStyle name="Total 6 23" xfId="12301" xr:uid="{D8E6C00D-2B30-4426-815B-0EB0DA64CD2C}"/>
    <cellStyle name="Total 6 23 2" xfId="29572" xr:uid="{2BC9AC74-0E9F-41AE-9A1E-9A8B43FA0BAD}"/>
    <cellStyle name="Total 6 24" xfId="17327" xr:uid="{89876CA8-75D3-4E76-BAA7-2848BD947AB2}"/>
    <cellStyle name="Total 6 24 2" xfId="33890" xr:uid="{675063B9-A0F9-438B-9D55-EE80FABB3954}"/>
    <cellStyle name="Total 6 25" xfId="24315" xr:uid="{AE8116BC-3E8C-4229-831A-C8B05DF1C1FB}"/>
    <cellStyle name="Total 6 26" xfId="34153" xr:uid="{40F91FA9-61B5-4D58-9329-4113B73AD31D}"/>
    <cellStyle name="Total 6 27" xfId="34021" xr:uid="{9B438966-D795-499F-AAFB-443960B322DE}"/>
    <cellStyle name="Total 6 28" xfId="34017" xr:uid="{EE6AD100-9ED0-48C7-A08C-9EF7B206980A}"/>
    <cellStyle name="Total 6 3" xfId="3737" xr:uid="{796C814F-B916-4EB5-8115-19365CAB7E9C}"/>
    <cellStyle name="Total 6 3 2" xfId="13713" xr:uid="{C726FC71-B79A-4452-BF0A-0EB45770EE97}"/>
    <cellStyle name="Total 6 3 2 2" xfId="30854" xr:uid="{B808E3A0-DAC1-488A-8C60-7787E0CEE34E}"/>
    <cellStyle name="Total 6 3 3" xfId="7332" xr:uid="{37E2703E-088E-4F3E-81F2-B3112F277E1A}"/>
    <cellStyle name="Total 6 3 4" xfId="25327" xr:uid="{22C02A2E-587D-405A-A0D1-BCF40B563CCB}"/>
    <cellStyle name="Total 6 4" xfId="3895" xr:uid="{2B213A10-8D50-4457-AA2C-CE5D122BEB4D}"/>
    <cellStyle name="Total 6 4 2" xfId="14213" xr:uid="{59964C38-7859-4D89-9FDB-FC11EAA39DA7}"/>
    <cellStyle name="Total 6 4 2 2" xfId="31239" xr:uid="{1921337E-67FD-449A-AFDA-3659B4800E33}"/>
    <cellStyle name="Total 6 4 3" xfId="25718" xr:uid="{14E7A344-DB56-4A5B-A30A-4FBFA2607E9D}"/>
    <cellStyle name="Total 6 5" xfId="7621" xr:uid="{113577A3-7D13-4B48-99A4-A2A78DCCBF79}"/>
    <cellStyle name="Total 6 5 2" xfId="14025" xr:uid="{5500045A-CFF2-4DA1-9CD3-2C22EE02D792}"/>
    <cellStyle name="Total 6 5 2 2" xfId="31053" xr:uid="{6F9FC564-E7C1-49B8-B523-43F85CDC9942}"/>
    <cellStyle name="Total 6 5 3" xfId="25532" xr:uid="{907CD231-4BAB-4702-86A8-25363A557550}"/>
    <cellStyle name="Total 6 6" xfId="7975" xr:uid="{6E9510BC-BA6F-4C58-88DF-1ECF2B440E4A}"/>
    <cellStyle name="Total 6 6 2" xfId="14446" xr:uid="{C2F3E5DA-15F9-4F6F-ABFF-854040541E62}"/>
    <cellStyle name="Total 6 6 2 2" xfId="31462" xr:uid="{704529AF-33A1-4A7F-A384-48DCA40389B0}"/>
    <cellStyle name="Total 6 6 3" xfId="25941" xr:uid="{9F9E3101-572C-4F4B-A25C-422D99C291EA}"/>
    <cellStyle name="Total 6 7" xfId="8592" xr:uid="{7508C0C1-E921-4D60-AE13-852928EC0A64}"/>
    <cellStyle name="Total 6 7 2" xfId="15063" xr:uid="{08DB3D82-FF2D-4790-A080-4D512153E592}"/>
    <cellStyle name="Total 6 7 2 2" xfId="31968" xr:uid="{E050FE30-F183-4C52-8154-7A59C7613D49}"/>
    <cellStyle name="Total 6 7 3" xfId="26447" xr:uid="{63B929CD-2BDC-482A-A49C-72A6BD8CCFE2}"/>
    <cellStyle name="Total 6 8" xfId="8684" xr:uid="{732D89B2-3F15-49A4-9774-E5C8D7205103}"/>
    <cellStyle name="Total 6 8 2" xfId="15155" xr:uid="{C11F7B75-AF30-4904-9772-E8B2CCDFC1DE}"/>
    <cellStyle name="Total 6 8 2 2" xfId="32055" xr:uid="{EBD5A81C-4DF3-4700-A980-88D20ADE87D1}"/>
    <cellStyle name="Total 6 8 3" xfId="26535" xr:uid="{8E4E2BB6-77D7-4A1A-B19A-EC0A18C532BC}"/>
    <cellStyle name="Total 6 9" xfId="8543" xr:uid="{FB36961F-5080-49BC-9F38-56BB877AF445}"/>
    <cellStyle name="Total 6 9 2" xfId="15014" xr:uid="{C226D46C-785E-4513-A212-CBBA8A4456CF}"/>
    <cellStyle name="Total 6 9 2 2" xfId="31922" xr:uid="{4C6B7C95-1BC1-4499-9837-8718200C10D4}"/>
    <cellStyle name="Total 6 9 3" xfId="26402" xr:uid="{E9BA46B7-E67E-49DB-894E-6DAB3BF5F2A6}"/>
    <cellStyle name="Total 7" xfId="2645" xr:uid="{00000000-0005-0000-0000-0000570A0000}"/>
    <cellStyle name="Total 7 10" xfId="9167" xr:uid="{42C70FB1-4A94-46C0-B567-B214B8461140}"/>
    <cellStyle name="Total 7 10 2" xfId="15638" xr:uid="{DD5B21BC-2105-48B7-ADB6-AF18841F92C3}"/>
    <cellStyle name="Total 7 10 2 2" xfId="32455" xr:uid="{6FDA6C88-1534-4CC3-8E9D-AF9AF1B33D9E}"/>
    <cellStyle name="Total 7 10 3" xfId="26937" xr:uid="{C090FBDE-3A2B-4092-9641-A4E56FD20C07}"/>
    <cellStyle name="Total 7 11" xfId="8981" xr:uid="{A0CED4D6-B204-4975-880B-CB0C6937123E}"/>
    <cellStyle name="Total 7 11 2" xfId="15452" xr:uid="{BF9E24F7-C4C7-4F6F-A615-65F563173EB1}"/>
    <cellStyle name="Total 7 11 2 2" xfId="32271" xr:uid="{B13CABF4-A751-4334-8F1C-5F2F08E812BC}"/>
    <cellStyle name="Total 7 11 3" xfId="26753" xr:uid="{5DE94AA2-0334-4D65-9C9B-78629B2288B3}"/>
    <cellStyle name="Total 7 12" xfId="9399" xr:uid="{EEC95048-BE04-4A68-AEB8-FB0DE85138C1}"/>
    <cellStyle name="Total 7 12 2" xfId="15870" xr:uid="{9DC0BD52-61DB-4546-824B-6CD03987E831}"/>
    <cellStyle name="Total 7 12 2 2" xfId="32680" xr:uid="{23094681-1FB0-47EE-AA0C-36AF7D119FE3}"/>
    <cellStyle name="Total 7 12 3" xfId="27160" xr:uid="{E9BBEF6D-5D11-4732-B637-B70BBB590AC9}"/>
    <cellStyle name="Total 7 13" xfId="9928" xr:uid="{88AC3570-90E4-4F44-A7CF-4919E3722C54}"/>
    <cellStyle name="Total 7 13 2" xfId="16399" xr:uid="{7E2FD78F-9DF3-470A-8605-5297EA7A562F}"/>
    <cellStyle name="Total 7 13 2 2" xfId="33016" xr:uid="{369312C2-34FE-497F-8BCA-FC5CE722663F}"/>
    <cellStyle name="Total 7 13 3" xfId="27504" xr:uid="{ECFB4F9B-5746-4B07-9E3E-EFA3CAAD50FC}"/>
    <cellStyle name="Total 7 14" xfId="10108" xr:uid="{8BE4DD26-6C33-415F-ABC1-9AEA55FB0D01}"/>
    <cellStyle name="Total 7 14 2" xfId="16579" xr:uid="{DD8926F7-8330-4319-B2F5-061DA17DDF12}"/>
    <cellStyle name="Total 7 14 2 2" xfId="33194" xr:uid="{1DBCADD0-6896-4391-BF94-845D2827A715}"/>
    <cellStyle name="Total 7 14 3" xfId="27681" xr:uid="{F12A79DB-D51E-46B9-9FFD-D63AB641C737}"/>
    <cellStyle name="Total 7 15" xfId="10285" xr:uid="{4C27A0FD-B0E4-4832-A08D-8CBC7BD26F10}"/>
    <cellStyle name="Total 7 15 2" xfId="16756" xr:uid="{46B540EB-B550-48E8-952C-A8675771C045}"/>
    <cellStyle name="Total 7 15 2 2" xfId="33369" xr:uid="{DE9CD746-F67E-4AA9-BA2D-E9F7229C9918}"/>
    <cellStyle name="Total 7 15 3" xfId="27857" xr:uid="{DEE10C48-A3D4-416C-8CD8-831718F105E9}"/>
    <cellStyle name="Total 7 16" xfId="10449" xr:uid="{655AD309-AD0B-4F26-B8AB-C93BB5FA120E}"/>
    <cellStyle name="Total 7 16 2" xfId="16920" xr:uid="{7EBE786E-963B-4DC7-B704-1B862238345C}"/>
    <cellStyle name="Total 7 16 2 2" xfId="33531" xr:uid="{F0CD9419-06A2-47F9-BFD4-A9C9E6354A27}"/>
    <cellStyle name="Total 7 16 3" xfId="28019" xr:uid="{2F02D1E1-7DA9-4051-9B9F-FED2F0847289}"/>
    <cellStyle name="Total 7 17" xfId="10607" xr:uid="{5A33A5C6-3061-4521-9F28-FFE8813103B1}"/>
    <cellStyle name="Total 7 17 2" xfId="17078" xr:uid="{4A2C88C1-BF62-4E85-8BF4-D02481C6FA68}"/>
    <cellStyle name="Total 7 17 2 2" xfId="33688" xr:uid="{B59D1E47-B2A0-454E-B8AB-222F9E16FE22}"/>
    <cellStyle name="Total 7 17 3" xfId="28176" xr:uid="{21F6589F-F188-49F2-8C21-F976E2570A14}"/>
    <cellStyle name="Total 7 18" xfId="11255" xr:uid="{876EF8CF-3640-42E6-879D-D96DFD2BE103}"/>
    <cellStyle name="Total 7 18 2" xfId="28569" xr:uid="{56C86209-C2DB-46E7-93E8-7FA89026EC29}"/>
    <cellStyle name="Total 7 19" xfId="11833" xr:uid="{D8C5E00D-23EF-4780-96CA-F8AA544067E9}"/>
    <cellStyle name="Total 7 19 2" xfId="29114" xr:uid="{31B5D0BE-76C9-496D-B15C-AF98A593A7FC}"/>
    <cellStyle name="Total 7 2" xfId="2646" xr:uid="{00000000-0005-0000-0000-0000580A0000}"/>
    <cellStyle name="Total 7 2 2" xfId="4394" xr:uid="{8ACAA4F8-7FF8-4C20-A1C0-4997C3139962}"/>
    <cellStyle name="Total 7 2 2 2" xfId="13716" xr:uid="{99BC33B2-74FE-4C4F-9AB6-6FF9D261E289}"/>
    <cellStyle name="Total 7 2 2 2 2" xfId="30857" xr:uid="{2DB23E11-AEAA-4DEA-B4D3-2C59E234C01E}"/>
    <cellStyle name="Total 7 2 2 3" xfId="25330" xr:uid="{432C7360-075A-4F24-85A1-4093455FE28F}"/>
    <cellStyle name="Total 7 2 3" xfId="11834" xr:uid="{4AC7AE79-8E2B-4777-AEEC-6CE96858DE2A}"/>
    <cellStyle name="Total 7 2 3 2" xfId="29115" xr:uid="{5497C46B-A296-477D-87EB-CDC67BF257E1}"/>
    <cellStyle name="Total 7 2 4" xfId="12580" xr:uid="{7F0457A8-24C1-4B09-8E1C-17CE1A069847}"/>
    <cellStyle name="Total 7 2 4 2" xfId="29806" xr:uid="{3F8239CF-22AC-47E7-85C8-8DC00D020EAA}"/>
    <cellStyle name="Total 7 2 5" xfId="24318" xr:uid="{534B6D28-722D-42D3-8A81-A06910872538}"/>
    <cellStyle name="Total 7 20" xfId="11364" xr:uid="{12E0145B-2D32-4D61-BF53-C79506A639E0}"/>
    <cellStyle name="Total 7 20 2" xfId="28651" xr:uid="{3411AA29-9DC0-4D20-82DA-5AD8E1E0E272}"/>
    <cellStyle name="Total 7 21" xfId="12023" xr:uid="{991D2954-0752-442B-99FF-F2A402DA38C9}"/>
    <cellStyle name="Total 7 21 2" xfId="29299" xr:uid="{D5F76A5E-1E1D-4E7A-A020-38C2DAA358E3}"/>
    <cellStyle name="Total 7 22" xfId="12192" xr:uid="{5A621002-3709-4242-964B-92F30E54AC62}"/>
    <cellStyle name="Total 7 22 2" xfId="29464" xr:uid="{ABA45446-8167-4019-8D81-C6F3CD74229A}"/>
    <cellStyle name="Total 7 23" xfId="12302" xr:uid="{481735B6-D990-4CEC-8C89-3D64B64137F4}"/>
    <cellStyle name="Total 7 23 2" xfId="29573" xr:uid="{8B07086F-74D2-48CF-A69A-EBC05631CDCE}"/>
    <cellStyle name="Total 7 24" xfId="17328" xr:uid="{E466911E-35E1-4031-9114-E6D581A11DD3}"/>
    <cellStyle name="Total 7 24 2" xfId="33891" xr:uid="{CF661810-8826-4EFA-99ED-551AB6FF651F}"/>
    <cellStyle name="Total 7 25" xfId="24317" xr:uid="{3427B6F7-5F28-4507-AD64-CC37DC214110}"/>
    <cellStyle name="Total 7 26" xfId="34262" xr:uid="{F38AFEC7-B7C9-4267-82B7-63C06532BB24}"/>
    <cellStyle name="Total 7 27" xfId="34086" xr:uid="{23AAA5C6-D28B-42D4-B333-2E580CE3DFA1}"/>
    <cellStyle name="Total 7 28" xfId="24120" xr:uid="{67624853-3618-49F1-B2AA-EA8E5D194CE3}"/>
    <cellStyle name="Total 7 3" xfId="3738" xr:uid="{B62579A2-E5C3-4BB9-A18E-94E3ABBB0EA8}"/>
    <cellStyle name="Total 7 3 2" xfId="13715" xr:uid="{14947DA0-5BB2-4DB9-8E2A-EDC2A8677070}"/>
    <cellStyle name="Total 7 3 2 2" xfId="30856" xr:uid="{A91C76DF-3282-45F7-81EE-4518A0F034B9}"/>
    <cellStyle name="Total 7 3 3" xfId="7333" xr:uid="{E92F4A47-0DC8-43EB-B841-AC1E42B00347}"/>
    <cellStyle name="Total 7 3 4" xfId="25329" xr:uid="{B7BFC698-289D-4560-A865-F945D8DDF0EC}"/>
    <cellStyle name="Total 7 4" xfId="3896" xr:uid="{628A1F94-96DC-4085-B6E7-22E7E8E7A51F}"/>
    <cellStyle name="Total 7 4 2" xfId="14214" xr:uid="{AB188006-40DE-4AD3-937B-B05FB6B6B102}"/>
    <cellStyle name="Total 7 4 2 2" xfId="31240" xr:uid="{D631D5FD-57C0-4C1D-BFBB-1E432032F3C2}"/>
    <cellStyle name="Total 7 4 3" xfId="25719" xr:uid="{1F6E6240-FCC3-4DF5-937E-6C4CBE415C43}"/>
    <cellStyle name="Total 7 5" xfId="7622" xr:uid="{BA957DA5-9F8F-4DF5-8FEB-B59747BA5875}"/>
    <cellStyle name="Total 7 5 2" xfId="14026" xr:uid="{13B2053C-61CC-4A1E-ADD4-69DFF9277379}"/>
    <cellStyle name="Total 7 5 2 2" xfId="31054" xr:uid="{D7A8D044-2AD2-4822-9BB2-EDD8CC69C0B9}"/>
    <cellStyle name="Total 7 5 3" xfId="25533" xr:uid="{30EBAD65-8ED7-4C00-866D-592F93B06822}"/>
    <cellStyle name="Total 7 6" xfId="7976" xr:uid="{DC9F33AA-21A2-4D15-BC14-09CC13A4736B}"/>
    <cellStyle name="Total 7 6 2" xfId="14447" xr:uid="{F0486242-53CF-4771-B0EF-7DAA8A07E208}"/>
    <cellStyle name="Total 7 6 2 2" xfId="31463" xr:uid="{C09BEC91-0363-4D48-B186-680F6A77BEE6}"/>
    <cellStyle name="Total 7 6 3" xfId="25942" xr:uid="{9CEEC734-69F1-4F1E-8F02-083EE0F63140}"/>
    <cellStyle name="Total 7 7" xfId="8593" xr:uid="{93993B23-ABA7-48EA-8097-7AC5D1BDAB4E}"/>
    <cellStyle name="Total 7 7 2" xfId="15064" xr:uid="{4C30A79A-4BF9-4CA3-BB68-843EA24D3E97}"/>
    <cellStyle name="Total 7 7 2 2" xfId="31969" xr:uid="{80826071-0B83-43B6-8B1E-D83E8DA780F3}"/>
    <cellStyle name="Total 7 7 3" xfId="26448" xr:uid="{85D57D83-71D4-47F7-BB4A-82F278B34ECA}"/>
    <cellStyle name="Total 7 8" xfId="8685" xr:uid="{8D4AEC2E-C5FE-429A-A982-4794228196EA}"/>
    <cellStyle name="Total 7 8 2" xfId="15156" xr:uid="{273537A3-34BB-4511-BA02-EDCFA6B4E371}"/>
    <cellStyle name="Total 7 8 2 2" xfId="32056" xr:uid="{92EABBAC-313E-4F98-8135-630EACDFDC4A}"/>
    <cellStyle name="Total 7 8 3" xfId="26536" xr:uid="{47DA1512-06D7-42E1-BD56-F54F81A3B50D}"/>
    <cellStyle name="Total 7 9" xfId="8440" xr:uid="{968B8294-5AAF-4FD8-B4BE-EA9F3C1699A5}"/>
    <cellStyle name="Total 7 9 2" xfId="14911" xr:uid="{4A54C0F9-9754-4D0D-B330-9304BD75BB37}"/>
    <cellStyle name="Total 7 9 2 2" xfId="31822" xr:uid="{E78B62EF-A154-4810-93D3-DE96A622FB11}"/>
    <cellStyle name="Total 7 9 3" xfId="26303" xr:uid="{00C7DA9A-1C68-4485-BFC5-F349E0DA8014}"/>
    <cellStyle name="Total 8" xfId="2647" xr:uid="{00000000-0005-0000-0000-0000590A0000}"/>
    <cellStyle name="Total 8 10" xfId="9168" xr:uid="{834FE60F-568C-474B-AFFA-66728C1A56EC}"/>
    <cellStyle name="Total 8 10 2" xfId="15639" xr:uid="{FBD08184-E338-4A04-822B-583A95A503F9}"/>
    <cellStyle name="Total 8 10 2 2" xfId="32456" xr:uid="{4162A62D-10C8-4B21-8724-192E59F608BD}"/>
    <cellStyle name="Total 8 10 3" xfId="26938" xr:uid="{841B1A27-3BE9-4FCB-9075-ED0D4C578BDD}"/>
    <cellStyle name="Total 8 11" xfId="8982" xr:uid="{5E939962-EA0B-4551-B13A-1F2311BB363F}"/>
    <cellStyle name="Total 8 11 2" xfId="15453" xr:uid="{05EBDB41-8510-4941-9184-559332AE56DD}"/>
    <cellStyle name="Total 8 11 2 2" xfId="32272" xr:uid="{053B73A2-FB0C-468E-B563-5AEE51E121CE}"/>
    <cellStyle name="Total 8 11 3" xfId="26754" xr:uid="{6EA26054-2873-4669-912C-CD7A091F7738}"/>
    <cellStyle name="Total 8 12" xfId="9400" xr:uid="{E699937A-48EF-4A4D-8E18-9398277E6E2E}"/>
    <cellStyle name="Total 8 12 2" xfId="15871" xr:uid="{C9843DD6-067B-4963-9335-3F116874FFEA}"/>
    <cellStyle name="Total 8 12 2 2" xfId="32681" xr:uid="{D1D01CBF-B889-46AD-9A4B-A7669DB9ECE2}"/>
    <cellStyle name="Total 8 12 3" xfId="27161" xr:uid="{18ADEC4D-457B-48AE-8B30-A491221D74DE}"/>
    <cellStyle name="Total 8 13" xfId="9929" xr:uid="{99984E4C-B808-4E08-943D-DD4B6A8A2CA6}"/>
    <cellStyle name="Total 8 13 2" xfId="16400" xr:uid="{9A3EA81E-24CA-4AEA-B075-8BBA0C9871F9}"/>
    <cellStyle name="Total 8 13 2 2" xfId="33017" xr:uid="{3B725213-21EB-4DBE-941F-2F33F4ABC881}"/>
    <cellStyle name="Total 8 13 3" xfId="27505" xr:uid="{2BBFAC78-D8C8-43CC-946C-192EF6FD0466}"/>
    <cellStyle name="Total 8 14" xfId="10109" xr:uid="{09C23F1C-387E-454A-BF12-69D300EE429E}"/>
    <cellStyle name="Total 8 14 2" xfId="16580" xr:uid="{AC13277B-DED9-4AC4-8395-29A46DF38F24}"/>
    <cellStyle name="Total 8 14 2 2" xfId="33195" xr:uid="{0FFFC425-3408-4A56-8389-0A67E7664C3A}"/>
    <cellStyle name="Total 8 14 3" xfId="27682" xr:uid="{19FEBD61-1DF7-4E51-8A98-AF8959BBFBF9}"/>
    <cellStyle name="Total 8 15" xfId="10286" xr:uid="{B18B7C30-788C-46ED-A6EB-683C1A6A9175}"/>
    <cellStyle name="Total 8 15 2" xfId="16757" xr:uid="{FFFC43DA-3B59-4027-9DE1-04D208AD84AA}"/>
    <cellStyle name="Total 8 15 2 2" xfId="33370" xr:uid="{F511E762-E731-4D8F-8737-27D6D7315B85}"/>
    <cellStyle name="Total 8 15 3" xfId="27858" xr:uid="{7EED5199-6D21-453A-A60A-1F9BD33393DE}"/>
    <cellStyle name="Total 8 16" xfId="10450" xr:uid="{E6B7F01C-8BD4-42C4-B544-6BB520BF43F9}"/>
    <cellStyle name="Total 8 16 2" xfId="16921" xr:uid="{989C8BF0-A0CB-4001-A76F-EB4634E099FE}"/>
    <cellStyle name="Total 8 16 2 2" xfId="33532" xr:uid="{0A411C91-D70F-4FA7-A7C0-A1CDDC59FE6A}"/>
    <cellStyle name="Total 8 16 3" xfId="28020" xr:uid="{B5A902E5-E23C-4991-86B3-C473CD5F473C}"/>
    <cellStyle name="Total 8 17" xfId="10608" xr:uid="{0BC928F5-ADC1-45FB-BBA1-08405B3B0E9E}"/>
    <cellStyle name="Total 8 17 2" xfId="17079" xr:uid="{6B30E822-F694-41FC-99A8-6E9B017A182C}"/>
    <cellStyle name="Total 8 17 2 2" xfId="33689" xr:uid="{D9062246-C035-4880-B52E-275D94A5FED4}"/>
    <cellStyle name="Total 8 17 3" xfId="28177" xr:uid="{589664EC-BEBB-4EB2-8988-22B598F2F616}"/>
    <cellStyle name="Total 8 18" xfId="11256" xr:uid="{1CA09D78-E4C1-4E9F-AC83-303DDD0134BA}"/>
    <cellStyle name="Total 8 18 2" xfId="28570" xr:uid="{D2F42BF1-C65B-4716-A6FD-E99CB9E63F96}"/>
    <cellStyle name="Total 8 19" xfId="11835" xr:uid="{8F0C3AB4-201F-406D-8A16-3AC9923B41F9}"/>
    <cellStyle name="Total 8 19 2" xfId="29116" xr:uid="{750E3666-F270-41AF-B06D-60487C63F9E9}"/>
    <cellStyle name="Total 8 2" xfId="2648" xr:uid="{00000000-0005-0000-0000-00005A0A0000}"/>
    <cellStyle name="Total 8 2 2" xfId="4395" xr:uid="{CE7A498F-BBDF-42D2-A7EE-C83A0A78159B}"/>
    <cellStyle name="Total 8 2 2 2" xfId="13718" xr:uid="{EC48BD6E-083E-4F16-91BC-D09CA9B9ACF8}"/>
    <cellStyle name="Total 8 2 2 2 2" xfId="30859" xr:uid="{7807C459-8F5D-42DC-AD1F-2F8FB1968ECD}"/>
    <cellStyle name="Total 8 2 2 3" xfId="25332" xr:uid="{2BE4E455-C8C1-45DC-8DBF-E9ED37FA9DC5}"/>
    <cellStyle name="Total 8 2 3" xfId="11836" xr:uid="{BA042B9B-7C92-467C-8EA4-E0AF74A6A8D2}"/>
    <cellStyle name="Total 8 2 3 2" xfId="29117" xr:uid="{CDBB36EB-0764-4220-93D5-51E1D4E5D347}"/>
    <cellStyle name="Total 8 2 4" xfId="12581" xr:uid="{598BA539-02AB-4295-B9F1-4E0F629A0A6F}"/>
    <cellStyle name="Total 8 2 4 2" xfId="29807" xr:uid="{1D030F1D-C2A4-4524-A61A-3A69241B548F}"/>
    <cellStyle name="Total 8 2 5" xfId="24320" xr:uid="{C7F44392-882B-4ED3-B495-043760E91306}"/>
    <cellStyle name="Total 8 20" xfId="11365" xr:uid="{E13A7093-C37E-4FAC-982C-26596192054C}"/>
    <cellStyle name="Total 8 20 2" xfId="28652" xr:uid="{01999465-9526-494D-8579-4EC092D3DBF3}"/>
    <cellStyle name="Total 8 21" xfId="12024" xr:uid="{24229F0D-5FD9-4475-815C-66711DEA3DA3}"/>
    <cellStyle name="Total 8 21 2" xfId="29300" xr:uid="{0A6172AA-87D7-43B5-8B63-906CC5382EFC}"/>
    <cellStyle name="Total 8 22" xfId="12193" xr:uid="{66086FA7-7680-4929-8D2F-AF87DE6C6FAF}"/>
    <cellStyle name="Total 8 22 2" xfId="29465" xr:uid="{8BF3005E-A74F-42EA-AA79-1F2BBA092CC7}"/>
    <cellStyle name="Total 8 23" xfId="12303" xr:uid="{72FCFC26-9393-4A0F-BEAD-5B882193082E}"/>
    <cellStyle name="Total 8 23 2" xfId="29574" xr:uid="{186BB221-EBF3-40D1-954B-AED26BA1AE32}"/>
    <cellStyle name="Total 8 24" xfId="17329" xr:uid="{92506216-4BB4-44D6-84EB-65B53DB2CB0C}"/>
    <cellStyle name="Total 8 24 2" xfId="33892" xr:uid="{FF83F1C8-3112-4B99-AE9D-DCA9C72725BB}"/>
    <cellStyle name="Total 8 25" xfId="24319" xr:uid="{A1712302-412A-4495-835A-2C47017D97D8}"/>
    <cellStyle name="Total 8 26" xfId="33978" xr:uid="{FA5958FA-275E-4F60-ACF5-7095FFE5E39A}"/>
    <cellStyle name="Total 8 27" xfId="24040" xr:uid="{1A526221-9907-45CB-A648-DE16FFBF9B24}"/>
    <cellStyle name="Total 8 28" xfId="34069" xr:uid="{458536CA-D918-4817-8833-5CBB34296102}"/>
    <cellStyle name="Total 8 3" xfId="3739" xr:uid="{ED68500C-8A82-4E70-AE8E-686FB3784AFE}"/>
    <cellStyle name="Total 8 3 2" xfId="13717" xr:uid="{FAA3C369-7B5B-4143-AFD1-A527A61893CA}"/>
    <cellStyle name="Total 8 3 2 2" xfId="30858" xr:uid="{825FA359-AE8C-4573-A84D-A93F5EB28898}"/>
    <cellStyle name="Total 8 3 3" xfId="7335" xr:uid="{24327534-092F-4F26-B19F-ECA68085D794}"/>
    <cellStyle name="Total 8 3 4" xfId="25331" xr:uid="{B58AF948-93EC-428B-97B9-B011D5E92240}"/>
    <cellStyle name="Total 8 4" xfId="3897" xr:uid="{99FFA9EE-BE8C-4CF1-BF11-6A6E5D172AD7}"/>
    <cellStyle name="Total 8 4 2" xfId="14215" xr:uid="{630E42F3-737E-42A2-9498-BC9F0DF58E23}"/>
    <cellStyle name="Total 8 4 2 2" xfId="31241" xr:uid="{59B7DAC0-533B-44BA-9BA2-5F9BDA9C5BCB}"/>
    <cellStyle name="Total 8 4 3" xfId="25720" xr:uid="{FCF301FE-E361-4576-8D88-589B8BDC881C}"/>
    <cellStyle name="Total 8 5" xfId="7623" xr:uid="{652FCF8F-0926-43AD-B9A2-099BCA98C835}"/>
    <cellStyle name="Total 8 5 2" xfId="14027" xr:uid="{13DBAC68-DFF1-4D82-A5F0-735B3CC161B0}"/>
    <cellStyle name="Total 8 5 2 2" xfId="31055" xr:uid="{AE6A3998-E353-42C1-8499-DA4989A239AA}"/>
    <cellStyle name="Total 8 5 3" xfId="25534" xr:uid="{D380B52C-83E3-4D6B-952E-B38DBF14E3BF}"/>
    <cellStyle name="Total 8 6" xfId="7977" xr:uid="{116964EF-09FD-4CD0-8274-E9A6C76AED80}"/>
    <cellStyle name="Total 8 6 2" xfId="14448" xr:uid="{71CABD80-16FA-452F-88D0-6ED55A093A59}"/>
    <cellStyle name="Total 8 6 2 2" xfId="31464" xr:uid="{31BED6B8-3604-486C-9566-29B1E05EE0C8}"/>
    <cellStyle name="Total 8 6 3" xfId="25943" xr:uid="{BF66F267-87AC-4A5F-BA8E-C040E9618E96}"/>
    <cellStyle name="Total 8 7" xfId="8594" xr:uid="{B34A6D2D-6B88-4A69-991D-248326225DD3}"/>
    <cellStyle name="Total 8 7 2" xfId="15065" xr:uid="{16635353-53EE-4CC1-98E3-3DE19B9C46E1}"/>
    <cellStyle name="Total 8 7 2 2" xfId="31970" xr:uid="{1BEF53A3-BD94-44AA-9375-EF55D59F86BE}"/>
    <cellStyle name="Total 8 7 3" xfId="26449" xr:uid="{F88999DB-4E64-474A-A1A7-5A6F0B29E420}"/>
    <cellStyle name="Total 8 8" xfId="8686" xr:uid="{B3C582B3-1A87-43F0-95D4-C3EA63443DEF}"/>
    <cellStyle name="Total 8 8 2" xfId="15157" xr:uid="{96A7072F-22F3-4ABF-8BB2-76F64957CC1E}"/>
    <cellStyle name="Total 8 8 2 2" xfId="32057" xr:uid="{7714FE30-59D6-4CE6-AE52-35AD70EF059F}"/>
    <cellStyle name="Total 8 8 3" xfId="26537" xr:uid="{F6C4B643-CF9A-40E9-A950-C3CF953A47D9}"/>
    <cellStyle name="Total 8 9" xfId="8441" xr:uid="{7A7E684A-3A87-427E-916C-BE54F208B2EE}"/>
    <cellStyle name="Total 8 9 2" xfId="14912" xr:uid="{7FC7118B-0F97-44EB-91BB-F8789F241811}"/>
    <cellStyle name="Total 8 9 2 2" xfId="31823" xr:uid="{253032C2-B855-4614-83B8-4598FCD3140D}"/>
    <cellStyle name="Total 8 9 3" xfId="26304" xr:uid="{F1C33FE0-BCFE-469C-BFDD-D144E2F948C1}"/>
    <cellStyle name="Total 9" xfId="2649" xr:uid="{00000000-0005-0000-0000-00005B0A0000}"/>
    <cellStyle name="Total 9 10" xfId="9169" xr:uid="{70AAB858-BD0F-4306-B894-6406572B67E6}"/>
    <cellStyle name="Total 9 10 2" xfId="15640" xr:uid="{A33012CB-AB8F-4C57-AC6B-E5CCCE68F186}"/>
    <cellStyle name="Total 9 10 2 2" xfId="32457" xr:uid="{1C73A231-941A-4CB1-928B-0099ABC85762}"/>
    <cellStyle name="Total 9 10 3" xfId="26939" xr:uid="{7A055AA3-4E39-46F1-8107-9202F4E2ADF4}"/>
    <cellStyle name="Total 9 11" xfId="9172" xr:uid="{41071484-A2F9-4F10-8EA8-ADC6BBC78964}"/>
    <cellStyle name="Total 9 11 2" xfId="15643" xr:uid="{9128C00C-2C08-4179-B5C7-A3BC04CD7CC4}"/>
    <cellStyle name="Total 9 11 2 2" xfId="32460" xr:uid="{DEE728E9-7C29-4227-9458-2D7B41962BB6}"/>
    <cellStyle name="Total 9 11 3" xfId="26942" xr:uid="{A178A901-7E26-4130-B6BC-2DADB44B2907}"/>
    <cellStyle name="Total 9 12" xfId="9401" xr:uid="{00C8D21B-E2EA-4510-9DF5-4B945677C60D}"/>
    <cellStyle name="Total 9 12 2" xfId="15872" xr:uid="{17423E75-6A16-47B3-A8F1-2E0F7F9055D2}"/>
    <cellStyle name="Total 9 12 2 2" xfId="32682" xr:uid="{B74AF7B7-4BAC-4B17-9B32-340777439D06}"/>
    <cellStyle name="Total 9 12 3" xfId="27162" xr:uid="{3B2997F9-0246-4A73-90B5-51142FCD52BA}"/>
    <cellStyle name="Total 9 13" xfId="9930" xr:uid="{07811F54-8EAE-4CDC-AA04-CEAA9FC648CF}"/>
    <cellStyle name="Total 9 13 2" xfId="16401" xr:uid="{1E7A672F-C2CC-452F-B986-1CFEC6E37D3F}"/>
    <cellStyle name="Total 9 13 2 2" xfId="33018" xr:uid="{49F45E3B-C461-46EE-ABBB-DE32CFD5AC71}"/>
    <cellStyle name="Total 9 13 3" xfId="27506" xr:uid="{8A6E30DF-6FEE-4B99-8624-2FFAFD1CFDFA}"/>
    <cellStyle name="Total 9 14" xfId="10110" xr:uid="{EE1FEDCD-4FB4-4D80-B065-C0D15FEE4261}"/>
    <cellStyle name="Total 9 14 2" xfId="16581" xr:uid="{40E3C0D5-2CBB-4AF7-8FF6-E3DFE2625E41}"/>
    <cellStyle name="Total 9 14 2 2" xfId="33196" xr:uid="{3A5AF375-83DA-485F-880B-6688652D3024}"/>
    <cellStyle name="Total 9 14 3" xfId="27683" xr:uid="{28D20912-6CD8-4834-89CF-FD9942E8D567}"/>
    <cellStyle name="Total 9 15" xfId="10287" xr:uid="{228402E1-729F-4DC3-AE6A-77749B99CC75}"/>
    <cellStyle name="Total 9 15 2" xfId="16758" xr:uid="{2B63FF84-16DF-45C9-8B4D-19F16FA2A5E4}"/>
    <cellStyle name="Total 9 15 2 2" xfId="33371" xr:uid="{589F9D8D-3FE1-433F-88BD-4267FD8A5B5C}"/>
    <cellStyle name="Total 9 15 3" xfId="27859" xr:uid="{1DEEAAF2-8770-4563-B2A3-316C3E87C36D}"/>
    <cellStyle name="Total 9 16" xfId="10451" xr:uid="{FE7CA344-AAD9-4B2E-AC13-6B1256BC463D}"/>
    <cellStyle name="Total 9 16 2" xfId="16922" xr:uid="{5FC076FA-E6DB-4F17-949D-FB14C58AADCE}"/>
    <cellStyle name="Total 9 16 2 2" xfId="33533" xr:uid="{02ADD08A-2E7F-48E5-8CC1-4D5A174F18A0}"/>
    <cellStyle name="Total 9 16 3" xfId="28021" xr:uid="{AEEF45C5-3ED1-4809-9634-E29F03344144}"/>
    <cellStyle name="Total 9 17" xfId="10609" xr:uid="{660D663E-86FF-4644-A2BD-542495D30623}"/>
    <cellStyle name="Total 9 17 2" xfId="17080" xr:uid="{5C4CCE1C-7CEF-4B39-828B-02DA82242420}"/>
    <cellStyle name="Total 9 17 2 2" xfId="33690" xr:uid="{0ADE0A37-949A-4BFE-BB90-B39928B1A5BF}"/>
    <cellStyle name="Total 9 17 3" xfId="28178" xr:uid="{C4CD7645-83C4-4FAE-80CE-8AE0B500530E}"/>
    <cellStyle name="Total 9 18" xfId="11257" xr:uid="{9AD7D089-41A4-42D6-9336-F7912638A19D}"/>
    <cellStyle name="Total 9 18 2" xfId="28571" xr:uid="{C51048CF-0EF3-48DF-95CE-131B7E891392}"/>
    <cellStyle name="Total 9 19" xfId="11837" xr:uid="{3D9CE5E2-3651-4E52-BFCC-0C20853F743C}"/>
    <cellStyle name="Total 9 19 2" xfId="29118" xr:uid="{813C22AA-7F5D-4676-82BC-8A8716989315}"/>
    <cellStyle name="Total 9 2" xfId="2650" xr:uid="{00000000-0005-0000-0000-00005C0A0000}"/>
    <cellStyle name="Total 9 2 2" xfId="4396" xr:uid="{2BD2C64A-316E-4152-A294-709C195CB3DB}"/>
    <cellStyle name="Total 9 2 2 2" xfId="13720" xr:uid="{FD31E53C-1A8F-46E4-8CCB-54507BDB1163}"/>
    <cellStyle name="Total 9 2 2 2 2" xfId="30861" xr:uid="{B3B9C580-BA9C-4007-AFD9-72FB404EDA9E}"/>
    <cellStyle name="Total 9 2 2 3" xfId="25334" xr:uid="{49F032D0-1870-4622-8DC4-AB1555DDF611}"/>
    <cellStyle name="Total 9 2 3" xfId="11838" xr:uid="{A48765E3-3BEF-42C4-8BC3-DA86F0D80544}"/>
    <cellStyle name="Total 9 2 3 2" xfId="29119" xr:uid="{0FE1B23C-A84E-4C8F-9BF1-2EA691957142}"/>
    <cellStyle name="Total 9 2 4" xfId="12582" xr:uid="{0A41F3B0-9DDE-4DE8-881F-F836C20A4F3A}"/>
    <cellStyle name="Total 9 2 4 2" xfId="29808" xr:uid="{5918162E-2422-4FA7-8FE7-14448EB73711}"/>
    <cellStyle name="Total 9 2 5" xfId="24322" xr:uid="{AD706D77-D49F-4BDD-BC41-7783424B77D5}"/>
    <cellStyle name="Total 9 20" xfId="11366" xr:uid="{FC4091CE-1A72-4080-AFBA-37619EACC8CE}"/>
    <cellStyle name="Total 9 20 2" xfId="28653" xr:uid="{1CA2CFB1-4A63-4E3A-B138-7A24CF0557F6}"/>
    <cellStyle name="Total 9 21" xfId="12025" xr:uid="{D0E51630-2A73-4E89-A94E-D6B078205BBA}"/>
    <cellStyle name="Total 9 21 2" xfId="29301" xr:uid="{4B1F547A-1358-4559-89EA-78B63F6A7DF7}"/>
    <cellStyle name="Total 9 22" xfId="12194" xr:uid="{2135EA1B-81E5-4363-B9E7-644F4F15A02D}"/>
    <cellStyle name="Total 9 22 2" xfId="29466" xr:uid="{B8F6DD29-A001-4432-8401-48EA6A57F9B5}"/>
    <cellStyle name="Total 9 23" xfId="12304" xr:uid="{CFE1925F-4947-4785-A72B-8F1C8CE8439B}"/>
    <cellStyle name="Total 9 23 2" xfId="29575" xr:uid="{F99C9712-07A5-49F1-B611-093E84379DC4}"/>
    <cellStyle name="Total 9 24" xfId="17330" xr:uid="{5E445425-746E-4490-970E-E4D78685B352}"/>
    <cellStyle name="Total 9 24 2" xfId="33893" xr:uid="{21962258-090E-401E-988D-3544C5967A70}"/>
    <cellStyle name="Total 9 25" xfId="24321" xr:uid="{44DB2DEA-CC74-4AC4-B25B-9F0E6FA9A513}"/>
    <cellStyle name="Total 9 26" xfId="34244" xr:uid="{976B03DE-4FA0-4A7F-B5B1-B3898412FD96}"/>
    <cellStyle name="Total 9 27" xfId="33987" xr:uid="{C0C50B9E-BAE2-4B1A-AC8C-39C96289B3FF}"/>
    <cellStyle name="Total 9 28" xfId="24100" xr:uid="{BE8F19F2-3F00-413B-927B-9467D40D8F9A}"/>
    <cellStyle name="Total 9 3" xfId="3740" xr:uid="{01213A58-782F-4F90-8277-00B067E72030}"/>
    <cellStyle name="Total 9 3 2" xfId="13719" xr:uid="{3FA60CFE-7D0A-4C78-A307-A56D92F9FB99}"/>
    <cellStyle name="Total 9 3 2 2" xfId="30860" xr:uid="{EDFD37BE-B81E-4311-A56C-72FDAC280918}"/>
    <cellStyle name="Total 9 3 3" xfId="7337" xr:uid="{CA05718A-B771-4BCB-84C3-DABBC1712DEB}"/>
    <cellStyle name="Total 9 3 4" xfId="25333" xr:uid="{DD3E91CE-40D2-4A89-B02A-95F480CD899B}"/>
    <cellStyle name="Total 9 4" xfId="3898" xr:uid="{7D06D3A8-4D09-48E9-AB05-EDD12017DCA7}"/>
    <cellStyle name="Total 9 4 2" xfId="14216" xr:uid="{BAB31E15-B44B-4307-A487-3FE5DB7D3248}"/>
    <cellStyle name="Total 9 4 2 2" xfId="31242" xr:uid="{A3A83625-FC37-4C22-B12B-1CA0F3B59FF1}"/>
    <cellStyle name="Total 9 4 3" xfId="25721" xr:uid="{0274BBA4-C8B1-4D18-9BA0-A2DC13B9C68D}"/>
    <cellStyle name="Total 9 5" xfId="7754" xr:uid="{1C48AD3A-21AD-4257-AA44-B42E62E5BE4F}"/>
    <cellStyle name="Total 9 5 2" xfId="14220" xr:uid="{F6EB5225-2FCF-41F6-A72A-17FC854E39F4}"/>
    <cellStyle name="Total 9 5 2 2" xfId="31246" xr:uid="{148033BB-509C-4157-B4EB-ABB074B0DBC8}"/>
    <cellStyle name="Total 9 5 3" xfId="25725" xr:uid="{463C861E-81F4-4364-8945-E66875DA3B47}"/>
    <cellStyle name="Total 9 6" xfId="7978" xr:uid="{31FE4689-F6B2-4202-AC74-6F5D7C8BFAA0}"/>
    <cellStyle name="Total 9 6 2" xfId="14449" xr:uid="{BA4BEAAE-2867-4C08-89E3-7725644DB37A}"/>
    <cellStyle name="Total 9 6 2 2" xfId="31465" xr:uid="{5FCB5116-E738-496F-8869-01239729DB12}"/>
    <cellStyle name="Total 9 6 3" xfId="25944" xr:uid="{EAD5753B-A391-451D-BEA2-A312D674CCFE}"/>
    <cellStyle name="Total 9 7" xfId="8595" xr:uid="{0910BE44-1E3F-4EA0-82AC-619A16038F9C}"/>
    <cellStyle name="Total 9 7 2" xfId="15066" xr:uid="{1F87CCBD-2E3F-45E9-AC97-FDD2BF53ADD1}"/>
    <cellStyle name="Total 9 7 2 2" xfId="31971" xr:uid="{BEAE2F71-1D21-4A77-804A-B9F9A3E997D7}"/>
    <cellStyle name="Total 9 7 3" xfId="26450" xr:uid="{0C296C97-8010-45BF-98FD-EF9D31BBBB20}"/>
    <cellStyle name="Total 9 8" xfId="8687" xr:uid="{312817C4-C22D-4C17-B9BC-227E0DD4740C}"/>
    <cellStyle name="Total 9 8 2" xfId="15158" xr:uid="{50C0E4AD-BE06-43B3-8C1F-A469165E9D77}"/>
    <cellStyle name="Total 9 8 2 2" xfId="32058" xr:uid="{FDE24C91-DFA6-47A4-B2E5-B0377189D09A}"/>
    <cellStyle name="Total 9 8 3" xfId="26538" xr:uid="{DDEFA847-5B9B-4B35-BDFF-01E6898CDEDA}"/>
    <cellStyle name="Total 9 9" xfId="8690" xr:uid="{6B9A5F95-E574-486F-9AA8-2FA894A5268A}"/>
    <cellStyle name="Total 9 9 2" xfId="15161" xr:uid="{A1CD5A7C-5B5B-469F-933A-DDEDAB5C139F}"/>
    <cellStyle name="Total 9 9 2 2" xfId="32061" xr:uid="{3722DB90-DDDB-4077-83F5-47B54BCB80CD}"/>
    <cellStyle name="Total 9 9 3" xfId="26541" xr:uid="{E4558923-C053-481B-8F70-D84C5A3FE28B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21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2.xml"/><Relationship Id="rId21" Type="http://schemas.openxmlformats.org/officeDocument/2006/relationships/externalLink" Target="externalLinks/externalLink7.xml"/><Relationship Id="rId42" Type="http://schemas.openxmlformats.org/officeDocument/2006/relationships/externalLink" Target="externalLinks/externalLink28.xml"/><Relationship Id="rId47" Type="http://schemas.openxmlformats.org/officeDocument/2006/relationships/externalLink" Target="externalLinks/externalLink33.xml"/><Relationship Id="rId63" Type="http://schemas.openxmlformats.org/officeDocument/2006/relationships/externalLink" Target="externalLinks/externalLink49.xml"/><Relationship Id="rId68" Type="http://schemas.openxmlformats.org/officeDocument/2006/relationships/externalLink" Target="externalLinks/externalLink54.xml"/><Relationship Id="rId84" Type="http://schemas.openxmlformats.org/officeDocument/2006/relationships/externalLink" Target="externalLinks/externalLink70.xml"/><Relationship Id="rId89" Type="http://schemas.openxmlformats.org/officeDocument/2006/relationships/externalLink" Target="externalLinks/externalLink75.xml"/><Relationship Id="rId16" Type="http://schemas.openxmlformats.org/officeDocument/2006/relationships/externalLink" Target="externalLinks/externalLink2.xml"/><Relationship Id="rId107" Type="http://schemas.openxmlformats.org/officeDocument/2006/relationships/externalLink" Target="externalLinks/externalLink93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8.xml"/><Relationship Id="rId37" Type="http://schemas.openxmlformats.org/officeDocument/2006/relationships/externalLink" Target="externalLinks/externalLink23.xml"/><Relationship Id="rId53" Type="http://schemas.openxmlformats.org/officeDocument/2006/relationships/externalLink" Target="externalLinks/externalLink39.xml"/><Relationship Id="rId58" Type="http://schemas.openxmlformats.org/officeDocument/2006/relationships/externalLink" Target="externalLinks/externalLink44.xml"/><Relationship Id="rId74" Type="http://schemas.openxmlformats.org/officeDocument/2006/relationships/externalLink" Target="externalLinks/externalLink60.xml"/><Relationship Id="rId79" Type="http://schemas.openxmlformats.org/officeDocument/2006/relationships/externalLink" Target="externalLinks/externalLink65.xml"/><Relationship Id="rId102" Type="http://schemas.openxmlformats.org/officeDocument/2006/relationships/externalLink" Target="externalLinks/externalLink88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6.xml"/><Relationship Id="rId95" Type="http://schemas.openxmlformats.org/officeDocument/2006/relationships/externalLink" Target="externalLinks/externalLink81.xml"/><Relationship Id="rId22" Type="http://schemas.openxmlformats.org/officeDocument/2006/relationships/externalLink" Target="externalLinks/externalLink8.xml"/><Relationship Id="rId27" Type="http://schemas.openxmlformats.org/officeDocument/2006/relationships/externalLink" Target="externalLinks/externalLink13.xml"/><Relationship Id="rId43" Type="http://schemas.openxmlformats.org/officeDocument/2006/relationships/externalLink" Target="externalLinks/externalLink29.xml"/><Relationship Id="rId48" Type="http://schemas.openxmlformats.org/officeDocument/2006/relationships/externalLink" Target="externalLinks/externalLink34.xml"/><Relationship Id="rId64" Type="http://schemas.openxmlformats.org/officeDocument/2006/relationships/externalLink" Target="externalLinks/externalLink50.xml"/><Relationship Id="rId69" Type="http://schemas.openxmlformats.org/officeDocument/2006/relationships/externalLink" Target="externalLinks/externalLink55.xml"/><Relationship Id="rId80" Type="http://schemas.openxmlformats.org/officeDocument/2006/relationships/externalLink" Target="externalLinks/externalLink66.xml"/><Relationship Id="rId85" Type="http://schemas.openxmlformats.org/officeDocument/2006/relationships/externalLink" Target="externalLinks/externalLink71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33" Type="http://schemas.openxmlformats.org/officeDocument/2006/relationships/externalLink" Target="externalLinks/externalLink19.xml"/><Relationship Id="rId38" Type="http://schemas.openxmlformats.org/officeDocument/2006/relationships/externalLink" Target="externalLinks/externalLink24.xml"/><Relationship Id="rId59" Type="http://schemas.openxmlformats.org/officeDocument/2006/relationships/externalLink" Target="externalLinks/externalLink45.xml"/><Relationship Id="rId103" Type="http://schemas.openxmlformats.org/officeDocument/2006/relationships/externalLink" Target="externalLinks/externalLink89.xml"/><Relationship Id="rId108" Type="http://schemas.openxmlformats.org/officeDocument/2006/relationships/theme" Target="theme/theme1.xml"/><Relationship Id="rId54" Type="http://schemas.openxmlformats.org/officeDocument/2006/relationships/externalLink" Target="externalLinks/externalLink40.xml"/><Relationship Id="rId70" Type="http://schemas.openxmlformats.org/officeDocument/2006/relationships/externalLink" Target="externalLinks/externalLink56.xml"/><Relationship Id="rId75" Type="http://schemas.openxmlformats.org/officeDocument/2006/relationships/externalLink" Target="externalLinks/externalLink61.xml"/><Relationship Id="rId91" Type="http://schemas.openxmlformats.org/officeDocument/2006/relationships/externalLink" Target="externalLinks/externalLink77.xml"/><Relationship Id="rId96" Type="http://schemas.openxmlformats.org/officeDocument/2006/relationships/externalLink" Target="externalLinks/externalLink8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1.xml"/><Relationship Id="rId23" Type="http://schemas.openxmlformats.org/officeDocument/2006/relationships/externalLink" Target="externalLinks/externalLink9.xml"/><Relationship Id="rId28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22.xml"/><Relationship Id="rId49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43.xml"/><Relationship Id="rId106" Type="http://schemas.openxmlformats.org/officeDocument/2006/relationships/externalLink" Target="externalLinks/externalLink92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7.xml"/><Relationship Id="rId44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38.xml"/><Relationship Id="rId60" Type="http://schemas.openxmlformats.org/officeDocument/2006/relationships/externalLink" Target="externalLinks/externalLink46.xml"/><Relationship Id="rId65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59.xml"/><Relationship Id="rId78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67.xml"/><Relationship Id="rId86" Type="http://schemas.openxmlformats.org/officeDocument/2006/relationships/externalLink" Target="externalLinks/externalLink72.xml"/><Relationship Id="rId94" Type="http://schemas.openxmlformats.org/officeDocument/2006/relationships/externalLink" Target="externalLinks/externalLink80.xml"/><Relationship Id="rId99" Type="http://schemas.openxmlformats.org/officeDocument/2006/relationships/externalLink" Target="externalLinks/externalLink85.xml"/><Relationship Id="rId101" Type="http://schemas.openxmlformats.org/officeDocument/2006/relationships/externalLink" Target="externalLinks/externalLink8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9" Type="http://schemas.openxmlformats.org/officeDocument/2006/relationships/externalLink" Target="externalLinks/externalLink25.xml"/><Relationship Id="rId109" Type="http://schemas.openxmlformats.org/officeDocument/2006/relationships/styles" Target="styles.xml"/><Relationship Id="rId34" Type="http://schemas.openxmlformats.org/officeDocument/2006/relationships/externalLink" Target="externalLinks/externalLink20.xml"/><Relationship Id="rId50" Type="http://schemas.openxmlformats.org/officeDocument/2006/relationships/externalLink" Target="externalLinks/externalLink36.xml"/><Relationship Id="rId55" Type="http://schemas.openxmlformats.org/officeDocument/2006/relationships/externalLink" Target="externalLinks/externalLink41.xml"/><Relationship Id="rId76" Type="http://schemas.openxmlformats.org/officeDocument/2006/relationships/externalLink" Target="externalLinks/externalLink62.xml"/><Relationship Id="rId97" Type="http://schemas.openxmlformats.org/officeDocument/2006/relationships/externalLink" Target="externalLinks/externalLink83.xml"/><Relationship Id="rId104" Type="http://schemas.openxmlformats.org/officeDocument/2006/relationships/externalLink" Target="externalLinks/externalLink90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7.xml"/><Relationship Id="rId92" Type="http://schemas.openxmlformats.org/officeDocument/2006/relationships/externalLink" Target="externalLinks/externalLink78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5.xml"/><Relationship Id="rId24" Type="http://schemas.openxmlformats.org/officeDocument/2006/relationships/externalLink" Target="externalLinks/externalLink10.xml"/><Relationship Id="rId40" Type="http://schemas.openxmlformats.org/officeDocument/2006/relationships/externalLink" Target="externalLinks/externalLink26.xml"/><Relationship Id="rId45" Type="http://schemas.openxmlformats.org/officeDocument/2006/relationships/externalLink" Target="externalLinks/externalLink31.xml"/><Relationship Id="rId66" Type="http://schemas.openxmlformats.org/officeDocument/2006/relationships/externalLink" Target="externalLinks/externalLink52.xml"/><Relationship Id="rId87" Type="http://schemas.openxmlformats.org/officeDocument/2006/relationships/externalLink" Target="externalLinks/externalLink73.xml"/><Relationship Id="rId110" Type="http://schemas.openxmlformats.org/officeDocument/2006/relationships/sharedStrings" Target="sharedStrings.xml"/><Relationship Id="rId61" Type="http://schemas.openxmlformats.org/officeDocument/2006/relationships/externalLink" Target="externalLinks/externalLink47.xml"/><Relationship Id="rId82" Type="http://schemas.openxmlformats.org/officeDocument/2006/relationships/externalLink" Target="externalLinks/externalLink68.xml"/><Relationship Id="rId19" Type="http://schemas.openxmlformats.org/officeDocument/2006/relationships/externalLink" Target="externalLinks/externalLink5.xml"/><Relationship Id="rId14" Type="http://schemas.openxmlformats.org/officeDocument/2006/relationships/worksheet" Target="worksheets/sheet14.xml"/><Relationship Id="rId30" Type="http://schemas.openxmlformats.org/officeDocument/2006/relationships/externalLink" Target="externalLinks/externalLink16.xml"/><Relationship Id="rId35" Type="http://schemas.openxmlformats.org/officeDocument/2006/relationships/externalLink" Target="externalLinks/externalLink21.xml"/><Relationship Id="rId56" Type="http://schemas.openxmlformats.org/officeDocument/2006/relationships/externalLink" Target="externalLinks/externalLink42.xml"/><Relationship Id="rId77" Type="http://schemas.openxmlformats.org/officeDocument/2006/relationships/externalLink" Target="externalLinks/externalLink63.xml"/><Relationship Id="rId100" Type="http://schemas.openxmlformats.org/officeDocument/2006/relationships/externalLink" Target="externalLinks/externalLink86.xml"/><Relationship Id="rId105" Type="http://schemas.openxmlformats.org/officeDocument/2006/relationships/externalLink" Target="externalLinks/externalLink9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7.xml"/><Relationship Id="rId72" Type="http://schemas.openxmlformats.org/officeDocument/2006/relationships/externalLink" Target="externalLinks/externalLink58.xml"/><Relationship Id="rId93" Type="http://schemas.openxmlformats.org/officeDocument/2006/relationships/externalLink" Target="externalLinks/externalLink79.xml"/><Relationship Id="rId98" Type="http://schemas.openxmlformats.org/officeDocument/2006/relationships/externalLink" Target="externalLinks/externalLink84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1.xml"/><Relationship Id="rId46" Type="http://schemas.openxmlformats.org/officeDocument/2006/relationships/externalLink" Target="externalLinks/externalLink32.xml"/><Relationship Id="rId67" Type="http://schemas.openxmlformats.org/officeDocument/2006/relationships/externalLink" Target="externalLinks/externalLink53.xml"/><Relationship Id="rId20" Type="http://schemas.openxmlformats.org/officeDocument/2006/relationships/externalLink" Target="externalLinks/externalLink6.xml"/><Relationship Id="rId41" Type="http://schemas.openxmlformats.org/officeDocument/2006/relationships/externalLink" Target="externalLinks/externalLink27.xml"/><Relationship Id="rId62" Type="http://schemas.openxmlformats.org/officeDocument/2006/relationships/externalLink" Target="externalLinks/externalLink48.xml"/><Relationship Id="rId83" Type="http://schemas.openxmlformats.org/officeDocument/2006/relationships/externalLink" Target="externalLinks/externalLink69.xml"/><Relationship Id="rId88" Type="http://schemas.openxmlformats.org/officeDocument/2006/relationships/externalLink" Target="externalLinks/externalLink74.xml"/><Relationship Id="rId111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4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13" Type="http://schemas.openxmlformats.org/officeDocument/2006/relationships/image" Target="../media/image30.emf"/><Relationship Id="rId3" Type="http://schemas.openxmlformats.org/officeDocument/2006/relationships/image" Target="../media/image20.emf"/><Relationship Id="rId7" Type="http://schemas.openxmlformats.org/officeDocument/2006/relationships/image" Target="../media/image24.emf"/><Relationship Id="rId12" Type="http://schemas.openxmlformats.org/officeDocument/2006/relationships/image" Target="../media/image29.emf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11" Type="http://schemas.openxmlformats.org/officeDocument/2006/relationships/image" Target="../media/image28.emf"/><Relationship Id="rId5" Type="http://schemas.openxmlformats.org/officeDocument/2006/relationships/image" Target="../media/image22.emf"/><Relationship Id="rId10" Type="http://schemas.openxmlformats.org/officeDocument/2006/relationships/image" Target="../media/image27.emf"/><Relationship Id="rId4" Type="http://schemas.openxmlformats.org/officeDocument/2006/relationships/image" Target="../media/image21.emf"/><Relationship Id="rId9" Type="http://schemas.openxmlformats.org/officeDocument/2006/relationships/image" Target="../media/image26.emf"/><Relationship Id="rId14" Type="http://schemas.openxmlformats.org/officeDocument/2006/relationships/image" Target="../media/image31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96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97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56030</xdr:colOff>
      <xdr:row>37</xdr:row>
      <xdr:rowOff>145676</xdr:rowOff>
    </xdr:from>
    <xdr:to>
      <xdr:col>19</xdr:col>
      <xdr:colOff>368995</xdr:colOff>
      <xdr:row>40</xdr:row>
      <xdr:rowOff>92049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B10E29-DD25-4CA0-8D8F-BB337FF2A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84942" y="8953500"/>
          <a:ext cx="312965" cy="62993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16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340177</xdr:colOff>
      <xdr:row>356</xdr:row>
      <xdr:rowOff>149678</xdr:rowOff>
    </xdr:from>
    <xdr:to>
      <xdr:col>10</xdr:col>
      <xdr:colOff>653142</xdr:colOff>
      <xdr:row>360</xdr:row>
      <xdr:rowOff>17609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545DF60-8FFF-4E7E-857E-D29CCAF8A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61963" y="68144571"/>
          <a:ext cx="312965" cy="62993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345030</xdr:colOff>
      <xdr:row>29</xdr:row>
      <xdr:rowOff>13860</xdr:rowOff>
    </xdr:from>
    <xdr:to>
      <xdr:col>11</xdr:col>
      <xdr:colOff>100471</xdr:colOff>
      <xdr:row>33</xdr:row>
      <xdr:rowOff>91108</xdr:rowOff>
    </xdr:to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0FB4F568-969E-4C9F-BF2D-E4A35517EAF3}"/>
            </a:ext>
          </a:extLst>
        </xdr:cNvPr>
        <xdr:cNvSpPr txBox="1"/>
      </xdr:nvSpPr>
      <xdr:spPr>
        <a:xfrm>
          <a:off x="2579075" y="4533905"/>
          <a:ext cx="1279441" cy="683385"/>
        </a:xfrm>
        <a:prstGeom prst="rect">
          <a:avLst/>
        </a:prstGeom>
        <a:solidFill>
          <a:schemeClr val="accen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900" b="1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PERUMAHAN PINDAHAN</a:t>
          </a:r>
          <a:endParaRPr lang="id-ID" sz="900" b="1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133678</xdr:colOff>
      <xdr:row>11</xdr:row>
      <xdr:rowOff>92090</xdr:rowOff>
    </xdr:from>
    <xdr:to>
      <xdr:col>8</xdr:col>
      <xdr:colOff>260043</xdr:colOff>
      <xdr:row>12</xdr:row>
      <xdr:rowOff>56311</xdr:rowOff>
    </xdr:to>
    <xdr:grpSp>
      <xdr:nvGrpSpPr>
        <xdr:cNvPr id="249" name="Group 248">
          <a:extLst>
            <a:ext uri="{FF2B5EF4-FFF2-40B4-BE49-F238E27FC236}">
              <a16:creationId xmlns:a16="http://schemas.microsoft.com/office/drawing/2014/main" id="{32330991-0648-4DB4-96F2-326F917A9868}"/>
            </a:ext>
          </a:extLst>
        </xdr:cNvPr>
        <xdr:cNvGrpSpPr/>
      </xdr:nvGrpSpPr>
      <xdr:grpSpPr>
        <a:xfrm>
          <a:off x="2724478" y="1787540"/>
          <a:ext cx="126365" cy="11662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50" name="Oval 249">
            <a:extLst>
              <a:ext uri="{FF2B5EF4-FFF2-40B4-BE49-F238E27FC236}">
                <a16:creationId xmlns:a16="http://schemas.microsoft.com/office/drawing/2014/main" id="{962FDC98-19C5-4CA8-A448-05F54C58206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251" name="Straight Connector 250">
            <a:extLst>
              <a:ext uri="{FF2B5EF4-FFF2-40B4-BE49-F238E27FC236}">
                <a16:creationId xmlns:a16="http://schemas.microsoft.com/office/drawing/2014/main" id="{AF458C74-21FA-4C8F-A687-95E77A81059D}"/>
              </a:ext>
            </a:extLst>
          </xdr:cNvPr>
          <xdr:cNvCxnSpPr>
            <a:stCxn id="250" idx="1"/>
            <a:endCxn id="25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Straight Connector 251">
            <a:extLst>
              <a:ext uri="{FF2B5EF4-FFF2-40B4-BE49-F238E27FC236}">
                <a16:creationId xmlns:a16="http://schemas.microsoft.com/office/drawing/2014/main" id="{7EF2D0AD-F104-4C81-A0F1-00D398CECB54}"/>
              </a:ext>
            </a:extLst>
          </xdr:cNvPr>
          <xdr:cNvCxnSpPr>
            <a:stCxn id="250" idx="3"/>
            <a:endCxn id="25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19</xdr:col>
      <xdr:colOff>139909</xdr:colOff>
      <xdr:row>2</xdr:row>
      <xdr:rowOff>34636</xdr:rowOff>
    </xdr:from>
    <xdr:to>
      <xdr:col>21</xdr:col>
      <xdr:colOff>232744</xdr:colOff>
      <xdr:row>5</xdr:row>
      <xdr:rowOff>98573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4C094FB0-5BAD-4C85-91A0-874E1D607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45954" y="346363"/>
          <a:ext cx="854835" cy="531528"/>
        </a:xfrm>
        <a:prstGeom prst="rect">
          <a:avLst/>
        </a:prstGeom>
      </xdr:spPr>
    </xdr:pic>
    <xdr:clientData/>
  </xdr:twoCellAnchor>
  <xdr:twoCellAnchor>
    <xdr:from>
      <xdr:col>26</xdr:col>
      <xdr:colOff>103878</xdr:colOff>
      <xdr:row>5</xdr:row>
      <xdr:rowOff>55521</xdr:rowOff>
    </xdr:from>
    <xdr:to>
      <xdr:col>29</xdr:col>
      <xdr:colOff>283440</xdr:colOff>
      <xdr:row>16</xdr:row>
      <xdr:rowOff>116393</xdr:rowOff>
    </xdr:to>
    <xdr:grpSp>
      <xdr:nvGrpSpPr>
        <xdr:cNvPr id="254" name="Group 253">
          <a:extLst>
            <a:ext uri="{FF2B5EF4-FFF2-40B4-BE49-F238E27FC236}">
              <a16:creationId xmlns:a16="http://schemas.microsoft.com/office/drawing/2014/main" id="{86A0892E-A93F-460D-944B-44FDCEA8CA8A}"/>
            </a:ext>
          </a:extLst>
        </xdr:cNvPr>
        <xdr:cNvGrpSpPr/>
      </xdr:nvGrpSpPr>
      <xdr:grpSpPr>
        <a:xfrm>
          <a:off x="9590778" y="836571"/>
          <a:ext cx="1379712" cy="1746797"/>
          <a:chOff x="9713886" y="808452"/>
          <a:chExt cx="1342558" cy="1766630"/>
        </a:xfrm>
      </xdr:grpSpPr>
      <xdr:grpSp>
        <xdr:nvGrpSpPr>
          <xdr:cNvPr id="255" name="Group 13">
            <a:extLst>
              <a:ext uri="{FF2B5EF4-FFF2-40B4-BE49-F238E27FC236}">
                <a16:creationId xmlns:a16="http://schemas.microsoft.com/office/drawing/2014/main" id="{393DF3AF-06C6-4626-ADBA-57DE7153ECAC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314" name="Oval 1">
              <a:extLst>
                <a:ext uri="{FF2B5EF4-FFF2-40B4-BE49-F238E27FC236}">
                  <a16:creationId xmlns:a16="http://schemas.microsoft.com/office/drawing/2014/main" id="{D2FDC793-BCF9-43A4-95B8-77EEF036A6DB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15" name="Straight Connector 3">
              <a:extLst>
                <a:ext uri="{FF2B5EF4-FFF2-40B4-BE49-F238E27FC236}">
                  <a16:creationId xmlns:a16="http://schemas.microsoft.com/office/drawing/2014/main" id="{77911B31-9223-4516-933A-7FA58914C33D}"/>
                </a:ext>
              </a:extLst>
            </xdr:cNvPr>
            <xdr:cNvCxnSpPr>
              <a:stCxn id="271" idx="1"/>
              <a:endCxn id="271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6" name="Straight Connector 7">
              <a:extLst>
                <a:ext uri="{FF2B5EF4-FFF2-40B4-BE49-F238E27FC236}">
                  <a16:creationId xmlns:a16="http://schemas.microsoft.com/office/drawing/2014/main" id="{4EB63842-C167-4F99-B657-866276C3F72F}"/>
                </a:ext>
              </a:extLst>
            </xdr:cNvPr>
            <xdr:cNvCxnSpPr>
              <a:stCxn id="271" idx="3"/>
              <a:endCxn id="271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56" name="Oval 255">
            <a:extLst>
              <a:ext uri="{FF2B5EF4-FFF2-40B4-BE49-F238E27FC236}">
                <a16:creationId xmlns:a16="http://schemas.microsoft.com/office/drawing/2014/main" id="{B2F3AB77-7C8F-40DF-95AD-E5FD10029F18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57" name="Group 14">
            <a:extLst>
              <a:ext uri="{FF2B5EF4-FFF2-40B4-BE49-F238E27FC236}">
                <a16:creationId xmlns:a16="http://schemas.microsoft.com/office/drawing/2014/main" id="{D644760F-7EBF-4F4E-A967-1E11621C9A82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311" name="Oval 310">
              <a:extLst>
                <a:ext uri="{FF2B5EF4-FFF2-40B4-BE49-F238E27FC236}">
                  <a16:creationId xmlns:a16="http://schemas.microsoft.com/office/drawing/2014/main" id="{2F296931-66F3-4F75-A0C5-62C94C399CDD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12" name="Straight Connector 311">
              <a:extLst>
                <a:ext uri="{FF2B5EF4-FFF2-40B4-BE49-F238E27FC236}">
                  <a16:creationId xmlns:a16="http://schemas.microsoft.com/office/drawing/2014/main" id="{546EE25A-D073-4CDD-8F9B-990971B0E004}"/>
                </a:ext>
              </a:extLst>
            </xdr:cNvPr>
            <xdr:cNvCxnSpPr>
              <a:stCxn id="311" idx="1"/>
              <a:endCxn id="311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3" name="Straight Connector 312">
              <a:extLst>
                <a:ext uri="{FF2B5EF4-FFF2-40B4-BE49-F238E27FC236}">
                  <a16:creationId xmlns:a16="http://schemas.microsoft.com/office/drawing/2014/main" id="{BEFB58CE-F63E-45C3-BDC1-51EA5ABFFF4A}"/>
                </a:ext>
              </a:extLst>
            </xdr:cNvPr>
            <xdr:cNvCxnSpPr>
              <a:stCxn id="311" idx="3"/>
              <a:endCxn id="311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58" name="Oval 257">
            <a:extLst>
              <a:ext uri="{FF2B5EF4-FFF2-40B4-BE49-F238E27FC236}">
                <a16:creationId xmlns:a16="http://schemas.microsoft.com/office/drawing/2014/main" id="{F6E57AAB-120C-4095-BE29-21F545C49F16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59" name="Straight Connector 258">
            <a:extLst>
              <a:ext uri="{FF2B5EF4-FFF2-40B4-BE49-F238E27FC236}">
                <a16:creationId xmlns:a16="http://schemas.microsoft.com/office/drawing/2014/main" id="{DC27F55F-0C79-4663-9800-55A128C2BD32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0" name="Straight Connector 259">
            <a:extLst>
              <a:ext uri="{FF2B5EF4-FFF2-40B4-BE49-F238E27FC236}">
                <a16:creationId xmlns:a16="http://schemas.microsoft.com/office/drawing/2014/main" id="{94B42F47-7A66-497F-B68D-C0BEC845B16E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1" name="Straight Connector 260">
            <a:extLst>
              <a:ext uri="{FF2B5EF4-FFF2-40B4-BE49-F238E27FC236}">
                <a16:creationId xmlns:a16="http://schemas.microsoft.com/office/drawing/2014/main" id="{6864206B-B681-47C5-B5C6-5F0F2AED1607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2" name="Straight Connector 261">
            <a:extLst>
              <a:ext uri="{FF2B5EF4-FFF2-40B4-BE49-F238E27FC236}">
                <a16:creationId xmlns:a16="http://schemas.microsoft.com/office/drawing/2014/main" id="{D59BF640-BB2A-42AF-8F9E-6E9AD3460822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3" name="Straight Connector 262">
            <a:extLst>
              <a:ext uri="{FF2B5EF4-FFF2-40B4-BE49-F238E27FC236}">
                <a16:creationId xmlns:a16="http://schemas.microsoft.com/office/drawing/2014/main" id="{9743B332-48E9-4483-9DD8-E84614D3ECDE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4" name="Straight Connector 263">
            <a:extLst>
              <a:ext uri="{FF2B5EF4-FFF2-40B4-BE49-F238E27FC236}">
                <a16:creationId xmlns:a16="http://schemas.microsoft.com/office/drawing/2014/main" id="{17FA7F6E-D800-41BF-81CF-D0BB95358688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5" name="Straight Connector 264">
            <a:extLst>
              <a:ext uri="{FF2B5EF4-FFF2-40B4-BE49-F238E27FC236}">
                <a16:creationId xmlns:a16="http://schemas.microsoft.com/office/drawing/2014/main" id="{F376269D-9CCB-48DD-99AA-E2AA488DD3A4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6" name="Straight Connector 265">
            <a:extLst>
              <a:ext uri="{FF2B5EF4-FFF2-40B4-BE49-F238E27FC236}">
                <a16:creationId xmlns:a16="http://schemas.microsoft.com/office/drawing/2014/main" id="{220C9773-CE50-4643-B8FC-F48E04ADEDEA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7" name="Straight Connector 266">
            <a:extLst>
              <a:ext uri="{FF2B5EF4-FFF2-40B4-BE49-F238E27FC236}">
                <a16:creationId xmlns:a16="http://schemas.microsoft.com/office/drawing/2014/main" id="{F8938AC6-4813-4238-B32E-30058531B010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Connector 267">
            <a:extLst>
              <a:ext uri="{FF2B5EF4-FFF2-40B4-BE49-F238E27FC236}">
                <a16:creationId xmlns:a16="http://schemas.microsoft.com/office/drawing/2014/main" id="{305B9945-791C-4CF3-B130-5A8E21501941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9" name="Straight Connector 268">
            <a:extLst>
              <a:ext uri="{FF2B5EF4-FFF2-40B4-BE49-F238E27FC236}">
                <a16:creationId xmlns:a16="http://schemas.microsoft.com/office/drawing/2014/main" id="{E312FBE7-4940-4E8C-96ED-D1C5C789C521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0" name="Straight Connector 269">
            <a:extLst>
              <a:ext uri="{FF2B5EF4-FFF2-40B4-BE49-F238E27FC236}">
                <a16:creationId xmlns:a16="http://schemas.microsoft.com/office/drawing/2014/main" id="{D5C01E21-8A8B-4701-80D2-46853C914E46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1" name="Straight Connector 50">
            <a:extLst>
              <a:ext uri="{FF2B5EF4-FFF2-40B4-BE49-F238E27FC236}">
                <a16:creationId xmlns:a16="http://schemas.microsoft.com/office/drawing/2014/main" id="{562844E0-1DB7-4952-A388-E20FA55A485D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2" name="Straight Connector 271">
            <a:extLst>
              <a:ext uri="{FF2B5EF4-FFF2-40B4-BE49-F238E27FC236}">
                <a16:creationId xmlns:a16="http://schemas.microsoft.com/office/drawing/2014/main" id="{84B4FBA5-5C6A-489A-A70C-5D2B2B0A70E0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3" name="Straight Connector 52">
            <a:extLst>
              <a:ext uri="{FF2B5EF4-FFF2-40B4-BE49-F238E27FC236}">
                <a16:creationId xmlns:a16="http://schemas.microsoft.com/office/drawing/2014/main" id="{B9E0555D-4003-42FB-A54B-DF08EE4400A9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4" name="Straight Connector 273">
            <a:extLst>
              <a:ext uri="{FF2B5EF4-FFF2-40B4-BE49-F238E27FC236}">
                <a16:creationId xmlns:a16="http://schemas.microsoft.com/office/drawing/2014/main" id="{4D82F767-6D5B-4D6E-B793-30E1A1143CE5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5" name="Straight Connector 274">
            <a:extLst>
              <a:ext uri="{FF2B5EF4-FFF2-40B4-BE49-F238E27FC236}">
                <a16:creationId xmlns:a16="http://schemas.microsoft.com/office/drawing/2014/main" id="{25016E4C-5A57-45F6-95BD-DEC05D30BBD0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6" name="Straight Connector 275">
            <a:extLst>
              <a:ext uri="{FF2B5EF4-FFF2-40B4-BE49-F238E27FC236}">
                <a16:creationId xmlns:a16="http://schemas.microsoft.com/office/drawing/2014/main" id="{F3BF1650-7448-4EEA-AB3B-7B794DB48AA5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7" name="Straight Connector 276">
            <a:extLst>
              <a:ext uri="{FF2B5EF4-FFF2-40B4-BE49-F238E27FC236}">
                <a16:creationId xmlns:a16="http://schemas.microsoft.com/office/drawing/2014/main" id="{81ED251F-83CC-4C78-A413-14486CD2F149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8" name="Straight Connector 277">
            <a:extLst>
              <a:ext uri="{FF2B5EF4-FFF2-40B4-BE49-F238E27FC236}">
                <a16:creationId xmlns:a16="http://schemas.microsoft.com/office/drawing/2014/main" id="{14537C4F-E90F-499A-9CBB-770CA3C7EEC6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9" name="Straight Connector 278">
            <a:extLst>
              <a:ext uri="{FF2B5EF4-FFF2-40B4-BE49-F238E27FC236}">
                <a16:creationId xmlns:a16="http://schemas.microsoft.com/office/drawing/2014/main" id="{1B17837E-8C2F-4C18-A201-9D548FAE3922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0" name="Straight Connector 279">
            <a:extLst>
              <a:ext uri="{FF2B5EF4-FFF2-40B4-BE49-F238E27FC236}">
                <a16:creationId xmlns:a16="http://schemas.microsoft.com/office/drawing/2014/main" id="{3DEBBFA0-57FF-42AE-8C14-52695FA8DB92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1" name="Isosceles Triangle 280">
            <a:extLst>
              <a:ext uri="{FF2B5EF4-FFF2-40B4-BE49-F238E27FC236}">
                <a16:creationId xmlns:a16="http://schemas.microsoft.com/office/drawing/2014/main" id="{8E89FDBB-8CAC-4204-BFC9-295D424174D2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82" name="Isosceles Triangle 281">
            <a:extLst>
              <a:ext uri="{FF2B5EF4-FFF2-40B4-BE49-F238E27FC236}">
                <a16:creationId xmlns:a16="http://schemas.microsoft.com/office/drawing/2014/main" id="{6F6A4738-344D-4BA2-86F3-6948ABE01900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83" name="Group 73">
            <a:extLst>
              <a:ext uri="{FF2B5EF4-FFF2-40B4-BE49-F238E27FC236}">
                <a16:creationId xmlns:a16="http://schemas.microsoft.com/office/drawing/2014/main" id="{12BE54E2-7F64-4BED-B639-DACCB20EFD74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309" name="TextBox 308">
              <a:extLst>
                <a:ext uri="{FF2B5EF4-FFF2-40B4-BE49-F238E27FC236}">
                  <a16:creationId xmlns:a16="http://schemas.microsoft.com/office/drawing/2014/main" id="{A2CD05EA-2378-4251-9F6B-BE5ED619A12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310" name="Straight Connector 309">
              <a:extLst>
                <a:ext uri="{FF2B5EF4-FFF2-40B4-BE49-F238E27FC236}">
                  <a16:creationId xmlns:a16="http://schemas.microsoft.com/office/drawing/2014/main" id="{18B214F9-3F83-40CF-B92E-DD1680FBF0C1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84" name="Group 74">
            <a:extLst>
              <a:ext uri="{FF2B5EF4-FFF2-40B4-BE49-F238E27FC236}">
                <a16:creationId xmlns:a16="http://schemas.microsoft.com/office/drawing/2014/main" id="{8A33D9FD-5E58-45CD-9BBE-42F6DA74942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307" name="TextBox 306">
              <a:extLst>
                <a:ext uri="{FF2B5EF4-FFF2-40B4-BE49-F238E27FC236}">
                  <a16:creationId xmlns:a16="http://schemas.microsoft.com/office/drawing/2014/main" id="{18A646B6-8D04-426A-BC5A-46CABA12EDBD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308" name="Straight Connector 307">
              <a:extLst>
                <a:ext uri="{FF2B5EF4-FFF2-40B4-BE49-F238E27FC236}">
                  <a16:creationId xmlns:a16="http://schemas.microsoft.com/office/drawing/2014/main" id="{75ACFC3C-5351-47EF-9E18-BD0C5E7554B0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85" name="Group 89">
            <a:extLst>
              <a:ext uri="{FF2B5EF4-FFF2-40B4-BE49-F238E27FC236}">
                <a16:creationId xmlns:a16="http://schemas.microsoft.com/office/drawing/2014/main" id="{6500C638-C609-4717-96AD-A3BED5A6A58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303" name="Straight Connector 302">
              <a:extLst>
                <a:ext uri="{FF2B5EF4-FFF2-40B4-BE49-F238E27FC236}">
                  <a16:creationId xmlns:a16="http://schemas.microsoft.com/office/drawing/2014/main" id="{11B919D3-8794-4CE8-A8B9-D16E46DB62F6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4" name="Straight Connector 79">
              <a:extLst>
                <a:ext uri="{FF2B5EF4-FFF2-40B4-BE49-F238E27FC236}">
                  <a16:creationId xmlns:a16="http://schemas.microsoft.com/office/drawing/2014/main" id="{83DF369D-B677-4650-8753-74A8F2646AAC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5" name="Straight Connector 80">
              <a:extLst>
                <a:ext uri="{FF2B5EF4-FFF2-40B4-BE49-F238E27FC236}">
                  <a16:creationId xmlns:a16="http://schemas.microsoft.com/office/drawing/2014/main" id="{917770AF-FD4C-4669-A5FD-5A8E7945EF9C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6" name="Straight Connector 88">
              <a:extLst>
                <a:ext uri="{FF2B5EF4-FFF2-40B4-BE49-F238E27FC236}">
                  <a16:creationId xmlns:a16="http://schemas.microsoft.com/office/drawing/2014/main" id="{7A3F26C7-45A2-4927-8F6D-58C76A58A11C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86" name="Group 90">
            <a:extLst>
              <a:ext uri="{FF2B5EF4-FFF2-40B4-BE49-F238E27FC236}">
                <a16:creationId xmlns:a16="http://schemas.microsoft.com/office/drawing/2014/main" id="{D3159A77-5098-4D01-8136-BEC2588CECED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299" name="Straight Connector 298">
              <a:extLst>
                <a:ext uri="{FF2B5EF4-FFF2-40B4-BE49-F238E27FC236}">
                  <a16:creationId xmlns:a16="http://schemas.microsoft.com/office/drawing/2014/main" id="{EE23DB4B-C584-427E-808B-1897B3F6EDF9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0" name="Straight Connector 299">
              <a:extLst>
                <a:ext uri="{FF2B5EF4-FFF2-40B4-BE49-F238E27FC236}">
                  <a16:creationId xmlns:a16="http://schemas.microsoft.com/office/drawing/2014/main" id="{6BF77BFF-E901-48E9-96D1-1F7C2DB6C26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1" name="Straight Connector 300">
              <a:extLst>
                <a:ext uri="{FF2B5EF4-FFF2-40B4-BE49-F238E27FC236}">
                  <a16:creationId xmlns:a16="http://schemas.microsoft.com/office/drawing/2014/main" id="{DF72B9B1-F9F8-43ED-AE60-C418ACEBC72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2" name="Straight Connector 301">
              <a:extLst>
                <a:ext uri="{FF2B5EF4-FFF2-40B4-BE49-F238E27FC236}">
                  <a16:creationId xmlns:a16="http://schemas.microsoft.com/office/drawing/2014/main" id="{23832534-21A8-4B80-8094-CAE9D2F2131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87" name="Straight Connector 286">
            <a:extLst>
              <a:ext uri="{FF2B5EF4-FFF2-40B4-BE49-F238E27FC236}">
                <a16:creationId xmlns:a16="http://schemas.microsoft.com/office/drawing/2014/main" id="{6502C2C1-7B84-4B2E-8C6D-EE05237AD6C4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8" name="Straight Connector 287">
            <a:extLst>
              <a:ext uri="{FF2B5EF4-FFF2-40B4-BE49-F238E27FC236}">
                <a16:creationId xmlns:a16="http://schemas.microsoft.com/office/drawing/2014/main" id="{220BFC0D-6141-43FE-AF8E-49D2B43EFA28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9" name="Straight Arrow Connector 288">
            <a:extLst>
              <a:ext uri="{FF2B5EF4-FFF2-40B4-BE49-F238E27FC236}">
                <a16:creationId xmlns:a16="http://schemas.microsoft.com/office/drawing/2014/main" id="{0B49C7CC-B5A6-4445-8F04-232FEC5D8B40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0" name="Straight Arrow Connector 289">
            <a:extLst>
              <a:ext uri="{FF2B5EF4-FFF2-40B4-BE49-F238E27FC236}">
                <a16:creationId xmlns:a16="http://schemas.microsoft.com/office/drawing/2014/main" id="{9A078EEB-262F-41D9-AF10-E20DD9B76FE0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91" name="Group 155">
            <a:extLst>
              <a:ext uri="{FF2B5EF4-FFF2-40B4-BE49-F238E27FC236}">
                <a16:creationId xmlns:a16="http://schemas.microsoft.com/office/drawing/2014/main" id="{61531B99-7EE0-4753-BB39-ABD281F47DF2}"/>
              </a:ext>
            </a:extLst>
          </xdr:cNvPr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 macro="" textlink="">
          <xdr:nvSpPr>
            <xdr:cNvPr id="296" name="Isosceles Triangle 295">
              <a:extLst>
                <a:ext uri="{FF2B5EF4-FFF2-40B4-BE49-F238E27FC236}">
                  <a16:creationId xmlns:a16="http://schemas.microsoft.com/office/drawing/2014/main" id="{B0902138-634B-4FB5-A4CC-9739CDB86D1F}"/>
                </a:ext>
              </a:extLst>
            </xdr:cNvPr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97" name="Isosceles Triangle 296">
              <a:extLst>
                <a:ext uri="{FF2B5EF4-FFF2-40B4-BE49-F238E27FC236}">
                  <a16:creationId xmlns:a16="http://schemas.microsoft.com/office/drawing/2014/main" id="{B92526B8-A014-4458-AD77-CB6364F3DFDA}"/>
                </a:ext>
              </a:extLst>
            </xdr:cNvPr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98" name="Isosceles Triangle 297">
              <a:extLst>
                <a:ext uri="{FF2B5EF4-FFF2-40B4-BE49-F238E27FC236}">
                  <a16:creationId xmlns:a16="http://schemas.microsoft.com/office/drawing/2014/main" id="{97C21F5E-9441-4626-8330-EBB3342E7F99}"/>
                </a:ext>
              </a:extLst>
            </xdr:cNvPr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292" name="Group 134">
            <a:extLst>
              <a:ext uri="{FF2B5EF4-FFF2-40B4-BE49-F238E27FC236}">
                <a16:creationId xmlns:a16="http://schemas.microsoft.com/office/drawing/2014/main" id="{D95B4A59-5C49-4F75-A1B4-CD1D2BBC0E9E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293" name="Isosceles Triangle 292">
              <a:extLst>
                <a:ext uri="{FF2B5EF4-FFF2-40B4-BE49-F238E27FC236}">
                  <a16:creationId xmlns:a16="http://schemas.microsoft.com/office/drawing/2014/main" id="{03417F49-F16C-4983-BF0F-6399325C90C5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94" name="Isosceles Triangle 293">
              <a:extLst>
                <a:ext uri="{FF2B5EF4-FFF2-40B4-BE49-F238E27FC236}">
                  <a16:creationId xmlns:a16="http://schemas.microsoft.com/office/drawing/2014/main" id="{7ED31D0C-9B7A-46AF-A7EE-0968F691BEEE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95" name="Isosceles Triangle 294">
              <a:extLst>
                <a:ext uri="{FF2B5EF4-FFF2-40B4-BE49-F238E27FC236}">
                  <a16:creationId xmlns:a16="http://schemas.microsoft.com/office/drawing/2014/main" id="{436A023C-942F-4E45-B714-309BE4FFCB5C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4</xdr:col>
      <xdr:colOff>257503</xdr:colOff>
      <xdr:row>11</xdr:row>
      <xdr:rowOff>146518</xdr:rowOff>
    </xdr:from>
    <xdr:to>
      <xdr:col>4</xdr:col>
      <xdr:colOff>267028</xdr:colOff>
      <xdr:row>17</xdr:row>
      <xdr:rowOff>135953</xdr:rowOff>
    </xdr:to>
    <xdr:cxnSp macro="">
      <xdr:nvCxnSpPr>
        <xdr:cNvPr id="317" name="Straight Connector 316">
          <a:extLst>
            <a:ext uri="{FF2B5EF4-FFF2-40B4-BE49-F238E27FC236}">
              <a16:creationId xmlns:a16="http://schemas.microsoft.com/office/drawing/2014/main" id="{072214E5-9B60-4141-AB4A-958BAAE5920D}"/>
            </a:ext>
          </a:extLst>
        </xdr:cNvPr>
        <xdr:cNvCxnSpPr/>
      </xdr:nvCxnSpPr>
      <xdr:spPr>
        <a:xfrm flipH="1">
          <a:off x="1348548" y="1861018"/>
          <a:ext cx="9525" cy="924617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332159</xdr:colOff>
      <xdr:row>35</xdr:row>
      <xdr:rowOff>55590</xdr:rowOff>
    </xdr:from>
    <xdr:to>
      <xdr:col>11</xdr:col>
      <xdr:colOff>100470</xdr:colOff>
      <xdr:row>39</xdr:row>
      <xdr:rowOff>128902</xdr:rowOff>
    </xdr:to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120B5C53-A2A9-4CF7-B3D5-0807C2861CDC}"/>
            </a:ext>
          </a:extLst>
        </xdr:cNvPr>
        <xdr:cNvSpPr txBox="1"/>
      </xdr:nvSpPr>
      <xdr:spPr>
        <a:xfrm>
          <a:off x="2566204" y="5493499"/>
          <a:ext cx="1292311" cy="696767"/>
        </a:xfrm>
        <a:prstGeom prst="rect">
          <a:avLst/>
        </a:prstGeom>
        <a:solidFill>
          <a:schemeClr val="accen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900" b="1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PERUMAHAN PINDAHAN</a:t>
          </a:r>
          <a:endParaRPr lang="id-ID" sz="900" b="1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280598</xdr:colOff>
      <xdr:row>31</xdr:row>
      <xdr:rowOff>7410</xdr:rowOff>
    </xdr:from>
    <xdr:to>
      <xdr:col>6</xdr:col>
      <xdr:colOff>242499</xdr:colOff>
      <xdr:row>36</xdr:row>
      <xdr:rowOff>1195</xdr:rowOff>
    </xdr:to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1D4D7CE4-659B-4D2B-B67D-527335491410}"/>
            </a:ext>
          </a:extLst>
        </xdr:cNvPr>
        <xdr:cNvSpPr txBox="1"/>
      </xdr:nvSpPr>
      <xdr:spPr>
        <a:xfrm>
          <a:off x="1356363" y="4859557"/>
          <a:ext cx="723901" cy="77819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3</xdr:col>
      <xdr:colOff>371803</xdr:colOff>
      <xdr:row>14</xdr:row>
      <xdr:rowOff>55510</xdr:rowOff>
    </xdr:from>
    <xdr:to>
      <xdr:col>4</xdr:col>
      <xdr:colOff>120631</xdr:colOff>
      <xdr:row>15</xdr:row>
      <xdr:rowOff>24899</xdr:rowOff>
    </xdr:to>
    <xdr:grpSp>
      <xdr:nvGrpSpPr>
        <xdr:cNvPr id="321" name="Group 320">
          <a:extLst>
            <a:ext uri="{FF2B5EF4-FFF2-40B4-BE49-F238E27FC236}">
              <a16:creationId xmlns:a16="http://schemas.microsoft.com/office/drawing/2014/main" id="{49675DB3-53C9-4860-9316-76F9601BEB5C}"/>
            </a:ext>
          </a:extLst>
        </xdr:cNvPr>
        <xdr:cNvGrpSpPr/>
      </xdr:nvGrpSpPr>
      <xdr:grpSpPr>
        <a:xfrm>
          <a:off x="1057603" y="2217685"/>
          <a:ext cx="129828" cy="12178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22" name="Oval 321">
            <a:extLst>
              <a:ext uri="{FF2B5EF4-FFF2-40B4-BE49-F238E27FC236}">
                <a16:creationId xmlns:a16="http://schemas.microsoft.com/office/drawing/2014/main" id="{561996A3-190C-4041-B48C-2B8B26576BB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23" name="Straight Connector 322">
            <a:extLst>
              <a:ext uri="{FF2B5EF4-FFF2-40B4-BE49-F238E27FC236}">
                <a16:creationId xmlns:a16="http://schemas.microsoft.com/office/drawing/2014/main" id="{4DB77183-C512-463A-A84B-65BCBE779E20}"/>
              </a:ext>
            </a:extLst>
          </xdr:cNvPr>
          <xdr:cNvCxnSpPr>
            <a:stCxn id="322" idx="1"/>
            <a:endCxn id="32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4" name="Straight Connector 323">
            <a:extLst>
              <a:ext uri="{FF2B5EF4-FFF2-40B4-BE49-F238E27FC236}">
                <a16:creationId xmlns:a16="http://schemas.microsoft.com/office/drawing/2014/main" id="{00AAD78D-A35F-4E75-B814-CB4A26EF0E72}"/>
              </a:ext>
            </a:extLst>
          </xdr:cNvPr>
          <xdr:cNvCxnSpPr>
            <a:stCxn id="322" idx="3"/>
            <a:endCxn id="32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38428</xdr:colOff>
      <xdr:row>11</xdr:row>
      <xdr:rowOff>63515</xdr:rowOff>
    </xdr:from>
    <xdr:to>
      <xdr:col>16</xdr:col>
      <xdr:colOff>234426</xdr:colOff>
      <xdr:row>11</xdr:row>
      <xdr:rowOff>149374</xdr:rowOff>
    </xdr:to>
    <xdr:cxnSp macro="">
      <xdr:nvCxnSpPr>
        <xdr:cNvPr id="325" name="Straight Arrow Connector 324">
          <a:extLst>
            <a:ext uri="{FF2B5EF4-FFF2-40B4-BE49-F238E27FC236}">
              <a16:creationId xmlns:a16="http://schemas.microsoft.com/office/drawing/2014/main" id="{0363CA5F-7FD6-4D13-8B41-879B6D9D6115}"/>
            </a:ext>
          </a:extLst>
        </xdr:cNvPr>
        <xdr:cNvCxnSpPr/>
      </xdr:nvCxnSpPr>
      <xdr:spPr>
        <a:xfrm flipV="1">
          <a:off x="5701473" y="1778015"/>
          <a:ext cx="195998" cy="8585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280949</xdr:colOff>
      <xdr:row>10</xdr:row>
      <xdr:rowOff>53134</xdr:rowOff>
    </xdr:from>
    <xdr:to>
      <xdr:col>16</xdr:col>
      <xdr:colOff>53814</xdr:colOff>
      <xdr:row>11</xdr:row>
      <xdr:rowOff>67912</xdr:rowOff>
    </xdr:to>
    <xdr:sp macro="" textlink="">
      <xdr:nvSpPr>
        <xdr:cNvPr id="326" name="Isosceles Triangle 325">
          <a:extLst>
            <a:ext uri="{FF2B5EF4-FFF2-40B4-BE49-F238E27FC236}">
              <a16:creationId xmlns:a16="http://schemas.microsoft.com/office/drawing/2014/main" id="{BCFDB0D8-BCDC-45A1-B6C2-C526EE68CBEE}"/>
            </a:ext>
          </a:extLst>
        </xdr:cNvPr>
        <xdr:cNvSpPr/>
      </xdr:nvSpPr>
      <xdr:spPr>
        <a:xfrm>
          <a:off x="5562994" y="1611770"/>
          <a:ext cx="153865" cy="170642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110250</xdr:colOff>
      <xdr:row>7</xdr:row>
      <xdr:rowOff>95279</xdr:rowOff>
    </xdr:from>
    <xdr:to>
      <xdr:col>19</xdr:col>
      <xdr:colOff>72151</xdr:colOff>
      <xdr:row>14</xdr:row>
      <xdr:rowOff>34704</xdr:rowOff>
    </xdr:to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91B1A654-B74E-420F-965A-AF7022291D96}"/>
            </a:ext>
          </a:extLst>
        </xdr:cNvPr>
        <xdr:cNvSpPr txBox="1"/>
      </xdr:nvSpPr>
      <xdr:spPr>
        <a:xfrm>
          <a:off x="6154295" y="1186324"/>
          <a:ext cx="723901" cy="1030471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 105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</a:p>
      </xdr:txBody>
    </xdr:sp>
    <xdr:clientData/>
  </xdr:twoCellAnchor>
  <xdr:twoCellAnchor>
    <xdr:from>
      <xdr:col>4</xdr:col>
      <xdr:colOff>329620</xdr:colOff>
      <xdr:row>17</xdr:row>
      <xdr:rowOff>16450</xdr:rowOff>
    </xdr:from>
    <xdr:to>
      <xdr:col>18</xdr:col>
      <xdr:colOff>15295</xdr:colOff>
      <xdr:row>17</xdr:row>
      <xdr:rowOff>64075</xdr:rowOff>
    </xdr:to>
    <xdr:cxnSp macro="">
      <xdr:nvCxnSpPr>
        <xdr:cNvPr id="328" name="Straight Connector 327">
          <a:extLst>
            <a:ext uri="{FF2B5EF4-FFF2-40B4-BE49-F238E27FC236}">
              <a16:creationId xmlns:a16="http://schemas.microsoft.com/office/drawing/2014/main" id="{CABADD00-DE98-44B1-B847-BD3A4C40FB51}"/>
            </a:ext>
          </a:extLst>
        </xdr:cNvPr>
        <xdr:cNvCxnSpPr/>
      </xdr:nvCxnSpPr>
      <xdr:spPr>
        <a:xfrm flipH="1" flipV="1">
          <a:off x="1390977" y="2601807"/>
          <a:ext cx="5019675" cy="4762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190828</xdr:colOff>
      <xdr:row>13</xdr:row>
      <xdr:rowOff>91289</xdr:rowOff>
    </xdr:from>
    <xdr:to>
      <xdr:col>16</xdr:col>
      <xdr:colOff>209878</xdr:colOff>
      <xdr:row>35</xdr:row>
      <xdr:rowOff>46066</xdr:rowOff>
    </xdr:to>
    <xdr:cxnSp macro="">
      <xdr:nvCxnSpPr>
        <xdr:cNvPr id="329" name="Straight Connector 328">
          <a:extLst>
            <a:ext uri="{FF2B5EF4-FFF2-40B4-BE49-F238E27FC236}">
              <a16:creationId xmlns:a16="http://schemas.microsoft.com/office/drawing/2014/main" id="{959EB318-F815-4423-B964-49E145B2BD1B}"/>
            </a:ext>
          </a:extLst>
        </xdr:cNvPr>
        <xdr:cNvCxnSpPr/>
      </xdr:nvCxnSpPr>
      <xdr:spPr>
        <a:xfrm>
          <a:off x="5853873" y="2117516"/>
          <a:ext cx="19050" cy="3366459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324178</xdr:colOff>
      <xdr:row>34</xdr:row>
      <xdr:rowOff>81844</xdr:rowOff>
    </xdr:from>
    <xdr:to>
      <xdr:col>16</xdr:col>
      <xdr:colOff>276553</xdr:colOff>
      <xdr:row>34</xdr:row>
      <xdr:rowOff>100894</xdr:rowOff>
    </xdr:to>
    <xdr:cxnSp macro="">
      <xdr:nvCxnSpPr>
        <xdr:cNvPr id="330" name="Straight Connector 329">
          <a:extLst>
            <a:ext uri="{FF2B5EF4-FFF2-40B4-BE49-F238E27FC236}">
              <a16:creationId xmlns:a16="http://schemas.microsoft.com/office/drawing/2014/main" id="{A6F73E6E-AABF-44DA-B1D2-8DCB4365F760}"/>
            </a:ext>
          </a:extLst>
        </xdr:cNvPr>
        <xdr:cNvCxnSpPr/>
      </xdr:nvCxnSpPr>
      <xdr:spPr>
        <a:xfrm flipH="1" flipV="1">
          <a:off x="2558223" y="5363889"/>
          <a:ext cx="3381375" cy="19050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38428</xdr:colOff>
      <xdr:row>11</xdr:row>
      <xdr:rowOff>82565</xdr:rowOff>
    </xdr:from>
    <xdr:to>
      <xdr:col>6</xdr:col>
      <xdr:colOff>164793</xdr:colOff>
      <xdr:row>12</xdr:row>
      <xdr:rowOff>46786</xdr:rowOff>
    </xdr:to>
    <xdr:grpSp>
      <xdr:nvGrpSpPr>
        <xdr:cNvPr id="331" name="Group 330">
          <a:extLst>
            <a:ext uri="{FF2B5EF4-FFF2-40B4-BE49-F238E27FC236}">
              <a16:creationId xmlns:a16="http://schemas.microsoft.com/office/drawing/2014/main" id="{B00B843C-FE5D-4B71-A92E-F64C8B960784}"/>
            </a:ext>
          </a:extLst>
        </xdr:cNvPr>
        <xdr:cNvGrpSpPr/>
      </xdr:nvGrpSpPr>
      <xdr:grpSpPr>
        <a:xfrm>
          <a:off x="1867228" y="1778015"/>
          <a:ext cx="126365" cy="11662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32" name="Oval 331">
            <a:extLst>
              <a:ext uri="{FF2B5EF4-FFF2-40B4-BE49-F238E27FC236}">
                <a16:creationId xmlns:a16="http://schemas.microsoft.com/office/drawing/2014/main" id="{9042351D-F8ED-482E-B281-6ADB0649AA1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333" name="Straight Connector 332">
            <a:extLst>
              <a:ext uri="{FF2B5EF4-FFF2-40B4-BE49-F238E27FC236}">
                <a16:creationId xmlns:a16="http://schemas.microsoft.com/office/drawing/2014/main" id="{79BF86C9-01B9-419C-B439-62E7240084F1}"/>
              </a:ext>
            </a:extLst>
          </xdr:cNvPr>
          <xdr:cNvCxnSpPr>
            <a:stCxn id="332" idx="1"/>
            <a:endCxn id="33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4" name="Straight Connector 333">
            <a:extLst>
              <a:ext uri="{FF2B5EF4-FFF2-40B4-BE49-F238E27FC236}">
                <a16:creationId xmlns:a16="http://schemas.microsoft.com/office/drawing/2014/main" id="{33736941-6324-4BF8-92DE-8A9B09735FF9}"/>
              </a:ext>
            </a:extLst>
          </xdr:cNvPr>
          <xdr:cNvCxnSpPr>
            <a:stCxn id="332" idx="3"/>
            <a:endCxn id="33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324178</xdr:colOff>
      <xdr:row>11</xdr:row>
      <xdr:rowOff>101615</xdr:rowOff>
    </xdr:from>
    <xdr:to>
      <xdr:col>11</xdr:col>
      <xdr:colOff>69543</xdr:colOff>
      <xdr:row>12</xdr:row>
      <xdr:rowOff>65836</xdr:rowOff>
    </xdr:to>
    <xdr:grpSp>
      <xdr:nvGrpSpPr>
        <xdr:cNvPr id="335" name="Group 334">
          <a:extLst>
            <a:ext uri="{FF2B5EF4-FFF2-40B4-BE49-F238E27FC236}">
              <a16:creationId xmlns:a16="http://schemas.microsoft.com/office/drawing/2014/main" id="{05F6F9D0-B70E-4816-A7FC-8014B86F6620}"/>
            </a:ext>
          </a:extLst>
        </xdr:cNvPr>
        <xdr:cNvGrpSpPr/>
      </xdr:nvGrpSpPr>
      <xdr:grpSpPr>
        <a:xfrm>
          <a:off x="3676978" y="1797065"/>
          <a:ext cx="126365" cy="11662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36" name="Oval 335">
            <a:extLst>
              <a:ext uri="{FF2B5EF4-FFF2-40B4-BE49-F238E27FC236}">
                <a16:creationId xmlns:a16="http://schemas.microsoft.com/office/drawing/2014/main" id="{37F9887B-C793-4DB1-8A59-2BE42E2A3B9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337" name="Straight Connector 336">
            <a:extLst>
              <a:ext uri="{FF2B5EF4-FFF2-40B4-BE49-F238E27FC236}">
                <a16:creationId xmlns:a16="http://schemas.microsoft.com/office/drawing/2014/main" id="{AF4ABBF0-3F69-4A47-A76B-5391E6B9444B}"/>
              </a:ext>
            </a:extLst>
          </xdr:cNvPr>
          <xdr:cNvCxnSpPr>
            <a:stCxn id="336" idx="1"/>
            <a:endCxn id="33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8" name="Straight Connector 337">
            <a:extLst>
              <a:ext uri="{FF2B5EF4-FFF2-40B4-BE49-F238E27FC236}">
                <a16:creationId xmlns:a16="http://schemas.microsoft.com/office/drawing/2014/main" id="{7CCE4F78-5D94-440D-AF58-64A4287CD268}"/>
              </a:ext>
            </a:extLst>
          </xdr:cNvPr>
          <xdr:cNvCxnSpPr>
            <a:stCxn id="336" idx="3"/>
            <a:endCxn id="33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76528</xdr:colOff>
      <xdr:row>11</xdr:row>
      <xdr:rowOff>111140</xdr:rowOff>
    </xdr:from>
    <xdr:to>
      <xdr:col>13</xdr:col>
      <xdr:colOff>202893</xdr:colOff>
      <xdr:row>12</xdr:row>
      <xdr:rowOff>75361</xdr:rowOff>
    </xdr:to>
    <xdr:grpSp>
      <xdr:nvGrpSpPr>
        <xdr:cNvPr id="339" name="Group 338">
          <a:extLst>
            <a:ext uri="{FF2B5EF4-FFF2-40B4-BE49-F238E27FC236}">
              <a16:creationId xmlns:a16="http://schemas.microsoft.com/office/drawing/2014/main" id="{411FA48F-822F-4F96-9380-4EC6932A3016}"/>
            </a:ext>
          </a:extLst>
        </xdr:cNvPr>
        <xdr:cNvGrpSpPr/>
      </xdr:nvGrpSpPr>
      <xdr:grpSpPr>
        <a:xfrm>
          <a:off x="4572328" y="1806590"/>
          <a:ext cx="126365" cy="11662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40" name="Oval 339">
            <a:extLst>
              <a:ext uri="{FF2B5EF4-FFF2-40B4-BE49-F238E27FC236}">
                <a16:creationId xmlns:a16="http://schemas.microsoft.com/office/drawing/2014/main" id="{E559E58F-426E-45AB-AE37-A99715D90D5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341" name="Straight Connector 340">
            <a:extLst>
              <a:ext uri="{FF2B5EF4-FFF2-40B4-BE49-F238E27FC236}">
                <a16:creationId xmlns:a16="http://schemas.microsoft.com/office/drawing/2014/main" id="{FF9E1269-A901-4FFD-9D97-8132553430C5}"/>
              </a:ext>
            </a:extLst>
          </xdr:cNvPr>
          <xdr:cNvCxnSpPr>
            <a:stCxn id="340" idx="1"/>
            <a:endCxn id="34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2" name="Straight Connector 341">
            <a:extLst>
              <a:ext uri="{FF2B5EF4-FFF2-40B4-BE49-F238E27FC236}">
                <a16:creationId xmlns:a16="http://schemas.microsoft.com/office/drawing/2014/main" id="{656999ED-076E-4A37-985F-E0507D77C6B9}"/>
              </a:ext>
            </a:extLst>
          </xdr:cNvPr>
          <xdr:cNvCxnSpPr>
            <a:stCxn id="340" idx="3"/>
            <a:endCxn id="34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295603</xdr:colOff>
      <xdr:row>11</xdr:row>
      <xdr:rowOff>120665</xdr:rowOff>
    </xdr:from>
    <xdr:to>
      <xdr:col>16</xdr:col>
      <xdr:colOff>40968</xdr:colOff>
      <xdr:row>12</xdr:row>
      <xdr:rowOff>84886</xdr:rowOff>
    </xdr:to>
    <xdr:grpSp>
      <xdr:nvGrpSpPr>
        <xdr:cNvPr id="343" name="Group 342">
          <a:extLst>
            <a:ext uri="{FF2B5EF4-FFF2-40B4-BE49-F238E27FC236}">
              <a16:creationId xmlns:a16="http://schemas.microsoft.com/office/drawing/2014/main" id="{CC341F7F-14F1-4D00-A0D7-74E82874485F}"/>
            </a:ext>
          </a:extLst>
        </xdr:cNvPr>
        <xdr:cNvGrpSpPr/>
      </xdr:nvGrpSpPr>
      <xdr:grpSpPr>
        <a:xfrm>
          <a:off x="5553403" y="1816115"/>
          <a:ext cx="126365" cy="11662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44" name="Oval 343">
            <a:extLst>
              <a:ext uri="{FF2B5EF4-FFF2-40B4-BE49-F238E27FC236}">
                <a16:creationId xmlns:a16="http://schemas.microsoft.com/office/drawing/2014/main" id="{C078D15F-A5B0-4A33-9824-55B76849EC2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345" name="Straight Connector 344">
            <a:extLst>
              <a:ext uri="{FF2B5EF4-FFF2-40B4-BE49-F238E27FC236}">
                <a16:creationId xmlns:a16="http://schemas.microsoft.com/office/drawing/2014/main" id="{97D44C48-E8F6-41D9-81B2-AC5A03F545FF}"/>
              </a:ext>
            </a:extLst>
          </xdr:cNvPr>
          <xdr:cNvCxnSpPr>
            <a:stCxn id="344" idx="1"/>
            <a:endCxn id="34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6" name="Straight Connector 345">
            <a:extLst>
              <a:ext uri="{FF2B5EF4-FFF2-40B4-BE49-F238E27FC236}">
                <a16:creationId xmlns:a16="http://schemas.microsoft.com/office/drawing/2014/main" id="{C32B12DD-C628-42D4-960D-8512141CF9A6}"/>
              </a:ext>
            </a:extLst>
          </xdr:cNvPr>
          <xdr:cNvCxnSpPr>
            <a:stCxn id="344" idx="3"/>
            <a:endCxn id="34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314653</xdr:colOff>
      <xdr:row>19</xdr:row>
      <xdr:rowOff>86166</xdr:rowOff>
    </xdr:from>
    <xdr:to>
      <xdr:col>16</xdr:col>
      <xdr:colOff>60018</xdr:colOff>
      <xdr:row>20</xdr:row>
      <xdr:rowOff>50388</xdr:rowOff>
    </xdr:to>
    <xdr:grpSp>
      <xdr:nvGrpSpPr>
        <xdr:cNvPr id="347" name="Group 346">
          <a:extLst>
            <a:ext uri="{FF2B5EF4-FFF2-40B4-BE49-F238E27FC236}">
              <a16:creationId xmlns:a16="http://schemas.microsoft.com/office/drawing/2014/main" id="{9565486F-6E5F-4DC9-8BC9-58F85B8FC55B}"/>
            </a:ext>
          </a:extLst>
        </xdr:cNvPr>
        <xdr:cNvGrpSpPr/>
      </xdr:nvGrpSpPr>
      <xdr:grpSpPr>
        <a:xfrm>
          <a:off x="5572453" y="3010341"/>
          <a:ext cx="126365" cy="11662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48" name="Oval 347">
            <a:extLst>
              <a:ext uri="{FF2B5EF4-FFF2-40B4-BE49-F238E27FC236}">
                <a16:creationId xmlns:a16="http://schemas.microsoft.com/office/drawing/2014/main" id="{A50A4902-8283-4319-8ED1-0401B2D9B8B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349" name="Straight Connector 348">
            <a:extLst>
              <a:ext uri="{FF2B5EF4-FFF2-40B4-BE49-F238E27FC236}">
                <a16:creationId xmlns:a16="http://schemas.microsoft.com/office/drawing/2014/main" id="{DC2A5611-E7AA-4F65-97E9-9B9FD581711D}"/>
              </a:ext>
            </a:extLst>
          </xdr:cNvPr>
          <xdr:cNvCxnSpPr>
            <a:stCxn id="348" idx="1"/>
            <a:endCxn id="34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Straight Connector 349">
            <a:extLst>
              <a:ext uri="{FF2B5EF4-FFF2-40B4-BE49-F238E27FC236}">
                <a16:creationId xmlns:a16="http://schemas.microsoft.com/office/drawing/2014/main" id="{EBE4BF0E-FD8D-4A4E-9FF9-08090FB68BCA}"/>
              </a:ext>
            </a:extLst>
          </xdr:cNvPr>
          <xdr:cNvCxnSpPr>
            <a:stCxn id="348" idx="3"/>
            <a:endCxn id="34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314653</xdr:colOff>
      <xdr:row>26</xdr:row>
      <xdr:rowOff>99694</xdr:rowOff>
    </xdr:from>
    <xdr:to>
      <xdr:col>16</xdr:col>
      <xdr:colOff>60018</xdr:colOff>
      <xdr:row>27</xdr:row>
      <xdr:rowOff>63914</xdr:rowOff>
    </xdr:to>
    <xdr:grpSp>
      <xdr:nvGrpSpPr>
        <xdr:cNvPr id="351" name="Group 350">
          <a:extLst>
            <a:ext uri="{FF2B5EF4-FFF2-40B4-BE49-F238E27FC236}">
              <a16:creationId xmlns:a16="http://schemas.microsoft.com/office/drawing/2014/main" id="{E16667C8-1915-4131-BF9E-B12CD6BAA3C4}"/>
            </a:ext>
          </a:extLst>
        </xdr:cNvPr>
        <xdr:cNvGrpSpPr/>
      </xdr:nvGrpSpPr>
      <xdr:grpSpPr>
        <a:xfrm>
          <a:off x="5572453" y="4090669"/>
          <a:ext cx="126365" cy="11662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52" name="Oval 351">
            <a:extLst>
              <a:ext uri="{FF2B5EF4-FFF2-40B4-BE49-F238E27FC236}">
                <a16:creationId xmlns:a16="http://schemas.microsoft.com/office/drawing/2014/main" id="{D0567C7A-1400-40CA-8D3B-0FF47CEFCDD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353" name="Straight Connector 352">
            <a:extLst>
              <a:ext uri="{FF2B5EF4-FFF2-40B4-BE49-F238E27FC236}">
                <a16:creationId xmlns:a16="http://schemas.microsoft.com/office/drawing/2014/main" id="{0DA0DFAD-E75C-493C-821B-65EB487CF12F}"/>
              </a:ext>
            </a:extLst>
          </xdr:cNvPr>
          <xdr:cNvCxnSpPr>
            <a:stCxn id="352" idx="1"/>
            <a:endCxn id="35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4" name="Straight Connector 353">
            <a:extLst>
              <a:ext uri="{FF2B5EF4-FFF2-40B4-BE49-F238E27FC236}">
                <a16:creationId xmlns:a16="http://schemas.microsoft.com/office/drawing/2014/main" id="{5150DD55-5876-4406-AFA4-D127E7EB8D1E}"/>
              </a:ext>
            </a:extLst>
          </xdr:cNvPr>
          <xdr:cNvCxnSpPr>
            <a:stCxn id="352" idx="3"/>
            <a:endCxn id="35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314653</xdr:colOff>
      <xdr:row>32</xdr:row>
      <xdr:rowOff>134352</xdr:rowOff>
    </xdr:from>
    <xdr:to>
      <xdr:col>16</xdr:col>
      <xdr:colOff>60018</xdr:colOff>
      <xdr:row>33</xdr:row>
      <xdr:rowOff>98573</xdr:rowOff>
    </xdr:to>
    <xdr:grpSp>
      <xdr:nvGrpSpPr>
        <xdr:cNvPr id="355" name="Group 354">
          <a:extLst>
            <a:ext uri="{FF2B5EF4-FFF2-40B4-BE49-F238E27FC236}">
              <a16:creationId xmlns:a16="http://schemas.microsoft.com/office/drawing/2014/main" id="{C6AC3C7E-8736-45F6-AAC1-735C3C96F9D1}"/>
            </a:ext>
          </a:extLst>
        </xdr:cNvPr>
        <xdr:cNvGrpSpPr/>
      </xdr:nvGrpSpPr>
      <xdr:grpSpPr>
        <a:xfrm>
          <a:off x="5572453" y="5030202"/>
          <a:ext cx="126365" cy="11662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56" name="Oval 355">
            <a:extLst>
              <a:ext uri="{FF2B5EF4-FFF2-40B4-BE49-F238E27FC236}">
                <a16:creationId xmlns:a16="http://schemas.microsoft.com/office/drawing/2014/main" id="{9F9C0C7F-E8BE-4434-8DD2-D3F6329E15D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357" name="Straight Connector 356">
            <a:extLst>
              <a:ext uri="{FF2B5EF4-FFF2-40B4-BE49-F238E27FC236}">
                <a16:creationId xmlns:a16="http://schemas.microsoft.com/office/drawing/2014/main" id="{29453D80-208C-4A37-BA2C-E9521B191BDD}"/>
              </a:ext>
            </a:extLst>
          </xdr:cNvPr>
          <xdr:cNvCxnSpPr>
            <a:stCxn id="356" idx="1"/>
            <a:endCxn id="35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8" name="Straight Connector 357">
            <a:extLst>
              <a:ext uri="{FF2B5EF4-FFF2-40B4-BE49-F238E27FC236}">
                <a16:creationId xmlns:a16="http://schemas.microsoft.com/office/drawing/2014/main" id="{04E9167A-9800-47F5-A395-6FBF510E2F81}"/>
              </a:ext>
            </a:extLst>
          </xdr:cNvPr>
          <xdr:cNvCxnSpPr>
            <a:stCxn id="356" idx="3"/>
            <a:endCxn id="35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209878</xdr:colOff>
      <xdr:row>32</xdr:row>
      <xdr:rowOff>124827</xdr:rowOff>
    </xdr:from>
    <xdr:to>
      <xdr:col>13</xdr:col>
      <xdr:colOff>336243</xdr:colOff>
      <xdr:row>33</xdr:row>
      <xdr:rowOff>89048</xdr:rowOff>
    </xdr:to>
    <xdr:grpSp>
      <xdr:nvGrpSpPr>
        <xdr:cNvPr id="359" name="Group 358">
          <a:extLst>
            <a:ext uri="{FF2B5EF4-FFF2-40B4-BE49-F238E27FC236}">
              <a16:creationId xmlns:a16="http://schemas.microsoft.com/office/drawing/2014/main" id="{A148B153-95C9-4F4D-A785-DAF24C7D729E}"/>
            </a:ext>
          </a:extLst>
        </xdr:cNvPr>
        <xdr:cNvGrpSpPr/>
      </xdr:nvGrpSpPr>
      <xdr:grpSpPr>
        <a:xfrm>
          <a:off x="4705678" y="5020677"/>
          <a:ext cx="126365" cy="11662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60" name="Oval 359">
            <a:extLst>
              <a:ext uri="{FF2B5EF4-FFF2-40B4-BE49-F238E27FC236}">
                <a16:creationId xmlns:a16="http://schemas.microsoft.com/office/drawing/2014/main" id="{7FFB565B-0F90-4736-8BE9-6B23FF6F88C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361" name="Straight Connector 360">
            <a:extLst>
              <a:ext uri="{FF2B5EF4-FFF2-40B4-BE49-F238E27FC236}">
                <a16:creationId xmlns:a16="http://schemas.microsoft.com/office/drawing/2014/main" id="{20D36CFB-EDD2-47FE-B419-A864262263C6}"/>
              </a:ext>
            </a:extLst>
          </xdr:cNvPr>
          <xdr:cNvCxnSpPr>
            <a:stCxn id="360" idx="1"/>
            <a:endCxn id="36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2" name="Straight Connector 361">
            <a:extLst>
              <a:ext uri="{FF2B5EF4-FFF2-40B4-BE49-F238E27FC236}">
                <a16:creationId xmlns:a16="http://schemas.microsoft.com/office/drawing/2014/main" id="{EBE0090F-AE8B-44F5-8F91-49A1F172A945}"/>
              </a:ext>
            </a:extLst>
          </xdr:cNvPr>
          <xdr:cNvCxnSpPr>
            <a:stCxn id="360" idx="3"/>
            <a:endCxn id="36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352753</xdr:colOff>
      <xdr:row>32</xdr:row>
      <xdr:rowOff>124827</xdr:rowOff>
    </xdr:from>
    <xdr:to>
      <xdr:col>11</xdr:col>
      <xdr:colOff>98118</xdr:colOff>
      <xdr:row>33</xdr:row>
      <xdr:rowOff>89048</xdr:rowOff>
    </xdr:to>
    <xdr:grpSp>
      <xdr:nvGrpSpPr>
        <xdr:cNvPr id="363" name="Group 362">
          <a:extLst>
            <a:ext uri="{FF2B5EF4-FFF2-40B4-BE49-F238E27FC236}">
              <a16:creationId xmlns:a16="http://schemas.microsoft.com/office/drawing/2014/main" id="{DF04C87E-8312-4201-A612-932A3463977F}"/>
            </a:ext>
          </a:extLst>
        </xdr:cNvPr>
        <xdr:cNvGrpSpPr/>
      </xdr:nvGrpSpPr>
      <xdr:grpSpPr>
        <a:xfrm>
          <a:off x="3705553" y="5020677"/>
          <a:ext cx="126365" cy="11662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64" name="Oval 363">
            <a:extLst>
              <a:ext uri="{FF2B5EF4-FFF2-40B4-BE49-F238E27FC236}">
                <a16:creationId xmlns:a16="http://schemas.microsoft.com/office/drawing/2014/main" id="{FC851200-ABBF-4D57-ACFC-CAA301116E9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365" name="Straight Connector 364">
            <a:extLst>
              <a:ext uri="{FF2B5EF4-FFF2-40B4-BE49-F238E27FC236}">
                <a16:creationId xmlns:a16="http://schemas.microsoft.com/office/drawing/2014/main" id="{E214E106-5012-4BED-AEFC-35275FEBF7AB}"/>
              </a:ext>
            </a:extLst>
          </xdr:cNvPr>
          <xdr:cNvCxnSpPr>
            <a:stCxn id="364" idx="1"/>
            <a:endCxn id="36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6" name="Straight Connector 365">
            <a:extLst>
              <a:ext uri="{FF2B5EF4-FFF2-40B4-BE49-F238E27FC236}">
                <a16:creationId xmlns:a16="http://schemas.microsoft.com/office/drawing/2014/main" id="{703063AC-904C-48CE-A371-4174DFAEFEC2}"/>
              </a:ext>
            </a:extLst>
          </xdr:cNvPr>
          <xdr:cNvCxnSpPr>
            <a:stCxn id="364" idx="3"/>
            <a:endCxn id="36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352753</xdr:colOff>
      <xdr:row>32</xdr:row>
      <xdr:rowOff>124827</xdr:rowOff>
    </xdr:from>
    <xdr:to>
      <xdr:col>8</xdr:col>
      <xdr:colOff>98118</xdr:colOff>
      <xdr:row>33</xdr:row>
      <xdr:rowOff>89048</xdr:rowOff>
    </xdr:to>
    <xdr:grpSp>
      <xdr:nvGrpSpPr>
        <xdr:cNvPr id="367" name="Group 366">
          <a:extLst>
            <a:ext uri="{FF2B5EF4-FFF2-40B4-BE49-F238E27FC236}">
              <a16:creationId xmlns:a16="http://schemas.microsoft.com/office/drawing/2014/main" id="{D096595A-5D8E-4188-9D02-97518882AC74}"/>
            </a:ext>
          </a:extLst>
        </xdr:cNvPr>
        <xdr:cNvGrpSpPr/>
      </xdr:nvGrpSpPr>
      <xdr:grpSpPr>
        <a:xfrm>
          <a:off x="2562553" y="5020677"/>
          <a:ext cx="126365" cy="11662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68" name="Oval 367">
            <a:extLst>
              <a:ext uri="{FF2B5EF4-FFF2-40B4-BE49-F238E27FC236}">
                <a16:creationId xmlns:a16="http://schemas.microsoft.com/office/drawing/2014/main" id="{712AFF04-0465-4949-A68B-19F3B60A5B7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369" name="Straight Connector 368">
            <a:extLst>
              <a:ext uri="{FF2B5EF4-FFF2-40B4-BE49-F238E27FC236}">
                <a16:creationId xmlns:a16="http://schemas.microsoft.com/office/drawing/2014/main" id="{A201D750-26A0-40BF-B2D4-9B6DB8D8BF4A}"/>
              </a:ext>
            </a:extLst>
          </xdr:cNvPr>
          <xdr:cNvCxnSpPr>
            <a:stCxn id="368" idx="1"/>
            <a:endCxn id="36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0" name="Straight Connector 369">
            <a:extLst>
              <a:ext uri="{FF2B5EF4-FFF2-40B4-BE49-F238E27FC236}">
                <a16:creationId xmlns:a16="http://schemas.microsoft.com/office/drawing/2014/main" id="{F2C1853F-B309-47E5-99CB-5EE99AD5C37C}"/>
              </a:ext>
            </a:extLst>
          </xdr:cNvPr>
          <xdr:cNvCxnSpPr>
            <a:stCxn id="368" idx="3"/>
            <a:endCxn id="36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120631</xdr:colOff>
      <xdr:row>11</xdr:row>
      <xdr:rowOff>141756</xdr:rowOff>
    </xdr:from>
    <xdr:to>
      <xdr:col>6</xdr:col>
      <xdr:colOff>38428</xdr:colOff>
      <xdr:row>14</xdr:row>
      <xdr:rowOff>120006</xdr:rowOff>
    </xdr:to>
    <xdr:cxnSp macro="">
      <xdr:nvCxnSpPr>
        <xdr:cNvPr id="371" name="Straight Connector 370">
          <a:extLst>
            <a:ext uri="{FF2B5EF4-FFF2-40B4-BE49-F238E27FC236}">
              <a16:creationId xmlns:a16="http://schemas.microsoft.com/office/drawing/2014/main" id="{A473044C-D83A-42C9-8D33-1BFFC86DB70D}"/>
            </a:ext>
          </a:extLst>
        </xdr:cNvPr>
        <xdr:cNvCxnSpPr>
          <a:stCxn id="322" idx="6"/>
          <a:endCxn id="332" idx="2"/>
        </xdr:cNvCxnSpPr>
      </xdr:nvCxnSpPr>
      <xdr:spPr>
        <a:xfrm flipV="1">
          <a:off x="1211676" y="1856256"/>
          <a:ext cx="679797" cy="44584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101611</xdr:colOff>
      <xdr:row>11</xdr:row>
      <xdr:rowOff>82565</xdr:rowOff>
    </xdr:from>
    <xdr:to>
      <xdr:col>15</xdr:col>
      <xdr:colOff>358786</xdr:colOff>
      <xdr:row>11</xdr:row>
      <xdr:rowOff>120665</xdr:rowOff>
    </xdr:to>
    <xdr:cxnSp macro="">
      <xdr:nvCxnSpPr>
        <xdr:cNvPr id="372" name="Straight Connector 371">
          <a:extLst>
            <a:ext uri="{FF2B5EF4-FFF2-40B4-BE49-F238E27FC236}">
              <a16:creationId xmlns:a16="http://schemas.microsoft.com/office/drawing/2014/main" id="{2D59011B-AFC3-469C-A5BF-41E43C212D27}"/>
            </a:ext>
          </a:extLst>
        </xdr:cNvPr>
        <xdr:cNvCxnSpPr>
          <a:stCxn id="332" idx="0"/>
          <a:endCxn id="344" idx="0"/>
        </xdr:cNvCxnSpPr>
      </xdr:nvCxnSpPr>
      <xdr:spPr>
        <a:xfrm>
          <a:off x="1954656" y="1797065"/>
          <a:ext cx="3686175" cy="3810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273464</xdr:colOff>
      <xdr:row>15</xdr:row>
      <xdr:rowOff>124877</xdr:rowOff>
    </xdr:from>
    <xdr:to>
      <xdr:col>16</xdr:col>
      <xdr:colOff>715</xdr:colOff>
      <xdr:row>16</xdr:row>
      <xdr:rowOff>70068</xdr:rowOff>
    </xdr:to>
    <xdr:grpSp>
      <xdr:nvGrpSpPr>
        <xdr:cNvPr id="385" name="Group 384">
          <a:extLst>
            <a:ext uri="{FF2B5EF4-FFF2-40B4-BE49-F238E27FC236}">
              <a16:creationId xmlns:a16="http://schemas.microsoft.com/office/drawing/2014/main" id="{BE740BB2-E298-4F8E-9B6B-875A359238A7}"/>
            </a:ext>
          </a:extLst>
        </xdr:cNvPr>
        <xdr:cNvGrpSpPr/>
      </xdr:nvGrpSpPr>
      <xdr:grpSpPr>
        <a:xfrm rot="19502861">
          <a:off x="5531264" y="2439452"/>
          <a:ext cx="108251" cy="97591"/>
          <a:chOff x="4078687" y="2936713"/>
          <a:chExt cx="79159" cy="99180"/>
        </a:xfrm>
      </xdr:grpSpPr>
      <xdr:cxnSp macro="">
        <xdr:nvCxnSpPr>
          <xdr:cNvPr id="386" name="Straight Connector 385">
            <a:extLst>
              <a:ext uri="{FF2B5EF4-FFF2-40B4-BE49-F238E27FC236}">
                <a16:creationId xmlns:a16="http://schemas.microsoft.com/office/drawing/2014/main" id="{18DDFE78-0519-4806-80D8-2F9FC2C201DB}"/>
              </a:ext>
            </a:extLst>
          </xdr:cNvPr>
          <xdr:cNvCxnSpPr/>
        </xdr:nvCxnSpPr>
        <xdr:spPr>
          <a:xfrm flipH="1" flipV="1">
            <a:off x="4093927" y="2936713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7" name="Straight Connector 386">
            <a:extLst>
              <a:ext uri="{FF2B5EF4-FFF2-40B4-BE49-F238E27FC236}">
                <a16:creationId xmlns:a16="http://schemas.microsoft.com/office/drawing/2014/main" id="{981AC32A-2CBA-4BB4-AD4E-34D138A20EDA}"/>
              </a:ext>
            </a:extLst>
          </xdr:cNvPr>
          <xdr:cNvCxnSpPr/>
        </xdr:nvCxnSpPr>
        <xdr:spPr>
          <a:xfrm flipH="1" flipV="1">
            <a:off x="4085898" y="2965306"/>
            <a:ext cx="63919" cy="45183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8" name="Straight Connector 387">
            <a:extLst>
              <a:ext uri="{FF2B5EF4-FFF2-40B4-BE49-F238E27FC236}">
                <a16:creationId xmlns:a16="http://schemas.microsoft.com/office/drawing/2014/main" id="{1A8D8C7F-E117-4938-BBD4-B0669A6EB53C}"/>
              </a:ext>
            </a:extLst>
          </xdr:cNvPr>
          <xdr:cNvCxnSpPr/>
        </xdr:nvCxnSpPr>
        <xdr:spPr>
          <a:xfrm flipH="1" flipV="1">
            <a:off x="4078687" y="2991958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282989</xdr:colOff>
      <xdr:row>23</xdr:row>
      <xdr:rowOff>50915</xdr:rowOff>
    </xdr:from>
    <xdr:to>
      <xdr:col>16</xdr:col>
      <xdr:colOff>10240</xdr:colOff>
      <xdr:row>23</xdr:row>
      <xdr:rowOff>150267</xdr:rowOff>
    </xdr:to>
    <xdr:grpSp>
      <xdr:nvGrpSpPr>
        <xdr:cNvPr id="389" name="Group 388">
          <a:extLst>
            <a:ext uri="{FF2B5EF4-FFF2-40B4-BE49-F238E27FC236}">
              <a16:creationId xmlns:a16="http://schemas.microsoft.com/office/drawing/2014/main" id="{041C7AAC-F833-41BD-AD7A-2D3FC41A4747}"/>
            </a:ext>
          </a:extLst>
        </xdr:cNvPr>
        <xdr:cNvGrpSpPr/>
      </xdr:nvGrpSpPr>
      <xdr:grpSpPr>
        <a:xfrm rot="19581407">
          <a:off x="5540789" y="3584690"/>
          <a:ext cx="108251" cy="99352"/>
          <a:chOff x="4078687" y="2936713"/>
          <a:chExt cx="79159" cy="99180"/>
        </a:xfrm>
      </xdr:grpSpPr>
      <xdr:cxnSp macro="">
        <xdr:nvCxnSpPr>
          <xdr:cNvPr id="390" name="Straight Connector 389">
            <a:extLst>
              <a:ext uri="{FF2B5EF4-FFF2-40B4-BE49-F238E27FC236}">
                <a16:creationId xmlns:a16="http://schemas.microsoft.com/office/drawing/2014/main" id="{0B215D1F-9154-4226-B0B6-E156D09A23CF}"/>
              </a:ext>
            </a:extLst>
          </xdr:cNvPr>
          <xdr:cNvCxnSpPr/>
        </xdr:nvCxnSpPr>
        <xdr:spPr>
          <a:xfrm flipH="1" flipV="1">
            <a:off x="4093927" y="2936713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1" name="Straight Connector 390">
            <a:extLst>
              <a:ext uri="{FF2B5EF4-FFF2-40B4-BE49-F238E27FC236}">
                <a16:creationId xmlns:a16="http://schemas.microsoft.com/office/drawing/2014/main" id="{B02565B9-0F31-4780-973D-253909AE54C2}"/>
              </a:ext>
            </a:extLst>
          </xdr:cNvPr>
          <xdr:cNvCxnSpPr/>
        </xdr:nvCxnSpPr>
        <xdr:spPr>
          <a:xfrm flipH="1" flipV="1">
            <a:off x="4085898" y="2965306"/>
            <a:ext cx="63919" cy="45183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2" name="Straight Connector 391">
            <a:extLst>
              <a:ext uri="{FF2B5EF4-FFF2-40B4-BE49-F238E27FC236}">
                <a16:creationId xmlns:a16="http://schemas.microsoft.com/office/drawing/2014/main" id="{F2484C6B-205A-456B-81AE-275A4DA446CC}"/>
              </a:ext>
            </a:extLst>
          </xdr:cNvPr>
          <xdr:cNvCxnSpPr/>
        </xdr:nvCxnSpPr>
        <xdr:spPr>
          <a:xfrm flipH="1" flipV="1">
            <a:off x="4078687" y="2991958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273464</xdr:colOff>
      <xdr:row>29</xdr:row>
      <xdr:rowOff>128797</xdr:rowOff>
    </xdr:from>
    <xdr:to>
      <xdr:col>16</xdr:col>
      <xdr:colOff>715</xdr:colOff>
      <xdr:row>30</xdr:row>
      <xdr:rowOff>82472</xdr:rowOff>
    </xdr:to>
    <xdr:grpSp>
      <xdr:nvGrpSpPr>
        <xdr:cNvPr id="393" name="Group 392">
          <a:extLst>
            <a:ext uri="{FF2B5EF4-FFF2-40B4-BE49-F238E27FC236}">
              <a16:creationId xmlns:a16="http://schemas.microsoft.com/office/drawing/2014/main" id="{3C3363ED-DC9F-4286-8F7B-8B70C7960F57}"/>
            </a:ext>
          </a:extLst>
        </xdr:cNvPr>
        <xdr:cNvGrpSpPr/>
      </xdr:nvGrpSpPr>
      <xdr:grpSpPr>
        <a:xfrm rot="19637406">
          <a:off x="5531264" y="4576972"/>
          <a:ext cx="108251" cy="96550"/>
          <a:chOff x="4078687" y="2936713"/>
          <a:chExt cx="79159" cy="99180"/>
        </a:xfrm>
      </xdr:grpSpPr>
      <xdr:cxnSp macro="">
        <xdr:nvCxnSpPr>
          <xdr:cNvPr id="394" name="Straight Connector 393">
            <a:extLst>
              <a:ext uri="{FF2B5EF4-FFF2-40B4-BE49-F238E27FC236}">
                <a16:creationId xmlns:a16="http://schemas.microsoft.com/office/drawing/2014/main" id="{B0EB1E30-B36A-45F6-916F-77E5A715C684}"/>
              </a:ext>
            </a:extLst>
          </xdr:cNvPr>
          <xdr:cNvCxnSpPr/>
        </xdr:nvCxnSpPr>
        <xdr:spPr>
          <a:xfrm flipH="1" flipV="1">
            <a:off x="4093927" y="2936713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5" name="Straight Connector 394">
            <a:extLst>
              <a:ext uri="{FF2B5EF4-FFF2-40B4-BE49-F238E27FC236}">
                <a16:creationId xmlns:a16="http://schemas.microsoft.com/office/drawing/2014/main" id="{8C2EAFDB-AE4B-4F59-8089-643FA047369B}"/>
              </a:ext>
            </a:extLst>
          </xdr:cNvPr>
          <xdr:cNvCxnSpPr/>
        </xdr:nvCxnSpPr>
        <xdr:spPr>
          <a:xfrm flipH="1" flipV="1">
            <a:off x="4085898" y="2965306"/>
            <a:ext cx="63919" cy="45183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6" name="Straight Connector 395">
            <a:extLst>
              <a:ext uri="{FF2B5EF4-FFF2-40B4-BE49-F238E27FC236}">
                <a16:creationId xmlns:a16="http://schemas.microsoft.com/office/drawing/2014/main" id="{EA76F33B-2A71-43F1-9E53-84EF55FA8E24}"/>
              </a:ext>
            </a:extLst>
          </xdr:cNvPr>
          <xdr:cNvCxnSpPr/>
        </xdr:nvCxnSpPr>
        <xdr:spPr>
          <a:xfrm flipH="1" flipV="1">
            <a:off x="4078687" y="2991958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314653</xdr:colOff>
      <xdr:row>32</xdr:row>
      <xdr:rowOff>77202</xdr:rowOff>
    </xdr:from>
    <xdr:to>
      <xdr:col>15</xdr:col>
      <xdr:colOff>35727</xdr:colOff>
      <xdr:row>33</xdr:row>
      <xdr:rowOff>25849</xdr:rowOff>
    </xdr:to>
    <xdr:grpSp>
      <xdr:nvGrpSpPr>
        <xdr:cNvPr id="397" name="Group 396">
          <a:extLst>
            <a:ext uri="{FF2B5EF4-FFF2-40B4-BE49-F238E27FC236}">
              <a16:creationId xmlns:a16="http://schemas.microsoft.com/office/drawing/2014/main" id="{787B3972-42D9-4727-B057-50837A9C06E7}"/>
            </a:ext>
          </a:extLst>
        </xdr:cNvPr>
        <xdr:cNvGrpSpPr/>
      </xdr:nvGrpSpPr>
      <xdr:grpSpPr>
        <a:xfrm rot="15989280">
          <a:off x="5191966" y="4972539"/>
          <a:ext cx="101047" cy="102074"/>
          <a:chOff x="4078687" y="2936713"/>
          <a:chExt cx="79159" cy="99180"/>
        </a:xfrm>
      </xdr:grpSpPr>
      <xdr:cxnSp macro="">
        <xdr:nvCxnSpPr>
          <xdr:cNvPr id="398" name="Straight Connector 397">
            <a:extLst>
              <a:ext uri="{FF2B5EF4-FFF2-40B4-BE49-F238E27FC236}">
                <a16:creationId xmlns:a16="http://schemas.microsoft.com/office/drawing/2014/main" id="{038DA444-3855-4CDC-BE12-B17AB340A897}"/>
              </a:ext>
            </a:extLst>
          </xdr:cNvPr>
          <xdr:cNvCxnSpPr/>
        </xdr:nvCxnSpPr>
        <xdr:spPr>
          <a:xfrm flipH="1" flipV="1">
            <a:off x="4093927" y="2936713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9" name="Straight Connector 398">
            <a:extLst>
              <a:ext uri="{FF2B5EF4-FFF2-40B4-BE49-F238E27FC236}">
                <a16:creationId xmlns:a16="http://schemas.microsoft.com/office/drawing/2014/main" id="{429FA288-B3BD-44F3-8CBD-14DB005CF786}"/>
              </a:ext>
            </a:extLst>
          </xdr:cNvPr>
          <xdr:cNvCxnSpPr/>
        </xdr:nvCxnSpPr>
        <xdr:spPr>
          <a:xfrm flipH="1" flipV="1">
            <a:off x="4085898" y="2965306"/>
            <a:ext cx="63919" cy="45183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0" name="Straight Connector 399">
            <a:extLst>
              <a:ext uri="{FF2B5EF4-FFF2-40B4-BE49-F238E27FC236}">
                <a16:creationId xmlns:a16="http://schemas.microsoft.com/office/drawing/2014/main" id="{BB2F46D2-D579-4398-AA83-62154B2623E6}"/>
              </a:ext>
            </a:extLst>
          </xdr:cNvPr>
          <xdr:cNvCxnSpPr/>
        </xdr:nvCxnSpPr>
        <xdr:spPr>
          <a:xfrm flipH="1" flipV="1">
            <a:off x="4078687" y="2991958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67004</xdr:colOff>
      <xdr:row>32</xdr:row>
      <xdr:rowOff>77203</xdr:rowOff>
    </xdr:from>
    <xdr:to>
      <xdr:col>12</xdr:col>
      <xdr:colOff>169078</xdr:colOff>
      <xdr:row>33</xdr:row>
      <xdr:rowOff>25850</xdr:rowOff>
    </xdr:to>
    <xdr:grpSp>
      <xdr:nvGrpSpPr>
        <xdr:cNvPr id="401" name="Group 400">
          <a:extLst>
            <a:ext uri="{FF2B5EF4-FFF2-40B4-BE49-F238E27FC236}">
              <a16:creationId xmlns:a16="http://schemas.microsoft.com/office/drawing/2014/main" id="{17D8023F-FF94-4B49-AEFB-B26F2B45527F}"/>
            </a:ext>
          </a:extLst>
        </xdr:cNvPr>
        <xdr:cNvGrpSpPr/>
      </xdr:nvGrpSpPr>
      <xdr:grpSpPr>
        <a:xfrm rot="15989280">
          <a:off x="4182317" y="4972540"/>
          <a:ext cx="101047" cy="102074"/>
          <a:chOff x="4078687" y="2936713"/>
          <a:chExt cx="79159" cy="99180"/>
        </a:xfrm>
      </xdr:grpSpPr>
      <xdr:cxnSp macro="">
        <xdr:nvCxnSpPr>
          <xdr:cNvPr id="402" name="Straight Connector 401">
            <a:extLst>
              <a:ext uri="{FF2B5EF4-FFF2-40B4-BE49-F238E27FC236}">
                <a16:creationId xmlns:a16="http://schemas.microsoft.com/office/drawing/2014/main" id="{EE972881-7361-4F92-A2B8-FD8BB65819B3}"/>
              </a:ext>
            </a:extLst>
          </xdr:cNvPr>
          <xdr:cNvCxnSpPr/>
        </xdr:nvCxnSpPr>
        <xdr:spPr>
          <a:xfrm flipH="1" flipV="1">
            <a:off x="4093927" y="2936713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3" name="Straight Connector 402">
            <a:extLst>
              <a:ext uri="{FF2B5EF4-FFF2-40B4-BE49-F238E27FC236}">
                <a16:creationId xmlns:a16="http://schemas.microsoft.com/office/drawing/2014/main" id="{75678870-8B6C-4915-A7DF-9ECF7B00030B}"/>
              </a:ext>
            </a:extLst>
          </xdr:cNvPr>
          <xdr:cNvCxnSpPr/>
        </xdr:nvCxnSpPr>
        <xdr:spPr>
          <a:xfrm flipH="1" flipV="1">
            <a:off x="4085898" y="2965306"/>
            <a:ext cx="63919" cy="45183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4" name="Straight Connector 403">
            <a:extLst>
              <a:ext uri="{FF2B5EF4-FFF2-40B4-BE49-F238E27FC236}">
                <a16:creationId xmlns:a16="http://schemas.microsoft.com/office/drawing/2014/main" id="{4F7F3C31-8A21-4514-AC5A-31F16EF8B5B1}"/>
              </a:ext>
            </a:extLst>
          </xdr:cNvPr>
          <xdr:cNvCxnSpPr/>
        </xdr:nvCxnSpPr>
        <xdr:spPr>
          <a:xfrm flipH="1" flipV="1">
            <a:off x="4078687" y="2991958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181303</xdr:colOff>
      <xdr:row>32</xdr:row>
      <xdr:rowOff>67677</xdr:rowOff>
    </xdr:from>
    <xdr:to>
      <xdr:col>9</xdr:col>
      <xdr:colOff>283377</xdr:colOff>
      <xdr:row>33</xdr:row>
      <xdr:rowOff>17343</xdr:rowOff>
    </xdr:to>
    <xdr:grpSp>
      <xdr:nvGrpSpPr>
        <xdr:cNvPr id="405" name="Group 404">
          <a:extLst>
            <a:ext uri="{FF2B5EF4-FFF2-40B4-BE49-F238E27FC236}">
              <a16:creationId xmlns:a16="http://schemas.microsoft.com/office/drawing/2014/main" id="{A64CB486-80F0-446B-813E-7033F2DCD2EE}"/>
            </a:ext>
          </a:extLst>
        </xdr:cNvPr>
        <xdr:cNvGrpSpPr/>
      </xdr:nvGrpSpPr>
      <xdr:grpSpPr>
        <a:xfrm rot="15989280">
          <a:off x="3153107" y="4963523"/>
          <a:ext cx="102066" cy="102074"/>
          <a:chOff x="4078687" y="2936713"/>
          <a:chExt cx="79159" cy="99180"/>
        </a:xfrm>
      </xdr:grpSpPr>
      <xdr:cxnSp macro="">
        <xdr:nvCxnSpPr>
          <xdr:cNvPr id="406" name="Straight Connector 405">
            <a:extLst>
              <a:ext uri="{FF2B5EF4-FFF2-40B4-BE49-F238E27FC236}">
                <a16:creationId xmlns:a16="http://schemas.microsoft.com/office/drawing/2014/main" id="{78F55ACD-8E83-4BA4-A538-AE1CB069694F}"/>
              </a:ext>
            </a:extLst>
          </xdr:cNvPr>
          <xdr:cNvCxnSpPr/>
        </xdr:nvCxnSpPr>
        <xdr:spPr>
          <a:xfrm flipH="1" flipV="1">
            <a:off x="4093927" y="2936713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7" name="Straight Connector 406">
            <a:extLst>
              <a:ext uri="{FF2B5EF4-FFF2-40B4-BE49-F238E27FC236}">
                <a16:creationId xmlns:a16="http://schemas.microsoft.com/office/drawing/2014/main" id="{BA97E3C8-502C-41F3-8949-5066E2DDBD85}"/>
              </a:ext>
            </a:extLst>
          </xdr:cNvPr>
          <xdr:cNvCxnSpPr/>
        </xdr:nvCxnSpPr>
        <xdr:spPr>
          <a:xfrm flipH="1" flipV="1">
            <a:off x="4085898" y="2965306"/>
            <a:ext cx="63919" cy="45183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8" name="Straight Connector 407">
            <a:extLst>
              <a:ext uri="{FF2B5EF4-FFF2-40B4-BE49-F238E27FC236}">
                <a16:creationId xmlns:a16="http://schemas.microsoft.com/office/drawing/2014/main" id="{892D7424-139D-4C3F-9226-530D712D6952}"/>
              </a:ext>
            </a:extLst>
          </xdr:cNvPr>
          <xdr:cNvCxnSpPr/>
        </xdr:nvCxnSpPr>
        <xdr:spPr>
          <a:xfrm flipH="1" flipV="1">
            <a:off x="4078687" y="2991958"/>
            <a:ext cx="63919" cy="4393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314109</xdr:colOff>
      <xdr:row>12</xdr:row>
      <xdr:rowOff>66752</xdr:rowOff>
    </xdr:from>
    <xdr:to>
      <xdr:col>15</xdr:col>
      <xdr:colOff>333159</xdr:colOff>
      <xdr:row>32</xdr:row>
      <xdr:rowOff>152486</xdr:rowOff>
    </xdr:to>
    <xdr:cxnSp macro="">
      <xdr:nvCxnSpPr>
        <xdr:cNvPr id="409" name="Straight Connector 408">
          <a:extLst>
            <a:ext uri="{FF2B5EF4-FFF2-40B4-BE49-F238E27FC236}">
              <a16:creationId xmlns:a16="http://schemas.microsoft.com/office/drawing/2014/main" id="{ADBC8EF4-9843-4468-BEDF-336E326F06A3}"/>
            </a:ext>
          </a:extLst>
        </xdr:cNvPr>
        <xdr:cNvCxnSpPr>
          <a:stCxn id="356" idx="1"/>
          <a:endCxn id="344" idx="3"/>
        </xdr:cNvCxnSpPr>
      </xdr:nvCxnSpPr>
      <xdr:spPr>
        <a:xfrm flipH="1" flipV="1">
          <a:off x="5596154" y="1937116"/>
          <a:ext cx="19050" cy="3185688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34936</xdr:colOff>
      <xdr:row>32</xdr:row>
      <xdr:rowOff>124827</xdr:rowOff>
    </xdr:from>
    <xdr:to>
      <xdr:col>15</xdr:col>
      <xdr:colOff>377836</xdr:colOff>
      <xdr:row>32</xdr:row>
      <xdr:rowOff>134352</xdr:rowOff>
    </xdr:to>
    <xdr:cxnSp macro="">
      <xdr:nvCxnSpPr>
        <xdr:cNvPr id="410" name="Straight Connector 409">
          <a:extLst>
            <a:ext uri="{FF2B5EF4-FFF2-40B4-BE49-F238E27FC236}">
              <a16:creationId xmlns:a16="http://schemas.microsoft.com/office/drawing/2014/main" id="{3914D41E-A533-47E8-BCFC-42AC3AA7FFDF}"/>
            </a:ext>
          </a:extLst>
        </xdr:cNvPr>
        <xdr:cNvCxnSpPr>
          <a:stCxn id="368" idx="0"/>
          <a:endCxn id="356" idx="0"/>
        </xdr:cNvCxnSpPr>
      </xdr:nvCxnSpPr>
      <xdr:spPr>
        <a:xfrm>
          <a:off x="2649981" y="5095145"/>
          <a:ext cx="3009900" cy="952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257503</xdr:colOff>
      <xdr:row>14</xdr:row>
      <xdr:rowOff>36460</xdr:rowOff>
    </xdr:from>
    <xdr:to>
      <xdr:col>8</xdr:col>
      <xdr:colOff>9853</xdr:colOff>
      <xdr:row>14</xdr:row>
      <xdr:rowOff>148039</xdr:rowOff>
    </xdr:to>
    <xdr:sp macro="" textlink="">
      <xdr:nvSpPr>
        <xdr:cNvPr id="411" name="Oval 410">
          <a:extLst>
            <a:ext uri="{FF2B5EF4-FFF2-40B4-BE49-F238E27FC236}">
              <a16:creationId xmlns:a16="http://schemas.microsoft.com/office/drawing/2014/main" id="{71C64F4F-3D7A-4A55-85EA-D1FE0DCEDF4B}"/>
            </a:ext>
          </a:extLst>
        </xdr:cNvPr>
        <xdr:cNvSpPr/>
      </xdr:nvSpPr>
      <xdr:spPr>
        <a:xfrm>
          <a:off x="2491548" y="2218551"/>
          <a:ext cx="133350" cy="111579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209878</xdr:colOff>
      <xdr:row>14</xdr:row>
      <xdr:rowOff>65035</xdr:rowOff>
    </xdr:from>
    <xdr:to>
      <xdr:col>12</xdr:col>
      <xdr:colOff>343228</xdr:colOff>
      <xdr:row>15</xdr:row>
      <xdr:rowOff>20750</xdr:rowOff>
    </xdr:to>
    <xdr:sp macro="" textlink="">
      <xdr:nvSpPr>
        <xdr:cNvPr id="412" name="Oval 411">
          <a:extLst>
            <a:ext uri="{FF2B5EF4-FFF2-40B4-BE49-F238E27FC236}">
              <a16:creationId xmlns:a16="http://schemas.microsoft.com/office/drawing/2014/main" id="{5A29F8E2-431A-4CCC-98F4-5B9A9BEDCAC7}"/>
            </a:ext>
          </a:extLst>
        </xdr:cNvPr>
        <xdr:cNvSpPr/>
      </xdr:nvSpPr>
      <xdr:spPr>
        <a:xfrm>
          <a:off x="4348923" y="2247126"/>
          <a:ext cx="133350" cy="111579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209878</xdr:colOff>
      <xdr:row>14</xdr:row>
      <xdr:rowOff>19293</xdr:rowOff>
    </xdr:from>
    <xdr:to>
      <xdr:col>8</xdr:col>
      <xdr:colOff>45355</xdr:colOff>
      <xdr:row>14</xdr:row>
      <xdr:rowOff>154966</xdr:rowOff>
    </xdr:to>
    <xdr:cxnSp macro="">
      <xdr:nvCxnSpPr>
        <xdr:cNvPr id="413" name="Straight Connector 412">
          <a:extLst>
            <a:ext uri="{FF2B5EF4-FFF2-40B4-BE49-F238E27FC236}">
              <a16:creationId xmlns:a16="http://schemas.microsoft.com/office/drawing/2014/main" id="{9C4969D3-6E39-4A4A-8DF3-DD5891B6E616}"/>
            </a:ext>
          </a:extLst>
        </xdr:cNvPr>
        <xdr:cNvCxnSpPr/>
      </xdr:nvCxnSpPr>
      <xdr:spPr>
        <a:xfrm flipV="1">
          <a:off x="2443923" y="2201384"/>
          <a:ext cx="216477" cy="13567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222867</xdr:colOff>
      <xdr:row>14</xdr:row>
      <xdr:rowOff>31264</xdr:rowOff>
    </xdr:from>
    <xdr:to>
      <xdr:col>8</xdr:col>
      <xdr:colOff>75662</xdr:colOff>
      <xdr:row>15</xdr:row>
      <xdr:rowOff>3431</xdr:rowOff>
    </xdr:to>
    <xdr:cxnSp macro="">
      <xdr:nvCxnSpPr>
        <xdr:cNvPr id="414" name="Straight Connector 413">
          <a:extLst>
            <a:ext uri="{FF2B5EF4-FFF2-40B4-BE49-F238E27FC236}">
              <a16:creationId xmlns:a16="http://schemas.microsoft.com/office/drawing/2014/main" id="{9FC2F471-4A7D-4CF0-BCAF-D0810773AB16}"/>
            </a:ext>
          </a:extLst>
        </xdr:cNvPr>
        <xdr:cNvCxnSpPr/>
      </xdr:nvCxnSpPr>
      <xdr:spPr>
        <a:xfrm>
          <a:off x="2456912" y="2213355"/>
          <a:ext cx="233795" cy="12803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166582</xdr:colOff>
      <xdr:row>14</xdr:row>
      <xdr:rowOff>57242</xdr:rowOff>
    </xdr:from>
    <xdr:to>
      <xdr:col>13</xdr:col>
      <xdr:colOff>2059</xdr:colOff>
      <xdr:row>15</xdr:row>
      <xdr:rowOff>37051</xdr:rowOff>
    </xdr:to>
    <xdr:cxnSp macro="">
      <xdr:nvCxnSpPr>
        <xdr:cNvPr id="415" name="Straight Connector 414">
          <a:extLst>
            <a:ext uri="{FF2B5EF4-FFF2-40B4-BE49-F238E27FC236}">
              <a16:creationId xmlns:a16="http://schemas.microsoft.com/office/drawing/2014/main" id="{C9A89E88-FC4D-4F5A-9C0A-E60A234026F3}"/>
            </a:ext>
          </a:extLst>
        </xdr:cNvPr>
        <xdr:cNvCxnSpPr/>
      </xdr:nvCxnSpPr>
      <xdr:spPr>
        <a:xfrm flipV="1">
          <a:off x="4305627" y="2239333"/>
          <a:ext cx="216477" cy="13567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162253</xdr:colOff>
      <xdr:row>14</xdr:row>
      <xdr:rowOff>61571</xdr:rowOff>
    </xdr:from>
    <xdr:to>
      <xdr:col>13</xdr:col>
      <xdr:colOff>10719</xdr:colOff>
      <xdr:row>15</xdr:row>
      <xdr:rowOff>37050</xdr:rowOff>
    </xdr:to>
    <xdr:cxnSp macro="">
      <xdr:nvCxnSpPr>
        <xdr:cNvPr id="416" name="Straight Connector 415">
          <a:extLst>
            <a:ext uri="{FF2B5EF4-FFF2-40B4-BE49-F238E27FC236}">
              <a16:creationId xmlns:a16="http://schemas.microsoft.com/office/drawing/2014/main" id="{85CFD635-C5B5-484C-BB08-19187DF6CC1C}"/>
            </a:ext>
          </a:extLst>
        </xdr:cNvPr>
        <xdr:cNvCxnSpPr/>
      </xdr:nvCxnSpPr>
      <xdr:spPr>
        <a:xfrm>
          <a:off x="4301298" y="2243662"/>
          <a:ext cx="229466" cy="13134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363682</xdr:colOff>
      <xdr:row>15</xdr:row>
      <xdr:rowOff>79263</xdr:rowOff>
    </xdr:from>
    <xdr:to>
      <xdr:col>4</xdr:col>
      <xdr:colOff>36114</xdr:colOff>
      <xdr:row>20</xdr:row>
      <xdr:rowOff>20772</xdr:rowOff>
    </xdr:to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id="{D40B1279-43B3-4E9D-BCEC-F2C39B1537B6}"/>
            </a:ext>
          </a:extLst>
        </xdr:cNvPr>
        <xdr:cNvSpPr txBox="1"/>
      </xdr:nvSpPr>
      <xdr:spPr>
        <a:xfrm>
          <a:off x="571500" y="2417218"/>
          <a:ext cx="555659" cy="72082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CJ6</a:t>
          </a:r>
        </a:p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CM5-9</a:t>
          </a:r>
        </a:p>
      </xdr:txBody>
    </xdr:sp>
    <xdr:clientData/>
  </xdr:twoCellAnchor>
  <xdr:twoCellAnchor>
    <xdr:from>
      <xdr:col>5</xdr:col>
      <xdr:colOff>209878</xdr:colOff>
      <xdr:row>8</xdr:row>
      <xdr:rowOff>79721</xdr:rowOff>
    </xdr:from>
    <xdr:to>
      <xdr:col>7</xdr:col>
      <xdr:colOff>23239</xdr:colOff>
      <xdr:row>11</xdr:row>
      <xdr:rowOff>14077</xdr:rowOff>
    </xdr:to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id="{4964A847-8772-43EB-9371-A73BE706646B}"/>
            </a:ext>
          </a:extLst>
        </xdr:cNvPr>
        <xdr:cNvSpPr txBox="1"/>
      </xdr:nvSpPr>
      <xdr:spPr>
        <a:xfrm>
          <a:off x="1681923" y="1326630"/>
          <a:ext cx="575361" cy="40194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CA3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7</xdr:col>
      <xdr:colOff>319287</xdr:colOff>
      <xdr:row>7</xdr:row>
      <xdr:rowOff>23583</xdr:rowOff>
    </xdr:from>
    <xdr:to>
      <xdr:col>9</xdr:col>
      <xdr:colOff>132648</xdr:colOff>
      <xdr:row>11</xdr:row>
      <xdr:rowOff>14074</xdr:rowOff>
    </xdr:to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id="{8E703C61-2C23-463F-B622-1042E3AA4D99}"/>
            </a:ext>
          </a:extLst>
        </xdr:cNvPr>
        <xdr:cNvSpPr txBox="1"/>
      </xdr:nvSpPr>
      <xdr:spPr>
        <a:xfrm>
          <a:off x="2553332" y="1114628"/>
          <a:ext cx="575361" cy="613946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 b="0" u="none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S9-200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10</xdr:col>
      <xdr:colOff>100473</xdr:colOff>
      <xdr:row>8</xdr:row>
      <xdr:rowOff>9945</xdr:rowOff>
    </xdr:from>
    <xdr:to>
      <xdr:col>11</xdr:col>
      <xdr:colOff>293548</xdr:colOff>
      <xdr:row>11</xdr:row>
      <xdr:rowOff>14074</xdr:rowOff>
    </xdr:to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id="{61FCAD1A-4C8C-4FAE-B4C9-A64DAE415AC2}"/>
            </a:ext>
          </a:extLst>
        </xdr:cNvPr>
        <xdr:cNvSpPr txBox="1"/>
      </xdr:nvSpPr>
      <xdr:spPr>
        <a:xfrm>
          <a:off x="3477518" y="1256854"/>
          <a:ext cx="574075" cy="47172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12</xdr:col>
      <xdr:colOff>229186</xdr:colOff>
      <xdr:row>7</xdr:row>
      <xdr:rowOff>29001</xdr:rowOff>
    </xdr:from>
    <xdr:to>
      <xdr:col>14</xdr:col>
      <xdr:colOff>42547</xdr:colOff>
      <xdr:row>11</xdr:row>
      <xdr:rowOff>20511</xdr:rowOff>
    </xdr:to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id="{0D9FB944-8DE9-43AE-A2F6-6A3FF46ADFE1}"/>
            </a:ext>
          </a:extLst>
        </xdr:cNvPr>
        <xdr:cNvSpPr txBox="1"/>
      </xdr:nvSpPr>
      <xdr:spPr>
        <a:xfrm>
          <a:off x="4368231" y="1120046"/>
          <a:ext cx="575361" cy="614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 b="0" u="none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S9-200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13</xdr:col>
      <xdr:colOff>317848</xdr:colOff>
      <xdr:row>29</xdr:row>
      <xdr:rowOff>28397</xdr:rowOff>
    </xdr:from>
    <xdr:to>
      <xdr:col>15</xdr:col>
      <xdr:colOff>131210</xdr:colOff>
      <xdr:row>31</xdr:row>
      <xdr:rowOff>89647</xdr:rowOff>
    </xdr:to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id="{78F13623-D55B-44C5-AF40-75E5C1DFB0AD}"/>
            </a:ext>
          </a:extLst>
        </xdr:cNvPr>
        <xdr:cNvSpPr txBox="1"/>
      </xdr:nvSpPr>
      <xdr:spPr>
        <a:xfrm>
          <a:off x="4822613" y="4577985"/>
          <a:ext cx="575362" cy="36380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</a:p>
      </xdr:txBody>
    </xdr:sp>
    <xdr:clientData/>
  </xdr:twoCellAnchor>
  <xdr:twoCellAnchor>
    <xdr:from>
      <xdr:col>12</xdr:col>
      <xdr:colOff>365623</xdr:colOff>
      <xdr:row>35</xdr:row>
      <xdr:rowOff>59711</xdr:rowOff>
    </xdr:from>
    <xdr:to>
      <xdr:col>14</xdr:col>
      <xdr:colOff>177697</xdr:colOff>
      <xdr:row>37</xdr:row>
      <xdr:rowOff>46773</xdr:rowOff>
    </xdr:to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id="{8258868E-6435-4F41-B517-951BE0489B0E}"/>
            </a:ext>
          </a:extLst>
        </xdr:cNvPr>
        <xdr:cNvSpPr txBox="1"/>
      </xdr:nvSpPr>
      <xdr:spPr>
        <a:xfrm>
          <a:off x="4504668" y="5497620"/>
          <a:ext cx="574074" cy="29878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10</xdr:col>
      <xdr:colOff>177698</xdr:colOff>
      <xdr:row>35</xdr:row>
      <xdr:rowOff>53274</xdr:rowOff>
    </xdr:from>
    <xdr:to>
      <xdr:col>11</xdr:col>
      <xdr:colOff>372060</xdr:colOff>
      <xdr:row>37</xdr:row>
      <xdr:rowOff>40336</xdr:rowOff>
    </xdr:to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id="{4D8D1787-60EC-4A18-926A-472DEBA4EAA6}"/>
            </a:ext>
          </a:extLst>
        </xdr:cNvPr>
        <xdr:cNvSpPr txBox="1"/>
      </xdr:nvSpPr>
      <xdr:spPr>
        <a:xfrm>
          <a:off x="3554743" y="5491183"/>
          <a:ext cx="575362" cy="29878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16</xdr:col>
      <xdr:colOff>351465</xdr:colOff>
      <xdr:row>26</xdr:row>
      <xdr:rowOff>40888</xdr:rowOff>
    </xdr:from>
    <xdr:to>
      <xdr:col>18</xdr:col>
      <xdr:colOff>164827</xdr:colOff>
      <xdr:row>28</xdr:row>
      <xdr:rowOff>14626</xdr:rowOff>
    </xdr:to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id="{7EB9E683-45E2-48CA-9B62-8AE45DF66281}"/>
            </a:ext>
          </a:extLst>
        </xdr:cNvPr>
        <xdr:cNvSpPr txBox="1"/>
      </xdr:nvSpPr>
      <xdr:spPr>
        <a:xfrm>
          <a:off x="6014510" y="4093343"/>
          <a:ext cx="575362" cy="2854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16</xdr:col>
      <xdr:colOff>351465</xdr:colOff>
      <xdr:row>19</xdr:row>
      <xdr:rowOff>2230</xdr:rowOff>
    </xdr:from>
    <xdr:to>
      <xdr:col>18</xdr:col>
      <xdr:colOff>164827</xdr:colOff>
      <xdr:row>20</xdr:row>
      <xdr:rowOff>130814</xdr:rowOff>
    </xdr:to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id="{067C4A96-28F4-4812-A59D-5776EE4D99FA}"/>
            </a:ext>
          </a:extLst>
        </xdr:cNvPr>
        <xdr:cNvSpPr txBox="1"/>
      </xdr:nvSpPr>
      <xdr:spPr>
        <a:xfrm>
          <a:off x="6014510" y="2963639"/>
          <a:ext cx="575362" cy="28444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 editAs="oneCell">
    <xdr:from>
      <xdr:col>14</xdr:col>
      <xdr:colOff>285748</xdr:colOff>
      <xdr:row>39</xdr:row>
      <xdr:rowOff>62452</xdr:rowOff>
    </xdr:from>
    <xdr:to>
      <xdr:col>21</xdr:col>
      <xdr:colOff>155979</xdr:colOff>
      <xdr:row>53</xdr:row>
      <xdr:rowOff>84726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344C38-9ECF-48C0-B5D8-0E3A5481D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67311" y="5753640"/>
          <a:ext cx="2537231" cy="2141586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34</xdr:row>
      <xdr:rowOff>95250</xdr:rowOff>
    </xdr:from>
    <xdr:to>
      <xdr:col>17</xdr:col>
      <xdr:colOff>126365</xdr:colOff>
      <xdr:row>35</xdr:row>
      <xdr:rowOff>59471</xdr:rowOff>
    </xdr:to>
    <xdr:grpSp>
      <xdr:nvGrpSpPr>
        <xdr:cNvPr id="182" name="Group 181">
          <a:extLst>
            <a:ext uri="{FF2B5EF4-FFF2-40B4-BE49-F238E27FC236}">
              <a16:creationId xmlns:a16="http://schemas.microsoft.com/office/drawing/2014/main" id="{A1344B01-ADB7-48C0-957E-1A5E947D3731}"/>
            </a:ext>
          </a:extLst>
        </xdr:cNvPr>
        <xdr:cNvGrpSpPr/>
      </xdr:nvGrpSpPr>
      <xdr:grpSpPr>
        <a:xfrm>
          <a:off x="6019800" y="5295900"/>
          <a:ext cx="126365" cy="11662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3" name="Oval 182">
            <a:extLst>
              <a:ext uri="{FF2B5EF4-FFF2-40B4-BE49-F238E27FC236}">
                <a16:creationId xmlns:a16="http://schemas.microsoft.com/office/drawing/2014/main" id="{6E4EB603-A9B0-4224-AC57-42456B76AA3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CC163424-E3F5-4AEA-8438-18FE5D25E02A}"/>
              </a:ext>
            </a:extLst>
          </xdr:cNvPr>
          <xdr:cNvCxnSpPr>
            <a:stCxn id="183" idx="1"/>
            <a:endCxn id="18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Connector 184">
            <a:extLst>
              <a:ext uri="{FF2B5EF4-FFF2-40B4-BE49-F238E27FC236}">
                <a16:creationId xmlns:a16="http://schemas.microsoft.com/office/drawing/2014/main" id="{E3FE31DF-2C0B-4347-9062-BA1CE637D46E}"/>
              </a:ext>
            </a:extLst>
          </xdr:cNvPr>
          <xdr:cNvCxnSpPr>
            <a:stCxn id="183" idx="3"/>
            <a:endCxn id="18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40902</xdr:colOff>
      <xdr:row>33</xdr:row>
      <xdr:rowOff>54125</xdr:rowOff>
    </xdr:from>
    <xdr:to>
      <xdr:col>17</xdr:col>
      <xdr:colOff>272143</xdr:colOff>
      <xdr:row>35</xdr:row>
      <xdr:rowOff>136072</xdr:rowOff>
    </xdr:to>
    <xdr:cxnSp macro="">
      <xdr:nvCxnSpPr>
        <xdr:cNvPr id="186" name="Straight Arrow Connector 185">
          <a:extLst>
            <a:ext uri="{FF2B5EF4-FFF2-40B4-BE49-F238E27FC236}">
              <a16:creationId xmlns:a16="http://schemas.microsoft.com/office/drawing/2014/main" id="{30A83A9E-B7CF-40B4-9F35-D79B82EE0BF7}"/>
            </a:ext>
          </a:extLst>
        </xdr:cNvPr>
        <xdr:cNvCxnSpPr/>
      </xdr:nvCxnSpPr>
      <xdr:spPr>
        <a:xfrm>
          <a:off x="5674259" y="5034339"/>
          <a:ext cx="612241" cy="38130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33618</xdr:colOff>
      <xdr:row>33</xdr:row>
      <xdr:rowOff>29831</xdr:rowOff>
    </xdr:from>
    <xdr:to>
      <xdr:col>7</xdr:col>
      <xdr:colOff>358589</xdr:colOff>
      <xdr:row>33</xdr:row>
      <xdr:rowOff>33618</xdr:rowOff>
    </xdr:to>
    <xdr:cxnSp macro="">
      <xdr:nvCxnSpPr>
        <xdr:cNvPr id="517" name="Straight Arrow Connector 516">
          <a:extLst>
            <a:ext uri="{FF2B5EF4-FFF2-40B4-BE49-F238E27FC236}">
              <a16:creationId xmlns:a16="http://schemas.microsoft.com/office/drawing/2014/main" id="{818AD2EF-86B6-4B79-B9FA-1E4B95A6479A}"/>
            </a:ext>
          </a:extLst>
        </xdr:cNvPr>
        <xdr:cNvCxnSpPr/>
      </xdr:nvCxnSpPr>
      <xdr:spPr>
        <a:xfrm flipH="1">
          <a:off x="2252383" y="5195743"/>
          <a:ext cx="324971" cy="378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123825</xdr:colOff>
      <xdr:row>50</xdr:row>
      <xdr:rowOff>238125</xdr:rowOff>
    </xdr:from>
    <xdr:to>
      <xdr:col>27</xdr:col>
      <xdr:colOff>200025</xdr:colOff>
      <xdr:row>51</xdr:row>
      <xdr:rowOff>142875</xdr:rowOff>
    </xdr:to>
    <xdr:sp macro="" textlink="">
      <xdr:nvSpPr>
        <xdr:cNvPr id="175" name="Freeform: Shape 174">
          <a:extLst>
            <a:ext uri="{FF2B5EF4-FFF2-40B4-BE49-F238E27FC236}">
              <a16:creationId xmlns:a16="http://schemas.microsoft.com/office/drawing/2014/main" id="{8D1B0646-D1A3-4C1C-98CF-BAF376189C2D}"/>
            </a:ext>
          </a:extLst>
        </xdr:cNvPr>
        <xdr:cNvSpPr/>
      </xdr:nvSpPr>
      <xdr:spPr>
        <a:xfrm>
          <a:off x="10048875" y="7905750"/>
          <a:ext cx="76200" cy="152400"/>
        </a:xfrm>
        <a:custGeom>
          <a:avLst/>
          <a:gdLst>
            <a:gd name="connsiteX0" fmla="*/ 0 w 104775"/>
            <a:gd name="connsiteY0" fmla="*/ 0 h 123825"/>
            <a:gd name="connsiteX1" fmla="*/ 47625 w 104775"/>
            <a:gd name="connsiteY1" fmla="*/ 104775 h 123825"/>
            <a:gd name="connsiteX2" fmla="*/ 19050 w 104775"/>
            <a:gd name="connsiteY2" fmla="*/ 123825 h 123825"/>
            <a:gd name="connsiteX3" fmla="*/ 9525 w 104775"/>
            <a:gd name="connsiteY3" fmla="*/ 95250 h 123825"/>
            <a:gd name="connsiteX4" fmla="*/ 76200 w 104775"/>
            <a:gd name="connsiteY4" fmla="*/ 38100 h 123825"/>
            <a:gd name="connsiteX5" fmla="*/ 104775 w 104775"/>
            <a:gd name="connsiteY5" fmla="*/ 123825 h 1238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04775" h="123825">
              <a:moveTo>
                <a:pt x="0" y="0"/>
              </a:moveTo>
              <a:cubicBezTo>
                <a:pt x="12779" y="21298"/>
                <a:pt x="51060" y="77294"/>
                <a:pt x="47625" y="104775"/>
              </a:cubicBezTo>
              <a:cubicBezTo>
                <a:pt x="46205" y="116134"/>
                <a:pt x="28575" y="117475"/>
                <a:pt x="19050" y="123825"/>
              </a:cubicBezTo>
              <a:cubicBezTo>
                <a:pt x="15875" y="114300"/>
                <a:pt x="7874" y="105154"/>
                <a:pt x="9525" y="95250"/>
              </a:cubicBezTo>
              <a:cubicBezTo>
                <a:pt x="14412" y="65931"/>
                <a:pt x="58272" y="48857"/>
                <a:pt x="76200" y="38100"/>
              </a:cubicBezTo>
              <a:cubicBezTo>
                <a:pt x="96339" y="118656"/>
                <a:pt x="76737" y="95787"/>
                <a:pt x="104775" y="12382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28</xdr:col>
      <xdr:colOff>57150</xdr:colOff>
      <xdr:row>51</xdr:row>
      <xdr:rowOff>123825</xdr:rowOff>
    </xdr:from>
    <xdr:to>
      <xdr:col>28</xdr:col>
      <xdr:colOff>114300</xdr:colOff>
      <xdr:row>53</xdr:row>
      <xdr:rowOff>7661</xdr:rowOff>
    </xdr:to>
    <xdr:sp macro="" textlink="">
      <xdr:nvSpPr>
        <xdr:cNvPr id="176" name="Freeform: Shape 175">
          <a:extLst>
            <a:ext uri="{FF2B5EF4-FFF2-40B4-BE49-F238E27FC236}">
              <a16:creationId xmlns:a16="http://schemas.microsoft.com/office/drawing/2014/main" id="{6BA4D557-4BA9-43AE-9FA5-E0F3BE18F160}"/>
            </a:ext>
          </a:extLst>
        </xdr:cNvPr>
        <xdr:cNvSpPr/>
      </xdr:nvSpPr>
      <xdr:spPr>
        <a:xfrm>
          <a:off x="10363200" y="8039100"/>
          <a:ext cx="57150" cy="188636"/>
        </a:xfrm>
        <a:custGeom>
          <a:avLst/>
          <a:gdLst>
            <a:gd name="connsiteX0" fmla="*/ 57150 w 219075"/>
            <a:gd name="connsiteY0" fmla="*/ 485775 h 485775"/>
            <a:gd name="connsiteX1" fmla="*/ 47625 w 219075"/>
            <a:gd name="connsiteY1" fmla="*/ 95250 h 485775"/>
            <a:gd name="connsiteX2" fmla="*/ 9525 w 219075"/>
            <a:gd name="connsiteY2" fmla="*/ 0 h 485775"/>
            <a:gd name="connsiteX3" fmla="*/ 0 w 219075"/>
            <a:gd name="connsiteY3" fmla="*/ 66675 h 485775"/>
            <a:gd name="connsiteX4" fmla="*/ 9525 w 219075"/>
            <a:gd name="connsiteY4" fmla="*/ 104775 h 485775"/>
            <a:gd name="connsiteX5" fmla="*/ 38100 w 219075"/>
            <a:gd name="connsiteY5" fmla="*/ 161925 h 485775"/>
            <a:gd name="connsiteX6" fmla="*/ 85725 w 219075"/>
            <a:gd name="connsiteY6" fmla="*/ 257175 h 485775"/>
            <a:gd name="connsiteX7" fmla="*/ 152400 w 219075"/>
            <a:gd name="connsiteY7" fmla="*/ 209550 h 485775"/>
            <a:gd name="connsiteX8" fmla="*/ 219075 w 219075"/>
            <a:gd name="connsiteY8" fmla="*/ 247650 h 4857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19075" h="485775">
              <a:moveTo>
                <a:pt x="57150" y="485775"/>
              </a:moveTo>
              <a:cubicBezTo>
                <a:pt x="70872" y="60383"/>
                <a:pt x="84951" y="319206"/>
                <a:pt x="47625" y="95250"/>
              </a:cubicBezTo>
              <a:cubicBezTo>
                <a:pt x="32576" y="4955"/>
                <a:pt x="61234" y="34473"/>
                <a:pt x="9525" y="0"/>
              </a:cubicBezTo>
              <a:cubicBezTo>
                <a:pt x="6350" y="22225"/>
                <a:pt x="0" y="44224"/>
                <a:pt x="0" y="66675"/>
              </a:cubicBezTo>
              <a:cubicBezTo>
                <a:pt x="0" y="79766"/>
                <a:pt x="5929" y="92188"/>
                <a:pt x="9525" y="104775"/>
              </a:cubicBezTo>
              <a:cubicBezTo>
                <a:pt x="19384" y="139281"/>
                <a:pt x="17228" y="130616"/>
                <a:pt x="38100" y="161925"/>
              </a:cubicBezTo>
              <a:cubicBezTo>
                <a:pt x="39584" y="172310"/>
                <a:pt x="36938" y="266045"/>
                <a:pt x="85725" y="257175"/>
              </a:cubicBezTo>
              <a:cubicBezTo>
                <a:pt x="112597" y="252289"/>
                <a:pt x="130175" y="225425"/>
                <a:pt x="152400" y="209550"/>
              </a:cubicBezTo>
              <a:lnTo>
                <a:pt x="219075" y="247650"/>
              </a:ln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41885</xdr:colOff>
      <xdr:row>14</xdr:row>
      <xdr:rowOff>57781</xdr:rowOff>
    </xdr:from>
    <xdr:to>
      <xdr:col>13</xdr:col>
      <xdr:colOff>89947</xdr:colOff>
      <xdr:row>18</xdr:row>
      <xdr:rowOff>148021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1E10E943-8824-4D04-978E-292A1D60AA12}"/>
            </a:ext>
          </a:extLst>
        </xdr:cNvPr>
        <xdr:cNvCxnSpPr>
          <a:stCxn id="145" idx="7"/>
          <a:endCxn id="92" idx="4"/>
        </xdr:cNvCxnSpPr>
      </xdr:nvCxnSpPr>
      <xdr:spPr>
        <a:xfrm flipH="1" flipV="1">
          <a:off x="4537685" y="2219956"/>
          <a:ext cx="48062" cy="69984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102768</xdr:colOff>
      <xdr:row>41</xdr:row>
      <xdr:rowOff>68736</xdr:rowOff>
    </xdr:from>
    <xdr:to>
      <xdr:col>12</xdr:col>
      <xdr:colOff>109904</xdr:colOff>
      <xdr:row>53</xdr:row>
      <xdr:rowOff>117231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76455674-98F4-43D6-85C0-8E4B477836D0}"/>
            </a:ext>
          </a:extLst>
        </xdr:cNvPr>
        <xdr:cNvCxnSpPr/>
      </xdr:nvCxnSpPr>
      <xdr:spPr>
        <a:xfrm>
          <a:off x="4217568" y="6355236"/>
          <a:ext cx="7136" cy="1982070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165652</xdr:colOff>
      <xdr:row>7</xdr:row>
      <xdr:rowOff>34075</xdr:rowOff>
    </xdr:from>
    <xdr:to>
      <xdr:col>12</xdr:col>
      <xdr:colOff>174720</xdr:colOff>
      <xdr:row>30</xdr:row>
      <xdr:rowOff>24848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ADBC3D19-621A-4361-A7C7-312B053AD00B}"/>
            </a:ext>
          </a:extLst>
        </xdr:cNvPr>
        <xdr:cNvCxnSpPr/>
      </xdr:nvCxnSpPr>
      <xdr:spPr>
        <a:xfrm flipH="1">
          <a:off x="4280452" y="1119925"/>
          <a:ext cx="9068" cy="3495973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220266</xdr:colOff>
      <xdr:row>44</xdr:row>
      <xdr:rowOff>47625</xdr:rowOff>
    </xdr:from>
    <xdr:to>
      <xdr:col>17</xdr:col>
      <xdr:colOff>11206</xdr:colOff>
      <xdr:row>44</xdr:row>
      <xdr:rowOff>56029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D541A42C-D20C-48FD-A301-498A8A21A902}"/>
            </a:ext>
          </a:extLst>
        </xdr:cNvPr>
        <xdr:cNvCxnSpPr/>
      </xdr:nvCxnSpPr>
      <xdr:spPr>
        <a:xfrm>
          <a:off x="410766" y="6791325"/>
          <a:ext cx="5620240" cy="8404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321046</xdr:colOff>
      <xdr:row>29</xdr:row>
      <xdr:rowOff>38107</xdr:rowOff>
    </xdr:from>
    <xdr:to>
      <xdr:col>12</xdr:col>
      <xdr:colOff>141931</xdr:colOff>
      <xdr:row>31</xdr:row>
      <xdr:rowOff>84573</xdr:rowOff>
    </xdr:to>
    <xdr:sp macro="" textlink="">
      <xdr:nvSpPr>
        <xdr:cNvPr id="6" name="Arc 5">
          <a:extLst>
            <a:ext uri="{FF2B5EF4-FFF2-40B4-BE49-F238E27FC236}">
              <a16:creationId xmlns:a16="http://schemas.microsoft.com/office/drawing/2014/main" id="{71BF3A92-983B-495B-9A52-F2281B2C8870}"/>
            </a:ext>
          </a:extLst>
        </xdr:cNvPr>
        <xdr:cNvSpPr/>
      </xdr:nvSpPr>
      <xdr:spPr>
        <a:xfrm rot="2415954">
          <a:off x="4054846" y="4486282"/>
          <a:ext cx="201885" cy="341741"/>
        </a:xfrm>
        <a:prstGeom prst="arc">
          <a:avLst>
            <a:gd name="adj1" fmla="val 16200000"/>
            <a:gd name="adj2" fmla="val 17467"/>
          </a:avLst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19</xdr:col>
      <xdr:colOff>84728</xdr:colOff>
      <xdr:row>1</xdr:row>
      <xdr:rowOff>105251</xdr:rowOff>
    </xdr:from>
    <xdr:to>
      <xdr:col>21</xdr:col>
      <xdr:colOff>268583</xdr:colOff>
      <xdr:row>5</xdr:row>
      <xdr:rowOff>129268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D7792C9-F561-4B7C-B3B1-BB18B95533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866528" y="267176"/>
          <a:ext cx="945855" cy="643142"/>
        </a:xfrm>
        <a:prstGeom prst="rect">
          <a:avLst/>
        </a:prstGeom>
      </xdr:spPr>
    </xdr:pic>
    <xdr:clientData/>
  </xdr:twoCellAnchor>
  <xdr:twoCellAnchor>
    <xdr:from>
      <xdr:col>26</xdr:col>
      <xdr:colOff>124920</xdr:colOff>
      <xdr:row>5</xdr:row>
      <xdr:rowOff>24984</xdr:rowOff>
    </xdr:from>
    <xdr:to>
      <xdr:col>29</xdr:col>
      <xdr:colOff>306084</xdr:colOff>
      <xdr:row>17</xdr:row>
      <xdr:rowOff>1812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EB78B9D4-7E01-4D07-AFDC-32F36DF344E5}"/>
            </a:ext>
          </a:extLst>
        </xdr:cNvPr>
        <xdr:cNvGrpSpPr/>
      </xdr:nvGrpSpPr>
      <xdr:grpSpPr>
        <a:xfrm>
          <a:off x="9611820" y="806034"/>
          <a:ext cx="1381314" cy="1815153"/>
          <a:chOff x="9713886" y="808452"/>
          <a:chExt cx="1342558" cy="1766630"/>
        </a:xfrm>
      </xdr:grpSpPr>
      <xdr:grpSp>
        <xdr:nvGrpSpPr>
          <xdr:cNvPr id="9" name="Group 13">
            <a:extLst>
              <a:ext uri="{FF2B5EF4-FFF2-40B4-BE49-F238E27FC236}">
                <a16:creationId xmlns:a16="http://schemas.microsoft.com/office/drawing/2014/main" id="{3BC0BB78-FC52-4319-B164-29F5BEFB6C0E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8" name="Oval 1">
              <a:extLst>
                <a:ext uri="{FF2B5EF4-FFF2-40B4-BE49-F238E27FC236}">
                  <a16:creationId xmlns:a16="http://schemas.microsoft.com/office/drawing/2014/main" id="{4A05E268-14AB-4DE3-8856-23177808712A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9" name="Straight Connector 3">
              <a:extLst>
                <a:ext uri="{FF2B5EF4-FFF2-40B4-BE49-F238E27FC236}">
                  <a16:creationId xmlns:a16="http://schemas.microsoft.com/office/drawing/2014/main" id="{C99FC7EC-8ED8-456D-B4C4-DF6B51DB45B5}"/>
                </a:ext>
              </a:extLst>
            </xdr:cNvPr>
            <xdr:cNvCxnSpPr>
              <a:stCxn id="25" idx="1"/>
              <a:endCxn id="2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" name="Straight Connector 7">
              <a:extLst>
                <a:ext uri="{FF2B5EF4-FFF2-40B4-BE49-F238E27FC236}">
                  <a16:creationId xmlns:a16="http://schemas.microsoft.com/office/drawing/2014/main" id="{C54B1DB1-3A01-4776-BCE3-10738F9C18CA}"/>
                </a:ext>
              </a:extLst>
            </xdr:cNvPr>
            <xdr:cNvCxnSpPr>
              <a:stCxn id="25" idx="3"/>
              <a:endCxn id="2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F68D4078-F7D3-4E49-A0F5-FF3B92F0617B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1" name="Group 14">
            <a:extLst>
              <a:ext uri="{FF2B5EF4-FFF2-40B4-BE49-F238E27FC236}">
                <a16:creationId xmlns:a16="http://schemas.microsoft.com/office/drawing/2014/main" id="{0E3216CD-871B-4B96-87ED-8D938C526AB8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5" name="Oval 64">
              <a:extLst>
                <a:ext uri="{FF2B5EF4-FFF2-40B4-BE49-F238E27FC236}">
                  <a16:creationId xmlns:a16="http://schemas.microsoft.com/office/drawing/2014/main" id="{19C0C4DA-61D4-43B8-83C3-1B66FFBBD91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97DB0B5F-1403-4272-BBDD-7F6762A31B9B}"/>
                </a:ext>
              </a:extLst>
            </xdr:cNvPr>
            <xdr:cNvCxnSpPr>
              <a:stCxn id="65" idx="1"/>
              <a:endCxn id="6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7" name="Straight Connector 66">
              <a:extLst>
                <a:ext uri="{FF2B5EF4-FFF2-40B4-BE49-F238E27FC236}">
                  <a16:creationId xmlns:a16="http://schemas.microsoft.com/office/drawing/2014/main" id="{0D58903D-75F1-4284-909F-C38B4D27C704}"/>
                </a:ext>
              </a:extLst>
            </xdr:cNvPr>
            <xdr:cNvCxnSpPr>
              <a:stCxn id="65" idx="3"/>
              <a:endCxn id="6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2" name="Oval 11">
            <a:extLst>
              <a:ext uri="{FF2B5EF4-FFF2-40B4-BE49-F238E27FC236}">
                <a16:creationId xmlns:a16="http://schemas.microsoft.com/office/drawing/2014/main" id="{3E36591D-D97F-4F78-BB80-478FF75E3B3A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37B68049-2BC5-48B2-A76F-D52AF422CC46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50A85A66-6486-4078-BF24-E106DDB16DF5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82AD5ABD-3ED8-4539-B9C8-AAA2DE08D537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F4BF5332-874F-4A62-827D-27038C700946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9447DCD4-67BB-48AD-9596-BC23CC7DFB02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47A300A0-2F6A-44AD-A8FF-E82C7FE85152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4F95EBC3-384B-4621-A6AA-2B5241A016CB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23C01C7F-06DE-4F52-B227-1DB5AC6B434E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40D64420-AC08-4A2B-B503-37B9EBB8815F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57C7ABD1-3284-4174-AB75-735C0359440E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664758AA-D299-44A1-B579-CDC10D6E5035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2A688090-03D6-4A9C-B655-3647BFC65A02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50">
            <a:extLst>
              <a:ext uri="{FF2B5EF4-FFF2-40B4-BE49-F238E27FC236}">
                <a16:creationId xmlns:a16="http://schemas.microsoft.com/office/drawing/2014/main" id="{9F76DCD5-0841-444C-8095-2054B19BEC0F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44584A6F-967C-46AB-8D77-97369295A2A7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52">
            <a:extLst>
              <a:ext uri="{FF2B5EF4-FFF2-40B4-BE49-F238E27FC236}">
                <a16:creationId xmlns:a16="http://schemas.microsoft.com/office/drawing/2014/main" id="{4F9BEBE5-0267-488C-884F-9995FB74C0AF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7C13BBE7-0501-453E-990B-9279E7D7FF50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B0AC6EAC-6F90-4FCD-A6D4-75C1C193D313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Straight Connector 29">
            <a:extLst>
              <a:ext uri="{FF2B5EF4-FFF2-40B4-BE49-F238E27FC236}">
                <a16:creationId xmlns:a16="http://schemas.microsoft.com/office/drawing/2014/main" id="{FE2D2539-FD09-492E-ADDB-5C20E723B860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CAC05595-88B2-4988-B828-7B547BCB207E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Straight Connector 31">
            <a:extLst>
              <a:ext uri="{FF2B5EF4-FFF2-40B4-BE49-F238E27FC236}">
                <a16:creationId xmlns:a16="http://schemas.microsoft.com/office/drawing/2014/main" id="{7B367179-483D-468A-A951-4E69FF065E52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Straight Connector 32">
            <a:extLst>
              <a:ext uri="{FF2B5EF4-FFF2-40B4-BE49-F238E27FC236}">
                <a16:creationId xmlns:a16="http://schemas.microsoft.com/office/drawing/2014/main" id="{64B77A51-A010-4E3F-881D-AC5EE73F7E8A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" name="Straight Connector 33">
            <a:extLst>
              <a:ext uri="{FF2B5EF4-FFF2-40B4-BE49-F238E27FC236}">
                <a16:creationId xmlns:a16="http://schemas.microsoft.com/office/drawing/2014/main" id="{9DDD8FD4-22F9-4D24-9BFA-16F3CBC91EF1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" name="Isosceles Triangle 34">
            <a:extLst>
              <a:ext uri="{FF2B5EF4-FFF2-40B4-BE49-F238E27FC236}">
                <a16:creationId xmlns:a16="http://schemas.microsoft.com/office/drawing/2014/main" id="{A994B758-E073-456F-BAAF-CE140E9987EB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6" name="Isosceles Triangle 35">
            <a:extLst>
              <a:ext uri="{FF2B5EF4-FFF2-40B4-BE49-F238E27FC236}">
                <a16:creationId xmlns:a16="http://schemas.microsoft.com/office/drawing/2014/main" id="{E93E7A83-3E45-4121-97EC-DFF1FFA2AF0D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7" name="Group 73">
            <a:extLst>
              <a:ext uri="{FF2B5EF4-FFF2-40B4-BE49-F238E27FC236}">
                <a16:creationId xmlns:a16="http://schemas.microsoft.com/office/drawing/2014/main" id="{BA423780-34BB-4F81-9954-A1990D745C7F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63" name="TextBox 62">
              <a:extLst>
                <a:ext uri="{FF2B5EF4-FFF2-40B4-BE49-F238E27FC236}">
                  <a16:creationId xmlns:a16="http://schemas.microsoft.com/office/drawing/2014/main" id="{C0EA21DD-242F-49A9-9A9E-DAE42B30D9C6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64" name="Straight Connector 63">
              <a:extLst>
                <a:ext uri="{FF2B5EF4-FFF2-40B4-BE49-F238E27FC236}">
                  <a16:creationId xmlns:a16="http://schemas.microsoft.com/office/drawing/2014/main" id="{84BBE09D-3302-4F62-8C6B-B81CE3CEA91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8" name="Group 74">
            <a:extLst>
              <a:ext uri="{FF2B5EF4-FFF2-40B4-BE49-F238E27FC236}">
                <a16:creationId xmlns:a16="http://schemas.microsoft.com/office/drawing/2014/main" id="{EDDB22F1-7993-40DD-9C46-97AA2DBE4706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61" name="TextBox 60">
              <a:extLst>
                <a:ext uri="{FF2B5EF4-FFF2-40B4-BE49-F238E27FC236}">
                  <a16:creationId xmlns:a16="http://schemas.microsoft.com/office/drawing/2014/main" id="{7ECD7E27-6A20-4FD0-BAC5-64C51FED2FE2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62" name="Straight Connector 61">
              <a:extLst>
                <a:ext uri="{FF2B5EF4-FFF2-40B4-BE49-F238E27FC236}">
                  <a16:creationId xmlns:a16="http://schemas.microsoft.com/office/drawing/2014/main" id="{91DB23D0-B4F8-4414-A1EF-6A64B4299B07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9" name="Group 89">
            <a:extLst>
              <a:ext uri="{FF2B5EF4-FFF2-40B4-BE49-F238E27FC236}">
                <a16:creationId xmlns:a16="http://schemas.microsoft.com/office/drawing/2014/main" id="{D395A253-D76C-4D78-91D2-8F7F2C5A58AE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7" name="Straight Connector 56">
              <a:extLst>
                <a:ext uri="{FF2B5EF4-FFF2-40B4-BE49-F238E27FC236}">
                  <a16:creationId xmlns:a16="http://schemas.microsoft.com/office/drawing/2014/main" id="{A24F52D8-2293-4A75-A873-351364D609AA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" name="Straight Connector 79">
              <a:extLst>
                <a:ext uri="{FF2B5EF4-FFF2-40B4-BE49-F238E27FC236}">
                  <a16:creationId xmlns:a16="http://schemas.microsoft.com/office/drawing/2014/main" id="{CF4C9F55-8F39-4660-858F-708214C28CF2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" name="Straight Connector 80">
              <a:extLst>
                <a:ext uri="{FF2B5EF4-FFF2-40B4-BE49-F238E27FC236}">
                  <a16:creationId xmlns:a16="http://schemas.microsoft.com/office/drawing/2014/main" id="{685370B3-033D-41DD-8BEF-04CB2854D532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" name="Straight Connector 88">
              <a:extLst>
                <a:ext uri="{FF2B5EF4-FFF2-40B4-BE49-F238E27FC236}">
                  <a16:creationId xmlns:a16="http://schemas.microsoft.com/office/drawing/2014/main" id="{F353603E-3DF8-4EE3-B934-79ADF1DB29BC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0" name="Group 90">
            <a:extLst>
              <a:ext uri="{FF2B5EF4-FFF2-40B4-BE49-F238E27FC236}">
                <a16:creationId xmlns:a16="http://schemas.microsoft.com/office/drawing/2014/main" id="{9FED5AF5-3D3C-47B9-9A3E-8A7F04C0C89E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53" name="Straight Connector 52">
              <a:extLst>
                <a:ext uri="{FF2B5EF4-FFF2-40B4-BE49-F238E27FC236}">
                  <a16:creationId xmlns:a16="http://schemas.microsoft.com/office/drawing/2014/main" id="{5DDDB72E-B340-4238-9469-1D4B642EA5D2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Connector 53">
              <a:extLst>
                <a:ext uri="{FF2B5EF4-FFF2-40B4-BE49-F238E27FC236}">
                  <a16:creationId xmlns:a16="http://schemas.microsoft.com/office/drawing/2014/main" id="{A5A704B8-EC10-44FF-8049-B7F21AAB8FB1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54">
              <a:extLst>
                <a:ext uri="{FF2B5EF4-FFF2-40B4-BE49-F238E27FC236}">
                  <a16:creationId xmlns:a16="http://schemas.microsoft.com/office/drawing/2014/main" id="{FDF27704-B022-40A1-8759-B687494D27EC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Straight Connector 55">
              <a:extLst>
                <a:ext uri="{FF2B5EF4-FFF2-40B4-BE49-F238E27FC236}">
                  <a16:creationId xmlns:a16="http://schemas.microsoft.com/office/drawing/2014/main" id="{2267E97A-434F-4794-9EC6-C8E192975157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58014841-E37A-4832-A407-44630060C8A9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" name="Straight Connector 41">
            <a:extLst>
              <a:ext uri="{FF2B5EF4-FFF2-40B4-BE49-F238E27FC236}">
                <a16:creationId xmlns:a16="http://schemas.microsoft.com/office/drawing/2014/main" id="{F41B0F90-9B3A-45D4-8070-96D054B3E467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Arrow Connector 42">
            <a:extLst>
              <a:ext uri="{FF2B5EF4-FFF2-40B4-BE49-F238E27FC236}">
                <a16:creationId xmlns:a16="http://schemas.microsoft.com/office/drawing/2014/main" id="{D527B6BB-F6FC-45A3-ABF1-5DC570CFB88F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Arrow Connector 43">
            <a:extLst>
              <a:ext uri="{FF2B5EF4-FFF2-40B4-BE49-F238E27FC236}">
                <a16:creationId xmlns:a16="http://schemas.microsoft.com/office/drawing/2014/main" id="{E82A2828-DF02-42D3-B464-4AE34F5E0EE2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5" name="Group 155">
            <a:extLst>
              <a:ext uri="{FF2B5EF4-FFF2-40B4-BE49-F238E27FC236}">
                <a16:creationId xmlns:a16="http://schemas.microsoft.com/office/drawing/2014/main" id="{5C24DEDF-A352-4D7E-9D82-615ECAFFFFA4}"/>
              </a:ext>
            </a:extLst>
          </xdr:cNvPr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 macro="" textlink="">
          <xdr:nvSpPr>
            <xdr:cNvPr id="50" name="Isosceles Triangle 49">
              <a:extLst>
                <a:ext uri="{FF2B5EF4-FFF2-40B4-BE49-F238E27FC236}">
                  <a16:creationId xmlns:a16="http://schemas.microsoft.com/office/drawing/2014/main" id="{3DE186D3-6CFB-4102-B508-ED48B704E277}"/>
                </a:ext>
              </a:extLst>
            </xdr:cNvPr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1" name="Isosceles Triangle 50">
              <a:extLst>
                <a:ext uri="{FF2B5EF4-FFF2-40B4-BE49-F238E27FC236}">
                  <a16:creationId xmlns:a16="http://schemas.microsoft.com/office/drawing/2014/main" id="{B15A8DB8-8972-4AB1-8BB6-2AAE4DAD6CF9}"/>
                </a:ext>
              </a:extLst>
            </xdr:cNvPr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2" name="Isosceles Triangle 51">
              <a:extLst>
                <a:ext uri="{FF2B5EF4-FFF2-40B4-BE49-F238E27FC236}">
                  <a16:creationId xmlns:a16="http://schemas.microsoft.com/office/drawing/2014/main" id="{A529E40F-31FF-4D85-8179-67544698A95E}"/>
                </a:ext>
              </a:extLst>
            </xdr:cNvPr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6" name="Group 134">
            <a:extLst>
              <a:ext uri="{FF2B5EF4-FFF2-40B4-BE49-F238E27FC236}">
                <a16:creationId xmlns:a16="http://schemas.microsoft.com/office/drawing/2014/main" id="{654FE29E-8A8C-4211-8F61-4A5D7EEBE341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7" name="Isosceles Triangle 46">
              <a:extLst>
                <a:ext uri="{FF2B5EF4-FFF2-40B4-BE49-F238E27FC236}">
                  <a16:creationId xmlns:a16="http://schemas.microsoft.com/office/drawing/2014/main" id="{1F64C372-755D-443A-972F-C1C71F39D705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8" name="Isosceles Triangle 47">
              <a:extLst>
                <a:ext uri="{FF2B5EF4-FFF2-40B4-BE49-F238E27FC236}">
                  <a16:creationId xmlns:a16="http://schemas.microsoft.com/office/drawing/2014/main" id="{5ED08940-FFE8-449F-9433-0491B2519625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9" name="Isosceles Triangle 48">
              <a:extLst>
                <a:ext uri="{FF2B5EF4-FFF2-40B4-BE49-F238E27FC236}">
                  <a16:creationId xmlns:a16="http://schemas.microsoft.com/office/drawing/2014/main" id="{933F9564-98D1-4FD1-ACA1-B44B067B3A11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13</xdr:col>
      <xdr:colOff>245605</xdr:colOff>
      <xdr:row>19</xdr:row>
      <xdr:rowOff>73439</xdr:rowOff>
    </xdr:from>
    <xdr:to>
      <xdr:col>13</xdr:col>
      <xdr:colOff>261943</xdr:colOff>
      <xdr:row>25</xdr:row>
      <xdr:rowOff>96267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B3DDDF3D-B7D4-48AE-B70D-55865468C18E}"/>
            </a:ext>
          </a:extLst>
        </xdr:cNvPr>
        <xdr:cNvCxnSpPr>
          <a:stCxn id="99" idx="6"/>
          <a:endCxn id="88" idx="5"/>
        </xdr:cNvCxnSpPr>
      </xdr:nvCxnSpPr>
      <xdr:spPr>
        <a:xfrm flipH="1" flipV="1">
          <a:off x="4741405" y="2997614"/>
          <a:ext cx="16338" cy="937228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351283</xdr:colOff>
      <xdr:row>46</xdr:row>
      <xdr:rowOff>56030</xdr:rowOff>
    </xdr:from>
    <xdr:to>
      <xdr:col>16</xdr:col>
      <xdr:colOff>235323</xdr:colOff>
      <xdr:row>46</xdr:row>
      <xdr:rowOff>56775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35E35610-F09C-432A-BB28-8734504C3722}"/>
            </a:ext>
          </a:extLst>
        </xdr:cNvPr>
        <xdr:cNvCxnSpPr/>
      </xdr:nvCxnSpPr>
      <xdr:spPr>
        <a:xfrm flipH="1">
          <a:off x="4466083" y="7104530"/>
          <a:ext cx="1408040" cy="745"/>
        </a:xfrm>
        <a:prstGeom prst="line">
          <a:avLst/>
        </a:prstGeom>
        <a:ln w="12700">
          <a:solidFill>
            <a:schemeClr val="accent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280146</xdr:colOff>
      <xdr:row>19</xdr:row>
      <xdr:rowOff>112059</xdr:rowOff>
    </xdr:from>
    <xdr:to>
      <xdr:col>9</xdr:col>
      <xdr:colOff>302558</xdr:colOff>
      <xdr:row>24</xdr:row>
      <xdr:rowOff>112059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45E19D97-6102-4FF6-8666-5A3C6BF7A0FB}"/>
            </a:ext>
          </a:extLst>
        </xdr:cNvPr>
        <xdr:cNvSpPr txBox="1"/>
      </xdr:nvSpPr>
      <xdr:spPr>
        <a:xfrm flipH="1">
          <a:off x="470646" y="3036234"/>
          <a:ext cx="2803712" cy="76200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PERUMAHAN BARU EX DS BEDONO</a:t>
          </a:r>
        </a:p>
      </xdr:txBody>
    </xdr:sp>
    <xdr:clientData/>
  </xdr:twoCellAnchor>
  <xdr:twoCellAnchor>
    <xdr:from>
      <xdr:col>13</xdr:col>
      <xdr:colOff>52815</xdr:colOff>
      <xdr:row>19</xdr:row>
      <xdr:rowOff>82989</xdr:rowOff>
    </xdr:from>
    <xdr:to>
      <xdr:col>13</xdr:col>
      <xdr:colOff>89947</xdr:colOff>
      <xdr:row>25</xdr:row>
      <xdr:rowOff>120519</xdr:rowOff>
    </xdr:to>
    <xdr:cxnSp macro="">
      <xdr:nvCxnSpPr>
        <xdr:cNvPr id="74" name="Straight Connector 73">
          <a:extLst>
            <a:ext uri="{FF2B5EF4-FFF2-40B4-BE49-F238E27FC236}">
              <a16:creationId xmlns:a16="http://schemas.microsoft.com/office/drawing/2014/main" id="{AE9F0767-97E5-41E4-AA9A-F9093A75684A}"/>
            </a:ext>
          </a:extLst>
        </xdr:cNvPr>
        <xdr:cNvCxnSpPr>
          <a:stCxn id="145" idx="5"/>
          <a:endCxn id="149" idx="6"/>
        </xdr:cNvCxnSpPr>
      </xdr:nvCxnSpPr>
      <xdr:spPr>
        <a:xfrm flipH="1">
          <a:off x="4548615" y="3007164"/>
          <a:ext cx="37132" cy="95193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366537</xdr:colOff>
      <xdr:row>8</xdr:row>
      <xdr:rowOff>132826</xdr:rowOff>
    </xdr:from>
    <xdr:to>
      <xdr:col>13</xdr:col>
      <xdr:colOff>98948</xdr:colOff>
      <xdr:row>9</xdr:row>
      <xdr:rowOff>105251</xdr:rowOff>
    </xdr:to>
    <xdr:grpSp>
      <xdr:nvGrpSpPr>
        <xdr:cNvPr id="75" name="Group 74">
          <a:extLst>
            <a:ext uri="{FF2B5EF4-FFF2-40B4-BE49-F238E27FC236}">
              <a16:creationId xmlns:a16="http://schemas.microsoft.com/office/drawing/2014/main" id="{F07BEB3C-30A0-4E36-912B-381EF0133BDA}"/>
            </a:ext>
          </a:extLst>
        </xdr:cNvPr>
        <xdr:cNvGrpSpPr/>
      </xdr:nvGrpSpPr>
      <xdr:grpSpPr>
        <a:xfrm>
          <a:off x="4481337" y="1371076"/>
          <a:ext cx="113411" cy="12482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6" name="Oval 75">
            <a:extLst>
              <a:ext uri="{FF2B5EF4-FFF2-40B4-BE49-F238E27FC236}">
                <a16:creationId xmlns:a16="http://schemas.microsoft.com/office/drawing/2014/main" id="{DBF0AAB7-475D-437C-8E5A-38B37090431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514625CF-7C72-437B-A3CB-AF2DE6ACFE49}"/>
              </a:ext>
            </a:extLst>
          </xdr:cNvPr>
          <xdr:cNvCxnSpPr>
            <a:stCxn id="76" idx="1"/>
            <a:endCxn id="7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0665910C-B374-4D40-B84D-3A311CF7AA56}"/>
              </a:ext>
            </a:extLst>
          </xdr:cNvPr>
          <xdr:cNvCxnSpPr>
            <a:stCxn id="76" idx="3"/>
            <a:endCxn id="7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337230</xdr:colOff>
      <xdr:row>15</xdr:row>
      <xdr:rowOff>96904</xdr:rowOff>
    </xdr:from>
    <xdr:to>
      <xdr:col>13</xdr:col>
      <xdr:colOff>170123</xdr:colOff>
      <xdr:row>17</xdr:row>
      <xdr:rowOff>110291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C3207556-878C-47D4-8733-C47663C874DA}"/>
            </a:ext>
          </a:extLst>
        </xdr:cNvPr>
        <xdr:cNvSpPr txBox="1"/>
      </xdr:nvSpPr>
      <xdr:spPr>
        <a:xfrm rot="5400000">
          <a:off x="4399883" y="2463626"/>
          <a:ext cx="318187" cy="2138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12</xdr:col>
      <xdr:colOff>29570</xdr:colOff>
      <xdr:row>33</xdr:row>
      <xdr:rowOff>32143</xdr:rowOff>
    </xdr:from>
    <xdr:to>
      <xdr:col>12</xdr:col>
      <xdr:colOff>235191</xdr:colOff>
      <xdr:row>35</xdr:row>
      <xdr:rowOff>137783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628BC43F-55EA-4FE0-81D9-056C8F81BDCC}"/>
            </a:ext>
          </a:extLst>
        </xdr:cNvPr>
        <xdr:cNvSpPr txBox="1"/>
      </xdr:nvSpPr>
      <xdr:spPr>
        <a:xfrm rot="7249124">
          <a:off x="4041961" y="5182802"/>
          <a:ext cx="410440" cy="2056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13</xdr:col>
      <xdr:colOff>47746</xdr:colOff>
      <xdr:row>11</xdr:row>
      <xdr:rowOff>20061</xdr:rowOff>
    </xdr:from>
    <xdr:to>
      <xdr:col>13</xdr:col>
      <xdr:colOff>112301</xdr:colOff>
      <xdr:row>11</xdr:row>
      <xdr:rowOff>124818</xdr:rowOff>
    </xdr:to>
    <xdr:grpSp>
      <xdr:nvGrpSpPr>
        <xdr:cNvPr id="81" name="Group 80">
          <a:extLst>
            <a:ext uri="{FF2B5EF4-FFF2-40B4-BE49-F238E27FC236}">
              <a16:creationId xmlns:a16="http://schemas.microsoft.com/office/drawing/2014/main" id="{EA540EBB-C01F-49AC-84CA-D9D2B971EDA8}"/>
            </a:ext>
          </a:extLst>
        </xdr:cNvPr>
        <xdr:cNvGrpSpPr/>
      </xdr:nvGrpSpPr>
      <xdr:grpSpPr>
        <a:xfrm rot="5400000">
          <a:off x="4523445" y="1735612"/>
          <a:ext cx="104757" cy="64555"/>
          <a:chOff x="4587269" y="3318515"/>
          <a:chExt cx="103510" cy="64555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1E25664B-E7B5-4754-AC75-5B11507CB1E3}"/>
              </a:ext>
            </a:extLst>
          </xdr:cNvPr>
          <xdr:cNvCxnSpPr/>
        </xdr:nvCxnSpPr>
        <xdr:spPr>
          <a:xfrm rot="5400000" flipH="1" flipV="1">
            <a:off x="4636852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50">
            <a:extLst>
              <a:ext uri="{FF2B5EF4-FFF2-40B4-BE49-F238E27FC236}">
                <a16:creationId xmlns:a16="http://schemas.microsoft.com/office/drawing/2014/main" id="{9802EC55-2CA0-4A78-ADF1-EF80522ECD56}"/>
              </a:ext>
            </a:extLst>
          </xdr:cNvPr>
          <xdr:cNvCxnSpPr/>
        </xdr:nvCxnSpPr>
        <xdr:spPr>
          <a:xfrm rot="5400000" flipH="1" flipV="1">
            <a:off x="4577277" y="3328507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E14214A8-0E56-4477-8FA0-F252FB21B970}"/>
              </a:ext>
            </a:extLst>
          </xdr:cNvPr>
          <xdr:cNvCxnSpPr/>
        </xdr:nvCxnSpPr>
        <xdr:spPr>
          <a:xfrm rot="5400000" flipH="1" flipV="1">
            <a:off x="4608277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82339</xdr:colOff>
      <xdr:row>9</xdr:row>
      <xdr:rowOff>86733</xdr:rowOff>
    </xdr:from>
    <xdr:to>
      <xdr:col>13</xdr:col>
      <xdr:colOff>82485</xdr:colOff>
      <xdr:row>13</xdr:row>
      <xdr:rowOff>105666</xdr:rowOff>
    </xdr:to>
    <xdr:cxnSp macro="">
      <xdr:nvCxnSpPr>
        <xdr:cNvPr id="85" name="Straight Connector 84">
          <a:extLst>
            <a:ext uri="{FF2B5EF4-FFF2-40B4-BE49-F238E27FC236}">
              <a16:creationId xmlns:a16="http://schemas.microsoft.com/office/drawing/2014/main" id="{6E5D25AD-D602-4A71-B205-F9889DB6576F}"/>
            </a:ext>
          </a:extLst>
        </xdr:cNvPr>
        <xdr:cNvCxnSpPr>
          <a:stCxn id="76" idx="5"/>
          <a:endCxn id="92" idx="7"/>
        </xdr:cNvCxnSpPr>
      </xdr:nvCxnSpPr>
      <xdr:spPr>
        <a:xfrm>
          <a:off x="4578139" y="1477383"/>
          <a:ext cx="146" cy="638058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323526</xdr:colOff>
      <xdr:row>26</xdr:row>
      <xdr:rowOff>12805</xdr:rowOff>
    </xdr:from>
    <xdr:to>
      <xdr:col>13</xdr:col>
      <xdr:colOff>34802</xdr:colOff>
      <xdr:row>31</xdr:row>
      <xdr:rowOff>120518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02CC74D7-8EB9-4D51-A9AB-12525C019453}"/>
            </a:ext>
          </a:extLst>
        </xdr:cNvPr>
        <xdr:cNvCxnSpPr>
          <a:cxnSpLocks/>
          <a:stCxn id="149" idx="5"/>
          <a:endCxn id="153" idx="6"/>
        </xdr:cNvCxnSpPr>
      </xdr:nvCxnSpPr>
      <xdr:spPr>
        <a:xfrm flipH="1">
          <a:off x="4438326" y="4003780"/>
          <a:ext cx="92276" cy="860188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140618</xdr:colOff>
      <xdr:row>18</xdr:row>
      <xdr:rowOff>121300</xdr:rowOff>
    </xdr:from>
    <xdr:to>
      <xdr:col>13</xdr:col>
      <xdr:colOff>263618</xdr:colOff>
      <xdr:row>19</xdr:row>
      <xdr:rowOff>91626</xdr:rowOff>
    </xdr:to>
    <xdr:grpSp>
      <xdr:nvGrpSpPr>
        <xdr:cNvPr id="87" name="Group 86">
          <a:extLst>
            <a:ext uri="{FF2B5EF4-FFF2-40B4-BE49-F238E27FC236}">
              <a16:creationId xmlns:a16="http://schemas.microsoft.com/office/drawing/2014/main" id="{6BC56395-3E6B-4EC9-BA4A-83809D1D6ED9}"/>
            </a:ext>
          </a:extLst>
        </xdr:cNvPr>
        <xdr:cNvGrpSpPr/>
      </xdr:nvGrpSpPr>
      <xdr:grpSpPr>
        <a:xfrm>
          <a:off x="4636418" y="2893075"/>
          <a:ext cx="123000" cy="12272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8" name="Oval 87">
            <a:extLst>
              <a:ext uri="{FF2B5EF4-FFF2-40B4-BE49-F238E27FC236}">
                <a16:creationId xmlns:a16="http://schemas.microsoft.com/office/drawing/2014/main" id="{7CE25A1A-FAC1-4A0A-B09F-70A13EB3136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9" name="Straight Connector 88">
            <a:extLst>
              <a:ext uri="{FF2B5EF4-FFF2-40B4-BE49-F238E27FC236}">
                <a16:creationId xmlns:a16="http://schemas.microsoft.com/office/drawing/2014/main" id="{F2450F56-448F-464C-AC0D-66A0486A085E}"/>
              </a:ext>
            </a:extLst>
          </xdr:cNvPr>
          <xdr:cNvCxnSpPr>
            <a:stCxn id="88" idx="1"/>
            <a:endCxn id="8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DFF9259B-D352-4A60-883D-548B125A5B6D}"/>
              </a:ext>
            </a:extLst>
          </xdr:cNvPr>
          <xdr:cNvCxnSpPr>
            <a:stCxn id="88" idx="3"/>
            <a:endCxn id="8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365467</xdr:colOff>
      <xdr:row>13</xdr:row>
      <xdr:rowOff>87456</xdr:rowOff>
    </xdr:from>
    <xdr:to>
      <xdr:col>13</xdr:col>
      <xdr:colOff>99302</xdr:colOff>
      <xdr:row>14</xdr:row>
      <xdr:rowOff>57781</xdr:rowOff>
    </xdr:to>
    <xdr:grpSp>
      <xdr:nvGrpSpPr>
        <xdr:cNvPr id="91" name="Group 90">
          <a:extLst>
            <a:ext uri="{FF2B5EF4-FFF2-40B4-BE49-F238E27FC236}">
              <a16:creationId xmlns:a16="http://schemas.microsoft.com/office/drawing/2014/main" id="{CB8A9687-DC43-4415-B49C-43397EE0E4ED}"/>
            </a:ext>
          </a:extLst>
        </xdr:cNvPr>
        <xdr:cNvGrpSpPr/>
      </xdr:nvGrpSpPr>
      <xdr:grpSpPr>
        <a:xfrm>
          <a:off x="4480267" y="2097231"/>
          <a:ext cx="114835" cy="12272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2" name="Oval 91">
            <a:extLst>
              <a:ext uri="{FF2B5EF4-FFF2-40B4-BE49-F238E27FC236}">
                <a16:creationId xmlns:a16="http://schemas.microsoft.com/office/drawing/2014/main" id="{918D33B3-26C7-4CD6-ACB9-8CF9ED1EDE0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19C7E7E3-B239-4C5D-8EF1-1C94742FBAD1}"/>
              </a:ext>
            </a:extLst>
          </xdr:cNvPr>
          <xdr:cNvCxnSpPr>
            <a:stCxn id="92" idx="1"/>
            <a:endCxn id="9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6117DB92-C1D4-417B-BAD7-DCA4A3D06A63}"/>
              </a:ext>
            </a:extLst>
          </xdr:cNvPr>
          <xdr:cNvCxnSpPr>
            <a:stCxn id="92" idx="3"/>
            <a:endCxn id="9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82485</xdr:colOff>
      <xdr:row>14</xdr:row>
      <xdr:rowOff>39594</xdr:rowOff>
    </xdr:from>
    <xdr:to>
      <xdr:col>13</xdr:col>
      <xdr:colOff>245605</xdr:colOff>
      <xdr:row>18</xdr:row>
      <xdr:rowOff>139487</xdr:rowOff>
    </xdr:to>
    <xdr:cxnSp macro="">
      <xdr:nvCxnSpPr>
        <xdr:cNvPr id="95" name="Straight Connector 94">
          <a:extLst>
            <a:ext uri="{FF2B5EF4-FFF2-40B4-BE49-F238E27FC236}">
              <a16:creationId xmlns:a16="http://schemas.microsoft.com/office/drawing/2014/main" id="{1D794A8A-540B-48D4-81BD-D118E6E9551E}"/>
            </a:ext>
          </a:extLst>
        </xdr:cNvPr>
        <xdr:cNvCxnSpPr>
          <a:stCxn id="92" idx="5"/>
          <a:endCxn id="88" idx="7"/>
        </xdr:cNvCxnSpPr>
      </xdr:nvCxnSpPr>
      <xdr:spPr>
        <a:xfrm>
          <a:off x="4578285" y="2201769"/>
          <a:ext cx="163120" cy="709493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170472</xdr:colOff>
      <xdr:row>43</xdr:row>
      <xdr:rowOff>73277</xdr:rowOff>
    </xdr:from>
    <xdr:to>
      <xdr:col>12</xdr:col>
      <xdr:colOff>225592</xdr:colOff>
      <xdr:row>45</xdr:row>
      <xdr:rowOff>70387</xdr:rowOff>
    </xdr:to>
    <xdr:cxnSp macro="">
      <xdr:nvCxnSpPr>
        <xdr:cNvPr id="96" name="Straight Connector 95">
          <a:extLst>
            <a:ext uri="{FF2B5EF4-FFF2-40B4-BE49-F238E27FC236}">
              <a16:creationId xmlns:a16="http://schemas.microsoft.com/office/drawing/2014/main" id="{252FA9AA-0616-40CB-95D8-CF31B458D0EA}"/>
            </a:ext>
          </a:extLst>
        </xdr:cNvPr>
        <xdr:cNvCxnSpPr>
          <a:stCxn id="169" idx="5"/>
          <a:endCxn id="161" idx="2"/>
        </xdr:cNvCxnSpPr>
      </xdr:nvCxnSpPr>
      <xdr:spPr>
        <a:xfrm>
          <a:off x="3523272" y="6664577"/>
          <a:ext cx="817120" cy="30191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284550</xdr:colOff>
      <xdr:row>43</xdr:row>
      <xdr:rowOff>84794</xdr:rowOff>
    </xdr:from>
    <xdr:to>
      <xdr:col>11</xdr:col>
      <xdr:colOff>301547</xdr:colOff>
      <xdr:row>44</xdr:row>
      <xdr:rowOff>151761</xdr:rowOff>
    </xdr:to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AD160004-78FC-4013-AA95-99E548E0F494}"/>
            </a:ext>
          </a:extLst>
        </xdr:cNvPr>
        <xdr:cNvSpPr txBox="1"/>
      </xdr:nvSpPr>
      <xdr:spPr>
        <a:xfrm rot="1386141">
          <a:off x="3637350" y="6676094"/>
          <a:ext cx="397997" cy="219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13</xdr:col>
      <xdr:colOff>140942</xdr:colOff>
      <xdr:row>25</xdr:row>
      <xdr:rowOff>31429</xdr:rowOff>
    </xdr:from>
    <xdr:to>
      <xdr:col>13</xdr:col>
      <xdr:colOff>261943</xdr:colOff>
      <xdr:row>26</xdr:row>
      <xdr:rowOff>7238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8E8978A0-9DC7-4154-8C27-F5F8A11892FD}"/>
            </a:ext>
          </a:extLst>
        </xdr:cNvPr>
        <xdr:cNvGrpSpPr/>
      </xdr:nvGrpSpPr>
      <xdr:grpSpPr>
        <a:xfrm>
          <a:off x="4636742" y="3870004"/>
          <a:ext cx="121001" cy="12820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9" name="Oval 98">
            <a:extLst>
              <a:ext uri="{FF2B5EF4-FFF2-40B4-BE49-F238E27FC236}">
                <a16:creationId xmlns:a16="http://schemas.microsoft.com/office/drawing/2014/main" id="{C290CBF4-C9B5-4CE9-BEF0-62A6CAAFC3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7355319B-0E67-47A9-8E7A-01E5C7EDAF06}"/>
              </a:ext>
            </a:extLst>
          </xdr:cNvPr>
          <xdr:cNvCxnSpPr>
            <a:stCxn id="99" idx="1"/>
            <a:endCxn id="9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4145DAF4-1230-4635-9D3D-2B739BF2DBD1}"/>
              </a:ext>
            </a:extLst>
          </xdr:cNvPr>
          <xdr:cNvCxnSpPr>
            <a:stCxn id="99" idx="3"/>
            <a:endCxn id="9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271096</xdr:colOff>
      <xdr:row>9</xdr:row>
      <xdr:rowOff>51290</xdr:rowOff>
    </xdr:from>
    <xdr:to>
      <xdr:col>13</xdr:col>
      <xdr:colOff>14654</xdr:colOff>
      <xdr:row>9</xdr:row>
      <xdr:rowOff>58616</xdr:rowOff>
    </xdr:to>
    <xdr:cxnSp macro="">
      <xdr:nvCxnSpPr>
        <xdr:cNvPr id="102" name="Straight Connector 101">
          <a:extLst>
            <a:ext uri="{FF2B5EF4-FFF2-40B4-BE49-F238E27FC236}">
              <a16:creationId xmlns:a16="http://schemas.microsoft.com/office/drawing/2014/main" id="{6E686DA9-73D0-4F57-B366-CBCECEF980D5}"/>
            </a:ext>
          </a:extLst>
        </xdr:cNvPr>
        <xdr:cNvCxnSpPr/>
      </xdr:nvCxnSpPr>
      <xdr:spPr>
        <a:xfrm flipV="1">
          <a:off x="2861896" y="1441940"/>
          <a:ext cx="1648558" cy="7326"/>
        </a:xfrm>
        <a:prstGeom prst="line">
          <a:avLst/>
        </a:prstGeom>
        <a:ln w="12700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9</xdr:col>
      <xdr:colOff>56029</xdr:colOff>
      <xdr:row>7</xdr:row>
      <xdr:rowOff>89648</xdr:rowOff>
    </xdr:from>
    <xdr:to>
      <xdr:col>16</xdr:col>
      <xdr:colOff>156882</xdr:colOff>
      <xdr:row>7</xdr:row>
      <xdr:rowOff>112059</xdr:rowOff>
    </xdr:to>
    <xdr:cxnSp macro="">
      <xdr:nvCxnSpPr>
        <xdr:cNvPr id="103" name="Straight Connector 102">
          <a:extLst>
            <a:ext uri="{FF2B5EF4-FFF2-40B4-BE49-F238E27FC236}">
              <a16:creationId xmlns:a16="http://schemas.microsoft.com/office/drawing/2014/main" id="{50757C3E-1AFB-40BE-B30B-1F19A5596062}"/>
            </a:ext>
          </a:extLst>
        </xdr:cNvPr>
        <xdr:cNvCxnSpPr/>
      </xdr:nvCxnSpPr>
      <xdr:spPr>
        <a:xfrm flipV="1">
          <a:off x="3027829" y="1175498"/>
          <a:ext cx="2767853" cy="22411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240750</xdr:colOff>
      <xdr:row>30</xdr:row>
      <xdr:rowOff>97458</xdr:rowOff>
    </xdr:from>
    <xdr:to>
      <xdr:col>12</xdr:col>
      <xdr:colOff>128388</xdr:colOff>
      <xdr:row>35</xdr:row>
      <xdr:rowOff>43547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F249DF49-121F-472F-8005-456B45C8FB20}"/>
            </a:ext>
          </a:extLst>
        </xdr:cNvPr>
        <xdr:cNvCxnSpPr/>
      </xdr:nvCxnSpPr>
      <xdr:spPr>
        <a:xfrm flipH="1">
          <a:off x="3974550" y="4688508"/>
          <a:ext cx="268638" cy="708089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257735</xdr:colOff>
      <xdr:row>34</xdr:row>
      <xdr:rowOff>22411</xdr:rowOff>
    </xdr:from>
    <xdr:to>
      <xdr:col>12</xdr:col>
      <xdr:colOff>78620</xdr:colOff>
      <xdr:row>36</xdr:row>
      <xdr:rowOff>57671</xdr:rowOff>
    </xdr:to>
    <xdr:sp macro="" textlink="">
      <xdr:nvSpPr>
        <xdr:cNvPr id="105" name="Arc 104">
          <a:extLst>
            <a:ext uri="{FF2B5EF4-FFF2-40B4-BE49-F238E27FC236}">
              <a16:creationId xmlns:a16="http://schemas.microsoft.com/office/drawing/2014/main" id="{67A55192-7EF8-42F1-AC58-C3B82A05C22C}"/>
            </a:ext>
          </a:extLst>
        </xdr:cNvPr>
        <xdr:cNvSpPr/>
      </xdr:nvSpPr>
      <xdr:spPr>
        <a:xfrm rot="12405374">
          <a:off x="3991535" y="5223061"/>
          <a:ext cx="201885" cy="340060"/>
        </a:xfrm>
        <a:prstGeom prst="arc">
          <a:avLst>
            <a:gd name="adj1" fmla="val 16200000"/>
            <a:gd name="adj2" fmla="val 17467"/>
          </a:avLst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11</xdr:col>
      <xdr:colOff>247474</xdr:colOff>
      <xdr:row>35</xdr:row>
      <xdr:rowOff>139918</xdr:rowOff>
    </xdr:from>
    <xdr:to>
      <xdr:col>12</xdr:col>
      <xdr:colOff>123264</xdr:colOff>
      <xdr:row>41</xdr:row>
      <xdr:rowOff>134470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133469DA-EF2A-4CBA-967D-D75A2E5E22EE}"/>
            </a:ext>
          </a:extLst>
        </xdr:cNvPr>
        <xdr:cNvCxnSpPr/>
      </xdr:nvCxnSpPr>
      <xdr:spPr>
        <a:xfrm flipH="1" flipV="1">
          <a:off x="3981274" y="5492968"/>
          <a:ext cx="256790" cy="928002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302557</xdr:colOff>
      <xdr:row>41</xdr:row>
      <xdr:rowOff>33618</xdr:rowOff>
    </xdr:from>
    <xdr:to>
      <xdr:col>12</xdr:col>
      <xdr:colOff>123442</xdr:colOff>
      <xdr:row>43</xdr:row>
      <xdr:rowOff>68879</xdr:rowOff>
    </xdr:to>
    <xdr:sp macro="" textlink="">
      <xdr:nvSpPr>
        <xdr:cNvPr id="107" name="Arc 106">
          <a:extLst>
            <a:ext uri="{FF2B5EF4-FFF2-40B4-BE49-F238E27FC236}">
              <a16:creationId xmlns:a16="http://schemas.microsoft.com/office/drawing/2014/main" id="{9C62A190-8826-4110-8E7D-F88457BD501E}"/>
            </a:ext>
          </a:extLst>
        </xdr:cNvPr>
        <xdr:cNvSpPr/>
      </xdr:nvSpPr>
      <xdr:spPr>
        <a:xfrm rot="1768047">
          <a:off x="4036357" y="6320118"/>
          <a:ext cx="201885" cy="340061"/>
        </a:xfrm>
        <a:prstGeom prst="arc">
          <a:avLst>
            <a:gd name="adj1" fmla="val 16200000"/>
            <a:gd name="adj2" fmla="val 17467"/>
          </a:avLst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346802</xdr:colOff>
      <xdr:row>46</xdr:row>
      <xdr:rowOff>52294</xdr:rowOff>
    </xdr:from>
    <xdr:to>
      <xdr:col>13</xdr:col>
      <xdr:colOff>0</xdr:colOff>
      <xdr:row>53</xdr:row>
      <xdr:rowOff>117231</xdr:rowOff>
    </xdr:to>
    <xdr:cxnSp macro="">
      <xdr:nvCxnSpPr>
        <xdr:cNvPr id="108" name="Straight Connector 107">
          <a:extLst>
            <a:ext uri="{FF2B5EF4-FFF2-40B4-BE49-F238E27FC236}">
              <a16:creationId xmlns:a16="http://schemas.microsoft.com/office/drawing/2014/main" id="{169500F2-A9F7-420B-A8CB-025F4874B7C3}"/>
            </a:ext>
          </a:extLst>
        </xdr:cNvPr>
        <xdr:cNvCxnSpPr/>
      </xdr:nvCxnSpPr>
      <xdr:spPr>
        <a:xfrm flipH="1" flipV="1">
          <a:off x="4461602" y="7100794"/>
          <a:ext cx="34198" cy="1236512"/>
        </a:xfrm>
        <a:prstGeom prst="line">
          <a:avLst/>
        </a:prstGeom>
        <a:ln w="12700">
          <a:solidFill>
            <a:schemeClr val="accent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29573</xdr:colOff>
      <xdr:row>31</xdr:row>
      <xdr:rowOff>73925</xdr:rowOff>
    </xdr:from>
    <xdr:to>
      <xdr:col>13</xdr:col>
      <xdr:colOff>150574</xdr:colOff>
      <xdr:row>32</xdr:row>
      <xdr:rowOff>49735</xdr:rowOff>
    </xdr:to>
    <xdr:grpSp>
      <xdr:nvGrpSpPr>
        <xdr:cNvPr id="109" name="Group 108">
          <a:extLst>
            <a:ext uri="{FF2B5EF4-FFF2-40B4-BE49-F238E27FC236}">
              <a16:creationId xmlns:a16="http://schemas.microsoft.com/office/drawing/2014/main" id="{90D5460C-3CB7-413B-9E06-1E9ED6E5A199}"/>
            </a:ext>
          </a:extLst>
        </xdr:cNvPr>
        <xdr:cNvGrpSpPr/>
      </xdr:nvGrpSpPr>
      <xdr:grpSpPr>
        <a:xfrm>
          <a:off x="4525373" y="4817375"/>
          <a:ext cx="121001" cy="12821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0" name="Oval 109">
            <a:extLst>
              <a:ext uri="{FF2B5EF4-FFF2-40B4-BE49-F238E27FC236}">
                <a16:creationId xmlns:a16="http://schemas.microsoft.com/office/drawing/2014/main" id="{191DE707-9F8A-4457-8AC7-0A7F94277EF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2ADB1CDF-968F-461C-951F-F657D66530C0}"/>
              </a:ext>
            </a:extLst>
          </xdr:cNvPr>
          <xdr:cNvCxnSpPr>
            <a:stCxn id="110" idx="1"/>
            <a:endCxn id="11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DAB52AB8-CEC6-42D4-A020-698934AB9380}"/>
              </a:ext>
            </a:extLst>
          </xdr:cNvPr>
          <xdr:cNvCxnSpPr>
            <a:stCxn id="110" idx="3"/>
            <a:endCxn id="11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205154</xdr:colOff>
      <xdr:row>41</xdr:row>
      <xdr:rowOff>36635</xdr:rowOff>
    </xdr:from>
    <xdr:to>
      <xdr:col>13</xdr:col>
      <xdr:colOff>326155</xdr:colOff>
      <xdr:row>42</xdr:row>
      <xdr:rowOff>12444</xdr:rowOff>
    </xdr:to>
    <xdr:grpSp>
      <xdr:nvGrpSpPr>
        <xdr:cNvPr id="113" name="Group 112">
          <a:extLst>
            <a:ext uri="{FF2B5EF4-FFF2-40B4-BE49-F238E27FC236}">
              <a16:creationId xmlns:a16="http://schemas.microsoft.com/office/drawing/2014/main" id="{86A7DE43-4F64-4276-8C2C-75CE1A6E7FC5}"/>
            </a:ext>
          </a:extLst>
        </xdr:cNvPr>
        <xdr:cNvGrpSpPr/>
      </xdr:nvGrpSpPr>
      <xdr:grpSpPr>
        <a:xfrm>
          <a:off x="4700954" y="6323135"/>
          <a:ext cx="121001" cy="12820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4" name="Oval 113">
            <a:extLst>
              <a:ext uri="{FF2B5EF4-FFF2-40B4-BE49-F238E27FC236}">
                <a16:creationId xmlns:a16="http://schemas.microsoft.com/office/drawing/2014/main" id="{AFD30710-FD33-4B35-B85F-FEE3E3432A3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31C6448B-8424-40CA-8D51-D2228E68BCEC}"/>
              </a:ext>
            </a:extLst>
          </xdr:cNvPr>
          <xdr:cNvCxnSpPr>
            <a:stCxn id="114" idx="1"/>
            <a:endCxn id="11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EA1E92B6-7F74-4FE7-852C-28D5FA6F08C4}"/>
              </a:ext>
            </a:extLst>
          </xdr:cNvPr>
          <xdr:cNvCxnSpPr>
            <a:stCxn id="114" idx="3"/>
            <a:endCxn id="11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132854</xdr:colOff>
      <xdr:row>25</xdr:row>
      <xdr:rowOff>142114</xdr:rowOff>
    </xdr:from>
    <xdr:to>
      <xdr:col>13</xdr:col>
      <xdr:colOff>244223</xdr:colOff>
      <xdr:row>31</xdr:row>
      <xdr:rowOff>92915</xdr:rowOff>
    </xdr:to>
    <xdr:cxnSp macro="">
      <xdr:nvCxnSpPr>
        <xdr:cNvPr id="117" name="Straight Connector 116">
          <a:extLst>
            <a:ext uri="{FF2B5EF4-FFF2-40B4-BE49-F238E27FC236}">
              <a16:creationId xmlns:a16="http://schemas.microsoft.com/office/drawing/2014/main" id="{91EA5E70-84D9-47EC-8DAF-6FE64005135E}"/>
            </a:ext>
          </a:extLst>
        </xdr:cNvPr>
        <xdr:cNvCxnSpPr>
          <a:stCxn id="110" idx="7"/>
          <a:endCxn id="99" idx="5"/>
        </xdr:cNvCxnSpPr>
      </xdr:nvCxnSpPr>
      <xdr:spPr>
        <a:xfrm flipV="1">
          <a:off x="4628654" y="3980689"/>
          <a:ext cx="111369" cy="855676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150574</xdr:colOff>
      <xdr:row>31</xdr:row>
      <xdr:rowOff>138763</xdr:rowOff>
    </xdr:from>
    <xdr:to>
      <xdr:col>13</xdr:col>
      <xdr:colOff>308435</xdr:colOff>
      <xdr:row>41</xdr:row>
      <xdr:rowOff>55625</xdr:rowOff>
    </xdr:to>
    <xdr:cxnSp macro="">
      <xdr:nvCxnSpPr>
        <xdr:cNvPr id="118" name="Straight Connector 117">
          <a:extLst>
            <a:ext uri="{FF2B5EF4-FFF2-40B4-BE49-F238E27FC236}">
              <a16:creationId xmlns:a16="http://schemas.microsoft.com/office/drawing/2014/main" id="{BFC2869F-C715-4ACB-B327-2137DAA2653F}"/>
            </a:ext>
          </a:extLst>
        </xdr:cNvPr>
        <xdr:cNvCxnSpPr>
          <a:stCxn id="114" idx="7"/>
          <a:endCxn id="110" idx="6"/>
        </xdr:cNvCxnSpPr>
      </xdr:nvCxnSpPr>
      <xdr:spPr>
        <a:xfrm flipH="1" flipV="1">
          <a:off x="4646374" y="4882213"/>
          <a:ext cx="157861" cy="1459912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168520</xdr:colOff>
      <xdr:row>52</xdr:row>
      <xdr:rowOff>21981</xdr:rowOff>
    </xdr:from>
    <xdr:to>
      <xdr:col>13</xdr:col>
      <xdr:colOff>289521</xdr:colOff>
      <xdr:row>52</xdr:row>
      <xdr:rowOff>151656</xdr:rowOff>
    </xdr:to>
    <xdr:grpSp>
      <xdr:nvGrpSpPr>
        <xdr:cNvPr id="119" name="Group 118">
          <a:extLst>
            <a:ext uri="{FF2B5EF4-FFF2-40B4-BE49-F238E27FC236}">
              <a16:creationId xmlns:a16="http://schemas.microsoft.com/office/drawing/2014/main" id="{4963BDB0-7F87-492E-B59B-7571F52F0A53}"/>
            </a:ext>
          </a:extLst>
        </xdr:cNvPr>
        <xdr:cNvGrpSpPr/>
      </xdr:nvGrpSpPr>
      <xdr:grpSpPr>
        <a:xfrm>
          <a:off x="4664320" y="8089656"/>
          <a:ext cx="121001" cy="12967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20" name="Oval 119">
            <a:extLst>
              <a:ext uri="{FF2B5EF4-FFF2-40B4-BE49-F238E27FC236}">
                <a16:creationId xmlns:a16="http://schemas.microsoft.com/office/drawing/2014/main" id="{2AB9ED43-3B58-414B-B07D-EC529E9B1A3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51FAB7CC-7250-4066-BC1A-07F48DF8DBC5}"/>
              </a:ext>
            </a:extLst>
          </xdr:cNvPr>
          <xdr:cNvCxnSpPr>
            <a:stCxn id="120" idx="1"/>
            <a:endCxn id="12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EC6BCFDE-0865-44E5-A72D-4F4E6BBBC46D}"/>
              </a:ext>
            </a:extLst>
          </xdr:cNvPr>
          <xdr:cNvCxnSpPr>
            <a:stCxn id="120" idx="3"/>
            <a:endCxn id="12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289521</xdr:colOff>
      <xdr:row>41</xdr:row>
      <xdr:rowOff>147320</xdr:rowOff>
    </xdr:from>
    <xdr:to>
      <xdr:col>13</xdr:col>
      <xdr:colOff>308435</xdr:colOff>
      <xdr:row>52</xdr:row>
      <xdr:rowOff>86819</xdr:rowOff>
    </xdr:to>
    <xdr:cxnSp macro="">
      <xdr:nvCxnSpPr>
        <xdr:cNvPr id="123" name="Straight Connector 122">
          <a:extLst>
            <a:ext uri="{FF2B5EF4-FFF2-40B4-BE49-F238E27FC236}">
              <a16:creationId xmlns:a16="http://schemas.microsoft.com/office/drawing/2014/main" id="{1CB5A964-D1E0-4869-8764-39C7FEDB5B5B}"/>
            </a:ext>
          </a:extLst>
        </xdr:cNvPr>
        <xdr:cNvCxnSpPr>
          <a:stCxn id="120" idx="6"/>
          <a:endCxn id="114" idx="5"/>
        </xdr:cNvCxnSpPr>
      </xdr:nvCxnSpPr>
      <xdr:spPr>
        <a:xfrm flipV="1">
          <a:off x="4785321" y="6433820"/>
          <a:ext cx="18914" cy="1720674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141860</xdr:colOff>
      <xdr:row>16</xdr:row>
      <xdr:rowOff>89171</xdr:rowOff>
    </xdr:from>
    <xdr:to>
      <xdr:col>13</xdr:col>
      <xdr:colOff>206415</xdr:colOff>
      <xdr:row>17</xdr:row>
      <xdr:rowOff>39907</xdr:rowOff>
    </xdr:to>
    <xdr:grpSp>
      <xdr:nvGrpSpPr>
        <xdr:cNvPr id="124" name="Group 123">
          <a:extLst>
            <a:ext uri="{FF2B5EF4-FFF2-40B4-BE49-F238E27FC236}">
              <a16:creationId xmlns:a16="http://schemas.microsoft.com/office/drawing/2014/main" id="{04965F33-F4EB-4F66-AC08-01A416424F5B}"/>
            </a:ext>
          </a:extLst>
        </xdr:cNvPr>
        <xdr:cNvGrpSpPr/>
      </xdr:nvGrpSpPr>
      <xdr:grpSpPr>
        <a:xfrm rot="4443320">
          <a:off x="4618370" y="2575436"/>
          <a:ext cx="103136" cy="64555"/>
          <a:chOff x="4587269" y="3318515"/>
          <a:chExt cx="103510" cy="64555"/>
        </a:xfrm>
      </xdr:grpSpPr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48150DB1-B514-4C4B-B0C9-210C253C9FB8}"/>
              </a:ext>
            </a:extLst>
          </xdr:cNvPr>
          <xdr:cNvCxnSpPr/>
        </xdr:nvCxnSpPr>
        <xdr:spPr>
          <a:xfrm rot="5400000" flipH="1" flipV="1">
            <a:off x="4636852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50">
            <a:extLst>
              <a:ext uri="{FF2B5EF4-FFF2-40B4-BE49-F238E27FC236}">
                <a16:creationId xmlns:a16="http://schemas.microsoft.com/office/drawing/2014/main" id="{33D870E3-6DBF-4BA3-B195-5180EF870E38}"/>
              </a:ext>
            </a:extLst>
          </xdr:cNvPr>
          <xdr:cNvCxnSpPr/>
        </xdr:nvCxnSpPr>
        <xdr:spPr>
          <a:xfrm rot="5400000" flipH="1" flipV="1">
            <a:off x="4577277" y="3328507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E040D7D4-CB4B-4EBF-A48A-48BCE17CB334}"/>
              </a:ext>
            </a:extLst>
          </xdr:cNvPr>
          <xdr:cNvCxnSpPr/>
        </xdr:nvCxnSpPr>
        <xdr:spPr>
          <a:xfrm rot="5400000" flipH="1" flipV="1">
            <a:off x="4608277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226979</xdr:colOff>
      <xdr:row>21</xdr:row>
      <xdr:rowOff>93223</xdr:rowOff>
    </xdr:from>
    <xdr:to>
      <xdr:col>13</xdr:col>
      <xdr:colOff>291534</xdr:colOff>
      <xdr:row>22</xdr:row>
      <xdr:rowOff>43959</xdr:rowOff>
    </xdr:to>
    <xdr:grpSp>
      <xdr:nvGrpSpPr>
        <xdr:cNvPr id="128" name="Group 127">
          <a:extLst>
            <a:ext uri="{FF2B5EF4-FFF2-40B4-BE49-F238E27FC236}">
              <a16:creationId xmlns:a16="http://schemas.microsoft.com/office/drawing/2014/main" id="{C0C07C08-57D3-486B-8E83-0ADFD4DB5BD1}"/>
            </a:ext>
          </a:extLst>
        </xdr:cNvPr>
        <xdr:cNvGrpSpPr/>
      </xdr:nvGrpSpPr>
      <xdr:grpSpPr>
        <a:xfrm rot="5400000">
          <a:off x="4703489" y="3341488"/>
          <a:ext cx="103136" cy="64555"/>
          <a:chOff x="4587269" y="3318515"/>
          <a:chExt cx="103510" cy="64555"/>
        </a:xfrm>
      </xdr:grpSpPr>
      <xdr:cxnSp macro="">
        <xdr:nvCxnSpPr>
          <xdr:cNvPr id="129" name="Straight Connector 128">
            <a:extLst>
              <a:ext uri="{FF2B5EF4-FFF2-40B4-BE49-F238E27FC236}">
                <a16:creationId xmlns:a16="http://schemas.microsoft.com/office/drawing/2014/main" id="{6C875ECB-DDEA-4AAB-8F70-312ADE640C44}"/>
              </a:ext>
            </a:extLst>
          </xdr:cNvPr>
          <xdr:cNvCxnSpPr/>
        </xdr:nvCxnSpPr>
        <xdr:spPr>
          <a:xfrm rot="5400000" flipH="1" flipV="1">
            <a:off x="4636852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50">
            <a:extLst>
              <a:ext uri="{FF2B5EF4-FFF2-40B4-BE49-F238E27FC236}">
                <a16:creationId xmlns:a16="http://schemas.microsoft.com/office/drawing/2014/main" id="{C66CB950-5713-4167-A18A-16F305AC33EB}"/>
              </a:ext>
            </a:extLst>
          </xdr:cNvPr>
          <xdr:cNvCxnSpPr/>
        </xdr:nvCxnSpPr>
        <xdr:spPr>
          <a:xfrm rot="5400000" flipH="1" flipV="1">
            <a:off x="4577277" y="3328507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1C2D2C09-8FC8-4951-AA60-FC0DCCDB561A}"/>
              </a:ext>
            </a:extLst>
          </xdr:cNvPr>
          <xdr:cNvCxnSpPr/>
        </xdr:nvCxnSpPr>
        <xdr:spPr>
          <a:xfrm rot="5400000" flipH="1" flipV="1">
            <a:off x="4608277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162128</xdr:colOff>
      <xdr:row>28</xdr:row>
      <xdr:rowOff>4054</xdr:rowOff>
    </xdr:from>
    <xdr:to>
      <xdr:col>13</xdr:col>
      <xdr:colOff>226683</xdr:colOff>
      <xdr:row>28</xdr:row>
      <xdr:rowOff>108811</xdr:rowOff>
    </xdr:to>
    <xdr:grpSp>
      <xdr:nvGrpSpPr>
        <xdr:cNvPr id="132" name="Group 131">
          <a:extLst>
            <a:ext uri="{FF2B5EF4-FFF2-40B4-BE49-F238E27FC236}">
              <a16:creationId xmlns:a16="http://schemas.microsoft.com/office/drawing/2014/main" id="{798C29BF-B76D-4E86-BED7-463B5D04D122}"/>
            </a:ext>
          </a:extLst>
        </xdr:cNvPr>
        <xdr:cNvGrpSpPr/>
      </xdr:nvGrpSpPr>
      <xdr:grpSpPr>
        <a:xfrm rot="5400000">
          <a:off x="4637827" y="4319930"/>
          <a:ext cx="104757" cy="64555"/>
          <a:chOff x="4587269" y="3318515"/>
          <a:chExt cx="103510" cy="64555"/>
        </a:xfrm>
      </xdr:grpSpPr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8EEF8970-1CDD-44CB-8073-5D23D3D2DAE8}"/>
              </a:ext>
            </a:extLst>
          </xdr:cNvPr>
          <xdr:cNvCxnSpPr/>
        </xdr:nvCxnSpPr>
        <xdr:spPr>
          <a:xfrm rot="5400000" flipH="1" flipV="1">
            <a:off x="4636852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50">
            <a:extLst>
              <a:ext uri="{FF2B5EF4-FFF2-40B4-BE49-F238E27FC236}">
                <a16:creationId xmlns:a16="http://schemas.microsoft.com/office/drawing/2014/main" id="{A574F092-E2E5-4FE6-9C3B-904C9384A614}"/>
              </a:ext>
            </a:extLst>
          </xdr:cNvPr>
          <xdr:cNvCxnSpPr/>
        </xdr:nvCxnSpPr>
        <xdr:spPr>
          <a:xfrm rot="5400000" flipH="1" flipV="1">
            <a:off x="4577277" y="3328507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B886840-9215-48F9-96D1-1BE2E54BBDBC}"/>
              </a:ext>
            </a:extLst>
          </xdr:cNvPr>
          <xdr:cNvCxnSpPr/>
        </xdr:nvCxnSpPr>
        <xdr:spPr>
          <a:xfrm rot="5400000" flipH="1" flipV="1">
            <a:off x="4608277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198606</xdr:colOff>
      <xdr:row>36</xdr:row>
      <xdr:rowOff>40531</xdr:rowOff>
    </xdr:from>
    <xdr:to>
      <xdr:col>13</xdr:col>
      <xdr:colOff>263161</xdr:colOff>
      <xdr:row>36</xdr:row>
      <xdr:rowOff>145288</xdr:rowOff>
    </xdr:to>
    <xdr:grpSp>
      <xdr:nvGrpSpPr>
        <xdr:cNvPr id="136" name="Group 135">
          <a:extLst>
            <a:ext uri="{FF2B5EF4-FFF2-40B4-BE49-F238E27FC236}">
              <a16:creationId xmlns:a16="http://schemas.microsoft.com/office/drawing/2014/main" id="{5B0BEC15-4814-4B8E-99F1-991696960DF0}"/>
            </a:ext>
          </a:extLst>
        </xdr:cNvPr>
        <xdr:cNvGrpSpPr/>
      </xdr:nvGrpSpPr>
      <xdr:grpSpPr>
        <a:xfrm rot="5400000">
          <a:off x="4674305" y="5566082"/>
          <a:ext cx="104757" cy="64555"/>
          <a:chOff x="4587269" y="3318515"/>
          <a:chExt cx="103510" cy="64555"/>
        </a:xfrm>
      </xdr:grpSpPr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35148584-82C4-4343-BEB8-2B84D813A755}"/>
              </a:ext>
            </a:extLst>
          </xdr:cNvPr>
          <xdr:cNvCxnSpPr/>
        </xdr:nvCxnSpPr>
        <xdr:spPr>
          <a:xfrm rot="5400000" flipH="1" flipV="1">
            <a:off x="4636852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50">
            <a:extLst>
              <a:ext uri="{FF2B5EF4-FFF2-40B4-BE49-F238E27FC236}">
                <a16:creationId xmlns:a16="http://schemas.microsoft.com/office/drawing/2014/main" id="{044496B7-3078-4BBB-9328-1DEC9A0D2DBE}"/>
              </a:ext>
            </a:extLst>
          </xdr:cNvPr>
          <xdr:cNvCxnSpPr/>
        </xdr:nvCxnSpPr>
        <xdr:spPr>
          <a:xfrm rot="5400000" flipH="1" flipV="1">
            <a:off x="4577277" y="3328507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BDE7350F-4EA3-40F4-B34F-D7DD54939375}"/>
              </a:ext>
            </a:extLst>
          </xdr:cNvPr>
          <xdr:cNvCxnSpPr/>
        </xdr:nvCxnSpPr>
        <xdr:spPr>
          <a:xfrm rot="5400000" flipH="1" flipV="1">
            <a:off x="4608277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271563</xdr:colOff>
      <xdr:row>48</xdr:row>
      <xdr:rowOff>129703</xdr:rowOff>
    </xdr:from>
    <xdr:to>
      <xdr:col>13</xdr:col>
      <xdr:colOff>336118</xdr:colOff>
      <xdr:row>49</xdr:row>
      <xdr:rowOff>80439</xdr:rowOff>
    </xdr:to>
    <xdr:grpSp>
      <xdr:nvGrpSpPr>
        <xdr:cNvPr id="140" name="Group 139">
          <a:extLst>
            <a:ext uri="{FF2B5EF4-FFF2-40B4-BE49-F238E27FC236}">
              <a16:creationId xmlns:a16="http://schemas.microsoft.com/office/drawing/2014/main" id="{E9798AA0-8A15-4732-92EB-25FE011BB142}"/>
            </a:ext>
          </a:extLst>
        </xdr:cNvPr>
        <xdr:cNvGrpSpPr/>
      </xdr:nvGrpSpPr>
      <xdr:grpSpPr>
        <a:xfrm rot="5400000">
          <a:off x="4748073" y="7511818"/>
          <a:ext cx="103136" cy="64555"/>
          <a:chOff x="4587269" y="3318515"/>
          <a:chExt cx="103510" cy="64555"/>
        </a:xfrm>
      </xdr:grpSpPr>
      <xdr:cxnSp macro="">
        <xdr:nvCxnSpPr>
          <xdr:cNvPr id="141" name="Straight Connector 140">
            <a:extLst>
              <a:ext uri="{FF2B5EF4-FFF2-40B4-BE49-F238E27FC236}">
                <a16:creationId xmlns:a16="http://schemas.microsoft.com/office/drawing/2014/main" id="{C7E7477E-4605-4DD5-BEE9-A9F570D0A793}"/>
              </a:ext>
            </a:extLst>
          </xdr:cNvPr>
          <xdr:cNvCxnSpPr/>
        </xdr:nvCxnSpPr>
        <xdr:spPr>
          <a:xfrm rot="5400000" flipH="1" flipV="1">
            <a:off x="4636852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Connector 50">
            <a:extLst>
              <a:ext uri="{FF2B5EF4-FFF2-40B4-BE49-F238E27FC236}">
                <a16:creationId xmlns:a16="http://schemas.microsoft.com/office/drawing/2014/main" id="{32A77E5B-2DF8-4330-AA05-D178224D2D0A}"/>
              </a:ext>
            </a:extLst>
          </xdr:cNvPr>
          <xdr:cNvCxnSpPr/>
        </xdr:nvCxnSpPr>
        <xdr:spPr>
          <a:xfrm rot="5400000" flipH="1" flipV="1">
            <a:off x="4577277" y="3328507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3" name="Straight Connector 142">
            <a:extLst>
              <a:ext uri="{FF2B5EF4-FFF2-40B4-BE49-F238E27FC236}">
                <a16:creationId xmlns:a16="http://schemas.microsoft.com/office/drawing/2014/main" id="{3F0F1160-CBDF-49AD-821B-2DC48118B6A3}"/>
              </a:ext>
            </a:extLst>
          </xdr:cNvPr>
          <xdr:cNvCxnSpPr/>
        </xdr:nvCxnSpPr>
        <xdr:spPr>
          <a:xfrm rot="5400000" flipH="1" flipV="1">
            <a:off x="4608277" y="3329143"/>
            <a:ext cx="63919" cy="4393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365960</xdr:colOff>
      <xdr:row>18</xdr:row>
      <xdr:rowOff>130342</xdr:rowOff>
    </xdr:from>
    <xdr:to>
      <xdr:col>13</xdr:col>
      <xdr:colOff>107960</xdr:colOff>
      <xdr:row>19</xdr:row>
      <xdr:rowOff>100668</xdr:rowOff>
    </xdr:to>
    <xdr:grpSp>
      <xdr:nvGrpSpPr>
        <xdr:cNvPr id="144" name="Group 143">
          <a:extLst>
            <a:ext uri="{FF2B5EF4-FFF2-40B4-BE49-F238E27FC236}">
              <a16:creationId xmlns:a16="http://schemas.microsoft.com/office/drawing/2014/main" id="{546EA316-A922-4A34-8E9A-DCB143252399}"/>
            </a:ext>
          </a:extLst>
        </xdr:cNvPr>
        <xdr:cNvGrpSpPr/>
      </xdr:nvGrpSpPr>
      <xdr:grpSpPr>
        <a:xfrm>
          <a:off x="4480760" y="2902117"/>
          <a:ext cx="123000" cy="12272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45" name="Oval 144">
            <a:extLst>
              <a:ext uri="{FF2B5EF4-FFF2-40B4-BE49-F238E27FC236}">
                <a16:creationId xmlns:a16="http://schemas.microsoft.com/office/drawing/2014/main" id="{A97C1868-43BF-4AD9-82A4-55DD769AE58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B0E50CBC-CF09-4F85-B2DC-07E8CCB3BAFA}"/>
              </a:ext>
            </a:extLst>
          </xdr:cNvPr>
          <xdr:cNvCxnSpPr>
            <a:stCxn id="145" idx="1"/>
            <a:endCxn id="14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ECC4541C-D7EA-4C0F-9280-980EC5C779AA}"/>
              </a:ext>
            </a:extLst>
          </xdr:cNvPr>
          <xdr:cNvCxnSpPr>
            <a:stCxn id="145" idx="3"/>
            <a:endCxn id="14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310815</xdr:colOff>
      <xdr:row>25</xdr:row>
      <xdr:rowOff>60158</xdr:rowOff>
    </xdr:from>
    <xdr:to>
      <xdr:col>13</xdr:col>
      <xdr:colOff>52815</xdr:colOff>
      <xdr:row>26</xdr:row>
      <xdr:rowOff>30484</xdr:rowOff>
    </xdr:to>
    <xdr:grpSp>
      <xdr:nvGrpSpPr>
        <xdr:cNvPr id="148" name="Group 147">
          <a:extLst>
            <a:ext uri="{FF2B5EF4-FFF2-40B4-BE49-F238E27FC236}">
              <a16:creationId xmlns:a16="http://schemas.microsoft.com/office/drawing/2014/main" id="{BAD0D734-0A15-4992-9F7E-BB0BD9D4660E}"/>
            </a:ext>
          </a:extLst>
        </xdr:cNvPr>
        <xdr:cNvGrpSpPr/>
      </xdr:nvGrpSpPr>
      <xdr:grpSpPr>
        <a:xfrm>
          <a:off x="4425615" y="3898733"/>
          <a:ext cx="123000" cy="12272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49" name="Oval 148">
            <a:extLst>
              <a:ext uri="{FF2B5EF4-FFF2-40B4-BE49-F238E27FC236}">
                <a16:creationId xmlns:a16="http://schemas.microsoft.com/office/drawing/2014/main" id="{25141206-37CD-44F2-AF1A-0EBE3A622BA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149">
            <a:extLst>
              <a:ext uri="{FF2B5EF4-FFF2-40B4-BE49-F238E27FC236}">
                <a16:creationId xmlns:a16="http://schemas.microsoft.com/office/drawing/2014/main" id="{F3FD2C49-C915-40D1-B96B-170EBDA51A55}"/>
              </a:ext>
            </a:extLst>
          </xdr:cNvPr>
          <xdr:cNvCxnSpPr>
            <a:stCxn id="149" idx="1"/>
            <a:endCxn id="14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69F1E488-3C57-4380-9BA0-CFFCBA5721F0}"/>
              </a:ext>
            </a:extLst>
          </xdr:cNvPr>
          <xdr:cNvCxnSpPr>
            <a:stCxn id="149" idx="3"/>
            <a:endCxn id="14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200526</xdr:colOff>
      <xdr:row>31</xdr:row>
      <xdr:rowOff>60157</xdr:rowOff>
    </xdr:from>
    <xdr:to>
      <xdr:col>12</xdr:col>
      <xdr:colOff>323526</xdr:colOff>
      <xdr:row>32</xdr:row>
      <xdr:rowOff>30484</xdr:rowOff>
    </xdr:to>
    <xdr:grpSp>
      <xdr:nvGrpSpPr>
        <xdr:cNvPr id="152" name="Group 151">
          <a:extLst>
            <a:ext uri="{FF2B5EF4-FFF2-40B4-BE49-F238E27FC236}">
              <a16:creationId xmlns:a16="http://schemas.microsoft.com/office/drawing/2014/main" id="{92F1607A-6271-4297-AD5E-B76F250C18D3}"/>
            </a:ext>
          </a:extLst>
        </xdr:cNvPr>
        <xdr:cNvGrpSpPr/>
      </xdr:nvGrpSpPr>
      <xdr:grpSpPr>
        <a:xfrm>
          <a:off x="4315326" y="4803607"/>
          <a:ext cx="123000" cy="12272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53" name="Oval 152">
            <a:extLst>
              <a:ext uri="{FF2B5EF4-FFF2-40B4-BE49-F238E27FC236}">
                <a16:creationId xmlns:a16="http://schemas.microsoft.com/office/drawing/2014/main" id="{04617CC9-E86A-4613-B8BA-2B53F98B407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153">
            <a:extLst>
              <a:ext uri="{FF2B5EF4-FFF2-40B4-BE49-F238E27FC236}">
                <a16:creationId xmlns:a16="http://schemas.microsoft.com/office/drawing/2014/main" id="{76173024-D1DA-4097-8C42-284E7C2878B6}"/>
              </a:ext>
            </a:extLst>
          </xdr:cNvPr>
          <xdr:cNvCxnSpPr>
            <a:stCxn id="153" idx="1"/>
            <a:endCxn id="15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88751918-0F60-4574-BE33-573B10857AEC}"/>
              </a:ext>
            </a:extLst>
          </xdr:cNvPr>
          <xdr:cNvCxnSpPr>
            <a:stCxn id="153" idx="3"/>
            <a:endCxn id="15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130341</xdr:colOff>
      <xdr:row>38</xdr:row>
      <xdr:rowOff>75197</xdr:rowOff>
    </xdr:from>
    <xdr:to>
      <xdr:col>11</xdr:col>
      <xdr:colOff>253341</xdr:colOff>
      <xdr:row>39</xdr:row>
      <xdr:rowOff>45523</xdr:rowOff>
    </xdr:to>
    <xdr:grpSp>
      <xdr:nvGrpSpPr>
        <xdr:cNvPr id="156" name="Group 155">
          <a:extLst>
            <a:ext uri="{FF2B5EF4-FFF2-40B4-BE49-F238E27FC236}">
              <a16:creationId xmlns:a16="http://schemas.microsoft.com/office/drawing/2014/main" id="{333234AB-8FF9-4AA6-A7FA-A9A22240FD1F}"/>
            </a:ext>
          </a:extLst>
        </xdr:cNvPr>
        <xdr:cNvGrpSpPr/>
      </xdr:nvGrpSpPr>
      <xdr:grpSpPr>
        <a:xfrm>
          <a:off x="3864141" y="5904497"/>
          <a:ext cx="123000" cy="12272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57" name="Oval 156">
            <a:extLst>
              <a:ext uri="{FF2B5EF4-FFF2-40B4-BE49-F238E27FC236}">
                <a16:creationId xmlns:a16="http://schemas.microsoft.com/office/drawing/2014/main" id="{7B622513-B9FC-4E4A-A9CE-63BAAB2F0A2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8" name="Straight Connector 157">
            <a:extLst>
              <a:ext uri="{FF2B5EF4-FFF2-40B4-BE49-F238E27FC236}">
                <a16:creationId xmlns:a16="http://schemas.microsoft.com/office/drawing/2014/main" id="{98BE7A1B-430F-4DC6-9CFD-8ECB1E98AFF1}"/>
              </a:ext>
            </a:extLst>
          </xdr:cNvPr>
          <xdr:cNvCxnSpPr>
            <a:stCxn id="157" idx="1"/>
            <a:endCxn id="15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9" name="Straight Connector 158">
            <a:extLst>
              <a:ext uri="{FF2B5EF4-FFF2-40B4-BE49-F238E27FC236}">
                <a16:creationId xmlns:a16="http://schemas.microsoft.com/office/drawing/2014/main" id="{8B9D3981-10BD-4443-9FD8-5B78FE8C3333}"/>
              </a:ext>
            </a:extLst>
          </xdr:cNvPr>
          <xdr:cNvCxnSpPr>
            <a:stCxn id="157" idx="3"/>
            <a:endCxn id="15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225592</xdr:colOff>
      <xdr:row>45</xdr:row>
      <xdr:rowOff>10026</xdr:rowOff>
    </xdr:from>
    <xdr:to>
      <xdr:col>12</xdr:col>
      <xdr:colOff>348592</xdr:colOff>
      <xdr:row>45</xdr:row>
      <xdr:rowOff>130747</xdr:rowOff>
    </xdr:to>
    <xdr:grpSp>
      <xdr:nvGrpSpPr>
        <xdr:cNvPr id="160" name="Group 159">
          <a:extLst>
            <a:ext uri="{FF2B5EF4-FFF2-40B4-BE49-F238E27FC236}">
              <a16:creationId xmlns:a16="http://schemas.microsoft.com/office/drawing/2014/main" id="{DD668502-B7AD-4DE1-A31B-4A965A68D9D3}"/>
            </a:ext>
          </a:extLst>
        </xdr:cNvPr>
        <xdr:cNvGrpSpPr/>
      </xdr:nvGrpSpPr>
      <xdr:grpSpPr>
        <a:xfrm>
          <a:off x="4340392" y="6906126"/>
          <a:ext cx="123000" cy="12072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61" name="Oval 160">
            <a:extLst>
              <a:ext uri="{FF2B5EF4-FFF2-40B4-BE49-F238E27FC236}">
                <a16:creationId xmlns:a16="http://schemas.microsoft.com/office/drawing/2014/main" id="{5FCE072D-AE3D-4082-8494-E1FB9104CB0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2" name="Straight Connector 161">
            <a:extLst>
              <a:ext uri="{FF2B5EF4-FFF2-40B4-BE49-F238E27FC236}">
                <a16:creationId xmlns:a16="http://schemas.microsoft.com/office/drawing/2014/main" id="{CA738259-C4ED-4965-B838-B1789C4A3585}"/>
              </a:ext>
            </a:extLst>
          </xdr:cNvPr>
          <xdr:cNvCxnSpPr>
            <a:stCxn id="161" idx="1"/>
            <a:endCxn id="16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3" name="Straight Connector 162">
            <a:extLst>
              <a:ext uri="{FF2B5EF4-FFF2-40B4-BE49-F238E27FC236}">
                <a16:creationId xmlns:a16="http://schemas.microsoft.com/office/drawing/2014/main" id="{20D40CC2-889C-4867-BC87-9B001A3C166C}"/>
              </a:ext>
            </a:extLst>
          </xdr:cNvPr>
          <xdr:cNvCxnSpPr>
            <a:stCxn id="161" idx="3"/>
            <a:endCxn id="16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360948</xdr:colOff>
      <xdr:row>21</xdr:row>
      <xdr:rowOff>10027</xdr:rowOff>
    </xdr:from>
    <xdr:to>
      <xdr:col>13</xdr:col>
      <xdr:colOff>193841</xdr:colOff>
      <xdr:row>23</xdr:row>
      <xdr:rowOff>23413</xdr:rowOff>
    </xdr:to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7A95F6B7-39D2-48CC-B303-36ECDEECB5EC}"/>
            </a:ext>
          </a:extLst>
        </xdr:cNvPr>
        <xdr:cNvSpPr txBox="1"/>
      </xdr:nvSpPr>
      <xdr:spPr>
        <a:xfrm rot="5400000">
          <a:off x="4423602" y="3291148"/>
          <a:ext cx="318186" cy="2138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11</xdr:col>
      <xdr:colOff>235328</xdr:colOff>
      <xdr:row>32</xdr:row>
      <xdr:rowOff>12805</xdr:rowOff>
    </xdr:from>
    <xdr:to>
      <xdr:col>12</xdr:col>
      <xdr:colOff>305513</xdr:colOff>
      <xdr:row>38</xdr:row>
      <xdr:rowOff>92876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60D08F4E-AB47-4B12-AC60-661CC49941CA}"/>
            </a:ext>
          </a:extLst>
        </xdr:cNvPr>
        <xdr:cNvCxnSpPr>
          <a:cxnSpLocks/>
          <a:stCxn id="153" idx="5"/>
          <a:endCxn id="157" idx="7"/>
        </xdr:cNvCxnSpPr>
      </xdr:nvCxnSpPr>
      <xdr:spPr>
        <a:xfrm flipH="1">
          <a:off x="3969128" y="4908655"/>
          <a:ext cx="451185" cy="1013521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235328</xdr:colOff>
      <xdr:row>38</xdr:row>
      <xdr:rowOff>92876</xdr:rowOff>
    </xdr:from>
    <xdr:to>
      <xdr:col>12</xdr:col>
      <xdr:colOff>348592</xdr:colOff>
      <xdr:row>45</xdr:row>
      <xdr:rowOff>70387</xdr:rowOff>
    </xdr:to>
    <xdr:cxnSp macro="">
      <xdr:nvCxnSpPr>
        <xdr:cNvPr id="166" name="Straight Connector 165">
          <a:extLst>
            <a:ext uri="{FF2B5EF4-FFF2-40B4-BE49-F238E27FC236}">
              <a16:creationId xmlns:a16="http://schemas.microsoft.com/office/drawing/2014/main" id="{AA574C35-AEC8-4F51-A7A8-4B60AE7DB638}"/>
            </a:ext>
          </a:extLst>
        </xdr:cNvPr>
        <xdr:cNvCxnSpPr>
          <a:cxnSpLocks/>
          <a:stCxn id="157" idx="7"/>
          <a:endCxn id="161" idx="6"/>
        </xdr:cNvCxnSpPr>
      </xdr:nvCxnSpPr>
      <xdr:spPr>
        <a:xfrm>
          <a:off x="3969128" y="5922176"/>
          <a:ext cx="494264" cy="1044311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348592</xdr:colOff>
      <xdr:row>45</xdr:row>
      <xdr:rowOff>70387</xdr:rowOff>
    </xdr:from>
    <xdr:to>
      <xdr:col>13</xdr:col>
      <xdr:colOff>186240</xdr:colOff>
      <xdr:row>52</xdr:row>
      <xdr:rowOff>40971</xdr:rowOff>
    </xdr:to>
    <xdr:cxnSp macro="">
      <xdr:nvCxnSpPr>
        <xdr:cNvPr id="167" name="Straight Connector 166">
          <a:extLst>
            <a:ext uri="{FF2B5EF4-FFF2-40B4-BE49-F238E27FC236}">
              <a16:creationId xmlns:a16="http://schemas.microsoft.com/office/drawing/2014/main" id="{DAF0BEAF-5E7E-44EB-B179-48A29BE9A894}"/>
            </a:ext>
          </a:extLst>
        </xdr:cNvPr>
        <xdr:cNvCxnSpPr>
          <a:cxnSpLocks/>
          <a:stCxn id="161" idx="6"/>
          <a:endCxn id="120" idx="1"/>
        </xdr:cNvCxnSpPr>
      </xdr:nvCxnSpPr>
      <xdr:spPr>
        <a:xfrm>
          <a:off x="4463392" y="6966487"/>
          <a:ext cx="218648" cy="1142159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65485</xdr:colOff>
      <xdr:row>42</xdr:row>
      <xdr:rowOff>125016</xdr:rowOff>
    </xdr:from>
    <xdr:to>
      <xdr:col>10</xdr:col>
      <xdr:colOff>188485</xdr:colOff>
      <xdr:row>43</xdr:row>
      <xdr:rowOff>90956</xdr:rowOff>
    </xdr:to>
    <xdr:grpSp>
      <xdr:nvGrpSpPr>
        <xdr:cNvPr id="168" name="Group 167">
          <a:extLst>
            <a:ext uri="{FF2B5EF4-FFF2-40B4-BE49-F238E27FC236}">
              <a16:creationId xmlns:a16="http://schemas.microsoft.com/office/drawing/2014/main" id="{7A2CEE0C-3D79-4872-A1A2-D8157081745F}"/>
            </a:ext>
          </a:extLst>
        </xdr:cNvPr>
        <xdr:cNvGrpSpPr/>
      </xdr:nvGrpSpPr>
      <xdr:grpSpPr>
        <a:xfrm>
          <a:off x="3418285" y="6563916"/>
          <a:ext cx="123000" cy="11834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69" name="Oval 168">
            <a:extLst>
              <a:ext uri="{FF2B5EF4-FFF2-40B4-BE49-F238E27FC236}">
                <a16:creationId xmlns:a16="http://schemas.microsoft.com/office/drawing/2014/main" id="{22C62157-23F3-40A1-AED4-B0D796F0AB7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0" name="Straight Connector 169">
            <a:extLst>
              <a:ext uri="{FF2B5EF4-FFF2-40B4-BE49-F238E27FC236}">
                <a16:creationId xmlns:a16="http://schemas.microsoft.com/office/drawing/2014/main" id="{B1647682-1F1B-445C-9145-39D9603E3FC3}"/>
              </a:ext>
            </a:extLst>
          </xdr:cNvPr>
          <xdr:cNvCxnSpPr>
            <a:stCxn id="169" idx="1"/>
            <a:endCxn id="16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E10EFF28-0AF9-45A8-8A34-FB7788743FEF}"/>
              </a:ext>
            </a:extLst>
          </xdr:cNvPr>
          <xdr:cNvCxnSpPr>
            <a:stCxn id="169" idx="3"/>
            <a:endCxn id="16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166688</xdr:colOff>
      <xdr:row>42</xdr:row>
      <xdr:rowOff>142875</xdr:rowOff>
    </xdr:from>
    <xdr:to>
      <xdr:col>7</xdr:col>
      <xdr:colOff>289688</xdr:colOff>
      <xdr:row>43</xdr:row>
      <xdr:rowOff>108815</xdr:rowOff>
    </xdr:to>
    <xdr:grpSp>
      <xdr:nvGrpSpPr>
        <xdr:cNvPr id="172" name="Group 171">
          <a:extLst>
            <a:ext uri="{FF2B5EF4-FFF2-40B4-BE49-F238E27FC236}">
              <a16:creationId xmlns:a16="http://schemas.microsoft.com/office/drawing/2014/main" id="{933EDDEE-4B84-408F-A260-B3E2DFA57486}"/>
            </a:ext>
          </a:extLst>
        </xdr:cNvPr>
        <xdr:cNvGrpSpPr/>
      </xdr:nvGrpSpPr>
      <xdr:grpSpPr>
        <a:xfrm>
          <a:off x="2376488" y="6581775"/>
          <a:ext cx="123000" cy="11834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73" name="Oval 172">
            <a:extLst>
              <a:ext uri="{FF2B5EF4-FFF2-40B4-BE49-F238E27FC236}">
                <a16:creationId xmlns:a16="http://schemas.microsoft.com/office/drawing/2014/main" id="{44B2E361-0761-48BC-9D7F-51A0A956320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4" name="Straight Connector 173">
            <a:extLst>
              <a:ext uri="{FF2B5EF4-FFF2-40B4-BE49-F238E27FC236}">
                <a16:creationId xmlns:a16="http://schemas.microsoft.com/office/drawing/2014/main" id="{2FD25120-2BF8-4B9A-B568-F247C075D63B}"/>
              </a:ext>
            </a:extLst>
          </xdr:cNvPr>
          <xdr:cNvCxnSpPr>
            <a:stCxn id="173" idx="1"/>
            <a:endCxn id="17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174">
            <a:extLst>
              <a:ext uri="{FF2B5EF4-FFF2-40B4-BE49-F238E27FC236}">
                <a16:creationId xmlns:a16="http://schemas.microsoft.com/office/drawing/2014/main" id="{4E5BDF46-AE02-44AD-AFAA-478307A2A3DB}"/>
              </a:ext>
            </a:extLst>
          </xdr:cNvPr>
          <xdr:cNvCxnSpPr>
            <a:stCxn id="173" idx="3"/>
            <a:endCxn id="17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27385</xdr:colOff>
      <xdr:row>42</xdr:row>
      <xdr:rowOff>104775</xdr:rowOff>
    </xdr:from>
    <xdr:to>
      <xdr:col>5</xdr:col>
      <xdr:colOff>150385</xdr:colOff>
      <xdr:row>43</xdr:row>
      <xdr:rowOff>70715</xdr:rowOff>
    </xdr:to>
    <xdr:grpSp>
      <xdr:nvGrpSpPr>
        <xdr:cNvPr id="176" name="Group 175">
          <a:extLst>
            <a:ext uri="{FF2B5EF4-FFF2-40B4-BE49-F238E27FC236}">
              <a16:creationId xmlns:a16="http://schemas.microsoft.com/office/drawing/2014/main" id="{616A9966-EEAE-4FE3-8436-261C6969A8BE}"/>
            </a:ext>
          </a:extLst>
        </xdr:cNvPr>
        <xdr:cNvGrpSpPr/>
      </xdr:nvGrpSpPr>
      <xdr:grpSpPr>
        <a:xfrm>
          <a:off x="1475185" y="6543675"/>
          <a:ext cx="123000" cy="11834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77" name="Oval 176">
            <a:extLst>
              <a:ext uri="{FF2B5EF4-FFF2-40B4-BE49-F238E27FC236}">
                <a16:creationId xmlns:a16="http://schemas.microsoft.com/office/drawing/2014/main" id="{D15E663D-7338-45DA-A415-778AC0A1567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8" name="Straight Connector 177">
            <a:extLst>
              <a:ext uri="{FF2B5EF4-FFF2-40B4-BE49-F238E27FC236}">
                <a16:creationId xmlns:a16="http://schemas.microsoft.com/office/drawing/2014/main" id="{A16DD44E-EE8F-4E5C-8D08-F0E58AA91872}"/>
              </a:ext>
            </a:extLst>
          </xdr:cNvPr>
          <xdr:cNvCxnSpPr>
            <a:stCxn id="177" idx="1"/>
            <a:endCxn id="17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A3E23CFA-0FF9-40A2-A3FB-C9DF0C73930A}"/>
              </a:ext>
            </a:extLst>
          </xdr:cNvPr>
          <xdr:cNvCxnSpPr>
            <a:stCxn id="177" idx="3"/>
            <a:endCxn id="17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219881</xdr:colOff>
      <xdr:row>36</xdr:row>
      <xdr:rowOff>5953</xdr:rowOff>
    </xdr:from>
    <xdr:to>
      <xdr:col>4</xdr:col>
      <xdr:colOff>248841</xdr:colOff>
      <xdr:row>44</xdr:row>
      <xdr:rowOff>21937</xdr:rowOff>
    </xdr:to>
    <xdr:cxnSp macro="">
      <xdr:nvCxnSpPr>
        <xdr:cNvPr id="180" name="Straight Connector 179">
          <a:extLst>
            <a:ext uri="{FF2B5EF4-FFF2-40B4-BE49-F238E27FC236}">
              <a16:creationId xmlns:a16="http://schemas.microsoft.com/office/drawing/2014/main" id="{109E1A71-2530-47C2-B872-AD5DECAAA8B0}"/>
            </a:ext>
          </a:extLst>
        </xdr:cNvPr>
        <xdr:cNvCxnSpPr/>
      </xdr:nvCxnSpPr>
      <xdr:spPr>
        <a:xfrm flipV="1">
          <a:off x="1286681" y="5511403"/>
          <a:ext cx="28960" cy="1254234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188925</xdr:colOff>
      <xdr:row>26</xdr:row>
      <xdr:rowOff>78441</xdr:rowOff>
    </xdr:from>
    <xdr:to>
      <xdr:col>6</xdr:col>
      <xdr:colOff>212911</xdr:colOff>
      <xdr:row>35</xdr:row>
      <xdr:rowOff>81469</xdr:rowOff>
    </xdr:to>
    <xdr:cxnSp macro="">
      <xdr:nvCxnSpPr>
        <xdr:cNvPr id="181" name="Straight Connector 180">
          <a:extLst>
            <a:ext uri="{FF2B5EF4-FFF2-40B4-BE49-F238E27FC236}">
              <a16:creationId xmlns:a16="http://schemas.microsoft.com/office/drawing/2014/main" id="{8CAB0AB2-1F9F-42C6-9DD6-28F2066CF910}"/>
            </a:ext>
          </a:extLst>
        </xdr:cNvPr>
        <xdr:cNvCxnSpPr/>
      </xdr:nvCxnSpPr>
      <xdr:spPr>
        <a:xfrm flipV="1">
          <a:off x="2017725" y="4069416"/>
          <a:ext cx="23986" cy="1365103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125017</xdr:colOff>
      <xdr:row>35</xdr:row>
      <xdr:rowOff>136922</xdr:rowOff>
    </xdr:from>
    <xdr:to>
      <xdr:col>6</xdr:col>
      <xdr:colOff>285751</xdr:colOff>
      <xdr:row>35</xdr:row>
      <xdr:rowOff>136922</xdr:rowOff>
    </xdr:to>
    <xdr:cxnSp macro="">
      <xdr:nvCxnSpPr>
        <xdr:cNvPr id="182" name="Straight Connector 181">
          <a:extLst>
            <a:ext uri="{FF2B5EF4-FFF2-40B4-BE49-F238E27FC236}">
              <a16:creationId xmlns:a16="http://schemas.microsoft.com/office/drawing/2014/main" id="{FC717476-87D3-49CE-B786-D76D09B2C65B}"/>
            </a:ext>
          </a:extLst>
        </xdr:cNvPr>
        <xdr:cNvCxnSpPr/>
      </xdr:nvCxnSpPr>
      <xdr:spPr>
        <a:xfrm flipH="1">
          <a:off x="1191817" y="5489972"/>
          <a:ext cx="922734" cy="0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150385</xdr:colOff>
      <xdr:row>43</xdr:row>
      <xdr:rowOff>10355</xdr:rowOff>
    </xdr:from>
    <xdr:to>
      <xdr:col>10</xdr:col>
      <xdr:colOff>65485</xdr:colOff>
      <xdr:row>43</xdr:row>
      <xdr:rowOff>30596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DED8C150-8CB2-49BE-A878-FCFE8E63CBA6}"/>
            </a:ext>
          </a:extLst>
        </xdr:cNvPr>
        <xdr:cNvCxnSpPr>
          <a:stCxn id="177" idx="6"/>
          <a:endCxn id="169" idx="2"/>
        </xdr:cNvCxnSpPr>
      </xdr:nvCxnSpPr>
      <xdr:spPr>
        <a:xfrm>
          <a:off x="1598185" y="6601655"/>
          <a:ext cx="1820100" cy="20241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212481</xdr:colOff>
      <xdr:row>9</xdr:row>
      <xdr:rowOff>7327</xdr:rowOff>
    </xdr:from>
    <xdr:to>
      <xdr:col>9</xdr:col>
      <xdr:colOff>327316</xdr:colOff>
      <xdr:row>9</xdr:row>
      <xdr:rowOff>131517</xdr:rowOff>
    </xdr:to>
    <xdr:grpSp>
      <xdr:nvGrpSpPr>
        <xdr:cNvPr id="184" name="Group 183">
          <a:extLst>
            <a:ext uri="{FF2B5EF4-FFF2-40B4-BE49-F238E27FC236}">
              <a16:creationId xmlns:a16="http://schemas.microsoft.com/office/drawing/2014/main" id="{B596103F-9BF2-4D6A-8D6D-BD8E394E5C8A}"/>
            </a:ext>
          </a:extLst>
        </xdr:cNvPr>
        <xdr:cNvGrpSpPr/>
      </xdr:nvGrpSpPr>
      <xdr:grpSpPr>
        <a:xfrm>
          <a:off x="3184281" y="1397977"/>
          <a:ext cx="114835" cy="12419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5" name="Oval 184">
            <a:extLst>
              <a:ext uri="{FF2B5EF4-FFF2-40B4-BE49-F238E27FC236}">
                <a16:creationId xmlns:a16="http://schemas.microsoft.com/office/drawing/2014/main" id="{6ADA0637-61AF-4DD3-B763-859297DC23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6" name="Straight Connector 185">
            <a:extLst>
              <a:ext uri="{FF2B5EF4-FFF2-40B4-BE49-F238E27FC236}">
                <a16:creationId xmlns:a16="http://schemas.microsoft.com/office/drawing/2014/main" id="{199E24CD-5962-4D3C-8B3C-EF644C121FF5}"/>
              </a:ext>
            </a:extLst>
          </xdr:cNvPr>
          <xdr:cNvCxnSpPr>
            <a:stCxn id="185" idx="1"/>
            <a:endCxn id="18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Straight Connector 186">
            <a:extLst>
              <a:ext uri="{FF2B5EF4-FFF2-40B4-BE49-F238E27FC236}">
                <a16:creationId xmlns:a16="http://schemas.microsoft.com/office/drawing/2014/main" id="{4698D8AE-A929-468F-8D35-1EDA8FB60F16}"/>
              </a:ext>
            </a:extLst>
          </xdr:cNvPr>
          <xdr:cNvCxnSpPr>
            <a:stCxn id="185" idx="3"/>
            <a:endCxn id="18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365467</xdr:colOff>
      <xdr:row>9</xdr:row>
      <xdr:rowOff>86756</xdr:rowOff>
    </xdr:from>
    <xdr:to>
      <xdr:col>13</xdr:col>
      <xdr:colOff>2146</xdr:colOff>
      <xdr:row>13</xdr:row>
      <xdr:rowOff>149551</xdr:rowOff>
    </xdr:to>
    <xdr:cxnSp macro="">
      <xdr:nvCxnSpPr>
        <xdr:cNvPr id="188" name="Straight Connector 187">
          <a:extLst>
            <a:ext uri="{FF2B5EF4-FFF2-40B4-BE49-F238E27FC236}">
              <a16:creationId xmlns:a16="http://schemas.microsoft.com/office/drawing/2014/main" id="{28151C6E-200B-4C55-8085-A03A2D28F2CB}"/>
            </a:ext>
          </a:extLst>
        </xdr:cNvPr>
        <xdr:cNvCxnSpPr>
          <a:stCxn id="92" idx="2"/>
          <a:endCxn id="76" idx="3"/>
        </xdr:cNvCxnSpPr>
      </xdr:nvCxnSpPr>
      <xdr:spPr>
        <a:xfrm flipV="1">
          <a:off x="4480267" y="1477406"/>
          <a:ext cx="17679" cy="681920"/>
        </a:xfrm>
        <a:prstGeom prst="line">
          <a:avLst/>
        </a:prstGeom>
        <a:ln w="12700" cap="flat" cmpd="sng" algn="ctr">
          <a:solidFill>
            <a:srgbClr val="FF000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365467</xdr:colOff>
      <xdr:row>13</xdr:row>
      <xdr:rowOff>149551</xdr:rowOff>
    </xdr:from>
    <xdr:to>
      <xdr:col>13</xdr:col>
      <xdr:colOff>2973</xdr:colOff>
      <xdr:row>18</xdr:row>
      <xdr:rowOff>148529</xdr:rowOff>
    </xdr:to>
    <xdr:cxnSp macro="">
      <xdr:nvCxnSpPr>
        <xdr:cNvPr id="189" name="Straight Connector 188">
          <a:extLst>
            <a:ext uri="{FF2B5EF4-FFF2-40B4-BE49-F238E27FC236}">
              <a16:creationId xmlns:a16="http://schemas.microsoft.com/office/drawing/2014/main" id="{7DB26798-81AF-433A-BD1E-2C1B35AF0852}"/>
            </a:ext>
          </a:extLst>
        </xdr:cNvPr>
        <xdr:cNvCxnSpPr>
          <a:stCxn id="145" idx="1"/>
          <a:endCxn id="92" idx="2"/>
        </xdr:cNvCxnSpPr>
      </xdr:nvCxnSpPr>
      <xdr:spPr>
        <a:xfrm flipH="1" flipV="1">
          <a:off x="4480267" y="2159326"/>
          <a:ext cx="18506" cy="760978"/>
        </a:xfrm>
        <a:prstGeom prst="line">
          <a:avLst/>
        </a:prstGeom>
        <a:ln w="12700" cap="flat" cmpd="sng" algn="ctr">
          <a:solidFill>
            <a:srgbClr val="FF000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328828</xdr:colOff>
      <xdr:row>19</xdr:row>
      <xdr:rowOff>82481</xdr:rowOff>
    </xdr:from>
    <xdr:to>
      <xdr:col>13</xdr:col>
      <xdr:colOff>2973</xdr:colOff>
      <xdr:row>25</xdr:row>
      <xdr:rowOff>78345</xdr:rowOff>
    </xdr:to>
    <xdr:cxnSp macro="">
      <xdr:nvCxnSpPr>
        <xdr:cNvPr id="190" name="Straight Connector 189">
          <a:extLst>
            <a:ext uri="{FF2B5EF4-FFF2-40B4-BE49-F238E27FC236}">
              <a16:creationId xmlns:a16="http://schemas.microsoft.com/office/drawing/2014/main" id="{B060B7B6-94E9-4B4E-9E55-C030B607DACD}"/>
            </a:ext>
          </a:extLst>
        </xdr:cNvPr>
        <xdr:cNvCxnSpPr>
          <a:stCxn id="149" idx="1"/>
          <a:endCxn id="145" idx="3"/>
        </xdr:cNvCxnSpPr>
      </xdr:nvCxnSpPr>
      <xdr:spPr>
        <a:xfrm flipV="1">
          <a:off x="4443628" y="3006656"/>
          <a:ext cx="55145" cy="910264"/>
        </a:xfrm>
        <a:prstGeom prst="line">
          <a:avLst/>
        </a:prstGeom>
        <a:ln w="12700" cap="flat" cmpd="sng" algn="ctr">
          <a:solidFill>
            <a:srgbClr val="FF000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218539</xdr:colOff>
      <xdr:row>25</xdr:row>
      <xdr:rowOff>122254</xdr:rowOff>
    </xdr:from>
    <xdr:to>
      <xdr:col>12</xdr:col>
      <xdr:colOff>310815</xdr:colOff>
      <xdr:row>31</xdr:row>
      <xdr:rowOff>78344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C77D4478-7490-4BA7-A505-6242896B7AA2}"/>
            </a:ext>
          </a:extLst>
        </xdr:cNvPr>
        <xdr:cNvCxnSpPr>
          <a:stCxn id="153" idx="1"/>
          <a:endCxn id="149" idx="2"/>
        </xdr:cNvCxnSpPr>
      </xdr:nvCxnSpPr>
      <xdr:spPr>
        <a:xfrm flipV="1">
          <a:off x="4333339" y="3960829"/>
          <a:ext cx="92276" cy="860965"/>
        </a:xfrm>
        <a:prstGeom prst="line">
          <a:avLst/>
        </a:prstGeom>
        <a:ln w="12700" cap="flat" cmpd="sng" algn="ctr">
          <a:solidFill>
            <a:srgbClr val="FF000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148354</xdr:colOff>
      <xdr:row>31</xdr:row>
      <xdr:rowOff>122253</xdr:rowOff>
    </xdr:from>
    <xdr:to>
      <xdr:col>12</xdr:col>
      <xdr:colOff>200526</xdr:colOff>
      <xdr:row>38</xdr:row>
      <xdr:rowOff>93384</xdr:rowOff>
    </xdr:to>
    <xdr:cxnSp macro="">
      <xdr:nvCxnSpPr>
        <xdr:cNvPr id="192" name="Straight Connector 191">
          <a:extLst>
            <a:ext uri="{FF2B5EF4-FFF2-40B4-BE49-F238E27FC236}">
              <a16:creationId xmlns:a16="http://schemas.microsoft.com/office/drawing/2014/main" id="{CEE346F4-B53C-4586-8004-B346E142EA35}"/>
            </a:ext>
          </a:extLst>
        </xdr:cNvPr>
        <xdr:cNvCxnSpPr>
          <a:stCxn id="157" idx="1"/>
          <a:endCxn id="153" idx="2"/>
        </xdr:cNvCxnSpPr>
      </xdr:nvCxnSpPr>
      <xdr:spPr>
        <a:xfrm flipV="1">
          <a:off x="3882154" y="4865703"/>
          <a:ext cx="433172" cy="1056981"/>
        </a:xfrm>
        <a:prstGeom prst="line">
          <a:avLst/>
        </a:prstGeom>
        <a:ln w="12700" cap="flat" cmpd="sng" algn="ctr">
          <a:solidFill>
            <a:srgbClr val="FF000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148354</xdr:colOff>
      <xdr:row>39</xdr:row>
      <xdr:rowOff>27336</xdr:rowOff>
    </xdr:from>
    <xdr:to>
      <xdr:col>12</xdr:col>
      <xdr:colOff>225592</xdr:colOff>
      <xdr:row>45</xdr:row>
      <xdr:rowOff>70387</xdr:rowOff>
    </xdr:to>
    <xdr:cxnSp macro="">
      <xdr:nvCxnSpPr>
        <xdr:cNvPr id="193" name="Straight Connector 192">
          <a:extLst>
            <a:ext uri="{FF2B5EF4-FFF2-40B4-BE49-F238E27FC236}">
              <a16:creationId xmlns:a16="http://schemas.microsoft.com/office/drawing/2014/main" id="{D0FA7B13-E194-4257-91B8-9880E94245C4}"/>
            </a:ext>
          </a:extLst>
        </xdr:cNvPr>
        <xdr:cNvCxnSpPr>
          <a:stCxn id="161" idx="2"/>
          <a:endCxn id="157" idx="3"/>
        </xdr:cNvCxnSpPr>
      </xdr:nvCxnSpPr>
      <xdr:spPr>
        <a:xfrm flipH="1" flipV="1">
          <a:off x="3882154" y="6009036"/>
          <a:ext cx="458238" cy="957451"/>
        </a:xfrm>
        <a:prstGeom prst="line">
          <a:avLst/>
        </a:prstGeom>
        <a:ln w="12700" cap="flat" cmpd="sng" algn="ctr">
          <a:solidFill>
            <a:srgbClr val="FF000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366346</xdr:colOff>
      <xdr:row>44</xdr:row>
      <xdr:rowOff>21978</xdr:rowOff>
    </xdr:from>
    <xdr:to>
      <xdr:col>13</xdr:col>
      <xdr:colOff>109903</xdr:colOff>
      <xdr:row>45</xdr:row>
      <xdr:rowOff>7326</xdr:rowOff>
    </xdr:to>
    <xdr:sp macro="" textlink="">
      <xdr:nvSpPr>
        <xdr:cNvPr id="194" name="Isosceles Triangle 193">
          <a:extLst>
            <a:ext uri="{FF2B5EF4-FFF2-40B4-BE49-F238E27FC236}">
              <a16:creationId xmlns:a16="http://schemas.microsoft.com/office/drawing/2014/main" id="{783FEA11-0ABE-4BE4-BB9C-1AAEFC57F25D}"/>
            </a:ext>
          </a:extLst>
        </xdr:cNvPr>
        <xdr:cNvSpPr/>
      </xdr:nvSpPr>
      <xdr:spPr>
        <a:xfrm>
          <a:off x="4481146" y="6765678"/>
          <a:ext cx="124557" cy="137748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153866</xdr:colOff>
      <xdr:row>42</xdr:row>
      <xdr:rowOff>73269</xdr:rowOff>
    </xdr:from>
    <xdr:to>
      <xdr:col>9</xdr:col>
      <xdr:colOff>170863</xdr:colOff>
      <xdr:row>43</xdr:row>
      <xdr:rowOff>140237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272B0090-F4DA-47D2-BCF9-45C6D0FC68FF}"/>
            </a:ext>
          </a:extLst>
        </xdr:cNvPr>
        <xdr:cNvSpPr txBox="1"/>
      </xdr:nvSpPr>
      <xdr:spPr>
        <a:xfrm rot="178090">
          <a:off x="2744666" y="6512169"/>
          <a:ext cx="397997" cy="219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6</xdr:col>
      <xdr:colOff>36634</xdr:colOff>
      <xdr:row>42</xdr:row>
      <xdr:rowOff>73269</xdr:rowOff>
    </xdr:from>
    <xdr:to>
      <xdr:col>7</xdr:col>
      <xdr:colOff>53631</xdr:colOff>
      <xdr:row>43</xdr:row>
      <xdr:rowOff>140237</xdr:rowOff>
    </xdr:to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A84DC07A-E2EF-4BEA-AF65-A8DEED1E9EB9}"/>
            </a:ext>
          </a:extLst>
        </xdr:cNvPr>
        <xdr:cNvSpPr txBox="1"/>
      </xdr:nvSpPr>
      <xdr:spPr>
        <a:xfrm rot="309515">
          <a:off x="1865434" y="6512169"/>
          <a:ext cx="397997" cy="219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11</xdr:col>
      <xdr:colOff>352352</xdr:colOff>
      <xdr:row>40</xdr:row>
      <xdr:rowOff>72610</xdr:rowOff>
    </xdr:from>
    <xdr:to>
      <xdr:col>12</xdr:col>
      <xdr:colOff>192185</xdr:colOff>
      <xdr:row>43</xdr:row>
      <xdr:rowOff>9011</xdr:rowOff>
    </xdr:to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2A803C6F-3368-4274-9775-C49E8FE5E64B}"/>
            </a:ext>
          </a:extLst>
        </xdr:cNvPr>
        <xdr:cNvSpPr txBox="1"/>
      </xdr:nvSpPr>
      <xdr:spPr>
        <a:xfrm rot="4197994">
          <a:off x="3999768" y="6293094"/>
          <a:ext cx="393601" cy="2208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12</xdr:col>
      <xdr:colOff>337698</xdr:colOff>
      <xdr:row>47</xdr:row>
      <xdr:rowOff>28647</xdr:rowOff>
    </xdr:from>
    <xdr:to>
      <xdr:col>13</xdr:col>
      <xdr:colOff>177531</xdr:colOff>
      <xdr:row>49</xdr:row>
      <xdr:rowOff>111587</xdr:rowOff>
    </xdr:to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F1B6533B-D148-46F8-BEB8-D922AB09ED33}"/>
            </a:ext>
          </a:extLst>
        </xdr:cNvPr>
        <xdr:cNvSpPr txBox="1"/>
      </xdr:nvSpPr>
      <xdr:spPr>
        <a:xfrm rot="5100456">
          <a:off x="4364282" y="7317763"/>
          <a:ext cx="397265" cy="2208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5</xdr:col>
      <xdr:colOff>36770</xdr:colOff>
      <xdr:row>36</xdr:row>
      <xdr:rowOff>153029</xdr:rowOff>
    </xdr:from>
    <xdr:to>
      <xdr:col>5</xdr:col>
      <xdr:colOff>159770</xdr:colOff>
      <xdr:row>37</xdr:row>
      <xdr:rowOff>118969</xdr:rowOff>
    </xdr:to>
    <xdr:grpSp>
      <xdr:nvGrpSpPr>
        <xdr:cNvPr id="199" name="Group 198">
          <a:extLst>
            <a:ext uri="{FF2B5EF4-FFF2-40B4-BE49-F238E27FC236}">
              <a16:creationId xmlns:a16="http://schemas.microsoft.com/office/drawing/2014/main" id="{0B2B03F0-C8C5-48DB-9520-EE159FDC90E9}"/>
            </a:ext>
          </a:extLst>
        </xdr:cNvPr>
        <xdr:cNvGrpSpPr/>
      </xdr:nvGrpSpPr>
      <xdr:grpSpPr>
        <a:xfrm>
          <a:off x="1484570" y="5658479"/>
          <a:ext cx="123000" cy="12786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00" name="Oval 199">
            <a:extLst>
              <a:ext uri="{FF2B5EF4-FFF2-40B4-BE49-F238E27FC236}">
                <a16:creationId xmlns:a16="http://schemas.microsoft.com/office/drawing/2014/main" id="{4AADC5E8-073D-4C08-ADB8-C756BD36F42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1" name="Straight Connector 200">
            <a:extLst>
              <a:ext uri="{FF2B5EF4-FFF2-40B4-BE49-F238E27FC236}">
                <a16:creationId xmlns:a16="http://schemas.microsoft.com/office/drawing/2014/main" id="{5B1764B5-9B4F-4261-9AE3-4026429B6CA3}"/>
              </a:ext>
            </a:extLst>
          </xdr:cNvPr>
          <xdr:cNvCxnSpPr>
            <a:stCxn id="200" idx="1"/>
            <a:endCxn id="20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2" name="Straight Connector 201">
            <a:extLst>
              <a:ext uri="{FF2B5EF4-FFF2-40B4-BE49-F238E27FC236}">
                <a16:creationId xmlns:a16="http://schemas.microsoft.com/office/drawing/2014/main" id="{178AC0D6-73E5-4E19-BD98-86B684BF7FC1}"/>
              </a:ext>
            </a:extLst>
          </xdr:cNvPr>
          <xdr:cNvCxnSpPr>
            <a:stCxn id="200" idx="3"/>
            <a:endCxn id="20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369794</xdr:colOff>
      <xdr:row>33</xdr:row>
      <xdr:rowOff>4482</xdr:rowOff>
    </xdr:from>
    <xdr:to>
      <xdr:col>7</xdr:col>
      <xdr:colOff>111794</xdr:colOff>
      <xdr:row>33</xdr:row>
      <xdr:rowOff>122821</xdr:rowOff>
    </xdr:to>
    <xdr:grpSp>
      <xdr:nvGrpSpPr>
        <xdr:cNvPr id="203" name="Group 202">
          <a:extLst>
            <a:ext uri="{FF2B5EF4-FFF2-40B4-BE49-F238E27FC236}">
              <a16:creationId xmlns:a16="http://schemas.microsoft.com/office/drawing/2014/main" id="{4EE41231-A85A-497F-B2C7-584ED2931DE9}"/>
            </a:ext>
          </a:extLst>
        </xdr:cNvPr>
        <xdr:cNvGrpSpPr/>
      </xdr:nvGrpSpPr>
      <xdr:grpSpPr>
        <a:xfrm>
          <a:off x="2198594" y="5052732"/>
          <a:ext cx="123000" cy="11833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04" name="Oval 203">
            <a:extLst>
              <a:ext uri="{FF2B5EF4-FFF2-40B4-BE49-F238E27FC236}">
                <a16:creationId xmlns:a16="http://schemas.microsoft.com/office/drawing/2014/main" id="{B7151FE4-3CA0-4BD8-A6AB-B21170FB8FA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5" name="Straight Connector 204">
            <a:extLst>
              <a:ext uri="{FF2B5EF4-FFF2-40B4-BE49-F238E27FC236}">
                <a16:creationId xmlns:a16="http://schemas.microsoft.com/office/drawing/2014/main" id="{711EBDD7-5C0C-4E7E-907C-C41CB9807AD5}"/>
              </a:ext>
            </a:extLst>
          </xdr:cNvPr>
          <xdr:cNvCxnSpPr>
            <a:stCxn id="204" idx="1"/>
            <a:endCxn id="20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6" name="Straight Connector 205">
            <a:extLst>
              <a:ext uri="{FF2B5EF4-FFF2-40B4-BE49-F238E27FC236}">
                <a16:creationId xmlns:a16="http://schemas.microsoft.com/office/drawing/2014/main" id="{8D47CD22-8C54-4CD8-B26B-40AC9D9C160C}"/>
              </a:ext>
            </a:extLst>
          </xdr:cNvPr>
          <xdr:cNvCxnSpPr>
            <a:stCxn id="204" idx="3"/>
            <a:endCxn id="20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11206</xdr:colOff>
      <xdr:row>26</xdr:row>
      <xdr:rowOff>145677</xdr:rowOff>
    </xdr:from>
    <xdr:to>
      <xdr:col>7</xdr:col>
      <xdr:colOff>134206</xdr:colOff>
      <xdr:row>27</xdr:row>
      <xdr:rowOff>111616</xdr:rowOff>
    </xdr:to>
    <xdr:grpSp>
      <xdr:nvGrpSpPr>
        <xdr:cNvPr id="207" name="Group 206">
          <a:extLst>
            <a:ext uri="{FF2B5EF4-FFF2-40B4-BE49-F238E27FC236}">
              <a16:creationId xmlns:a16="http://schemas.microsoft.com/office/drawing/2014/main" id="{BA7820C8-68E1-4BBE-8C11-43FF954141D4}"/>
            </a:ext>
          </a:extLst>
        </xdr:cNvPr>
        <xdr:cNvGrpSpPr/>
      </xdr:nvGrpSpPr>
      <xdr:grpSpPr>
        <a:xfrm>
          <a:off x="2221006" y="4136652"/>
          <a:ext cx="123000" cy="11833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08" name="Oval 207">
            <a:extLst>
              <a:ext uri="{FF2B5EF4-FFF2-40B4-BE49-F238E27FC236}">
                <a16:creationId xmlns:a16="http://schemas.microsoft.com/office/drawing/2014/main" id="{9587FEA1-B7C8-46D4-85C9-436584CD8C7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9" name="Straight Connector 208">
            <a:extLst>
              <a:ext uri="{FF2B5EF4-FFF2-40B4-BE49-F238E27FC236}">
                <a16:creationId xmlns:a16="http://schemas.microsoft.com/office/drawing/2014/main" id="{79569F5C-B713-4B4F-8516-7D5CCB461C7C}"/>
              </a:ext>
            </a:extLst>
          </xdr:cNvPr>
          <xdr:cNvCxnSpPr>
            <a:stCxn id="208" idx="1"/>
            <a:endCxn id="20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0" name="Straight Connector 209">
            <a:extLst>
              <a:ext uri="{FF2B5EF4-FFF2-40B4-BE49-F238E27FC236}">
                <a16:creationId xmlns:a16="http://schemas.microsoft.com/office/drawing/2014/main" id="{64560A08-33D0-4BE3-943D-62F2F9FAE7F1}"/>
              </a:ext>
            </a:extLst>
          </xdr:cNvPr>
          <xdr:cNvCxnSpPr>
            <a:stCxn id="208" idx="3"/>
            <a:endCxn id="20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45398</xdr:colOff>
      <xdr:row>37</xdr:row>
      <xdr:rowOff>100418</xdr:rowOff>
    </xdr:from>
    <xdr:to>
      <xdr:col>5</xdr:col>
      <xdr:colOff>54783</xdr:colOff>
      <xdr:row>42</xdr:row>
      <xdr:rowOff>122454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168E5A65-194B-4039-BCF3-A30FF4C39A98}"/>
            </a:ext>
          </a:extLst>
        </xdr:cNvPr>
        <xdr:cNvCxnSpPr>
          <a:stCxn id="177" idx="1"/>
          <a:endCxn id="200" idx="3"/>
        </xdr:cNvCxnSpPr>
      </xdr:nvCxnSpPr>
      <xdr:spPr>
        <a:xfrm flipV="1">
          <a:off x="1493198" y="5767793"/>
          <a:ext cx="9385" cy="793561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141757</xdr:colOff>
      <xdr:row>33</xdr:row>
      <xdr:rowOff>105142</xdr:rowOff>
    </xdr:from>
    <xdr:to>
      <xdr:col>7</xdr:col>
      <xdr:colOff>6807</xdr:colOff>
      <xdr:row>37</xdr:row>
      <xdr:rowOff>10845</xdr:rowOff>
    </xdr:to>
    <xdr:cxnSp macro="">
      <xdr:nvCxnSpPr>
        <xdr:cNvPr id="212" name="Straight Connector 211">
          <a:extLst>
            <a:ext uri="{FF2B5EF4-FFF2-40B4-BE49-F238E27FC236}">
              <a16:creationId xmlns:a16="http://schemas.microsoft.com/office/drawing/2014/main" id="{66AD89AD-A1F9-4F7B-9C2A-6582EDDC6F51}"/>
            </a:ext>
          </a:extLst>
        </xdr:cNvPr>
        <xdr:cNvCxnSpPr>
          <a:stCxn id="200" idx="7"/>
          <a:endCxn id="204" idx="3"/>
        </xdr:cNvCxnSpPr>
      </xdr:nvCxnSpPr>
      <xdr:spPr>
        <a:xfrm flipV="1">
          <a:off x="1589557" y="5153392"/>
          <a:ext cx="627050" cy="524828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50294</xdr:colOff>
      <xdr:row>27</xdr:row>
      <xdr:rowOff>111616</xdr:rowOff>
    </xdr:from>
    <xdr:to>
      <xdr:col>7</xdr:col>
      <xdr:colOff>72706</xdr:colOff>
      <xdr:row>32</xdr:row>
      <xdr:rowOff>156882</xdr:rowOff>
    </xdr:to>
    <xdr:cxnSp macro="">
      <xdr:nvCxnSpPr>
        <xdr:cNvPr id="213" name="Straight Connector 212">
          <a:extLst>
            <a:ext uri="{FF2B5EF4-FFF2-40B4-BE49-F238E27FC236}">
              <a16:creationId xmlns:a16="http://schemas.microsoft.com/office/drawing/2014/main" id="{A36BE6B3-FE09-478A-B928-36BF3430709E}"/>
            </a:ext>
          </a:extLst>
        </xdr:cNvPr>
        <xdr:cNvCxnSpPr>
          <a:stCxn id="204" idx="0"/>
          <a:endCxn id="208" idx="4"/>
        </xdr:cNvCxnSpPr>
      </xdr:nvCxnSpPr>
      <xdr:spPr>
        <a:xfrm flipV="1">
          <a:off x="2260094" y="4254991"/>
          <a:ext cx="22412" cy="797741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279183</xdr:colOff>
      <xdr:row>27</xdr:row>
      <xdr:rowOff>91274</xdr:rowOff>
    </xdr:from>
    <xdr:to>
      <xdr:col>13</xdr:col>
      <xdr:colOff>112076</xdr:colOff>
      <xdr:row>29</xdr:row>
      <xdr:rowOff>104660</xdr:rowOff>
    </xdr:to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27AF9317-2BB6-48E2-BCC5-AB5E4EA2BBC1}"/>
            </a:ext>
          </a:extLst>
        </xdr:cNvPr>
        <xdr:cNvSpPr txBox="1"/>
      </xdr:nvSpPr>
      <xdr:spPr>
        <a:xfrm rot="5400000">
          <a:off x="4341837" y="4286795"/>
          <a:ext cx="318186" cy="2138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5</xdr:col>
      <xdr:colOff>13115</xdr:colOff>
      <xdr:row>38</xdr:row>
      <xdr:rowOff>110711</xdr:rowOff>
    </xdr:from>
    <xdr:to>
      <xdr:col>5</xdr:col>
      <xdr:colOff>232483</xdr:colOff>
      <xdr:row>41</xdr:row>
      <xdr:rowOff>51508</xdr:rowOff>
    </xdr:to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C16ED02A-DAA1-42D3-B3CC-E8D27B09CFB5}"/>
            </a:ext>
          </a:extLst>
        </xdr:cNvPr>
        <xdr:cNvSpPr txBox="1"/>
      </xdr:nvSpPr>
      <xdr:spPr>
        <a:xfrm rot="5400000">
          <a:off x="1371600" y="6029326"/>
          <a:ext cx="397997" cy="219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5</xdr:col>
      <xdr:colOff>375064</xdr:colOff>
      <xdr:row>33</xdr:row>
      <xdr:rowOff>139285</xdr:rowOff>
    </xdr:from>
    <xdr:to>
      <xdr:col>6</xdr:col>
      <xdr:colOff>213432</xdr:colOff>
      <xdr:row>36</xdr:row>
      <xdr:rowOff>80082</xdr:rowOff>
    </xdr:to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14D747DC-8799-4E10-932F-E819F43AE216}"/>
            </a:ext>
          </a:extLst>
        </xdr:cNvPr>
        <xdr:cNvSpPr txBox="1"/>
      </xdr:nvSpPr>
      <xdr:spPr>
        <a:xfrm rot="18891276">
          <a:off x="1733549" y="5276850"/>
          <a:ext cx="397997" cy="219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6</xdr:col>
      <xdr:colOff>327440</xdr:colOff>
      <xdr:row>29</xdr:row>
      <xdr:rowOff>15460</xdr:rowOff>
    </xdr:from>
    <xdr:to>
      <xdr:col>7</xdr:col>
      <xdr:colOff>165808</xdr:colOff>
      <xdr:row>31</xdr:row>
      <xdr:rowOff>118182</xdr:rowOff>
    </xdr:to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CB7B02B4-A295-473F-BFB0-F5C7B117B792}"/>
            </a:ext>
          </a:extLst>
        </xdr:cNvPr>
        <xdr:cNvSpPr txBox="1"/>
      </xdr:nvSpPr>
      <xdr:spPr>
        <a:xfrm rot="5591055">
          <a:off x="2066925" y="4552950"/>
          <a:ext cx="397997" cy="2193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7</xdr:col>
      <xdr:colOff>66675</xdr:colOff>
      <xdr:row>25</xdr:row>
      <xdr:rowOff>123825</xdr:rowOff>
    </xdr:from>
    <xdr:to>
      <xdr:col>7</xdr:col>
      <xdr:colOff>72706</xdr:colOff>
      <xdr:row>26</xdr:row>
      <xdr:rowOff>145677</xdr:rowOff>
    </xdr:to>
    <xdr:cxnSp macro="">
      <xdr:nvCxnSpPr>
        <xdr:cNvPr id="218" name="Straight Arrow Connector 217">
          <a:extLst>
            <a:ext uri="{FF2B5EF4-FFF2-40B4-BE49-F238E27FC236}">
              <a16:creationId xmlns:a16="http://schemas.microsoft.com/office/drawing/2014/main" id="{0627645D-FE5B-44A0-A8D0-E21D62FD95A6}"/>
            </a:ext>
          </a:extLst>
        </xdr:cNvPr>
        <xdr:cNvCxnSpPr>
          <a:stCxn id="208" idx="0"/>
        </xdr:cNvCxnSpPr>
      </xdr:nvCxnSpPr>
      <xdr:spPr>
        <a:xfrm flipH="1" flipV="1">
          <a:off x="2276475" y="3962400"/>
          <a:ext cx="6031" cy="17425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172642</xdr:colOff>
      <xdr:row>11</xdr:row>
      <xdr:rowOff>71439</xdr:rowOff>
    </xdr:from>
    <xdr:to>
      <xdr:col>12</xdr:col>
      <xdr:colOff>285973</xdr:colOff>
      <xdr:row>15</xdr:row>
      <xdr:rowOff>101203</xdr:rowOff>
    </xdr:to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92793B82-1916-4CA8-92F0-9B0297C7F6A8}"/>
            </a:ext>
          </a:extLst>
        </xdr:cNvPr>
        <xdr:cNvSpPr txBox="1"/>
      </xdr:nvSpPr>
      <xdr:spPr>
        <a:xfrm>
          <a:off x="3906442" y="1766889"/>
          <a:ext cx="494331" cy="64888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SYG 05</a:t>
          </a:r>
        </a:p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/36A/9A/1</a:t>
          </a:r>
        </a:p>
        <a:p>
          <a:pPr algn="l"/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 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CJ6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P12C-2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 1</a:t>
          </a:r>
        </a:p>
      </xdr:txBody>
    </xdr:sp>
    <xdr:clientData/>
  </xdr:twoCellAnchor>
  <xdr:twoCellAnchor>
    <xdr:from>
      <xdr:col>11</xdr:col>
      <xdr:colOff>142876</xdr:colOff>
      <xdr:row>17</xdr:row>
      <xdr:rowOff>83343</xdr:rowOff>
    </xdr:from>
    <xdr:to>
      <xdr:col>12</xdr:col>
      <xdr:colOff>226220</xdr:colOff>
      <xdr:row>22</xdr:row>
      <xdr:rowOff>29765</xdr:rowOff>
    </xdr:to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FB595817-5387-4285-B66C-68BC105D42E9}"/>
            </a:ext>
          </a:extLst>
        </xdr:cNvPr>
        <xdr:cNvSpPr txBox="1"/>
      </xdr:nvSpPr>
      <xdr:spPr>
        <a:xfrm>
          <a:off x="3876676" y="2702718"/>
          <a:ext cx="464344" cy="70842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 05 36A/9A/2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 1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CJ5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 SR</a:t>
          </a:r>
        </a:p>
      </xdr:txBody>
    </xdr:sp>
    <xdr:clientData/>
  </xdr:twoCellAnchor>
  <xdr:twoCellAnchor>
    <xdr:from>
      <xdr:col>13</xdr:col>
      <xdr:colOff>148607</xdr:colOff>
      <xdr:row>6</xdr:row>
      <xdr:rowOff>137737</xdr:rowOff>
    </xdr:from>
    <xdr:to>
      <xdr:col>14</xdr:col>
      <xdr:colOff>315516</xdr:colOff>
      <xdr:row>12</xdr:row>
      <xdr:rowOff>29765</xdr:rowOff>
    </xdr:to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BE3A696E-2CE9-4DEE-BA01-F37AE003CB74}"/>
            </a:ext>
          </a:extLst>
        </xdr:cNvPr>
        <xdr:cNvSpPr txBox="1"/>
      </xdr:nvSpPr>
      <xdr:spPr>
        <a:xfrm>
          <a:off x="4644407" y="1071187"/>
          <a:ext cx="547909" cy="80642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SYG 05</a:t>
          </a:r>
        </a:p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/96/68/36A</a:t>
          </a:r>
        </a:p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/A9</a:t>
          </a:r>
        </a:p>
        <a:p>
          <a:pPr algn="l"/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CG106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6 CJ6</a:t>
          </a:r>
        </a:p>
      </xdr:txBody>
    </xdr:sp>
    <xdr:clientData/>
  </xdr:twoCellAnchor>
  <xdr:twoCellAnchor>
    <xdr:from>
      <xdr:col>11</xdr:col>
      <xdr:colOff>107157</xdr:colOff>
      <xdr:row>23</xdr:row>
      <xdr:rowOff>71437</xdr:rowOff>
    </xdr:from>
    <xdr:to>
      <xdr:col>12</xdr:col>
      <xdr:colOff>190501</xdr:colOff>
      <xdr:row>28</xdr:row>
      <xdr:rowOff>17859</xdr:rowOff>
    </xdr:to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9D6BFDE0-1559-4BEF-87E5-325BF01F0721}"/>
            </a:ext>
          </a:extLst>
        </xdr:cNvPr>
        <xdr:cNvSpPr txBox="1"/>
      </xdr:nvSpPr>
      <xdr:spPr>
        <a:xfrm>
          <a:off x="3840957" y="3605212"/>
          <a:ext cx="464344" cy="70842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 05 36A/9A/3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 1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CJ5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7 SR</a:t>
          </a:r>
        </a:p>
      </xdr:txBody>
    </xdr:sp>
    <xdr:clientData/>
  </xdr:twoCellAnchor>
  <xdr:twoCellAnchor>
    <xdr:from>
      <xdr:col>11</xdr:col>
      <xdr:colOff>11906</xdr:colOff>
      <xdr:row>29</xdr:row>
      <xdr:rowOff>83343</xdr:rowOff>
    </xdr:from>
    <xdr:to>
      <xdr:col>12</xdr:col>
      <xdr:colOff>95250</xdr:colOff>
      <xdr:row>34</xdr:row>
      <xdr:rowOff>41671</xdr:rowOff>
    </xdr:to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E97D859F-FC83-460F-AA69-3D1F6E78CC8B}"/>
            </a:ext>
          </a:extLst>
        </xdr:cNvPr>
        <xdr:cNvSpPr txBox="1"/>
      </xdr:nvSpPr>
      <xdr:spPr>
        <a:xfrm>
          <a:off x="3745706" y="4531518"/>
          <a:ext cx="464344" cy="71080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 05 36A/9A/4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 2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CJ5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 SR</a:t>
          </a:r>
        </a:p>
      </xdr:txBody>
    </xdr:sp>
    <xdr:clientData/>
  </xdr:twoCellAnchor>
  <xdr:twoCellAnchor>
    <xdr:from>
      <xdr:col>12</xdr:col>
      <xdr:colOff>41672</xdr:colOff>
      <xdr:row>36</xdr:row>
      <xdr:rowOff>119063</xdr:rowOff>
    </xdr:from>
    <xdr:to>
      <xdr:col>13</xdr:col>
      <xdr:colOff>125016</xdr:colOff>
      <xdr:row>41</xdr:row>
      <xdr:rowOff>53578</xdr:rowOff>
    </xdr:to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AEC5E4AE-6B11-440E-A4B1-A6540D0BCE13}"/>
            </a:ext>
          </a:extLst>
        </xdr:cNvPr>
        <xdr:cNvSpPr txBox="1"/>
      </xdr:nvSpPr>
      <xdr:spPr>
        <a:xfrm>
          <a:off x="4156472" y="5624513"/>
          <a:ext cx="464344" cy="7155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 05 36A/9A/6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 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CJ7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 SR</a:t>
          </a:r>
        </a:p>
      </xdr:txBody>
    </xdr:sp>
    <xdr:clientData/>
  </xdr:twoCellAnchor>
  <xdr:twoCellAnchor>
    <xdr:from>
      <xdr:col>10</xdr:col>
      <xdr:colOff>375046</xdr:colOff>
      <xdr:row>45</xdr:row>
      <xdr:rowOff>136920</xdr:rowOff>
    </xdr:from>
    <xdr:to>
      <xdr:col>12</xdr:col>
      <xdr:colOff>125015</xdr:colOff>
      <xdr:row>53</xdr:row>
      <xdr:rowOff>71436</xdr:rowOff>
    </xdr:to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11C0DF04-B195-47FF-BD77-9631FB1C3E2F}"/>
            </a:ext>
          </a:extLst>
        </xdr:cNvPr>
        <xdr:cNvSpPr txBox="1"/>
      </xdr:nvSpPr>
      <xdr:spPr>
        <a:xfrm>
          <a:off x="3727846" y="7033020"/>
          <a:ext cx="511969" cy="125849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 05 36A/9A/7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C2-200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 5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CJ5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SR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 106 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12</xdr:col>
      <xdr:colOff>243605</xdr:colOff>
      <xdr:row>45</xdr:row>
      <xdr:rowOff>113068</xdr:rowOff>
    </xdr:from>
    <xdr:to>
      <xdr:col>12</xdr:col>
      <xdr:colOff>250032</xdr:colOff>
      <xdr:row>47</xdr:row>
      <xdr:rowOff>17859</xdr:rowOff>
    </xdr:to>
    <xdr:cxnSp macro="">
      <xdr:nvCxnSpPr>
        <xdr:cNvPr id="226" name="Straight Arrow Connector 225">
          <a:extLst>
            <a:ext uri="{FF2B5EF4-FFF2-40B4-BE49-F238E27FC236}">
              <a16:creationId xmlns:a16="http://schemas.microsoft.com/office/drawing/2014/main" id="{DADC9C9E-6D7B-43C2-A545-B5F4E3B43CBC}"/>
            </a:ext>
          </a:extLst>
        </xdr:cNvPr>
        <xdr:cNvCxnSpPr>
          <a:stCxn id="161" idx="3"/>
        </xdr:cNvCxnSpPr>
      </xdr:nvCxnSpPr>
      <xdr:spPr>
        <a:xfrm>
          <a:off x="4358405" y="7009168"/>
          <a:ext cx="6427" cy="20959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154781</xdr:colOff>
      <xdr:row>44</xdr:row>
      <xdr:rowOff>17859</xdr:rowOff>
    </xdr:from>
    <xdr:to>
      <xdr:col>10</xdr:col>
      <xdr:colOff>291703</xdr:colOff>
      <xdr:row>47</xdr:row>
      <xdr:rowOff>83343</xdr:rowOff>
    </xdr:to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E0A9EACD-753E-485E-9842-79F62FDE23C1}"/>
            </a:ext>
          </a:extLst>
        </xdr:cNvPr>
        <xdr:cNvSpPr txBox="1"/>
      </xdr:nvSpPr>
      <xdr:spPr>
        <a:xfrm>
          <a:off x="3126581" y="6761559"/>
          <a:ext cx="517922" cy="522684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 05 36A/9A/6/1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6</xdr:col>
      <xdr:colOff>273844</xdr:colOff>
      <xdr:row>44</xdr:row>
      <xdr:rowOff>35719</xdr:rowOff>
    </xdr:from>
    <xdr:to>
      <xdr:col>8</xdr:col>
      <xdr:colOff>29766</xdr:colOff>
      <xdr:row>47</xdr:row>
      <xdr:rowOff>101203</xdr:rowOff>
    </xdr:to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2ED85280-580C-491D-B53E-784C2641BEDB}"/>
            </a:ext>
          </a:extLst>
        </xdr:cNvPr>
        <xdr:cNvSpPr txBox="1"/>
      </xdr:nvSpPr>
      <xdr:spPr>
        <a:xfrm>
          <a:off x="2102644" y="6779419"/>
          <a:ext cx="517922" cy="522684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 05 36A/9A/6/2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4</xdr:col>
      <xdr:colOff>190500</xdr:colOff>
      <xdr:row>44</xdr:row>
      <xdr:rowOff>35718</xdr:rowOff>
    </xdr:from>
    <xdr:to>
      <xdr:col>5</xdr:col>
      <xdr:colOff>327422</xdr:colOff>
      <xdr:row>49</xdr:row>
      <xdr:rowOff>11905</xdr:rowOff>
    </xdr:to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26BE3DB2-B50F-4618-AC82-3AC838458457}"/>
            </a:ext>
          </a:extLst>
        </xdr:cNvPr>
        <xdr:cNvSpPr txBox="1"/>
      </xdr:nvSpPr>
      <xdr:spPr>
        <a:xfrm>
          <a:off x="1257300" y="6779418"/>
          <a:ext cx="517922" cy="74771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 05 36A/9A/6/3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4</xdr:col>
      <xdr:colOff>321470</xdr:colOff>
      <xdr:row>43</xdr:row>
      <xdr:rowOff>53036</xdr:rowOff>
    </xdr:from>
    <xdr:to>
      <xdr:col>5</xdr:col>
      <xdr:colOff>45398</xdr:colOff>
      <xdr:row>43</xdr:row>
      <xdr:rowOff>119063</xdr:rowOff>
    </xdr:to>
    <xdr:cxnSp macro="">
      <xdr:nvCxnSpPr>
        <xdr:cNvPr id="230" name="Straight Arrow Connector 229">
          <a:extLst>
            <a:ext uri="{FF2B5EF4-FFF2-40B4-BE49-F238E27FC236}">
              <a16:creationId xmlns:a16="http://schemas.microsoft.com/office/drawing/2014/main" id="{35A5A0C3-9507-4C8A-BB85-102DCCB4347E}"/>
            </a:ext>
          </a:extLst>
        </xdr:cNvPr>
        <xdr:cNvCxnSpPr>
          <a:stCxn id="177" idx="3"/>
        </xdr:cNvCxnSpPr>
      </xdr:nvCxnSpPr>
      <xdr:spPr>
        <a:xfrm flipH="1">
          <a:off x="1388270" y="6644336"/>
          <a:ext cx="104928" cy="6602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232171</xdr:colOff>
      <xdr:row>37</xdr:row>
      <xdr:rowOff>29766</xdr:rowOff>
    </xdr:from>
    <xdr:to>
      <xdr:col>6</xdr:col>
      <xdr:colOff>369093</xdr:colOff>
      <xdr:row>40</xdr:row>
      <xdr:rowOff>119064</xdr:rowOff>
    </xdr:to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A6FB5FB1-9466-45A2-91CA-B7DE92253D16}"/>
            </a:ext>
          </a:extLst>
        </xdr:cNvPr>
        <xdr:cNvSpPr txBox="1"/>
      </xdr:nvSpPr>
      <xdr:spPr>
        <a:xfrm>
          <a:off x="1679971" y="5697141"/>
          <a:ext cx="517922" cy="55602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 05 36A/9A/6/4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CJ7-T</a:t>
          </a:r>
        </a:p>
      </xdr:txBody>
    </xdr:sp>
    <xdr:clientData/>
  </xdr:twoCellAnchor>
  <xdr:twoCellAnchor>
    <xdr:from>
      <xdr:col>7</xdr:col>
      <xdr:colOff>208360</xdr:colOff>
      <xdr:row>32</xdr:row>
      <xdr:rowOff>101202</xdr:rowOff>
    </xdr:from>
    <xdr:to>
      <xdr:col>8</xdr:col>
      <xdr:colOff>345282</xdr:colOff>
      <xdr:row>36</xdr:row>
      <xdr:rowOff>41671</xdr:rowOff>
    </xdr:to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5A4C932E-BB47-4585-AB5A-59FDEBC31B4E}"/>
            </a:ext>
          </a:extLst>
        </xdr:cNvPr>
        <xdr:cNvSpPr txBox="1"/>
      </xdr:nvSpPr>
      <xdr:spPr>
        <a:xfrm>
          <a:off x="2418160" y="4997052"/>
          <a:ext cx="517922" cy="550069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 05 36A/9A/6/5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CJ7-T</a:t>
          </a:r>
        </a:p>
      </xdr:txBody>
    </xdr:sp>
    <xdr:clientData/>
  </xdr:twoCellAnchor>
  <xdr:twoCellAnchor>
    <xdr:from>
      <xdr:col>7</xdr:col>
      <xdr:colOff>232172</xdr:colOff>
      <xdr:row>26</xdr:row>
      <xdr:rowOff>47625</xdr:rowOff>
    </xdr:from>
    <xdr:to>
      <xdr:col>8</xdr:col>
      <xdr:colOff>369094</xdr:colOff>
      <xdr:row>31</xdr:row>
      <xdr:rowOff>77391</xdr:rowOff>
    </xdr:to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10AFFF44-6D89-42BD-80E7-3E9986810FE3}"/>
            </a:ext>
          </a:extLst>
        </xdr:cNvPr>
        <xdr:cNvSpPr txBox="1"/>
      </xdr:nvSpPr>
      <xdr:spPr>
        <a:xfrm>
          <a:off x="2441972" y="4038600"/>
          <a:ext cx="517922" cy="78224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SYG 05 36A/9A/6/4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13</xdr:col>
      <xdr:colOff>89648</xdr:colOff>
      <xdr:row>15</xdr:row>
      <xdr:rowOff>89648</xdr:rowOff>
    </xdr:from>
    <xdr:to>
      <xdr:col>13</xdr:col>
      <xdr:colOff>291354</xdr:colOff>
      <xdr:row>18</xdr:row>
      <xdr:rowOff>29137</xdr:rowOff>
    </xdr:to>
    <xdr:grpSp>
      <xdr:nvGrpSpPr>
        <xdr:cNvPr id="239" name="Group 238">
          <a:extLst>
            <a:ext uri="{FF2B5EF4-FFF2-40B4-BE49-F238E27FC236}">
              <a16:creationId xmlns:a16="http://schemas.microsoft.com/office/drawing/2014/main" id="{0F8411C2-42F0-4BF9-B375-81D6009568A2}"/>
            </a:ext>
          </a:extLst>
        </xdr:cNvPr>
        <xdr:cNvGrpSpPr/>
      </xdr:nvGrpSpPr>
      <xdr:grpSpPr>
        <a:xfrm>
          <a:off x="4585448" y="2404223"/>
          <a:ext cx="201706" cy="396689"/>
          <a:chOff x="5647765" y="3193676"/>
          <a:chExt cx="358589" cy="309283"/>
        </a:xfrm>
      </xdr:grpSpPr>
      <xdr:cxnSp macro="">
        <xdr:nvCxnSpPr>
          <xdr:cNvPr id="234" name="Straight Connector 233">
            <a:extLst>
              <a:ext uri="{FF2B5EF4-FFF2-40B4-BE49-F238E27FC236}">
                <a16:creationId xmlns:a16="http://schemas.microsoft.com/office/drawing/2014/main" id="{84C21274-C63E-499A-A9CB-00809D4D18BF}"/>
              </a:ext>
            </a:extLst>
          </xdr:cNvPr>
          <xdr:cNvCxnSpPr/>
        </xdr:nvCxnSpPr>
        <xdr:spPr>
          <a:xfrm flipH="1" flipV="1">
            <a:off x="5647765" y="3227294"/>
            <a:ext cx="358589" cy="246972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Straight Connector 235">
            <a:extLst>
              <a:ext uri="{FF2B5EF4-FFF2-40B4-BE49-F238E27FC236}">
                <a16:creationId xmlns:a16="http://schemas.microsoft.com/office/drawing/2014/main" id="{E7B22E9E-536E-4C3D-A291-C9FF420EF7E2}"/>
              </a:ext>
            </a:extLst>
          </xdr:cNvPr>
          <xdr:cNvCxnSpPr/>
        </xdr:nvCxnSpPr>
        <xdr:spPr>
          <a:xfrm flipH="1">
            <a:off x="5688107" y="3193676"/>
            <a:ext cx="284628" cy="309283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145676</xdr:colOff>
      <xdr:row>21</xdr:row>
      <xdr:rowOff>145676</xdr:rowOff>
    </xdr:from>
    <xdr:to>
      <xdr:col>13</xdr:col>
      <xdr:colOff>347382</xdr:colOff>
      <xdr:row>24</xdr:row>
      <xdr:rowOff>85165</xdr:rowOff>
    </xdr:to>
    <xdr:grpSp>
      <xdr:nvGrpSpPr>
        <xdr:cNvPr id="240" name="Group 239">
          <a:extLst>
            <a:ext uri="{FF2B5EF4-FFF2-40B4-BE49-F238E27FC236}">
              <a16:creationId xmlns:a16="http://schemas.microsoft.com/office/drawing/2014/main" id="{F820CD20-F20D-4C67-94AE-E1C42DDBD339}"/>
            </a:ext>
          </a:extLst>
        </xdr:cNvPr>
        <xdr:cNvGrpSpPr/>
      </xdr:nvGrpSpPr>
      <xdr:grpSpPr>
        <a:xfrm>
          <a:off x="4641476" y="3374651"/>
          <a:ext cx="201706" cy="396689"/>
          <a:chOff x="5647765" y="3193676"/>
          <a:chExt cx="358589" cy="309283"/>
        </a:xfrm>
      </xdr:grpSpPr>
      <xdr:cxnSp macro="">
        <xdr:nvCxnSpPr>
          <xdr:cNvPr id="241" name="Straight Connector 240">
            <a:extLst>
              <a:ext uri="{FF2B5EF4-FFF2-40B4-BE49-F238E27FC236}">
                <a16:creationId xmlns:a16="http://schemas.microsoft.com/office/drawing/2014/main" id="{4EA7A64B-D21D-43CE-B220-379679B5EB22}"/>
              </a:ext>
            </a:extLst>
          </xdr:cNvPr>
          <xdr:cNvCxnSpPr/>
        </xdr:nvCxnSpPr>
        <xdr:spPr>
          <a:xfrm flipH="1" flipV="1">
            <a:off x="5647765" y="3227294"/>
            <a:ext cx="358589" cy="246972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2" name="Straight Connector 241">
            <a:extLst>
              <a:ext uri="{FF2B5EF4-FFF2-40B4-BE49-F238E27FC236}">
                <a16:creationId xmlns:a16="http://schemas.microsoft.com/office/drawing/2014/main" id="{F238FE78-844E-479E-AE5D-2DF561C4F6A4}"/>
              </a:ext>
            </a:extLst>
          </xdr:cNvPr>
          <xdr:cNvCxnSpPr/>
        </xdr:nvCxnSpPr>
        <xdr:spPr>
          <a:xfrm flipH="1">
            <a:off x="5688107" y="3193676"/>
            <a:ext cx="284628" cy="309283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107576</xdr:colOff>
      <xdr:row>27</xdr:row>
      <xdr:rowOff>40340</xdr:rowOff>
    </xdr:from>
    <xdr:to>
      <xdr:col>13</xdr:col>
      <xdr:colOff>309282</xdr:colOff>
      <xdr:row>29</xdr:row>
      <xdr:rowOff>136712</xdr:rowOff>
    </xdr:to>
    <xdr:grpSp>
      <xdr:nvGrpSpPr>
        <xdr:cNvPr id="243" name="Group 242">
          <a:extLst>
            <a:ext uri="{FF2B5EF4-FFF2-40B4-BE49-F238E27FC236}">
              <a16:creationId xmlns:a16="http://schemas.microsoft.com/office/drawing/2014/main" id="{46C67F9C-44D7-4C35-929A-378FCD7CD694}"/>
            </a:ext>
          </a:extLst>
        </xdr:cNvPr>
        <xdr:cNvGrpSpPr/>
      </xdr:nvGrpSpPr>
      <xdr:grpSpPr>
        <a:xfrm>
          <a:off x="4603376" y="4183715"/>
          <a:ext cx="201706" cy="401172"/>
          <a:chOff x="5647765" y="3193676"/>
          <a:chExt cx="358589" cy="309283"/>
        </a:xfrm>
      </xdr:grpSpPr>
      <xdr:cxnSp macro="">
        <xdr:nvCxnSpPr>
          <xdr:cNvPr id="244" name="Straight Connector 243">
            <a:extLst>
              <a:ext uri="{FF2B5EF4-FFF2-40B4-BE49-F238E27FC236}">
                <a16:creationId xmlns:a16="http://schemas.microsoft.com/office/drawing/2014/main" id="{DF6EA0D2-FEC8-433E-B7BA-C19A43D7EC17}"/>
              </a:ext>
            </a:extLst>
          </xdr:cNvPr>
          <xdr:cNvCxnSpPr/>
        </xdr:nvCxnSpPr>
        <xdr:spPr>
          <a:xfrm flipH="1" flipV="1">
            <a:off x="5647765" y="3227294"/>
            <a:ext cx="358589" cy="246972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5" name="Straight Connector 244">
            <a:extLst>
              <a:ext uri="{FF2B5EF4-FFF2-40B4-BE49-F238E27FC236}">
                <a16:creationId xmlns:a16="http://schemas.microsoft.com/office/drawing/2014/main" id="{6655FC2B-447E-45D1-B453-07BB874A4655}"/>
              </a:ext>
            </a:extLst>
          </xdr:cNvPr>
          <xdr:cNvCxnSpPr/>
        </xdr:nvCxnSpPr>
        <xdr:spPr>
          <a:xfrm flipH="1">
            <a:off x="5688107" y="3193676"/>
            <a:ext cx="284628" cy="309283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123264</xdr:colOff>
      <xdr:row>34</xdr:row>
      <xdr:rowOff>145676</xdr:rowOff>
    </xdr:from>
    <xdr:to>
      <xdr:col>13</xdr:col>
      <xdr:colOff>324970</xdr:colOff>
      <xdr:row>37</xdr:row>
      <xdr:rowOff>85165</xdr:rowOff>
    </xdr:to>
    <xdr:grpSp>
      <xdr:nvGrpSpPr>
        <xdr:cNvPr id="246" name="Group 245">
          <a:extLst>
            <a:ext uri="{FF2B5EF4-FFF2-40B4-BE49-F238E27FC236}">
              <a16:creationId xmlns:a16="http://schemas.microsoft.com/office/drawing/2014/main" id="{D928A203-46D1-4B8E-9E69-A19C7E63CFB1}"/>
            </a:ext>
          </a:extLst>
        </xdr:cNvPr>
        <xdr:cNvGrpSpPr/>
      </xdr:nvGrpSpPr>
      <xdr:grpSpPr>
        <a:xfrm>
          <a:off x="4619064" y="5346326"/>
          <a:ext cx="201706" cy="406214"/>
          <a:chOff x="5647765" y="3193676"/>
          <a:chExt cx="358589" cy="309283"/>
        </a:xfrm>
      </xdr:grpSpPr>
      <xdr:cxnSp macro="">
        <xdr:nvCxnSpPr>
          <xdr:cNvPr id="247" name="Straight Connector 246">
            <a:extLst>
              <a:ext uri="{FF2B5EF4-FFF2-40B4-BE49-F238E27FC236}">
                <a16:creationId xmlns:a16="http://schemas.microsoft.com/office/drawing/2014/main" id="{7FDCFAA5-1ADA-4C39-A47D-B62D83D92A30}"/>
              </a:ext>
            </a:extLst>
          </xdr:cNvPr>
          <xdr:cNvCxnSpPr/>
        </xdr:nvCxnSpPr>
        <xdr:spPr>
          <a:xfrm flipH="1" flipV="1">
            <a:off x="5647765" y="3227294"/>
            <a:ext cx="358589" cy="246972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8" name="Straight Connector 247">
            <a:extLst>
              <a:ext uri="{FF2B5EF4-FFF2-40B4-BE49-F238E27FC236}">
                <a16:creationId xmlns:a16="http://schemas.microsoft.com/office/drawing/2014/main" id="{72939B07-1C5F-4BC5-8F0C-8346DDD77789}"/>
              </a:ext>
            </a:extLst>
          </xdr:cNvPr>
          <xdr:cNvCxnSpPr/>
        </xdr:nvCxnSpPr>
        <xdr:spPr>
          <a:xfrm flipH="1">
            <a:off x="5688107" y="3193676"/>
            <a:ext cx="284628" cy="309283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201706</xdr:colOff>
      <xdr:row>45</xdr:row>
      <xdr:rowOff>112060</xdr:rowOff>
    </xdr:from>
    <xdr:to>
      <xdr:col>14</xdr:col>
      <xdr:colOff>22412</xdr:colOff>
      <xdr:row>48</xdr:row>
      <xdr:rowOff>51549</xdr:rowOff>
    </xdr:to>
    <xdr:grpSp>
      <xdr:nvGrpSpPr>
        <xdr:cNvPr id="249" name="Group 248">
          <a:extLst>
            <a:ext uri="{FF2B5EF4-FFF2-40B4-BE49-F238E27FC236}">
              <a16:creationId xmlns:a16="http://schemas.microsoft.com/office/drawing/2014/main" id="{CB06D3F8-58A1-4211-A0F7-4A9724B99875}"/>
            </a:ext>
          </a:extLst>
        </xdr:cNvPr>
        <xdr:cNvGrpSpPr/>
      </xdr:nvGrpSpPr>
      <xdr:grpSpPr>
        <a:xfrm>
          <a:off x="4697506" y="7008160"/>
          <a:ext cx="201706" cy="406214"/>
          <a:chOff x="5647765" y="3193676"/>
          <a:chExt cx="358589" cy="309283"/>
        </a:xfrm>
      </xdr:grpSpPr>
      <xdr:cxnSp macro="">
        <xdr:nvCxnSpPr>
          <xdr:cNvPr id="250" name="Straight Connector 249">
            <a:extLst>
              <a:ext uri="{FF2B5EF4-FFF2-40B4-BE49-F238E27FC236}">
                <a16:creationId xmlns:a16="http://schemas.microsoft.com/office/drawing/2014/main" id="{8EB77A04-6A54-4598-A5D0-5CF5C3FB0676}"/>
              </a:ext>
            </a:extLst>
          </xdr:cNvPr>
          <xdr:cNvCxnSpPr/>
        </xdr:nvCxnSpPr>
        <xdr:spPr>
          <a:xfrm flipH="1" flipV="1">
            <a:off x="5647765" y="3227294"/>
            <a:ext cx="358589" cy="246972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1" name="Straight Connector 250">
            <a:extLst>
              <a:ext uri="{FF2B5EF4-FFF2-40B4-BE49-F238E27FC236}">
                <a16:creationId xmlns:a16="http://schemas.microsoft.com/office/drawing/2014/main" id="{E6913318-AB77-4D87-8C4E-5DAC99ACE8CC}"/>
              </a:ext>
            </a:extLst>
          </xdr:cNvPr>
          <xdr:cNvCxnSpPr/>
        </xdr:nvCxnSpPr>
        <xdr:spPr>
          <a:xfrm flipH="1">
            <a:off x="5688107" y="3193676"/>
            <a:ext cx="284628" cy="309283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152401</xdr:colOff>
      <xdr:row>18</xdr:row>
      <xdr:rowOff>89647</xdr:rowOff>
    </xdr:from>
    <xdr:to>
      <xdr:col>13</xdr:col>
      <xdr:colOff>291353</xdr:colOff>
      <xdr:row>20</xdr:row>
      <xdr:rowOff>69478</xdr:rowOff>
    </xdr:to>
    <xdr:grpSp>
      <xdr:nvGrpSpPr>
        <xdr:cNvPr id="252" name="Group 251">
          <a:extLst>
            <a:ext uri="{FF2B5EF4-FFF2-40B4-BE49-F238E27FC236}">
              <a16:creationId xmlns:a16="http://schemas.microsoft.com/office/drawing/2014/main" id="{5F1258CD-BB04-4481-83BD-7997ED2F8E83}"/>
            </a:ext>
          </a:extLst>
        </xdr:cNvPr>
        <xdr:cNvGrpSpPr/>
      </xdr:nvGrpSpPr>
      <xdr:grpSpPr>
        <a:xfrm>
          <a:off x="4648201" y="2861422"/>
          <a:ext cx="138952" cy="284631"/>
          <a:chOff x="5647765" y="3193676"/>
          <a:chExt cx="358589" cy="309283"/>
        </a:xfrm>
      </xdr:grpSpPr>
      <xdr:cxnSp macro="">
        <xdr:nvCxnSpPr>
          <xdr:cNvPr id="253" name="Straight Connector 252">
            <a:extLst>
              <a:ext uri="{FF2B5EF4-FFF2-40B4-BE49-F238E27FC236}">
                <a16:creationId xmlns:a16="http://schemas.microsoft.com/office/drawing/2014/main" id="{3142544E-1151-45C2-984A-C8A61963E988}"/>
              </a:ext>
            </a:extLst>
          </xdr:cNvPr>
          <xdr:cNvCxnSpPr/>
        </xdr:nvCxnSpPr>
        <xdr:spPr>
          <a:xfrm flipH="1" flipV="1">
            <a:off x="5647765" y="3227294"/>
            <a:ext cx="358589" cy="246972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Straight Connector 253">
            <a:extLst>
              <a:ext uri="{FF2B5EF4-FFF2-40B4-BE49-F238E27FC236}">
                <a16:creationId xmlns:a16="http://schemas.microsoft.com/office/drawing/2014/main" id="{6E49DF0D-B1D6-4ACD-B6D6-7A576C780DFD}"/>
              </a:ext>
            </a:extLst>
          </xdr:cNvPr>
          <xdr:cNvCxnSpPr/>
        </xdr:nvCxnSpPr>
        <xdr:spPr>
          <a:xfrm flipH="1">
            <a:off x="5688107" y="3193676"/>
            <a:ext cx="284628" cy="309283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147919</xdr:colOff>
      <xdr:row>24</xdr:row>
      <xdr:rowOff>141194</xdr:rowOff>
    </xdr:from>
    <xdr:to>
      <xdr:col>13</xdr:col>
      <xdr:colOff>286871</xdr:colOff>
      <xdr:row>26</xdr:row>
      <xdr:rowOff>121025</xdr:rowOff>
    </xdr:to>
    <xdr:grpSp>
      <xdr:nvGrpSpPr>
        <xdr:cNvPr id="255" name="Group 254">
          <a:extLst>
            <a:ext uri="{FF2B5EF4-FFF2-40B4-BE49-F238E27FC236}">
              <a16:creationId xmlns:a16="http://schemas.microsoft.com/office/drawing/2014/main" id="{883C77F0-5C8A-4818-AC49-1DA7B1F062C6}"/>
            </a:ext>
          </a:extLst>
        </xdr:cNvPr>
        <xdr:cNvGrpSpPr/>
      </xdr:nvGrpSpPr>
      <xdr:grpSpPr>
        <a:xfrm>
          <a:off x="4643719" y="3827369"/>
          <a:ext cx="138952" cy="284631"/>
          <a:chOff x="5647765" y="3193676"/>
          <a:chExt cx="358589" cy="309283"/>
        </a:xfrm>
      </xdr:grpSpPr>
      <xdr:cxnSp macro="">
        <xdr:nvCxnSpPr>
          <xdr:cNvPr id="256" name="Straight Connector 255">
            <a:extLst>
              <a:ext uri="{FF2B5EF4-FFF2-40B4-BE49-F238E27FC236}">
                <a16:creationId xmlns:a16="http://schemas.microsoft.com/office/drawing/2014/main" id="{B204389E-C6BF-4C28-BEF2-C974920D2A0F}"/>
              </a:ext>
            </a:extLst>
          </xdr:cNvPr>
          <xdr:cNvCxnSpPr/>
        </xdr:nvCxnSpPr>
        <xdr:spPr>
          <a:xfrm flipH="1" flipV="1">
            <a:off x="5647765" y="3227294"/>
            <a:ext cx="358589" cy="246972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7" name="Straight Connector 256">
            <a:extLst>
              <a:ext uri="{FF2B5EF4-FFF2-40B4-BE49-F238E27FC236}">
                <a16:creationId xmlns:a16="http://schemas.microsoft.com/office/drawing/2014/main" id="{D2536CFE-DF31-4559-8750-219C94DFBC2B}"/>
              </a:ext>
            </a:extLst>
          </xdr:cNvPr>
          <xdr:cNvCxnSpPr/>
        </xdr:nvCxnSpPr>
        <xdr:spPr>
          <a:xfrm flipH="1">
            <a:off x="5688107" y="3193676"/>
            <a:ext cx="284628" cy="309283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67236</xdr:colOff>
      <xdr:row>31</xdr:row>
      <xdr:rowOff>0</xdr:rowOff>
    </xdr:from>
    <xdr:to>
      <xdr:col>13</xdr:col>
      <xdr:colOff>206188</xdr:colOff>
      <xdr:row>32</xdr:row>
      <xdr:rowOff>136714</xdr:rowOff>
    </xdr:to>
    <xdr:grpSp>
      <xdr:nvGrpSpPr>
        <xdr:cNvPr id="258" name="Group 257">
          <a:extLst>
            <a:ext uri="{FF2B5EF4-FFF2-40B4-BE49-F238E27FC236}">
              <a16:creationId xmlns:a16="http://schemas.microsoft.com/office/drawing/2014/main" id="{DC3813BA-3BD7-4590-B02F-C0368182AD4F}"/>
            </a:ext>
          </a:extLst>
        </xdr:cNvPr>
        <xdr:cNvGrpSpPr/>
      </xdr:nvGrpSpPr>
      <xdr:grpSpPr>
        <a:xfrm>
          <a:off x="4563036" y="4743450"/>
          <a:ext cx="138952" cy="289114"/>
          <a:chOff x="5647765" y="3193676"/>
          <a:chExt cx="358589" cy="309283"/>
        </a:xfrm>
      </xdr:grpSpPr>
      <xdr:cxnSp macro="">
        <xdr:nvCxnSpPr>
          <xdr:cNvPr id="259" name="Straight Connector 258">
            <a:extLst>
              <a:ext uri="{FF2B5EF4-FFF2-40B4-BE49-F238E27FC236}">
                <a16:creationId xmlns:a16="http://schemas.microsoft.com/office/drawing/2014/main" id="{58359BBE-28A4-4FDF-B9C3-EE8F07DBE60F}"/>
              </a:ext>
            </a:extLst>
          </xdr:cNvPr>
          <xdr:cNvCxnSpPr/>
        </xdr:nvCxnSpPr>
        <xdr:spPr>
          <a:xfrm flipH="1" flipV="1">
            <a:off x="5647765" y="3227294"/>
            <a:ext cx="358589" cy="246972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0" name="Straight Connector 259">
            <a:extLst>
              <a:ext uri="{FF2B5EF4-FFF2-40B4-BE49-F238E27FC236}">
                <a16:creationId xmlns:a16="http://schemas.microsoft.com/office/drawing/2014/main" id="{BA69BCE8-E8BB-4EB6-8953-3D720619CFDD}"/>
              </a:ext>
            </a:extLst>
          </xdr:cNvPr>
          <xdr:cNvCxnSpPr/>
        </xdr:nvCxnSpPr>
        <xdr:spPr>
          <a:xfrm flipH="1">
            <a:off x="5688107" y="3193676"/>
            <a:ext cx="284628" cy="309283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212912</xdr:colOff>
      <xdr:row>40</xdr:row>
      <xdr:rowOff>100853</xdr:rowOff>
    </xdr:from>
    <xdr:to>
      <xdr:col>13</xdr:col>
      <xdr:colOff>351864</xdr:colOff>
      <xdr:row>42</xdr:row>
      <xdr:rowOff>80684</xdr:rowOff>
    </xdr:to>
    <xdr:grpSp>
      <xdr:nvGrpSpPr>
        <xdr:cNvPr id="261" name="Group 260">
          <a:extLst>
            <a:ext uri="{FF2B5EF4-FFF2-40B4-BE49-F238E27FC236}">
              <a16:creationId xmlns:a16="http://schemas.microsoft.com/office/drawing/2014/main" id="{42359D30-9651-4C0A-A2D7-45D2A11A83F0}"/>
            </a:ext>
          </a:extLst>
        </xdr:cNvPr>
        <xdr:cNvGrpSpPr/>
      </xdr:nvGrpSpPr>
      <xdr:grpSpPr>
        <a:xfrm>
          <a:off x="4708712" y="6234953"/>
          <a:ext cx="138952" cy="284631"/>
          <a:chOff x="5647765" y="3193676"/>
          <a:chExt cx="358589" cy="309283"/>
        </a:xfrm>
      </xdr:grpSpPr>
      <xdr:cxnSp macro="">
        <xdr:nvCxnSpPr>
          <xdr:cNvPr id="262" name="Straight Connector 261">
            <a:extLst>
              <a:ext uri="{FF2B5EF4-FFF2-40B4-BE49-F238E27FC236}">
                <a16:creationId xmlns:a16="http://schemas.microsoft.com/office/drawing/2014/main" id="{C82150C6-EBC1-4142-856E-36E509EB92FB}"/>
              </a:ext>
            </a:extLst>
          </xdr:cNvPr>
          <xdr:cNvCxnSpPr/>
        </xdr:nvCxnSpPr>
        <xdr:spPr>
          <a:xfrm flipH="1" flipV="1">
            <a:off x="5647765" y="3227294"/>
            <a:ext cx="358589" cy="246972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3" name="Straight Connector 262">
            <a:extLst>
              <a:ext uri="{FF2B5EF4-FFF2-40B4-BE49-F238E27FC236}">
                <a16:creationId xmlns:a16="http://schemas.microsoft.com/office/drawing/2014/main" id="{FB8B7D49-55CA-4BB7-818C-B3019B5DD99E}"/>
              </a:ext>
            </a:extLst>
          </xdr:cNvPr>
          <xdr:cNvCxnSpPr/>
        </xdr:nvCxnSpPr>
        <xdr:spPr>
          <a:xfrm flipH="1">
            <a:off x="5688107" y="3193676"/>
            <a:ext cx="284628" cy="309283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15</xdr:col>
      <xdr:colOff>94377</xdr:colOff>
      <xdr:row>11</xdr:row>
      <xdr:rowOff>103909</xdr:rowOff>
    </xdr:from>
    <xdr:to>
      <xdr:col>21</xdr:col>
      <xdr:colOff>232641</xdr:colOff>
      <xdr:row>25</xdr:row>
      <xdr:rowOff>146143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E9CB1C13-D7CC-475C-9168-8ED9BAD31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76422" y="1818409"/>
          <a:ext cx="2424264" cy="2224325"/>
        </a:xfrm>
        <a:prstGeom prst="rect">
          <a:avLst/>
        </a:prstGeom>
      </xdr:spPr>
    </xdr:pic>
    <xdr:clientData/>
  </xdr:twoCellAnchor>
  <xdr:twoCellAnchor>
    <xdr:from>
      <xdr:col>27</xdr:col>
      <xdr:colOff>104775</xdr:colOff>
      <xdr:row>51</xdr:row>
      <xdr:rowOff>28575</xdr:rowOff>
    </xdr:from>
    <xdr:to>
      <xdr:col>27</xdr:col>
      <xdr:colOff>180975</xdr:colOff>
      <xdr:row>52</xdr:row>
      <xdr:rowOff>28575</xdr:rowOff>
    </xdr:to>
    <xdr:sp macro="" textlink="">
      <xdr:nvSpPr>
        <xdr:cNvPr id="265" name="Freeform: Shape 264">
          <a:extLst>
            <a:ext uri="{FF2B5EF4-FFF2-40B4-BE49-F238E27FC236}">
              <a16:creationId xmlns:a16="http://schemas.microsoft.com/office/drawing/2014/main" id="{70DE3C8A-51E9-420B-8CEC-951BBB0F73D9}"/>
            </a:ext>
          </a:extLst>
        </xdr:cNvPr>
        <xdr:cNvSpPr/>
      </xdr:nvSpPr>
      <xdr:spPr>
        <a:xfrm>
          <a:off x="10029825" y="7943850"/>
          <a:ext cx="76200" cy="152400"/>
        </a:xfrm>
        <a:custGeom>
          <a:avLst/>
          <a:gdLst>
            <a:gd name="connsiteX0" fmla="*/ 0 w 104775"/>
            <a:gd name="connsiteY0" fmla="*/ 0 h 123825"/>
            <a:gd name="connsiteX1" fmla="*/ 47625 w 104775"/>
            <a:gd name="connsiteY1" fmla="*/ 104775 h 123825"/>
            <a:gd name="connsiteX2" fmla="*/ 19050 w 104775"/>
            <a:gd name="connsiteY2" fmla="*/ 123825 h 123825"/>
            <a:gd name="connsiteX3" fmla="*/ 9525 w 104775"/>
            <a:gd name="connsiteY3" fmla="*/ 95250 h 123825"/>
            <a:gd name="connsiteX4" fmla="*/ 76200 w 104775"/>
            <a:gd name="connsiteY4" fmla="*/ 38100 h 123825"/>
            <a:gd name="connsiteX5" fmla="*/ 104775 w 104775"/>
            <a:gd name="connsiteY5" fmla="*/ 123825 h 1238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04775" h="123825">
              <a:moveTo>
                <a:pt x="0" y="0"/>
              </a:moveTo>
              <a:cubicBezTo>
                <a:pt x="12779" y="21298"/>
                <a:pt x="51060" y="77294"/>
                <a:pt x="47625" y="104775"/>
              </a:cubicBezTo>
              <a:cubicBezTo>
                <a:pt x="46205" y="116134"/>
                <a:pt x="28575" y="117475"/>
                <a:pt x="19050" y="123825"/>
              </a:cubicBezTo>
              <a:cubicBezTo>
                <a:pt x="15875" y="114300"/>
                <a:pt x="7874" y="105154"/>
                <a:pt x="9525" y="95250"/>
              </a:cubicBezTo>
              <a:cubicBezTo>
                <a:pt x="14412" y="65931"/>
                <a:pt x="58272" y="48857"/>
                <a:pt x="76200" y="38100"/>
              </a:cubicBezTo>
              <a:cubicBezTo>
                <a:pt x="96339" y="118656"/>
                <a:pt x="76737" y="95787"/>
                <a:pt x="104775" y="12382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27</xdr:col>
      <xdr:colOff>285750</xdr:colOff>
      <xdr:row>51</xdr:row>
      <xdr:rowOff>95250</xdr:rowOff>
    </xdr:from>
    <xdr:to>
      <xdr:col>27</xdr:col>
      <xdr:colOff>342900</xdr:colOff>
      <xdr:row>52</xdr:row>
      <xdr:rowOff>131486</xdr:rowOff>
    </xdr:to>
    <xdr:sp macro="" textlink="">
      <xdr:nvSpPr>
        <xdr:cNvPr id="266" name="Freeform: Shape 265">
          <a:extLst>
            <a:ext uri="{FF2B5EF4-FFF2-40B4-BE49-F238E27FC236}">
              <a16:creationId xmlns:a16="http://schemas.microsoft.com/office/drawing/2014/main" id="{E4101C35-A63C-4230-8B79-F1E721EE8596}"/>
            </a:ext>
          </a:extLst>
        </xdr:cNvPr>
        <xdr:cNvSpPr/>
      </xdr:nvSpPr>
      <xdr:spPr>
        <a:xfrm>
          <a:off x="10210800" y="8010525"/>
          <a:ext cx="57150" cy="188636"/>
        </a:xfrm>
        <a:custGeom>
          <a:avLst/>
          <a:gdLst>
            <a:gd name="connsiteX0" fmla="*/ 57150 w 219075"/>
            <a:gd name="connsiteY0" fmla="*/ 485775 h 485775"/>
            <a:gd name="connsiteX1" fmla="*/ 47625 w 219075"/>
            <a:gd name="connsiteY1" fmla="*/ 95250 h 485775"/>
            <a:gd name="connsiteX2" fmla="*/ 9525 w 219075"/>
            <a:gd name="connsiteY2" fmla="*/ 0 h 485775"/>
            <a:gd name="connsiteX3" fmla="*/ 0 w 219075"/>
            <a:gd name="connsiteY3" fmla="*/ 66675 h 485775"/>
            <a:gd name="connsiteX4" fmla="*/ 9525 w 219075"/>
            <a:gd name="connsiteY4" fmla="*/ 104775 h 485775"/>
            <a:gd name="connsiteX5" fmla="*/ 38100 w 219075"/>
            <a:gd name="connsiteY5" fmla="*/ 161925 h 485775"/>
            <a:gd name="connsiteX6" fmla="*/ 85725 w 219075"/>
            <a:gd name="connsiteY6" fmla="*/ 257175 h 485775"/>
            <a:gd name="connsiteX7" fmla="*/ 152400 w 219075"/>
            <a:gd name="connsiteY7" fmla="*/ 209550 h 485775"/>
            <a:gd name="connsiteX8" fmla="*/ 219075 w 219075"/>
            <a:gd name="connsiteY8" fmla="*/ 247650 h 4857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19075" h="485775">
              <a:moveTo>
                <a:pt x="57150" y="485775"/>
              </a:moveTo>
              <a:cubicBezTo>
                <a:pt x="70872" y="60383"/>
                <a:pt x="84951" y="319206"/>
                <a:pt x="47625" y="95250"/>
              </a:cubicBezTo>
              <a:cubicBezTo>
                <a:pt x="32576" y="4955"/>
                <a:pt x="61234" y="34473"/>
                <a:pt x="9525" y="0"/>
              </a:cubicBezTo>
              <a:cubicBezTo>
                <a:pt x="6350" y="22225"/>
                <a:pt x="0" y="44224"/>
                <a:pt x="0" y="66675"/>
              </a:cubicBezTo>
              <a:cubicBezTo>
                <a:pt x="0" y="79766"/>
                <a:pt x="5929" y="92188"/>
                <a:pt x="9525" y="104775"/>
              </a:cubicBezTo>
              <a:cubicBezTo>
                <a:pt x="19384" y="139281"/>
                <a:pt x="17228" y="130616"/>
                <a:pt x="38100" y="161925"/>
              </a:cubicBezTo>
              <a:cubicBezTo>
                <a:pt x="39584" y="172310"/>
                <a:pt x="36938" y="266045"/>
                <a:pt x="85725" y="257175"/>
              </a:cubicBezTo>
              <a:cubicBezTo>
                <a:pt x="112597" y="252289"/>
                <a:pt x="130175" y="225425"/>
                <a:pt x="152400" y="209550"/>
              </a:cubicBezTo>
              <a:lnTo>
                <a:pt x="219075" y="247650"/>
              </a:ln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prod03"/>
      <sheetName val="GInc.Lmb"/>
      <sheetName val="Setting"/>
      <sheetName val="GJantho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topLeftCell="A4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71" t="s">
        <v>1134</v>
      </c>
      <c r="C4" s="571"/>
      <c r="D4" s="571"/>
      <c r="E4" s="571"/>
      <c r="F4" s="571"/>
      <c r="G4" s="571"/>
      <c r="H4" s="571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72" t="s">
        <v>0</v>
      </c>
      <c r="C7" s="572" t="s">
        <v>1</v>
      </c>
      <c r="D7" s="573" t="s">
        <v>42</v>
      </c>
      <c r="E7" s="573" t="s">
        <v>43</v>
      </c>
      <c r="F7" s="573" t="s">
        <v>1135</v>
      </c>
      <c r="G7" s="574" t="s">
        <v>41</v>
      </c>
      <c r="H7" s="570" t="s">
        <v>1042</v>
      </c>
      <c r="I7" s="570" t="s">
        <v>1137</v>
      </c>
      <c r="J7" s="570" t="s">
        <v>1026</v>
      </c>
      <c r="K7" s="564" t="s">
        <v>1024</v>
      </c>
      <c r="L7" s="565"/>
    </row>
    <row r="8" spans="1:12" ht="15" customHeight="1">
      <c r="B8" s="572"/>
      <c r="C8" s="572"/>
      <c r="D8" s="573"/>
      <c r="E8" s="573"/>
      <c r="F8" s="573"/>
      <c r="G8" s="574"/>
      <c r="H8" s="570"/>
      <c r="I8" s="570"/>
      <c r="J8" s="570"/>
      <c r="K8" s="566"/>
      <c r="L8" s="567"/>
    </row>
    <row r="9" spans="1:12" ht="15" customHeight="1">
      <c r="B9" s="572"/>
      <c r="C9" s="572"/>
      <c r="D9" s="573"/>
      <c r="E9" s="573"/>
      <c r="F9" s="573"/>
      <c r="G9" s="574"/>
      <c r="H9" s="570"/>
      <c r="I9" s="570"/>
      <c r="J9" s="570"/>
      <c r="K9" s="568"/>
      <c r="L9" s="569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62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4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62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2</v>
      </c>
      <c r="G14" s="41">
        <f ca="1">IF(ISERROR(OFFSET('HARGA SATUAN'!$I$6,MATCH(C14,'HARGA SATUAN'!$C$7:$C$1492,0),0)),"",OFFSET('HARGA SATUAN'!$I$6,MATCH(C14,'HARGA SATUAN'!$C$7:$C$1492,0),0))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Isolator Tumpu ( Pin Post ) 20 KV Porcelein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8</v>
      </c>
      <c r="G16" s="41">
        <f ca="1">IF(ISERROR(OFFSET('HARGA SATUAN'!$I$6,MATCH(C16,'HARGA SATUAN'!$C$7:$C$1492,0),0)),"",OFFSET('HARGA SATUAN'!$I$6,MATCH(C16,'HARGA SATUAN'!$C$7:$C$1492,0),0))</f>
        <v>235900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Tarik ( Strainkap Porcelain ) 20 KV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Set</v>
      </c>
      <c r="F17" s="138">
        <f t="shared" ca="1" si="2"/>
        <v>6</v>
      </c>
      <c r="G17" s="41">
        <f ca="1">IF(ISERROR(OFFSET('HARGA SATUAN'!$I$6,MATCH(C17,'HARGA SATUAN'!$C$7:$C$1492,0),0)),"",OFFSET('HARGA SATUAN'!$I$6,MATCH(C17,'HARGA SATUAN'!$C$7:$C$1492,0),0))</f>
        <v>430000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AAAC 70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834</v>
      </c>
      <c r="G18" s="41">
        <f ca="1">IF(ISERROR(OFFSET('HARGA SATUAN'!$I$6,MATCH(C18,'HARGA SATUAN'!$C$7:$C$1492,0),0)),"",OFFSET('HARGA SATUAN'!$I$6,MATCH(C18,'HARGA SATUAN'!$C$7:$C$1492,0),0))</f>
        <v>14200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NFA2X-T 2 x 70 + N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654</v>
      </c>
      <c r="G19" s="41">
        <f ca="1">IF(ISERROR(OFFSET('HARGA SATUAN'!$I$6,MATCH(C19,'HARGA SATUAN'!$C$7:$C$1492,0),0)),"",OFFSET('HARGA SATUAN'!$I$6,MATCH(C19,'HARGA SATUAN'!$C$7:$C$1492,0),0))</f>
        <v>53300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 2 x 10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1240</v>
      </c>
      <c r="G20" s="41">
        <f ca="1">IF(ISERROR(OFFSET('HARGA SATUAN'!$I$6,MATCH(C20,'HARGA SATUAN'!$C$7:$C$1492,0),0)),"",OFFSET('HARGA SATUAN'!$I$6,MATCH(C20,'HARGA SATUAN'!$C$7:$C$1492,0),0))</f>
        <v>4300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SUMIFS(RAB!$F$14:$F$340,RAB!$C$14:$C$340,C714)</f>
        <v>62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SUMIFS(RAB!$F$14:$F$340,RAB!$C$14:$C$340,C715)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SUMIFS(RAB!$F$14:$F$340,RAB!$C$14:$C$340,C716)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SUMIFS(RAB!$F$14:$F$340,RAB!$C$14:$C$340,C717)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SUMIFS(RAB!$F$14:$F$340,RAB!$C$14:$C$340,C718)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SUMIFS(RAB!$F$14:$F$340,RAB!$C$14:$C$340,C719)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SUMIFS(RAB!$F$14:$F$340,RAB!$C$14:$C$340,C720)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SUMIFS(RAB!$F$14:$F$340,RAB!$C$14:$C$340,C721)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SUMIFS(RAB!$F$14:$F$340,RAB!$C$14:$C$340,C722)</f>
        <v>62</v>
      </c>
      <c r="E722" s="26">
        <f t="shared" ca="1" si="33"/>
        <v>1</v>
      </c>
      <c r="F722" s="26">
        <f ca="1">IF(D722=0,0,SUM($E$713:E722))</f>
        <v>2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SUMIFS(RAB!$F$14:$F$340,RAB!$C$14:$C$340,C723)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SUMIFS(RAB!$F$14:$F$340,RAB!$C$14:$C$340,C724)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SUMIFS(RAB!$F$14:$F$340,RAB!$C$14:$C$340,C725)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SUMIFS(RAB!$F$14:$F$340,RAB!$C$14:$C$340,C726)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SUMIFS(RAB!$F$14:$F$340,RAB!$C$14:$C$340,C727)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SUMIFS(RAB!$F$14:$F$340,RAB!$C$14:$C$340,C728)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SUMIFS(RAB!$F$14:$F$340,RAB!$C$14:$C$340,C729)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SUMIFS(RAB!$F$14:$F$340,RAB!$C$14:$C$340,C730)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SUMIFS(RAB!$F$14:$F$340,RAB!$C$14:$C$340,C731)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SUMIFS(RAB!$F$14:$F$340,RAB!$C$14:$C$340,C732)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SUMIFS(RAB!$F$14:$F$340,RAB!$C$14:$C$340,C733)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SUMIFS(RAB!$F$14:$F$340,RAB!$C$14:$C$340,C734)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SUMIFS(RAB!$F$14:$F$340,RAB!$C$14:$C$340,C735)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SUMIFS(RAB!$F$14:$F$340,RAB!$C$14:$C$340,C736)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SUMIFS(RAB!$F$14:$F$340,RAB!$C$14:$C$340,C737)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SUMIFS(RAB!$F$14:$F$340,RAB!$C$14:$C$340,C738)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SUMIFS(RAB!$F$14:$F$340,RAB!$C$14:$C$340,C739)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SUMIFS(RAB!$F$14:$F$340,RAB!$C$14:$C$340,C740)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SUMIFS(RAB!$F$14:$F$340,RAB!$C$14:$C$340,C741)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SUMIFS(RAB!$F$14:$F$340,RAB!$C$14:$C$340,C742)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SUMIFS(RAB!$F$14:$F$340,RAB!$C$14:$C$340,C743)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SUMIFS(RAB!$F$14:$F$340,RAB!$C$14:$C$340,C744)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SUMIFS(RAB!$F$14:$F$340,RAB!$C$14:$C$340,C745)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SUMIFS(RAB!$F$14:$F$340,RAB!$C$14:$C$340,C746)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SUMIFS(RAB!$F$14:$F$340,RAB!$C$14:$C$340,C747)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SUMIFS(RAB!$F$14:$F$340,RAB!$C$14:$C$340,C748)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SUMIFS(RAB!$F$14:$F$340,RAB!$C$14:$C$340,C749)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SUMIFS(RAB!$F$14:$F$340,RAB!$C$14:$C$340,C750)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SUMIFS(RAB!$F$14:$F$340,RAB!$C$14:$C$340,C751)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SUMIFS(RAB!$F$14:$F$340,RAB!$C$14:$C$340,C752)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SUMIFS(RAB!$F$14:$F$340,RAB!$C$14:$C$340,C753)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SUMIFS(RAB!$F$14:$F$340,RAB!$C$14:$C$340,C754)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SUMIFS(RAB!$F$14:$F$340,RAB!$C$14:$C$340,C755)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SUMIFS(RAB!$F$14:$F$340,RAB!$C$14:$C$340,C756)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SUMIFS(RAB!$F$14:$F$340,RAB!$C$14:$C$340,C757)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SUMIFS(RAB!$F$14:$F$340,RAB!$C$14:$C$340,C758)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SUMIFS(RAB!$F$14:$F$340,RAB!$C$14:$C$340,C759)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SUMIFS(RAB!$F$14:$F$340,RAB!$C$14:$C$340,C760)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SUMIFS(RAB!$F$14:$F$340,RAB!$C$14:$C$340,C761)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SUMIFS(RAB!$F$14:$F$340,RAB!$C$14:$C$340,C762)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SUMIFS(RAB!$F$14:$F$340,RAB!$C$14:$C$340,C763)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SUMIFS(RAB!$F$14:$F$340,RAB!$C$14:$C$340,C764)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SUMIFS(RAB!$F$14:$F$340,RAB!$C$14:$C$340,C765)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SUMIFS(RAB!$F$14:$F$340,RAB!$C$14:$C$340,C766)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SUMIFS(RAB!$F$14:$F$340,RAB!$C$14:$C$340,C767)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SUMIFS(RAB!$F$14:$F$340,RAB!$C$14:$C$340,C768)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SUMIFS(RAB!$F$14:$F$340,RAB!$C$14:$C$340,C769)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SUMIFS(RAB!$F$14:$F$340,RAB!$C$14:$C$340,C770)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SUMIFS(RAB!$F$14:$F$340,RAB!$C$14:$C$340,C771)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SUMIFS(RAB!$F$14:$F$340,RAB!$C$14:$C$340,C772)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SUMIFS(RAB!$F$14:$F$340,RAB!$C$14:$C$340,C773)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SUMIFS(RAB!$F$14:$F$340,RAB!$C$14:$C$340,C774)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SUMIFS(RAB!$F$14:$F$340,RAB!$C$14:$C$340,C775)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SUMIFS(RAB!$F$14:$F$340,RAB!$C$14:$C$340,C776)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SUMIFS(RAB!$F$14:$F$340,RAB!$C$14:$C$340,C777)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SUMIFS(RAB!$F$14:$F$340,RAB!$C$14:$C$340,C778)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SUMIFS(RAB!$F$14:$F$340,RAB!$C$14:$C$340,C779)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SUMIFS(RAB!$F$14:$F$340,RAB!$C$14:$C$340,C780)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SUMIFS(RAB!$F$14:$F$340,RAB!$C$14:$C$340,C781)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SUMIFS(RAB!$F$14:$F$340,RAB!$C$14:$C$340,C782)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SUMIFS(RAB!$F$14:$F$340,RAB!$C$14:$C$340,C783)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SUMIFS(RAB!$F$14:$F$340,RAB!$C$14:$C$340,C784)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SUMIFS(RAB!$F$14:$F$340,RAB!$C$14:$C$340,C785)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SUMIFS(RAB!$F$14:$F$340,RAB!$C$14:$C$340,C786)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SUMIFS(RAB!$F$14:$F$340,RAB!$C$14:$C$340,C787)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SUMIFS(RAB!$F$14:$F$340,RAB!$C$14:$C$340,C788)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SUMIFS(RAB!$F$14:$F$340,RAB!$C$14:$C$340,C789)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SUMIFS(RAB!$F$14:$F$340,RAB!$C$14:$C$340,C790)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SUMIFS(RAB!$F$14:$F$340,RAB!$C$14:$C$340,C791)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SUMIFS(RAB!$F$14:$F$340,RAB!$C$14:$C$340,C792)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SUMIFS(RAB!$F$14:$F$340,RAB!$C$14:$C$340,C793)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SUMIFS(RAB!$F$14:$F$340,RAB!$C$14:$C$340,C794)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SUMIFS(RAB!$F$14:$F$340,RAB!$C$14:$C$340,C795)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SUMIFS(RAB!$F$14:$F$340,RAB!$C$14:$C$340,C796)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SUMIFS(RAB!$F$14:$F$340,RAB!$C$14:$C$340,C797)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SUMIFS(RAB!$F$14:$F$340,RAB!$C$14:$C$340,C798)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SUMIFS(RAB!$F$14:$F$340,RAB!$C$14:$C$340,C799)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SUMIFS(RAB!$F$14:$F$340,RAB!$C$14:$C$340,C800)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SUMIFS(RAB!$F$14:$F$340,RAB!$C$14:$C$340,C801)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SUMIFS(RAB!$F$14:$F$340,RAB!$C$14:$C$340,C802)</f>
        <v>2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SUMIFS(RAB!$F$14:$F$340,RAB!$C$14:$C$340,C803)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SUMIFS(RAB!$F$14:$F$340,RAB!$C$14:$C$340,C804)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SUMIFS(RAB!$F$14:$F$340,RAB!$C$14:$C$340,C805)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SUMIFS(RAB!$F$14:$F$340,RAB!$C$14:$C$340,C806)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SUMIFS(RAB!$F$14:$F$340,RAB!$C$14:$C$340,C807)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SUMIFS(RAB!$F$14:$F$340,RAB!$C$14:$C$340,C808)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SUMIFS(RAB!$F$14:$F$340,RAB!$C$14:$C$340,C809)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SUMIFS(RAB!$F$14:$F$340,RAB!$C$14:$C$340,C810)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SUMIFS(RAB!$F$14:$F$340,RAB!$C$14:$C$340,C811)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SUMIFS(RAB!$F$14:$F$340,RAB!$C$14:$C$340,C812)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SUMIFS(RAB!$F$14:$F$340,RAB!$C$14:$C$340,C813)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SUMIFS(RAB!$F$14:$F$340,RAB!$C$14:$C$340,C814)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SUMIFS(RAB!$F$14:$F$340,RAB!$C$14:$C$340,C815)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SUMIFS(RAB!$F$14:$F$340,RAB!$C$14:$C$340,C816)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SUMIFS(RAB!$F$14:$F$340,RAB!$C$14:$C$340,C817)</f>
        <v>1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SUMIFS(RAB!$F$14:$F$340,RAB!$C$14:$C$340,C818)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SUMIFS(RAB!$F$14:$F$340,RAB!$C$14:$C$340,C819)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SUMIFS(RAB!$F$14:$F$340,RAB!$C$14:$C$340,C820)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SUMIFS(RAB!$F$14:$F$340,RAB!$C$14:$C$340,C821)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SUMIFS(RAB!$F$14:$F$340,RAB!$C$14:$C$340,C822)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SUMIFS(RAB!$F$14:$F$340,RAB!$C$14:$C$340,C823)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SUMIFS(RAB!$F$14:$F$340,RAB!$C$14:$C$340,C824)</f>
        <v>8</v>
      </c>
      <c r="E824" s="26">
        <f t="shared" ca="1" si="34"/>
        <v>1</v>
      </c>
      <c r="F824" s="26">
        <f ca="1">IF(D824=0,0,SUM($E$713:E824))</f>
        <v>5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SUMIFS(RAB!$F$14:$F$340,RAB!$C$14:$C$340,C825)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SUMIFS(RAB!$F$14:$F$340,RAB!$C$14:$C$340,C826)</f>
        <v>6</v>
      </c>
      <c r="E826" s="26">
        <f t="shared" ca="1" si="34"/>
        <v>1</v>
      </c>
      <c r="F826" s="26">
        <f ca="1">IF(D826=0,0,SUM($E$713:E826))</f>
        <v>6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SUMIFS(RAB!$F$14:$F$340,RAB!$C$14:$C$340,C827)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SUMIFS(RAB!$F$14:$F$340,RAB!$C$14:$C$340,C828)</f>
        <v>834</v>
      </c>
      <c r="E828" s="26">
        <f t="shared" ca="1" si="34"/>
        <v>1</v>
      </c>
      <c r="F828" s="26">
        <f ca="1">IF(D828=0,0,SUM($E$713:E828))</f>
        <v>7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SUMIFS(RAB!$F$14:$F$340,RAB!$C$14:$C$340,C829)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SUMIFS(RAB!$F$14:$F$340,RAB!$C$14:$C$340,C830)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SUMIFS(RAB!$F$14:$F$340,RAB!$C$14:$C$340,C831)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SUMIFS(RAB!$F$14:$F$340,RAB!$C$14:$C$340,C832)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SUMIFS(RAB!$F$14:$F$340,RAB!$C$14:$C$340,C833)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SUMIFS(RAB!$F$14:$F$340,RAB!$C$14:$C$340,C834)</f>
        <v>654</v>
      </c>
      <c r="E834" s="26">
        <f t="shared" ca="1" si="34"/>
        <v>1</v>
      </c>
      <c r="F834" s="26">
        <f ca="1">IF(D834=0,0,SUM($E$713:E834))</f>
        <v>8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SUMIFS(RAB!$F$14:$F$340,RAB!$C$14:$C$340,C835)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SUMIFS(RAB!$F$14:$F$340,RAB!$C$14:$C$340,C836)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SUMIFS(RAB!$F$14:$F$340,RAB!$C$14:$C$340,C837)</f>
        <v>1240</v>
      </c>
      <c r="E837" s="26">
        <f t="shared" ca="1" si="34"/>
        <v>1</v>
      </c>
      <c r="F837" s="26">
        <f ca="1">IF(D837=0,0,SUM($E$713:E837))</f>
        <v>9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SUMIFS(RAB!$F$14:$F$340,RAB!$C$14:$C$340,C838)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SUMIFS(RAB!$F$14:$F$340,RAB!$C$14:$C$340,C839)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SUMIFS(RAB!$F$14:$F$340,RAB!$C$14:$C$340,C840)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SUMIFS(RAB!$F$14:$F$340,RAB!$C$14:$C$340,C841)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SUMIFS(RAB!$F$14:$F$340,RAB!$C$14:$C$340,C842)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SUMIFS(RAB!$F$14:$F$340,RAB!$C$14:$C$340,C843)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SUMIFS(RAB!$F$14:$F$340,RAB!$C$14:$C$340,C844)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SUMIFS(RAB!$F$14:$F$340,RAB!$C$14:$C$340,C845)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SUMIFS(RAB!$F$14:$F$340,RAB!$C$14:$C$340,C846)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SUMIFS(RAB!$F$14:$F$340,RAB!$C$14:$C$340,C847)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SUMIFS(RAB!$F$14:$F$340,RAB!$C$14:$C$340,C848)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SUMIFS(RAB!$F$14:$F$340,RAB!$C$14:$C$340,C849)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SUMIFS(RAB!$F$14:$F$340,RAB!$C$14:$C$340,C850)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SUMIFS(RAB!$F$14:$F$340,RAB!$C$14:$C$340,C851)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SUMIFS(RAB!$F$14:$F$340,RAB!$C$14:$C$340,C852)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SUMIFS(RAB!$F$14:$F$340,RAB!$C$14:$C$340,C853)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SUMIFS(RAB!$F$14:$F$340,RAB!$C$14:$C$340,C854)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SUMIFS(RAB!$F$14:$F$340,RAB!$C$14:$C$340,C855)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SUMIFS(RAB!$F$14:$F$340,RAB!$C$14:$C$340,C856)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SUMIFS(RAB!$F$14:$F$340,RAB!$C$14:$C$340,C857)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SUMIFS(RAB!$F$14:$F$340,RAB!$C$14:$C$340,C858)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SUMIFS(RAB!$F$14:$F$340,RAB!$C$14:$C$340,C859)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SUMIFS(RAB!$F$14:$F$340,RAB!$C$14:$C$340,C860)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SUMIFS(RAB!$F$14:$F$340,RAB!$C$14:$C$340,C861)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SUMIFS(RAB!$F$14:$F$340,RAB!$C$14:$C$340,C862)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SUMIFS(RAB!$F$14:$F$340,RAB!$C$14:$C$340,C863)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SUMIFS(RAB!$F$14:$F$340,RAB!$C$14:$C$340,C864)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SUMIFS(RAB!$F$14:$F$340,RAB!$C$14:$C$340,C865)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SUMIFS(RAB!$F$14:$F$340,RAB!$C$14:$C$340,C866)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SUMIFS(RAB!$F$14:$F$340,RAB!$C$14:$C$340,C867)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SUMIFS(RAB!$F$14:$F$340,RAB!$C$14:$C$340,C868)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SUMIFS(RAB!$F$14:$F$340,RAB!$C$14:$C$340,C869)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SUMIFS(RAB!$F$14:$F$340,RAB!$C$14:$C$340,C870)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SUMIFS(RAB!$F$14:$F$340,RAB!$C$14:$C$340,C871)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SUMIFS(RAB!$F$14:$F$340,RAB!$C$14:$C$340,C872)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SUMIFS(RAB!$F$14:$F$340,RAB!$C$14:$C$340,C873)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SUMIFS(RAB!$F$14:$F$340,RAB!$C$14:$C$340,C874)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SUMIFS(RAB!$F$14:$F$340,RAB!$C$14:$C$340,C875)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SUMIFS(RAB!$F$14:$F$340,RAB!$C$14:$C$340,C876)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SUMIFS(RAB!$F$14:$F$340,RAB!$C$14:$C$340,C877)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SUMIFS(RAB!$F$14:$F$340,RAB!$C$14:$C$340,C878)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SUMIFS(RAB!$F$14:$F$340,RAB!$C$14:$C$340,C879)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SUMIFS(RAB!$F$14:$F$340,RAB!$C$14:$C$340,C880)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SUMIFS(RAB!$F$14:$F$340,RAB!$C$14:$C$340,C881)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SUMIFS(RAB!$F$14:$F$340,RAB!$C$14:$C$340,C882)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SUMIFS(RAB!$F$14:$F$340,RAB!$C$14:$C$340,C883)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SUMIFS(RAB!$F$14:$F$340,RAB!$C$14:$C$340,C884)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SUMIFS(RAB!$F$14:$F$340,RAB!$C$14:$C$340,C885)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SUMIFS(RAB!$F$14:$F$340,RAB!$C$14:$C$340,C886)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SUMIFS(RAB!$F$14:$F$340,RAB!$C$14:$C$340,C887)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SUMIFS(RAB!$F$14:$F$340,RAB!$C$14:$C$340,C888)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SUMIFS(RAB!$F$14:$F$340,RAB!$C$14:$C$340,C889)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SUMIFS(RAB!$F$14:$F$340,RAB!$C$14:$C$340,C890)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SUMIFS(RAB!$F$14:$F$340,RAB!$C$14:$C$340,C891)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SUMIFS(RAB!$F$14:$F$340,RAB!$C$14:$C$340,C892)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SUMIFS(RAB!$F$14:$F$340,RAB!$C$14:$C$340,C893)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SUMIFS(RAB!$F$14:$F$340,RAB!$C$14:$C$340,C894)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SUMIFS(RAB!$F$14:$F$340,RAB!$C$14:$C$340,C895)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SUMIFS(RAB!$F$14:$F$340,RAB!$C$14:$C$340,C896)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SUMIFS(RAB!$F$14:$F$340,RAB!$C$14:$C$340,C897)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SUMIFS(RAB!$F$14:$F$340,RAB!$C$14:$C$340,C898)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SUMIFS(RAB!$F$14:$F$340,RAB!$C$14:$C$340,C899)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SUMIFS(RAB!$F$14:$F$340,RAB!$C$14:$C$340,C900)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SUMIFS(RAB!$F$14:$F$340,RAB!$C$14:$C$340,C901)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SUMIFS(RAB!$F$14:$F$340,RAB!$C$14:$C$340,C902)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SUMIFS(RAB!$F$14:$F$340,RAB!$C$14:$C$340,C903)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SUMIFS(RAB!$F$14:$F$340,RAB!$C$14:$C$340,C904)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SUMIFS(RAB!$F$14:$F$340,RAB!$C$14:$C$340,C905)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SUMIFS(RAB!$F$14:$F$340,RAB!$C$14:$C$340,C906)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SUMIFS(RAB!$F$14:$F$340,RAB!$C$14:$C$340,C907)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SUMIFS(RAB!$F$14:$F$340,RAB!$C$14:$C$340,C908)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SUMIFS(RAB!$F$14:$F$340,RAB!$C$14:$C$340,C909)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SUMIFS(RAB!$F$14:$F$340,RAB!$C$14:$C$340,C910)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SUMIFS(RAB!$F$14:$F$340,RAB!$C$14:$C$340,C911)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SUMIFS(RAB!$F$14:$F$340,RAB!$C$14:$C$340,C912)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SUMIFS(RAB!$F$14:$F$340,RAB!$C$14:$C$340,C913)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SUMIFS(RAB!$F$14:$F$340,RAB!$C$14:$C$340,C914)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SUMIFS(RAB!$F$14:$F$340,RAB!$C$14:$C$340,C915)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SUMIFS(RAB!$F$14:$F$340,RAB!$C$14:$C$340,C916)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SUMIFS(RAB!$F$14:$F$340,RAB!$C$14:$C$340,C917)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SUMIFS(RAB!$F$14:$F$340,RAB!$C$14:$C$340,C918)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SUMIFS(RAB!$F$14:$F$340,RAB!$C$14:$C$340,C919)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SUMIFS(RAB!$F$14:$F$340,RAB!$C$14:$C$340,C920)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SUMIFS(RAB!$F$14:$F$340,RAB!$C$14:$C$340,C921)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SUMIFS(RAB!$F$14:$F$340,RAB!$C$14:$C$340,C922)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SUMIFS(RAB!$F$14:$F$340,RAB!$C$14:$C$340,C923)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SUMIFS(RAB!$F$14:$F$340,RAB!$C$14:$C$340,C924)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SUMIFS(RAB!$F$14:$F$340,RAB!$C$14:$C$340,C925)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SUMIFS(RAB!$F$14:$F$340,RAB!$C$14:$C$340,C926)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SUMIFS(RAB!$F$14:$F$340,RAB!$C$14:$C$340,C927)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SUMIFS(RAB!$F$14:$F$340,RAB!$C$14:$C$340,C928)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SUMIFS(RAB!$F$14:$F$340,RAB!$C$14:$C$340,C929)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SUMIFS(RAB!$F$14:$F$340,RAB!$C$14:$C$340,C930)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SUMIFS(RAB!$F$14:$F$340,RAB!$C$14:$C$340,C931)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SUMIFS(RAB!$F$14:$F$340,RAB!$C$14:$C$340,C932)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SUMIFS(RAB!$F$14:$F$340,RAB!$C$14:$C$340,C933)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SUMIFS(RAB!$F$14:$F$340,RAB!$C$14:$C$340,C934)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SUMIFS(RAB!$F$14:$F$340,RAB!$C$14:$C$340,C935)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SUMIFS(RAB!$F$14:$F$340,RAB!$C$14:$C$340,C936)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SUMIFS(RAB!$F$14:$F$340,RAB!$C$14:$C$340,C937)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SUMIFS(RAB!$F$14:$F$340,RAB!$C$14:$C$340,C938)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SUMIFS(RAB!$F$14:$F$340,RAB!$C$14:$C$340,C939)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SUMIFS(RAB!$F$14:$F$340,RAB!$C$14:$C$340,C940)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SUMIFS(RAB!$F$14:$F$340,RAB!$C$14:$C$340,C941)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SUMIFS(RAB!$F$14:$F$340,RAB!$C$14:$C$340,C942)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SUMIFS(RAB!$F$14:$F$340,RAB!$C$14:$C$340,C943)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SUMIFS(RAB!$F$14:$F$340,RAB!$C$14:$C$340,C944)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SUMIFS(RAB!$F$14:$F$340,RAB!$C$14:$C$340,C945)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SUMIFS(RAB!$F$14:$F$340,RAB!$C$14:$C$340,C946)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SUMIFS(RAB!$F$14:$F$340,RAB!$C$14:$C$340,C947)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SUMIFS(RAB!$F$14:$F$340,RAB!$C$14:$C$340,C948)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SUMIFS(RAB!$F$14:$F$340,RAB!$C$14:$C$340,C949)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SUMIFS(RAB!$F$14:$F$340,RAB!$C$14:$C$340,C950)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SUMIFS(RAB!$F$14:$F$340,RAB!$C$14:$C$340,C951)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SUMIFS(RAB!$F$14:$F$340,RAB!$C$14:$C$340,C952)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SUMIFS(RAB!$F$14:$F$340,RAB!$C$14:$C$340,C953)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SUMIFS(RAB!$F$14:$F$340,RAB!$C$14:$C$340,C954)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SUMIFS(RAB!$F$14:$F$340,RAB!$C$14:$C$340,C955)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SUMIFS(RAB!$F$14:$F$340,RAB!$C$14:$C$340,C956)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SUMIFS(RAB!$F$14:$F$340,RAB!$C$14:$C$340,C957)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SUMIFS(RAB!$F$14:$F$340,RAB!$C$14:$C$340,C958)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SUMIFS(RAB!$F$14:$F$340,RAB!$C$14:$C$340,C959)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SUMIFS(RAB!$F$14:$F$340,RAB!$C$14:$C$340,C960)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SUMIFS(RAB!$F$14:$F$340,RAB!$C$14:$C$340,C961)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SUMIFS(RAB!$F$14:$F$340,RAB!$C$14:$C$340,C962)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SUMIFS(RAB!$F$14:$F$340,RAB!$C$14:$C$340,C963)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SUMIFS(RAB!$F$14:$F$340,RAB!$C$14:$C$340,C964)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SUMIFS(RAB!$F$14:$F$340,RAB!$C$14:$C$340,C965)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SUMIFS(RAB!$F$14:$F$340,RAB!$C$14:$C$340,C966)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SUMIFS(RAB!$F$14:$F$340,RAB!$C$14:$C$340,C967)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SUMIFS(RAB!$F$14:$F$340,RAB!$C$14:$C$340,C968)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SUMIFS(RAB!$F$14:$F$340,RAB!$C$14:$C$340,C969)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SUMIFS(RAB!$F$14:$F$340,RAB!$C$14:$C$340,C970)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SUMIFS(RAB!$F$14:$F$340,RAB!$C$14:$C$340,C971)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SUMIFS(RAB!$F$14:$F$340,RAB!$C$14:$C$340,C972)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SUMIFS(RAB!$F$14:$F$340,RAB!$C$14:$C$340,C973)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SUMIFS(RAB!$F$14:$F$340,RAB!$C$14:$C$340,C974)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SUMIFS(RAB!$F$14:$F$340,RAB!$C$14:$C$340,C975)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SUMIFS(RAB!$F$14:$F$340,RAB!$C$14:$C$340,C976)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SUMIFS(RAB!$F$14:$F$340,RAB!$C$14:$C$340,C977)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SUMIFS(RAB!$F$14:$F$340,RAB!$C$14:$C$340,C978)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SUMIFS(RAB!$F$14:$F$340,RAB!$C$14:$C$340,C979)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SUMIFS(RAB!$F$14:$F$340,RAB!$C$14:$C$340,C980)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SUMIFS(RAB!$F$14:$F$340,RAB!$C$14:$C$340,C981)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SUMIFS(RAB!$F$14:$F$340,RAB!$C$14:$C$340,C982)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SUMIFS(RAB!$F$14:$F$340,RAB!$C$14:$C$340,C983)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SUMIFS(RAB!$F$14:$F$340,RAB!$C$14:$C$340,C984)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SUMIFS(RAB!$F$14:$F$340,RAB!$C$14:$C$340,C985)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SUMIFS(RAB!$F$14:$F$340,RAB!$C$14:$C$340,C986)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SUMIFS(RAB!$F$14:$F$340,RAB!$C$14:$C$340,C987)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SUMIFS(RAB!$F$14:$F$340,RAB!$C$14:$C$340,C988)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SUMIFS(RAB!$F$14:$F$340,RAB!$C$14:$C$340,C989)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SUMIFS(RAB!$F$14:$F$340,RAB!$C$14:$C$340,C990)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SUMIFS(RAB!$F$14:$F$340,RAB!$C$14:$C$340,C991)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SUMIFS(RAB!$F$14:$F$340,RAB!$C$14:$C$340,C992)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SUMIFS(RAB!$F$14:$F$340,RAB!$C$14:$C$340,C993)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SUMIFS(RAB!$F$14:$F$340,RAB!$C$14:$C$340,C994)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SUMIFS(RAB!$F$14:$F$340,RAB!$C$14:$C$340,C995)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SUMIFS(RAB!$F$14:$F$340,RAB!$C$14:$C$340,C996)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SUMIFS(RAB!$F$14:$F$340,RAB!$C$14:$C$340,C997)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SUMIFS(RAB!$F$14:$F$340,RAB!$C$14:$C$340,C998)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SUMIFS(RAB!$F$14:$F$340,RAB!$C$14:$C$340,C999)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SUMIFS(RAB!$F$14:$F$340,RAB!$C$14:$C$340,C1000)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SUMIFS(RAB!$F$14:$F$340,RAB!$C$14:$C$340,C1001)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SUMIFS(RAB!$F$14:$F$340,RAB!$C$14:$C$340,C1002)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SUMIFS(RAB!$F$14:$F$340,RAB!$C$14:$C$340,C1003)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SUMIFS(RAB!$F$14:$F$340,RAB!$C$14:$C$340,C1004)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SUMIFS(RAB!$F$14:$F$340,RAB!$C$14:$C$340,C1005)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SUMIFS(RAB!$F$14:$F$340,RAB!$C$14:$C$340,C1006)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SUMIFS(RAB!$F$14:$F$340,RAB!$C$14:$C$340,C1007)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SUMIFS(RAB!$F$14:$F$340,RAB!$C$14:$C$340,C1008)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SUMIFS(RAB!$F$14:$F$340,RAB!$C$14:$C$340,C1009)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SUMIFS(RAB!$F$14:$F$340,RAB!$C$14:$C$340,C1010)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SUMIFS(RAB!$F$14:$F$340,RAB!$C$14:$C$340,C1011)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SUMIFS(RAB!$F$14:$F$340,RAB!$C$14:$C$340,C1012)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SUMIFS(RAB!$F$14:$F$340,RAB!$C$14:$C$340,C1013)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SUMIFS(RAB!$F$14:$F$340,RAB!$C$14:$C$340,C1014)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SUMIFS(RAB!$F$14:$F$340,RAB!$C$14:$C$340,C1015)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SUMIFS(RAB!$F$14:$F$340,RAB!$C$14:$C$340,C1016)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SUMIFS(RAB!$F$14:$F$340,RAB!$C$14:$C$340,C1017)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SUMIFS(RAB!$F$14:$F$340,RAB!$C$14:$C$340,C1018)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SUMIFS(RAB!$F$14:$F$340,RAB!$C$14:$C$340,C1019)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SUMIFS(RAB!$F$14:$F$340,RAB!$C$14:$C$340,C1020)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SUMIFS(RAB!$F$14:$F$340,RAB!$C$14:$C$340,C1021)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SUMIFS(RAB!$F$14:$F$340,RAB!$C$14:$C$340,C1022)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SUMIFS(RAB!$F$14:$F$340,RAB!$C$14:$C$340,C1023)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SUMIFS(RAB!$F$14:$F$340,RAB!$C$14:$C$340,C1024)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SUMIFS(RAB!$F$14:$F$340,RAB!$C$14:$C$340,C1025)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SUMIFS(RAB!$F$14:$F$340,RAB!$C$14:$C$340,C1026)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SUMIFS(RAB!$F$14:$F$340,RAB!$C$14:$C$340,C1027)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SUMIFS(RAB!$F$14:$F$340,RAB!$C$14:$C$340,C1028)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SUMIFS(RAB!$F$14:$F$340,RAB!$C$14:$C$340,C1029)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SUMIFS(RAB!$F$14:$F$340,RAB!$C$14:$C$340,C1030)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SUMIFS(RAB!$F$14:$F$340,RAB!$C$14:$C$340,C1031)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SUMIFS(RAB!$F$14:$F$340,RAB!$C$14:$C$340,C1032)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SUMIFS(RAB!$F$14:$F$340,RAB!$C$14:$C$340,C1033)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SUMIFS(RAB!$F$14:$F$340,RAB!$C$14:$C$340,C1034)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SUMIFS(RAB!$F$14:$F$340,RAB!$C$14:$C$340,C1035)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SUMIFS(RAB!$F$14:$F$340,RAB!$C$14:$C$340,C1036)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SUMIFS(RAB!$F$14:$F$340,RAB!$C$14:$C$340,C1037)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SUMIFS(RAB!$F$14:$F$340,RAB!$C$14:$C$340,C1038)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SUMIFS(RAB!$F$14:$F$340,RAB!$C$14:$C$340,C1039)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SUMIFS(RAB!$F$14:$F$340,RAB!$C$14:$C$340,C1040)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SUMIFS(RAB!$F$14:$F$340,RAB!$C$14:$C$340,C1041)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SUMIFS(RAB!$F$14:$F$340,RAB!$C$14:$C$340,C1042)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SUMIFS(RAB!$F$14:$F$340,RAB!$C$14:$C$340,C1043)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SUMIFS(RAB!$F$14:$F$340,RAB!$C$14:$C$340,C1044)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SUMIFS(RAB!$F$14:$F$340,RAB!$C$14:$C$340,C1045)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SUMIFS(RAB!$F$14:$F$340,RAB!$C$14:$C$340,C1046)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SUMIFS(RAB!$F$14:$F$340,RAB!$C$14:$C$340,C1047)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SUMIFS(RAB!$F$14:$F$340,RAB!$C$14:$C$340,C1048)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SUMIFS(RAB!$F$14:$F$340,RAB!$C$14:$C$340,C1049)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SUMIFS(RAB!$F$14:$F$340,RAB!$C$14:$C$340,C1050)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SUMIFS(RAB!$F$14:$F$340,RAB!$C$14:$C$340,C1051)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SUMIFS(RAB!$F$14:$F$340,RAB!$C$14:$C$340,C1052)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SUMIFS(RAB!$F$14:$F$340,RAB!$C$14:$C$340,C1053)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SUMIFS(RAB!$F$14:$F$340,RAB!$C$14:$C$340,C1054)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SUMIFS(RAB!$F$14:$F$340,RAB!$C$14:$C$340,C1055)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SUMIFS(RAB!$F$14:$F$340,RAB!$C$14:$C$340,C1056)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SUMIFS(RAB!$F$14:$F$340,RAB!$C$14:$C$340,C1057)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SUMIFS(RAB!$F$14:$F$340,RAB!$C$14:$C$340,C1058)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SUMIFS(RAB!$F$14:$F$340,RAB!$C$14:$C$340,C1059)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SUMIFS(RAB!$F$14:$F$340,RAB!$C$14:$C$340,C1060)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SUMIFS(RAB!$F$14:$F$340,RAB!$C$14:$C$340,C1061)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SUMIFS(RAB!$F$14:$F$340,RAB!$C$14:$C$340,C1062)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SUMIFS(RAB!$F$14:$F$340,RAB!$C$14:$C$340,C1063)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SUMIFS(RAB!$F$14:$F$340,RAB!$C$14:$C$340,C1064)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SUMIFS(RAB!$F$14:$F$340,RAB!$C$14:$C$340,C1065)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SUMIFS(RAB!$F$14:$F$340,RAB!$C$14:$C$340,C1066)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SUMIFS(RAB!$F$14:$F$340,RAB!$C$14:$C$340,C1067)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SUMIFS(RAB!$F$14:$F$340,RAB!$C$14:$C$340,C1068)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SUMIFS(RAB!$F$14:$F$340,RAB!$C$14:$C$340,C1069)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SUMIFS(RAB!$F$14:$F$340,RAB!$C$14:$C$340,C1070)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SUMIFS(RAB!$F$14:$F$340,RAB!$C$14:$C$340,C1071)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SUMIFS(RAB!$F$14:$F$340,RAB!$C$14:$C$340,C1072)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SUMIFS(RAB!$F$14:$F$340,RAB!$C$14:$C$340,C1073)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SUMIFS(RAB!$F$14:$F$340,RAB!$C$14:$C$340,C1074)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SUMIFS(RAB!$F$14:$F$340,RAB!$C$14:$C$340,C1075)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SUMIFS(RAB!$F$14:$F$340,RAB!$C$14:$C$340,C1076)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SUMIFS(RAB!$F$14:$F$340,RAB!$C$14:$C$340,C1077)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SUMIFS(RAB!$F$14:$F$340,RAB!$C$14:$C$340,C1078)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SUMIFS(RAB!$F$14:$F$340,RAB!$C$14:$C$340,C1079)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SUMIFS(RAB!$F$14:$F$340,RAB!$C$14:$C$340,C1080)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SUMIFS(RAB!$F$14:$F$340,RAB!$C$14:$C$340,C1081)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SUMIFS(RAB!$F$14:$F$340,RAB!$C$14:$C$340,C1082)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SUMIFS(RAB!$F$14:$F$340,RAB!$C$14:$C$340,C1083)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SUMIFS(RAB!$F$14:$F$340,RAB!$C$14:$C$340,C1084)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SUMIFS(RAB!$F$14:$F$340,RAB!$C$14:$C$340,C1085)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SUMIFS(RAB!$F$14:$F$340,RAB!$C$14:$C$340,C1086)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SUMIFS(RAB!$F$14:$F$340,RAB!$C$14:$C$340,C1087)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SUMIFS(RAB!$F$14:$F$340,RAB!$C$14:$C$340,C1088)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SUMIFS(RAB!$F$14:$F$340,RAB!$C$14:$C$340,C1089)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SUMIFS(RAB!$F$14:$F$340,RAB!$C$14:$C$340,C1090)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SUMIFS(RAB!$F$14:$F$340,RAB!$C$14:$C$340,C1091)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SUMIFS(RAB!$F$14:$F$340,RAB!$C$14:$C$340,C1092)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SUMIFS(RAB!$F$14:$F$340,RAB!$C$14:$C$340,C1093)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SUMIFS(RAB!$F$14:$F$340,RAB!$C$14:$C$340,C1094)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SUMIFS(RAB!$F$14:$F$340,RAB!$C$14:$C$340,C1095)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SUMIFS(RAB!$F$14:$F$340,RAB!$C$14:$C$340,C1096)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SUMIFS(RAB!$F$14:$F$340,RAB!$C$14:$C$340,C1097)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SUMIFS(RAB!$F$14:$F$340,RAB!$C$14:$C$340,C1098)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SUMIFS(RAB!$F$14:$F$340,RAB!$C$14:$C$340,C1099)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SUMIFS(RAB!$F$14:$F$340,RAB!$C$14:$C$340,C1100)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SUMIFS(RAB!$F$14:$F$340,RAB!$C$14:$C$340,C1101)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SUMIFS(RAB!$F$14:$F$340,RAB!$C$14:$C$340,C1102)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SUMIFS(RAB!$F$14:$F$340,RAB!$C$14:$C$340,C1103)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SUMIFS(RAB!$F$14:$F$340,RAB!$C$14:$C$340,C1104)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SUMIFS(RAB!$F$14:$F$340,RAB!$C$14:$C$340,C1105)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SUMIFS(RAB!$F$14:$F$340,RAB!$C$14:$C$340,C1106)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SUMIFS(RAB!$F$14:$F$340,RAB!$C$14:$C$340,C1107)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SUMIFS(RAB!$F$14:$F$340,RAB!$C$14:$C$340,C1108)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SUMIFS(RAB!$F$14:$F$340,RAB!$C$14:$C$340,C1109)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SUMIFS(RAB!$F$14:$F$340,RAB!$C$14:$C$340,C1110)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SUMIFS(RAB!$F$14:$F$340,RAB!$C$14:$C$340,C1111)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SUMIFS(RAB!$F$14:$F$340,RAB!$C$14:$C$340,C1112)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SUMIFS(RAB!$F$14:$F$340,RAB!$C$14:$C$340,C1113)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SUMIFS(RAB!$F$14:$F$340,RAB!$C$14:$C$340,C1114)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SUMIFS(RAB!$F$14:$F$340,RAB!$C$14:$C$340,C1115)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SUMIFS(RAB!$F$14:$F$340,RAB!$C$14:$C$340,C1116)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SUMIFS(RAB!$F$14:$F$340,RAB!$C$14:$C$340,C1117)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SUMIFS(RAB!$F$14:$F$340,RAB!$C$14:$C$340,C1118)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SUMIFS(RAB!$F$14:$F$340,RAB!$C$14:$C$340,C1119)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SUMIFS(RAB!$F$14:$F$340,RAB!$C$14:$C$340,C1120)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SUMIFS(RAB!$F$14:$F$340,RAB!$C$14:$C$340,C1121)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SUMIFS(RAB!$F$14:$F$340,RAB!$C$14:$C$340,C1122)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SUMIFS(RAB!$F$14:$F$340,RAB!$C$14:$C$340,C1123)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SUMIFS(RAB!$F$14:$F$340,RAB!$C$14:$C$340,C1124)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SUMIFS(RAB!$F$14:$F$340,RAB!$C$14:$C$340,C1125)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SUMIFS(RAB!$F$14:$F$340,RAB!$C$14:$C$340,C1126)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SUMIFS(RAB!$F$14:$F$340,RAB!$C$14:$C$340,C1127)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SUMIFS(RAB!$F$14:$F$340,RAB!$C$14:$C$340,C1128)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SUMIFS(RAB!$F$14:$F$340,RAB!$C$14:$C$340,C1129)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SUMIFS(RAB!$F$14:$F$340,RAB!$C$14:$C$340,C1130)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SUMIFS(RAB!$F$14:$F$340,RAB!$C$14:$C$340,C1131)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SUMIFS(RAB!$F$14:$F$340,RAB!$C$14:$C$340,C1132)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SUMIFS(RAB!$F$14:$F$340,RAB!$C$14:$C$340,C1133)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SUMIFS(RAB!$F$14:$F$340,RAB!$C$14:$C$340,C1134)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SUMIFS(RAB!$F$14:$F$340,RAB!$C$14:$C$340,C1135)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SUMIFS(RAB!$F$14:$F$340,RAB!$C$14:$C$340,C1136)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SUMIFS(RAB!$F$14:$F$340,RAB!$C$14:$C$340,C1137)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SUMIFS(RAB!$F$14:$F$340,RAB!$C$14:$C$340,C1138)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SUMIFS(RAB!$F$14:$F$340,RAB!$C$14:$C$340,C1139)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SUMIFS(RAB!$F$14:$F$340,RAB!$C$14:$C$340,C1140)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SUMIFS(RAB!$F$14:$F$340,RAB!$C$14:$C$340,C1141)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SUMIFS(RAB!$F$14:$F$340,RAB!$C$14:$C$340,C1142)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SUMIFS(RAB!$F$14:$F$340,RAB!$C$14:$C$340,C1143)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SUMIFS(RAB!$F$14:$F$340,RAB!$C$14:$C$340,C1144)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SUMIFS(RAB!$F$14:$F$340,RAB!$C$14:$C$340,C1145)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SUMIFS(RAB!$F$14:$F$340,RAB!$C$14:$C$340,C1146)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SUMIFS(RAB!$F$14:$F$340,RAB!$C$14:$C$340,C1147)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SUMIFS(RAB!$F$14:$F$340,RAB!$C$14:$C$340,C1148)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SUMIFS(RAB!$F$14:$F$340,RAB!$C$14:$C$340,C1149)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SUMIFS(RAB!$F$14:$F$340,RAB!$C$14:$C$340,C1150)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SUMIFS(RAB!$F$14:$F$340,RAB!$C$14:$C$340,C1151)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SUMIFS(RAB!$F$14:$F$340,RAB!$C$14:$C$340,C1152)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SUMIFS(RAB!$F$14:$F$340,RAB!$C$14:$C$340,C1153)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SUMIFS(RAB!$F$14:$F$340,RAB!$C$14:$C$340,C1154)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SUMIFS(RAB!$F$14:$F$340,RAB!$C$14:$C$340,C1155)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SUMIFS(RAB!$F$14:$F$340,RAB!$C$14:$C$340,C1156)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SUMIFS(RAB!$F$14:$F$340,RAB!$C$14:$C$340,C1157)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SUMIFS(RAB!$F$14:$F$340,RAB!$C$14:$C$340,C1158)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SUMIFS(RAB!$F$14:$F$340,RAB!$C$14:$C$340,C1159)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SUMIFS(RAB!$F$14:$F$340,RAB!$C$14:$C$340,C1160)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SUMIFS(RAB!$F$14:$F$340,RAB!$C$14:$C$340,C1161)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SUMIFS(RAB!$F$14:$F$340,RAB!$C$14:$C$340,C1162)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SUMIFS(RAB!$F$14:$F$340,RAB!$C$14:$C$340,C1163)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SUMIFS(RAB!$F$14:$F$340,RAB!$C$14:$C$340,C1164)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SUMIFS(RAB!$F$14:$F$340,RAB!$C$14:$C$340,C1165)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SUMIFS(RAB!$F$14:$F$340,RAB!$C$14:$C$340,C1166)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SUMIFS(RAB!$F$14:$F$340,RAB!$C$14:$C$340,C1167)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SUMIFS(RAB!$F$14:$F$340,RAB!$C$14:$C$340,C1168)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SUMIFS(RAB!$F$14:$F$340,RAB!$C$14:$C$340,C1169)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SUMIFS(RAB!$F$14:$F$340,RAB!$C$14:$C$340,C1170)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SUMIFS(RAB!$F$14:$F$340,RAB!$C$14:$C$340,C1171)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SUMIFS(RAB!$F$14:$F$340,RAB!$C$14:$C$340,C1172)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SUMIFS(RAB!$F$14:$F$340,RAB!$C$14:$C$340,C1173)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SUMIFS(RAB!$F$14:$F$340,RAB!$C$14:$C$340,C1174)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SUMIFS(RAB!$F$14:$F$340,RAB!$C$14:$C$340,C1175)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SUMIFS(RAB!$F$14:$F$340,RAB!$C$14:$C$340,C1176)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SUMIFS(RAB!$F$14:$F$340,RAB!$C$14:$C$340,C1177)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SUMIFS(RAB!$F$14:$F$340,RAB!$C$14:$C$340,C1178)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SUMIFS(RAB!$F$14:$F$340,RAB!$C$14:$C$340,C1179)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SUMIFS(RAB!$F$14:$F$340,RAB!$C$14:$C$340,C1180)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SUMIFS(RAB!$F$14:$F$340,RAB!$C$14:$C$340,C1181)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SUMIFS(RAB!$F$14:$F$340,RAB!$C$14:$C$340,C1182)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SUMIFS(RAB!$F$14:$F$340,RAB!$C$14:$C$340,C1183)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SUMIFS(RAB!$F$14:$F$340,RAB!$C$14:$C$340,C1184)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SUMIFS(RAB!$F$14:$F$340,RAB!$C$14:$C$340,C1185)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SUMIFS(RAB!$F$14:$F$340,RAB!$C$14:$C$340,C1186)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SUMIFS(RAB!$F$14:$F$340,RAB!$C$14:$C$340,C1187)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SUMIFS(RAB!$F$14:$F$340,RAB!$C$14:$C$340,C1188)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SUMIFS(RAB!$F$14:$F$340,RAB!$C$14:$C$340,C1189)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SUMIFS(RAB!$F$14:$F$340,RAB!$C$14:$C$340,C1190)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SUMIFS(RAB!$F$14:$F$340,RAB!$C$14:$C$340,C1191)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SUMIFS(RAB!$F$14:$F$340,RAB!$C$14:$C$340,C1192)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SUMIFS(RAB!$F$14:$F$340,RAB!$C$14:$C$340,C1193)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SUMIFS(RAB!$F$14:$F$340,RAB!$C$14:$C$340,C1194)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SUMIFS(RAB!$F$14:$F$340,RAB!$C$14:$C$340,C1195)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SUMIFS(RAB!$F$14:$F$340,RAB!$C$14:$C$340,C1196)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SUMIFS(RAB!$F$14:$F$340,RAB!$C$14:$C$340,C1197)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SUMIFS(RAB!$F$14:$F$340,RAB!$C$14:$C$340,C1198)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SUMIFS(RAB!$F$14:$F$340,RAB!$C$14:$C$340,C1199)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SUMIFS(RAB!$F$14:$F$340,RAB!$C$14:$C$340,C1200)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SUMIFS(RAB!$F$14:$F$340,RAB!$C$14:$C$340,C1201)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SUMIFS(RAB!$F$14:$F$340,RAB!$C$14:$C$340,C1202)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SUMIFS(RAB!$F$14:$F$340,RAB!$C$14:$C$340,C1203)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SUMIFS(RAB!$F$14:$F$340,RAB!$C$14:$C$340,C1204)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SUMIFS(RAB!$F$14:$F$340,RAB!$C$14:$C$340,C1205)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SUMIFS(RAB!$F$14:$F$340,RAB!$C$14:$C$340,C1206)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SUMIFS(RAB!$F$14:$F$340,RAB!$C$14:$C$340,C1207)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SUMIFS(RAB!$F$14:$F$340,RAB!$C$14:$C$340,C1208)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SUMIFS(RAB!$F$14:$F$340,RAB!$C$14:$C$340,C1209)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SUMIFS(RAB!$F$14:$F$340,RAB!$C$14:$C$340,C1210)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SUMIFS(RAB!$F$14:$F$340,RAB!$C$14:$C$340,C1211)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SUMIFS(RAB!$F$14:$F$340,RAB!$C$14:$C$340,C1212)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SUMIFS(RAB!$F$14:$F$340,RAB!$C$14:$C$340,C1213)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SUMIFS(RAB!$F$14:$F$340,RAB!$C$14:$C$340,C1214)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SUMIFS(RAB!$F$14:$F$340,RAB!$C$14:$C$340,C1215)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SUMIFS(RAB!$F$14:$F$340,RAB!$C$14:$C$340,C1216)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SUMIFS(RAB!$F$14:$F$340,RAB!$C$14:$C$340,C1217)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SUMIFS(RAB!$F$14:$F$340,RAB!$C$14:$C$340,C1218)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SUMIFS(RAB!$F$14:$F$340,RAB!$C$14:$C$340,C1219)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SUMIFS(RAB!$F$14:$F$340,RAB!$C$14:$C$340,C1220)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SUMIFS(RAB!$F$14:$F$340,RAB!$C$14:$C$340,C1221)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SUMIFS(RAB!$F$14:$F$340,RAB!$C$14:$C$340,C1222)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SUMIFS(RAB!$F$14:$F$340,RAB!$C$14:$C$340,C1223)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SUMIFS(RAB!$F$14:$F$340,RAB!$C$14:$C$340,C1224)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SUMIFS(RAB!$F$14:$F$340,RAB!$C$14:$C$340,C1225)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SUMIFS(RAB!$F$14:$F$340,RAB!$C$14:$C$340,C1226)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SUMIFS(RAB!$F$14:$F$340,RAB!$C$14:$C$340,C1227)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SUMIFS(RAB!$F$14:$F$340,RAB!$C$14:$C$340,C1228)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SUMIFS(RAB!$F$14:$F$340,RAB!$C$14:$C$340,C1229)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SUMIFS(RAB!$F$14:$F$340,RAB!$C$14:$C$340,C1230)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SUMIFS(RAB!$F$14:$F$340,RAB!$C$14:$C$340,C1231)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SUMIFS(RAB!$F$14:$F$340,RAB!$C$14:$C$340,C1232)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SUMIFS(RAB!$F$14:$F$340,RAB!$C$14:$C$340,C1233)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SUMIFS(RAB!$F$14:$F$340,RAB!$C$14:$C$340,C1234)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SUMIFS(RAB!$F$14:$F$340,RAB!$C$14:$C$340,C1235)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SUMIFS(RAB!$F$14:$F$340,RAB!$C$14:$C$340,C1236)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SUMIFS(RAB!$F$14:$F$340,RAB!$C$14:$C$340,C1237)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SUMIFS(RAB!$F$14:$F$340,RAB!$C$14:$C$340,C1238)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SUMIFS(RAB!$F$14:$F$340,RAB!$C$14:$C$340,C1239)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SUMIFS(RAB!$F$14:$F$340,RAB!$C$14:$C$340,C1240)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SUMIFS(RAB!$F$14:$F$340,RAB!$C$14:$C$340,C1241)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SUMIFS(RAB!$F$14:$F$340,RAB!$C$14:$C$340,C1242)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SUMIFS(RAB!$F$14:$F$340,RAB!$C$14:$C$340,C1243)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SUMIFS(RAB!$F$14:$F$340,RAB!$C$14:$C$340,C1244)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SUMIFS(RAB!$F$14:$F$340,RAB!$C$14:$C$340,C1245)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SUMIFS(RAB!$F$14:$F$340,RAB!$C$14:$C$340,C1246)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SUMIFS(RAB!$F$14:$F$340,RAB!$C$14:$C$340,C1247)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SUMIFS(RAB!$F$14:$F$340,RAB!$C$14:$C$340,C1248)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SUMIFS(RAB!$F$14:$F$340,RAB!$C$14:$C$340,C1249)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SUMIFS(RAB!$F$14:$F$340,RAB!$C$14:$C$340,C1250)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SUMIFS(RAB!$F$14:$F$340,RAB!$C$14:$C$340,C1251)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SUMIFS(RAB!$F$14:$F$340,RAB!$C$14:$C$340,C1252)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SUMIFS(RAB!$F$14:$F$340,RAB!$C$14:$C$340,C1253)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SUMIFS(RAB!$F$14:$F$340,RAB!$C$14:$C$340,C1254)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SUMIFS(RAB!$F$14:$F$340,RAB!$C$14:$C$340,C1255)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SUMIFS(RAB!$F$14:$F$340,RAB!$C$14:$C$340,C1256)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SUMIFS(RAB!$F$14:$F$340,RAB!$C$14:$C$340,C1257)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SUMIFS(RAB!$F$14:$F$340,RAB!$C$14:$C$340,C1258)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SUMIFS(RAB!$F$14:$F$340,RAB!$C$14:$C$340,C1259)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SUMIFS(RAB!$F$14:$F$340,RAB!$C$14:$C$340,C1260)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SUMIFS(RAB!$F$14:$F$340,RAB!$C$14:$C$340,C1261)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SUMIFS(RAB!$F$14:$F$340,RAB!$C$14:$C$340,C1262)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SUMIFS(RAB!$F$14:$F$340,RAB!$C$14:$C$340,C1263)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SUMIFS(RAB!$F$14:$F$340,RAB!$C$14:$C$340,C1264)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SUMIFS(RAB!$F$14:$F$340,RAB!$C$14:$C$340,C1265)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SUMIFS(RAB!$F$14:$F$340,RAB!$C$14:$C$340,C1266)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SUMIFS(RAB!$F$14:$F$340,RAB!$C$14:$C$340,C1267)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SUMIFS(RAB!$F$14:$F$340,RAB!$C$14:$C$340,C1268)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SUMIFS(RAB!$F$14:$F$340,RAB!$C$14:$C$340,C1269)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SUMIFS(RAB!$F$14:$F$340,RAB!$C$14:$C$340,C1270)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SUMIFS(RAB!$F$14:$F$340,RAB!$C$14:$C$340,C1271)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SUMIFS(RAB!$F$14:$F$340,RAB!$C$14:$C$340,C1272)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SUMIFS(RAB!$F$14:$F$340,RAB!$C$14:$C$340,C1273)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SUMIFS(RAB!$F$14:$F$340,RAB!$C$14:$C$340,C1274)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SUMIFS(RAB!$F$14:$F$340,RAB!$C$14:$C$340,C1275)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SUMIFS(RAB!$F$14:$F$340,RAB!$C$14:$C$340,C1276)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SUMIFS(RAB!$F$14:$F$340,RAB!$C$14:$C$340,C1277)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SUMIFS(RAB!$F$14:$F$340,RAB!$C$14:$C$340,C1278)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SUMIFS(RAB!$F$14:$F$340,RAB!$C$14:$C$340,C1279)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SUMIFS(RAB!$F$14:$F$340,RAB!$C$14:$C$340,C1280)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SUMIFS(RAB!$F$14:$F$340,RAB!$C$14:$C$340,C1281)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SUMIFS(RAB!$F$14:$F$340,RAB!$C$14:$C$340,C1282)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SUMIFS(RAB!$F$14:$F$340,RAB!$C$14:$C$340,C1283)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SUMIFS(RAB!$F$14:$F$340,RAB!$C$14:$C$340,C1284)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SUMIFS(RAB!$F$14:$F$340,RAB!$C$14:$C$340,C1285)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SUMIFS(RAB!$F$14:$F$340,RAB!$C$14:$C$340,C1286)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SUMIFS(RAB!$F$14:$F$340,RAB!$C$14:$C$340,C1287)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SUMIFS(RAB!$F$14:$F$340,RAB!$C$14:$C$340,C1288)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SUMIFS(RAB!$F$14:$F$340,RAB!$C$14:$C$340,C1289)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SUMIFS(RAB!$F$14:$F$340,RAB!$C$14:$C$340,C1290)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SUMIFS(RAB!$F$14:$F$340,RAB!$C$14:$C$340,C1291)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SUMIFS(RAB!$F$14:$F$340,RAB!$C$14:$C$340,C1292)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SUMIFS(RAB!$F$14:$F$340,RAB!$C$14:$C$340,C1293)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SUMIFS(RAB!$F$14:$F$340,RAB!$C$14:$C$340,C1294)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SUMIFS(RAB!$F$14:$F$340,RAB!$C$14:$C$340,C1295)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SUMIFS(RAB!$F$14:$F$340,RAB!$C$14:$C$340,C1296)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SUMIFS(RAB!$F$14:$F$340,RAB!$C$14:$C$340,C1297)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SUMIFS(RAB!$F$14:$F$340,RAB!$C$14:$C$340,C1298)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SUMIFS(RAB!$F$14:$F$340,RAB!$C$14:$C$340,C1299)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SUMIFS(RAB!$F$14:$F$340,RAB!$C$14:$C$340,C1300)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SUMIFS(RAB!$F$14:$F$340,RAB!$C$14:$C$340,C1301)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SUMIFS(RAB!$F$14:$F$340,RAB!$C$14:$C$340,C1302)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SUMIFS(RAB!$F$14:$F$340,RAB!$C$14:$C$340,C1303)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SUMIFS(RAB!$F$14:$F$340,RAB!$C$14:$C$340,C1304)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SUMIFS(RAB!$F$14:$F$340,RAB!$C$14:$C$340,C1305)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SUMIFS(RAB!$F$14:$F$340,RAB!$C$14:$C$340,C1306)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SUMIFS(RAB!$F$14:$F$340,RAB!$C$14:$C$340,C1307)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SUMIFS(RAB!$F$14:$F$340,RAB!$C$14:$C$340,C1308)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SUMIFS(RAB!$F$14:$F$340,RAB!$C$14:$C$340,C1309)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SUMIFS(RAB!$F$14:$F$340,RAB!$C$14:$C$340,C1310)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SUMIFS(RAB!$F$14:$F$340,RAB!$C$14:$C$340,C1311)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SUMIFS(RAB!$F$14:$F$340,RAB!$C$14:$C$340,C1312)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SUMIFS(RAB!$F$14:$F$340,RAB!$C$14:$C$340,C1313)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SUMIFS(RAB!$F$14:$F$340,RAB!$C$14:$C$340,C1314)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SUMIFS(RAB!$F$14:$F$340,RAB!$C$14:$C$340,C1315)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SUMIFS(RAB!$F$14:$F$340,RAB!$C$14:$C$340,C1316)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SUMIFS(RAB!$F$14:$F$340,RAB!$C$14:$C$340,C1317)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SUMIFS(RAB!$F$14:$F$340,RAB!$C$14:$C$340,C1318)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SUMIFS(RAB!$F$14:$F$340,RAB!$C$14:$C$340,C1319)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SUMIFS(RAB!$F$14:$F$340,RAB!$C$14:$C$340,C1320)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E1:E3 E712:E713 H10:H11 H7 E1321:E65536 G712:G65536 E6:E11 G1:G11 F10:F711">
    <cfRule type="cellIs" dxfId="209" priority="69" stopIfTrue="1" operator="equal">
      <formula>0</formula>
    </cfRule>
  </conditionalFormatting>
  <conditionalFormatting sqref="A8:G9 F11:H11 A10:H10 B12 A1:J7 A712:H713 A1321:H65536 G714:H1320 M1:IV1048576 A714:D1320 F12:F711">
    <cfRule type="cellIs" dxfId="208" priority="68" operator="equal">
      <formula>0</formula>
    </cfRule>
  </conditionalFormatting>
  <conditionalFormatting sqref="A11:E11 A12:B12 A13:A711">
    <cfRule type="cellIs" dxfId="207" priority="67" operator="equal">
      <formula>0</formula>
    </cfRule>
  </conditionalFormatting>
  <conditionalFormatting sqref="H12:H711">
    <cfRule type="cellIs" dxfId="206" priority="49" operator="equal">
      <formula>0</formula>
    </cfRule>
  </conditionalFormatting>
  <conditionalFormatting sqref="C12:C711">
    <cfRule type="cellIs" dxfId="205" priority="66" stopIfTrue="1" operator="equal">
      <formula>0</formula>
    </cfRule>
  </conditionalFormatting>
  <conditionalFormatting sqref="C12:C711">
    <cfRule type="cellIs" dxfId="204" priority="65" operator="equal">
      <formula>0</formula>
    </cfRule>
  </conditionalFormatting>
  <conditionalFormatting sqref="H12:H711">
    <cfRule type="cellIs" dxfId="203" priority="50" stopIfTrue="1" operator="equal">
      <formula>0</formula>
    </cfRule>
  </conditionalFormatting>
  <conditionalFormatting sqref="B13:B711">
    <cfRule type="cellIs" dxfId="202" priority="46" operator="equal">
      <formula>0</formula>
    </cfRule>
  </conditionalFormatting>
  <conditionalFormatting sqref="D711:E711 B13:B711">
    <cfRule type="cellIs" dxfId="201" priority="45" operator="equal">
      <formula>0</formula>
    </cfRule>
  </conditionalFormatting>
  <conditionalFormatting sqref="I10:I11 I7">
    <cfRule type="cellIs" dxfId="200" priority="28" stopIfTrue="1" operator="equal">
      <formula>0</formula>
    </cfRule>
  </conditionalFormatting>
  <conditionalFormatting sqref="I712:I65536 I10:I11">
    <cfRule type="cellIs" dxfId="199" priority="27" operator="equal">
      <formula>0</formula>
    </cfRule>
  </conditionalFormatting>
  <conditionalFormatting sqref="I12:I711">
    <cfRule type="cellIs" dxfId="198" priority="25" operator="equal">
      <formula>0</formula>
    </cfRule>
  </conditionalFormatting>
  <conditionalFormatting sqref="I12:I711">
    <cfRule type="cellIs" dxfId="197" priority="26" stopIfTrue="1" operator="equal">
      <formula>0</formula>
    </cfRule>
  </conditionalFormatting>
  <conditionalFormatting sqref="J10:J11 J7">
    <cfRule type="cellIs" dxfId="196" priority="22" stopIfTrue="1" operator="equal">
      <formula>0</formula>
    </cfRule>
  </conditionalFormatting>
  <conditionalFormatting sqref="J712:J65536 J10:J11">
    <cfRule type="cellIs" dxfId="195" priority="21" operator="equal">
      <formula>0</formula>
    </cfRule>
  </conditionalFormatting>
  <conditionalFormatting sqref="J12:J711">
    <cfRule type="cellIs" dxfId="194" priority="19" operator="equal">
      <formula>0</formula>
    </cfRule>
  </conditionalFormatting>
  <conditionalFormatting sqref="J12:J711">
    <cfRule type="cellIs" dxfId="193" priority="20" stopIfTrue="1" operator="equal">
      <formula>0</formula>
    </cfRule>
  </conditionalFormatting>
  <conditionalFormatting sqref="E714:E1320">
    <cfRule type="cellIs" dxfId="192" priority="16" stopIfTrue="1" operator="equal">
      <formula>0</formula>
    </cfRule>
  </conditionalFormatting>
  <conditionalFormatting sqref="E714:F1320">
    <cfRule type="cellIs" dxfId="191" priority="15" operator="equal">
      <formula>0</formula>
    </cfRule>
  </conditionalFormatting>
  <conditionalFormatting sqref="D12:E710">
    <cfRule type="cellIs" dxfId="190" priority="14" operator="equal">
      <formula>0</formula>
    </cfRule>
  </conditionalFormatting>
  <conditionalFormatting sqref="G12:G711">
    <cfRule type="cellIs" dxfId="189" priority="12" stopIfTrue="1" operator="equal">
      <formula>0</formula>
    </cfRule>
  </conditionalFormatting>
  <conditionalFormatting sqref="G12:G711">
    <cfRule type="cellIs" dxfId="188" priority="11" operator="equal">
      <formula>0</formula>
    </cfRule>
  </conditionalFormatting>
  <conditionalFormatting sqref="L1:L6">
    <cfRule type="cellIs" dxfId="187" priority="10" operator="equal">
      <formula>0</formula>
    </cfRule>
  </conditionalFormatting>
  <conditionalFormatting sqref="L10:L11">
    <cfRule type="cellIs" dxfId="186" priority="9" stopIfTrue="1" operator="equal">
      <formula>0</formula>
    </cfRule>
  </conditionalFormatting>
  <conditionalFormatting sqref="L712:L65536 L10:L11">
    <cfRule type="cellIs" dxfId="185" priority="8" operator="equal">
      <formula>0</formula>
    </cfRule>
  </conditionalFormatting>
  <conditionalFormatting sqref="L12:L711">
    <cfRule type="cellIs" dxfId="184" priority="6" operator="equal">
      <formula>0</formula>
    </cfRule>
  </conditionalFormatting>
  <conditionalFormatting sqref="L12:L711">
    <cfRule type="cellIs" dxfId="183" priority="7" stopIfTrue="1" operator="equal">
      <formula>0</formula>
    </cfRule>
  </conditionalFormatting>
  <conditionalFormatting sqref="K1:K7">
    <cfRule type="cellIs" dxfId="182" priority="5" operator="equal">
      <formula>0</formula>
    </cfRule>
  </conditionalFormatting>
  <conditionalFormatting sqref="K10:K11 K7">
    <cfRule type="cellIs" dxfId="181" priority="4" stopIfTrue="1" operator="equal">
      <formula>0</formula>
    </cfRule>
  </conditionalFormatting>
  <conditionalFormatting sqref="K712:K65536 K10:K11">
    <cfRule type="cellIs" dxfId="180" priority="3" operator="equal">
      <formula>0</formula>
    </cfRule>
  </conditionalFormatting>
  <conditionalFormatting sqref="K12:K711">
    <cfRule type="cellIs" dxfId="179" priority="1" operator="equal">
      <formula>0</formula>
    </cfRule>
  </conditionalFormatting>
  <conditionalFormatting sqref="K12:K711">
    <cfRule type="cellIs" dxfId="178" priority="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75" t="s">
        <v>1127</v>
      </c>
      <c r="C4" s="575"/>
      <c r="D4" s="575"/>
      <c r="E4" s="575"/>
      <c r="F4" s="575"/>
      <c r="G4" s="575"/>
      <c r="H4" s="575"/>
      <c r="I4" s="575"/>
      <c r="J4" s="575"/>
      <c r="K4" s="57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99" t="str">
        <f>RAB!G6</f>
        <v>PERUM DOMBO (EX BEDONO)</v>
      </c>
      <c r="H6" s="599"/>
      <c r="I6" s="599"/>
      <c r="J6" s="599"/>
      <c r="K6" s="59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DOMBO SAYUNG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76" t="s">
        <v>0</v>
      </c>
      <c r="C11" s="578" t="s">
        <v>1</v>
      </c>
      <c r="D11" s="581" t="s">
        <v>42</v>
      </c>
      <c r="E11" s="581" t="s">
        <v>43</v>
      </c>
      <c r="F11" s="581" t="s">
        <v>2</v>
      </c>
      <c r="G11" s="583" t="s">
        <v>41</v>
      </c>
      <c r="H11" s="581" t="s">
        <v>3</v>
      </c>
      <c r="I11" s="581"/>
      <c r="J11" s="581"/>
      <c r="K11" s="586"/>
      <c r="M11" s="33"/>
      <c r="N11" s="33"/>
      <c r="O11" s="33"/>
      <c r="P11" s="33"/>
      <c r="R11" s="34"/>
      <c r="S11" s="74"/>
      <c r="T11" s="74"/>
    </row>
    <row r="12" spans="1:21" ht="15" customHeight="1">
      <c r="B12" s="577"/>
      <c r="C12" s="579"/>
      <c r="D12" s="582"/>
      <c r="E12" s="582"/>
      <c r="F12" s="582"/>
      <c r="G12" s="584"/>
      <c r="H12" s="590" t="s">
        <v>46</v>
      </c>
      <c r="I12" s="590" t="s">
        <v>5</v>
      </c>
      <c r="J12" s="582" t="s">
        <v>47</v>
      </c>
      <c r="K12" s="58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77"/>
      <c r="C13" s="580"/>
      <c r="D13" s="582"/>
      <c r="E13" s="582"/>
      <c r="F13" s="582"/>
      <c r="G13" s="585"/>
      <c r="H13" s="591"/>
      <c r="I13" s="591"/>
      <c r="J13" s="582"/>
      <c r="K13" s="58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13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43973800</v>
      </c>
      <c r="J16" s="42">
        <f t="shared" ca="1" si="3"/>
        <v>0</v>
      </c>
      <c r="K16" s="43">
        <f t="shared" ca="1" si="0"/>
        <v>43973800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12M-200 daN+E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Btg</v>
      </c>
      <c r="F17" s="101">
        <f t="shared" ca="1" si="5"/>
        <v>10</v>
      </c>
      <c r="G17" s="41">
        <f ca="1">IF(ISERROR(OFFSET('HARGA SATUAN'!$I$6,MATCH(C17,'HARGA SATUAN'!$C$7:$C$1492,0),0)),"",OFFSET('HARGA SATUAN'!$I$6,MATCH(C17,'HARGA SATUAN'!$C$7:$C$1492,0),0))</f>
        <v>5800000</v>
      </c>
      <c r="H17" s="42">
        <f t="shared" ca="1" si="1"/>
        <v>0</v>
      </c>
      <c r="I17" s="42">
        <f t="shared" ca="1" si="2"/>
        <v>58000000</v>
      </c>
      <c r="J17" s="42">
        <f t="shared" ca="1" si="3"/>
        <v>0</v>
      </c>
      <c r="K17" s="43">
        <f t="shared" ca="1" si="0"/>
        <v>58000000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600" t="s">
        <v>1008</v>
      </c>
      <c r="D38" s="600"/>
      <c r="E38" s="600"/>
      <c r="F38" s="600"/>
      <c r="G38" s="77" t="s">
        <v>9</v>
      </c>
      <c r="H38" s="55">
        <f ca="1">SUM(H14:H37)</f>
        <v>0</v>
      </c>
      <c r="I38" s="55">
        <f ca="1">SUM(I14:I37)</f>
        <v>101973800</v>
      </c>
      <c r="J38" s="55">
        <f ca="1">SUM(J14:J37)</f>
        <v>0</v>
      </c>
      <c r="K38" s="55">
        <f ca="1">SUM(K14:K37)</f>
        <v>101973800</v>
      </c>
      <c r="L38" s="44"/>
      <c r="R38" s="99"/>
      <c r="S38" s="99"/>
      <c r="T38" s="99"/>
    </row>
    <row r="39" spans="1:20" s="36" customFormat="1">
      <c r="A39" s="30"/>
      <c r="B39" s="56"/>
      <c r="C39" s="601" t="s">
        <v>462</v>
      </c>
      <c r="D39" s="601"/>
      <c r="E39" s="601"/>
      <c r="F39" s="601"/>
      <c r="G39" s="59" t="s">
        <v>9</v>
      </c>
      <c r="H39" s="60">
        <f ca="1">H38*0.1</f>
        <v>0</v>
      </c>
      <c r="I39" s="60">
        <f ca="1">I38*0.1</f>
        <v>10197380</v>
      </c>
      <c r="J39" s="60">
        <f ca="1">J38*0.1</f>
        <v>0</v>
      </c>
      <c r="K39" s="60">
        <f ca="1">K38*0.1</f>
        <v>10197380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92" t="s">
        <v>463</v>
      </c>
      <c r="D40" s="592"/>
      <c r="E40" s="592"/>
      <c r="F40" s="592"/>
      <c r="G40" s="61" t="s">
        <v>9</v>
      </c>
      <c r="H40" s="78">
        <f ca="1">SUM(H38:H39)</f>
        <v>0</v>
      </c>
      <c r="I40" s="78">
        <f ca="1">SUM(I38:I39)</f>
        <v>112171180</v>
      </c>
      <c r="J40" s="61">
        <f ca="1">SUM(J38:J39)</f>
        <v>0</v>
      </c>
      <c r="K40" s="61">
        <f ca="1">SUM(K38:K39)</f>
        <v>112171180</v>
      </c>
      <c r="L40" s="44"/>
      <c r="R40" s="99"/>
      <c r="S40" s="99"/>
      <c r="T40" s="99"/>
    </row>
    <row r="41" spans="1:20" s="36" customFormat="1">
      <c r="A41" s="30"/>
      <c r="B41" s="593" t="e">
        <f ca="1">"Terbilang : ( "&amp;L42&amp;" Rupiah )"</f>
        <v>#NAME?</v>
      </c>
      <c r="C41" s="594"/>
      <c r="D41" s="594"/>
      <c r="E41" s="594"/>
      <c r="F41" s="594"/>
      <c r="G41" s="594"/>
      <c r="H41" s="594"/>
      <c r="I41" s="594"/>
      <c r="J41" s="594"/>
      <c r="K41" s="595"/>
      <c r="L41" s="44"/>
      <c r="R41" s="58"/>
      <c r="S41" s="58"/>
      <c r="T41" s="58"/>
    </row>
    <row r="42" spans="1:20" s="36" customFormat="1">
      <c r="A42" s="30"/>
      <c r="B42" s="596"/>
      <c r="C42" s="597"/>
      <c r="D42" s="597"/>
      <c r="E42" s="597"/>
      <c r="F42" s="597"/>
      <c r="G42" s="597"/>
      <c r="H42" s="597"/>
      <c r="I42" s="597"/>
      <c r="J42" s="597"/>
      <c r="K42" s="598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87"/>
      <c r="I45" s="587"/>
      <c r="J45" s="588"/>
      <c r="K45" s="588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87"/>
      <c r="I46" s="587"/>
      <c r="J46" s="588"/>
      <c r="K46" s="588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87"/>
      <c r="I47" s="587"/>
      <c r="J47" s="588"/>
      <c r="K47" s="588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87"/>
      <c r="I52" s="587"/>
      <c r="J52" s="588"/>
      <c r="K52" s="588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SUMIFS(RAB!$F$14:$F$340,RAB!$C$14:$C$340,'REKAP TIANG'!C57)</f>
        <v>13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SUMIFS(RAB!$F$14:$F$340,RAB!$C$14:$C$340,'REKAP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SUMIFS(RAB!$F$14:$F$340,RAB!$C$14:$C$340,'REKAP TIANG'!C59)</f>
        <v>10</v>
      </c>
      <c r="E59" s="24">
        <f t="shared" ca="1" si="12"/>
        <v>1</v>
      </c>
      <c r="F59" s="24">
        <f ca="1">IF(D59=0,0,SUM($E$56:E59))</f>
        <v>2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SUMIFS(RAB!$F$14:$F$340,RAB!$C$14:$C$340,'REKAP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SUMIFS(RAB!$F$14:$F$340,RAB!$C$14:$C$340,'REKAP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SUMIFS(RAB!$F$14:$F$340,RAB!$C$14:$C$340,'REKAP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SUMIFS(RAB!$F$14:$F$340,RAB!$C$14:$C$340,'REKAP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SUMIFS(RAB!$F$14:$F$340,RAB!$C$14:$C$340,'REKAP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SUMIFS(RAB!$F$14:$F$340,RAB!$C$14:$C$340,'REKAP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SUMIFS(RAB!$F$14:$F$340,RAB!$C$14:$C$340,'REKAP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SUMIFS(RAB!$F$14:$F$340,RAB!$C$14:$C$340,'REKAP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SUMIFS(RAB!$F$14:$F$340,RAB!$C$14:$C$340,'REKAP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SUMIFS(RAB!$F$14:$F$340,RAB!$C$14:$C$340,'REKAP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SUMIFS(RAB!$F$14:$F$340,RAB!$C$14:$C$340,'REKAP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SUMIFS(RAB!$F$14:$F$340,RAB!$C$14:$C$340,'REKAP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SUMIFS(RAB!$F$14:$F$340,RAB!$C$14:$C$340,'REKAP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SUMIFS(RAB!$F$14:$F$340,RAB!$C$14:$C$340,'REKAP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SUMIFS(RAB!$F$14:$F$340,RAB!$C$14:$C$340,'REKAP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SUMIFS(RAB!$F$14:$F$340,RAB!$C$14:$C$340,'REKAP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SUMIFS(RAB!$F$14:$F$340,RAB!$C$14:$C$340,'REKAP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E37:F37 H37:K37 F36:K36 N13 H12:I12 F14:F15 E1:E3 F17:F35 H14:K35 C16:C35 R14:T36 G37:G65536 E41:E65536 G1:G35 E6:E15">
    <cfRule type="cellIs" dxfId="177" priority="4" stopIfTrue="1" operator="equal">
      <formula>0</formula>
    </cfRule>
  </conditionalFormatting>
  <conditionalFormatting sqref="G7:IV9 G6 L6:IV6 A10:XFD65536 A6:E9 A1:XFD5">
    <cfRule type="cellIs" dxfId="176" priority="2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75" t="s">
        <v>1034</v>
      </c>
      <c r="C4" s="575"/>
      <c r="D4" s="575"/>
      <c r="E4" s="575"/>
      <c r="F4" s="575"/>
      <c r="G4" s="575"/>
      <c r="H4" s="575"/>
      <c r="I4" s="575"/>
      <c r="J4" s="575"/>
      <c r="K4" s="57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99" t="str">
        <f>RAB!G6</f>
        <v>PERUM DOMBO (EX BEDONO)</v>
      </c>
      <c r="H6" s="599"/>
      <c r="I6" s="599"/>
      <c r="J6" s="599"/>
      <c r="K6" s="59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DOMBO SAYUNG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76" t="s">
        <v>0</v>
      </c>
      <c r="C11" s="578" t="s">
        <v>1</v>
      </c>
      <c r="D11" s="581" t="s">
        <v>42</v>
      </c>
      <c r="E11" s="581" t="s">
        <v>43</v>
      </c>
      <c r="F11" s="581" t="s">
        <v>2</v>
      </c>
      <c r="G11" s="583" t="s">
        <v>41</v>
      </c>
      <c r="H11" s="581" t="s">
        <v>3</v>
      </c>
      <c r="I11" s="581"/>
      <c r="J11" s="581"/>
      <c r="K11" s="586"/>
      <c r="M11" s="33"/>
      <c r="N11" s="33"/>
      <c r="O11" s="33"/>
      <c r="P11" s="33"/>
      <c r="R11" s="34"/>
      <c r="S11" s="74"/>
      <c r="T11" s="74"/>
    </row>
    <row r="12" spans="1:21" ht="15" customHeight="1">
      <c r="B12" s="577"/>
      <c r="C12" s="579"/>
      <c r="D12" s="582"/>
      <c r="E12" s="582"/>
      <c r="F12" s="582"/>
      <c r="G12" s="584"/>
      <c r="H12" s="590" t="s">
        <v>46</v>
      </c>
      <c r="I12" s="590" t="s">
        <v>5</v>
      </c>
      <c r="J12" s="582" t="s">
        <v>47</v>
      </c>
      <c r="K12" s="58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77"/>
      <c r="C13" s="580"/>
      <c r="D13" s="582"/>
      <c r="E13" s="582"/>
      <c r="F13" s="582"/>
      <c r="G13" s="585"/>
      <c r="H13" s="591"/>
      <c r="I13" s="591"/>
      <c r="J13" s="582"/>
      <c r="K13" s="58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62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20311200</v>
      </c>
      <c r="I16" s="42">
        <f t="shared" ca="1" si="2"/>
        <v>0</v>
      </c>
      <c r="J16" s="42">
        <f t="shared" ca="1" si="3"/>
        <v>0</v>
      </c>
      <c r="K16" s="43">
        <f t="shared" ca="1" si="0"/>
        <v>20311200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4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62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2418000</v>
      </c>
      <c r="I17" s="42">
        <f t="shared" ca="1" si="2"/>
        <v>0</v>
      </c>
      <c r="J17" s="42">
        <f t="shared" ca="1" si="3"/>
        <v>0</v>
      </c>
      <c r="K17" s="43">
        <f t="shared" ca="1" si="0"/>
        <v>2418000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2</v>
      </c>
      <c r="G18" s="41">
        <f ca="1">IF(ISERROR(OFFSET('HARGA SATUAN'!$I$6,MATCH(C18,'HARGA SATUAN'!$C$7:$C$1492,0),0)),"",OFFSET('HARGA SATUAN'!$I$6,MATCH(C18,'HARGA SATUAN'!$C$7:$C$1492,0),0))</f>
        <v>27845400</v>
      </c>
      <c r="H18" s="42">
        <f t="shared" ca="1" si="1"/>
        <v>55690800</v>
      </c>
      <c r="I18" s="42">
        <f t="shared" ca="1" si="2"/>
        <v>0</v>
      </c>
      <c r="J18" s="42">
        <f t="shared" ca="1" si="3"/>
        <v>0</v>
      </c>
      <c r="K18" s="43">
        <f t="shared" ca="1" si="0"/>
        <v>55690800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1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848250</v>
      </c>
      <c r="I19" s="42">
        <f t="shared" ca="1" si="2"/>
        <v>0</v>
      </c>
      <c r="J19" s="42">
        <f t="shared" ca="1" si="3"/>
        <v>0</v>
      </c>
      <c r="K19" s="43">
        <f t="shared" ca="1" si="0"/>
        <v>848250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Isolator Tumpu ( Pin Post ) 20 KV Porcelein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8</v>
      </c>
      <c r="G20" s="41">
        <f ca="1">IF(ISERROR(OFFSET('HARGA SATUAN'!$I$6,MATCH(C20,'HARGA SATUAN'!$C$7:$C$1492,0),0)),"",OFFSET('HARGA SATUAN'!$I$6,MATCH(C20,'HARGA SATUAN'!$C$7:$C$1492,0),0))</f>
        <v>235900</v>
      </c>
      <c r="H20" s="42">
        <f t="shared" ca="1" si="1"/>
        <v>1887200</v>
      </c>
      <c r="I20" s="42">
        <f t="shared" ca="1" si="2"/>
        <v>0</v>
      </c>
      <c r="J20" s="42">
        <f t="shared" ca="1" si="3"/>
        <v>0</v>
      </c>
      <c r="K20" s="43">
        <f t="shared" ca="1" si="0"/>
        <v>1887200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Tarik ( Strainkap Porcelain ) 20 KV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Set</v>
      </c>
      <c r="F21" s="101">
        <f t="shared" ca="1" si="6"/>
        <v>6</v>
      </c>
      <c r="G21" s="41">
        <f ca="1">IF(ISERROR(OFFSET('HARGA SATUAN'!$I$6,MATCH(C21,'HARGA SATUAN'!$C$7:$C$1492,0),0)),"",OFFSET('HARGA SATUAN'!$I$6,MATCH(C21,'HARGA SATUAN'!$C$7:$C$1492,0),0))</f>
        <v>430000</v>
      </c>
      <c r="H21" s="42">
        <f t="shared" ca="1" si="1"/>
        <v>2580000</v>
      </c>
      <c r="I21" s="42">
        <f t="shared" ca="1" si="2"/>
        <v>0</v>
      </c>
      <c r="J21" s="42">
        <f t="shared" ca="1" si="3"/>
        <v>0</v>
      </c>
      <c r="K21" s="43">
        <f t="shared" ca="1" si="0"/>
        <v>2580000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AAAC 70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834</v>
      </c>
      <c r="G22" s="41">
        <f ca="1">IF(ISERROR(OFFSET('HARGA SATUAN'!$I$6,MATCH(C22,'HARGA SATUAN'!$C$7:$C$1492,0),0)),"",OFFSET('HARGA SATUAN'!$I$6,MATCH(C22,'HARGA SATUAN'!$C$7:$C$1492,0),0))</f>
        <v>14200</v>
      </c>
      <c r="H22" s="42">
        <f t="shared" ca="1" si="1"/>
        <v>11842800</v>
      </c>
      <c r="I22" s="42">
        <f t="shared" ca="1" si="2"/>
        <v>0</v>
      </c>
      <c r="J22" s="42">
        <f t="shared" ca="1" si="3"/>
        <v>0</v>
      </c>
      <c r="K22" s="43">
        <f t="shared" ca="1" si="0"/>
        <v>11842800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NFA2X-T 2 x 70 + N 70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654</v>
      </c>
      <c r="G23" s="41">
        <f ca="1">IF(ISERROR(OFFSET('HARGA SATUAN'!$I$6,MATCH(C23,'HARGA SATUAN'!$C$7:$C$1492,0),0)),"",OFFSET('HARGA SATUAN'!$I$6,MATCH(C23,'HARGA SATUAN'!$C$7:$C$1492,0),0))</f>
        <v>53300</v>
      </c>
      <c r="H23" s="42">
        <f t="shared" ca="1" si="1"/>
        <v>34858200</v>
      </c>
      <c r="I23" s="42">
        <f t="shared" ca="1" si="2"/>
        <v>0</v>
      </c>
      <c r="J23" s="42">
        <f t="shared" ca="1" si="3"/>
        <v>0</v>
      </c>
      <c r="K23" s="43">
        <f t="shared" ca="1" si="0"/>
        <v>34858200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 2 x 10 mm²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1240</v>
      </c>
      <c r="G24" s="41">
        <f ca="1">IF(ISERROR(OFFSET('HARGA SATUAN'!$I$6,MATCH(C24,'HARGA SATUAN'!$C$7:$C$1492,0),0)),"",OFFSET('HARGA SATUAN'!$I$6,MATCH(C24,'HARGA SATUAN'!$C$7:$C$1492,0),0))</f>
        <v>4300</v>
      </c>
      <c r="H24" s="42">
        <f t="shared" ca="1" si="1"/>
        <v>5332000</v>
      </c>
      <c r="I24" s="42">
        <f t="shared" ca="1" si="2"/>
        <v>0</v>
      </c>
      <c r="J24" s="42">
        <f t="shared" ca="1" si="3"/>
        <v>0</v>
      </c>
      <c r="K24" s="43">
        <f t="shared" ca="1" si="0"/>
        <v>5332000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600" t="s">
        <v>1008</v>
      </c>
      <c r="D168" s="600"/>
      <c r="E168" s="600"/>
      <c r="F168" s="600"/>
      <c r="G168" s="77" t="s">
        <v>9</v>
      </c>
      <c r="H168" s="55">
        <f ca="1">SUM(H14:H167)</f>
        <v>135768450</v>
      </c>
      <c r="I168" s="55">
        <f ca="1">SUM(I14:I167)</f>
        <v>0</v>
      </c>
      <c r="J168" s="55">
        <f ca="1">SUM(J14:J167)</f>
        <v>0</v>
      </c>
      <c r="K168" s="55">
        <f ca="1">SUM(K14:K167)</f>
        <v>135768450</v>
      </c>
      <c r="L168" s="44"/>
      <c r="R168" s="99"/>
      <c r="S168" s="99"/>
      <c r="T168" s="99"/>
    </row>
    <row r="169" spans="1:20" s="36" customFormat="1">
      <c r="A169" s="30"/>
      <c r="B169" s="56"/>
      <c r="C169" s="601" t="s">
        <v>462</v>
      </c>
      <c r="D169" s="601"/>
      <c r="E169" s="601"/>
      <c r="F169" s="601"/>
      <c r="G169" s="59" t="s">
        <v>9</v>
      </c>
      <c r="H169" s="60">
        <f ca="1">H168*0.1</f>
        <v>13576845</v>
      </c>
      <c r="I169" s="60">
        <f ca="1">I168*0.1</f>
        <v>0</v>
      </c>
      <c r="J169" s="60">
        <f ca="1">J168*0.1</f>
        <v>0</v>
      </c>
      <c r="K169" s="60">
        <f ca="1">K168*0.1</f>
        <v>13576845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92" t="s">
        <v>463</v>
      </c>
      <c r="D170" s="592"/>
      <c r="E170" s="592"/>
      <c r="F170" s="592"/>
      <c r="G170" s="61" t="s">
        <v>9</v>
      </c>
      <c r="H170" s="78">
        <f ca="1">SUM(H168:H169)</f>
        <v>149345295</v>
      </c>
      <c r="I170" s="78">
        <f ca="1">SUM(I168:I169)</f>
        <v>0</v>
      </c>
      <c r="J170" s="61">
        <f ca="1">SUM(J168:J169)</f>
        <v>0</v>
      </c>
      <c r="K170" s="61">
        <f ca="1">SUM(K168:K169)</f>
        <v>149345295</v>
      </c>
      <c r="L170" s="44"/>
      <c r="R170" s="99"/>
      <c r="S170" s="99"/>
      <c r="T170" s="99"/>
    </row>
    <row r="171" spans="1:20" s="36" customFormat="1">
      <c r="A171" s="30"/>
      <c r="B171" s="593" t="e">
        <f ca="1">"Terbilang : ( "&amp;L172&amp;" Rupiah )"</f>
        <v>#NAME?</v>
      </c>
      <c r="C171" s="594"/>
      <c r="D171" s="594"/>
      <c r="E171" s="594"/>
      <c r="F171" s="594"/>
      <c r="G171" s="594"/>
      <c r="H171" s="594"/>
      <c r="I171" s="594"/>
      <c r="J171" s="594"/>
      <c r="K171" s="595"/>
      <c r="L171" s="44"/>
      <c r="R171" s="58"/>
      <c r="S171" s="58"/>
      <c r="T171" s="58"/>
    </row>
    <row r="172" spans="1:20" s="36" customFormat="1">
      <c r="A172" s="30"/>
      <c r="B172" s="596"/>
      <c r="C172" s="597"/>
      <c r="D172" s="597"/>
      <c r="E172" s="597"/>
      <c r="F172" s="597"/>
      <c r="G172" s="597"/>
      <c r="H172" s="597"/>
      <c r="I172" s="597"/>
      <c r="J172" s="597"/>
      <c r="K172" s="598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87"/>
      <c r="I175" s="587"/>
      <c r="J175" s="588"/>
      <c r="K175" s="588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87"/>
      <c r="I176" s="587"/>
      <c r="J176" s="588"/>
      <c r="K176" s="588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87"/>
      <c r="I177" s="587"/>
      <c r="J177" s="588"/>
      <c r="K177" s="588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87"/>
      <c r="I182" s="587"/>
      <c r="J182" s="588"/>
      <c r="K182" s="588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SUMIFS(RAB!$F$14:$F$340,RAB!$C$14:$C$340,C224)</f>
        <v>62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SUMIFS(RAB!$F$14:$F$340,RAB!$C$14:$C$340,C225)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SUMIFS(RAB!$F$14:$F$340,RAB!$C$14:$C$340,C226)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SUMIFS(RAB!$F$14:$F$340,RAB!$C$14:$C$340,C227)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SUMIFS(RAB!$F$14:$F$340,RAB!$C$14:$C$340,C228)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SUMIFS(RAB!$F$14:$F$340,RAB!$C$14:$C$340,C229)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SUMIFS(RAB!$F$14:$F$340,RAB!$C$14:$C$340,C230)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SUMIFS(RAB!$F$14:$F$340,RAB!$C$14:$C$340,C231)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SUMIFS(RAB!$F$14:$F$340,RAB!$C$14:$C$340,C232)</f>
        <v>62</v>
      </c>
      <c r="E232" s="24">
        <f t="shared" ca="1" si="21"/>
        <v>1</v>
      </c>
      <c r="F232" s="24">
        <f ca="1">IF(D232=0,0,SUM($E$223:E232))</f>
        <v>2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SUMIFS(RAB!$F$14:$F$340,RAB!$C$14:$C$340,C233)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SUMIFS(RAB!$F$14:$F$340,RAB!$C$14:$C$340,C234)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SUMIFS(RAB!$F$14:$F$340,RAB!$C$14:$C$340,C235)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SUMIFS(RAB!$F$14:$F$340,RAB!$C$14:$C$340,C236)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SUMIFS(RAB!$F$14:$F$340,RAB!$C$14:$C$340,C237)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SUMIFS(RAB!$F$14:$F$340,RAB!$C$14:$C$340,C238)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SUMIFS(RAB!$F$14:$F$340,RAB!$C$14:$C$340,C239)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SUMIFS(RAB!$F$14:$F$340,RAB!$C$14:$C$340,C240)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SUMIFS(RAB!$F$14:$F$340,RAB!$C$14:$C$340,C241)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SUMIFS(RAB!$F$14:$F$340,RAB!$C$14:$C$340,C242)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SUMIFS(RAB!$F$14:$F$340,RAB!$C$14:$C$340,C243)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SUMIFS(RAB!$F$14:$F$340,RAB!$C$14:$C$340,C244)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SUMIFS(RAB!$F$14:$F$340,RAB!$C$14:$C$340,C245)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SUMIFS(RAB!$F$14:$F$340,RAB!$C$14:$C$340,C246)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SUMIFS(RAB!$F$14:$F$340,RAB!$C$14:$C$340,C247)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SUMIFS(RAB!$F$14:$F$340,RAB!$C$14:$C$340,C248)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SUMIFS(RAB!$F$14:$F$340,RAB!$C$14:$C$340,C249)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SUMIFS(RAB!$F$14:$F$340,RAB!$C$14:$C$340,C250)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SUMIFS(RAB!$F$14:$F$340,RAB!$C$14:$C$340,C251)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SUMIFS(RAB!$F$14:$F$340,RAB!$C$14:$C$340,C252)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SUMIFS(RAB!$F$14:$F$340,RAB!$C$14:$C$340,C253)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SUMIFS(RAB!$F$14:$F$340,RAB!$C$14:$C$340,C254)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SUMIFS(RAB!$F$14:$F$340,RAB!$C$14:$C$340,C255)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SUMIFS(RAB!$F$14:$F$340,RAB!$C$14:$C$340,C256)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SUMIFS(RAB!$F$14:$F$340,RAB!$C$14:$C$340,C257)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SUMIFS(RAB!$F$14:$F$340,RAB!$C$14:$C$340,C258)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SUMIFS(RAB!$F$14:$F$340,RAB!$C$14:$C$340,C259)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SUMIFS(RAB!$F$14:$F$340,RAB!$C$14:$C$340,C260)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SUMIFS(RAB!$F$14:$F$340,RAB!$C$14:$C$340,C261)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SUMIFS(RAB!$F$14:$F$340,RAB!$C$14:$C$340,C262)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SUMIFS(RAB!$F$14:$F$340,RAB!$C$14:$C$340,C263)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SUMIFS(RAB!$F$14:$F$340,RAB!$C$14:$C$340,C264)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SUMIFS(RAB!$F$14:$F$340,RAB!$C$14:$C$340,C265)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SUMIFS(RAB!$F$14:$F$340,RAB!$C$14:$C$340,C266)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SUMIFS(RAB!$F$14:$F$340,RAB!$C$14:$C$340,C267)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SUMIFS(RAB!$F$14:$F$340,RAB!$C$14:$C$340,C268)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SUMIFS(RAB!$F$14:$F$340,RAB!$C$14:$C$340,C269)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SUMIFS(RAB!$F$14:$F$340,RAB!$C$14:$C$340,C270)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SUMIFS(RAB!$F$14:$F$340,RAB!$C$14:$C$340,C271)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SUMIFS(RAB!$F$14:$F$340,RAB!$C$14:$C$340,C272)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SUMIFS(RAB!$F$14:$F$340,RAB!$C$14:$C$340,C273)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SUMIFS(RAB!$F$14:$F$340,RAB!$C$14:$C$340,C274)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SUMIFS(RAB!$F$14:$F$340,RAB!$C$14:$C$340,C275)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SUMIFS(RAB!$F$14:$F$340,RAB!$C$14:$C$340,C276)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SUMIFS(RAB!$F$14:$F$340,RAB!$C$14:$C$340,C277)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SUMIFS(RAB!$F$14:$F$340,RAB!$C$14:$C$340,C278)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SUMIFS(RAB!$F$14:$F$340,RAB!$C$14:$C$340,C279)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SUMIFS(RAB!$F$14:$F$340,RAB!$C$14:$C$340,C280)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SUMIFS(RAB!$F$14:$F$340,RAB!$C$14:$C$340,C281)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SUMIFS(RAB!$F$14:$F$340,RAB!$C$14:$C$340,C282)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SUMIFS(RAB!$F$14:$F$340,RAB!$C$14:$C$340,C283)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SUMIFS(RAB!$F$14:$F$340,RAB!$C$14:$C$340,C284)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SUMIFS(RAB!$F$14:$F$340,RAB!$C$14:$C$340,C285)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SUMIFS(RAB!$F$14:$F$340,RAB!$C$14:$C$340,C286)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SUMIFS(RAB!$F$14:$F$340,RAB!$C$14:$C$340,C287)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SUMIFS(RAB!$F$14:$F$340,RAB!$C$14:$C$340,C288)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SUMIFS(RAB!$F$14:$F$340,RAB!$C$14:$C$340,C289)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SUMIFS(RAB!$F$14:$F$340,RAB!$C$14:$C$340,C290)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SUMIFS(RAB!$F$14:$F$340,RAB!$C$14:$C$340,C291)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SUMIFS(RAB!$F$14:$F$340,RAB!$C$14:$C$340,C292)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SUMIFS(RAB!$F$14:$F$340,RAB!$C$14:$C$340,C293)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SUMIFS(RAB!$F$14:$F$340,RAB!$C$14:$C$340,C294)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SUMIFS(RAB!$F$14:$F$340,RAB!$C$14:$C$340,C295)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SUMIFS(RAB!$F$14:$F$340,RAB!$C$14:$C$340,C296)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SUMIFS(RAB!$F$14:$F$340,RAB!$C$14:$C$340,C297)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SUMIFS(RAB!$F$14:$F$340,RAB!$C$14:$C$340,C298)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SUMIFS(RAB!$F$14:$F$340,RAB!$C$14:$C$340,C299)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SUMIFS(RAB!$F$14:$F$340,RAB!$C$14:$C$340,C300)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SUMIFS(RAB!$F$14:$F$340,RAB!$C$14:$C$340,C301)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SUMIFS(RAB!$F$14:$F$340,RAB!$C$14:$C$340,C302)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SUMIFS(RAB!$F$14:$F$340,RAB!$C$14:$C$340,C303)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SUMIFS(RAB!$F$14:$F$340,RAB!$C$14:$C$340,C304)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SUMIFS(RAB!$F$14:$F$340,RAB!$C$14:$C$340,C305)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SUMIFS(RAB!$F$14:$F$340,RAB!$C$14:$C$340,C306)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SUMIFS(RAB!$F$14:$F$340,RAB!$C$14:$C$340,C307)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SUMIFS(RAB!$F$14:$F$340,RAB!$C$14:$C$340,C308)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SUMIFS(RAB!$F$14:$F$340,RAB!$C$14:$C$340,C309)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SUMIFS(RAB!$F$14:$F$340,RAB!$C$14:$C$340,C310)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SUMIFS(RAB!$F$14:$F$340,RAB!$C$14:$C$340,C311)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SUMIFS(RAB!$F$14:$F$340,RAB!$C$14:$C$340,C312)</f>
        <v>2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SUMIFS(RAB!$F$14:$F$340,RAB!$C$14:$C$340,C313)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SUMIFS(RAB!$F$14:$F$340,RAB!$C$14:$C$340,C314)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SUMIFS(RAB!$F$14:$F$340,RAB!$C$14:$C$340,C315)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SUMIFS(RAB!$F$14:$F$340,RAB!$C$14:$C$340,C316)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SUMIFS(RAB!$F$14:$F$340,RAB!$C$14:$C$340,C317)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SUMIFS(RAB!$F$14:$F$340,RAB!$C$14:$C$340,C318)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SUMIFS(RAB!$F$14:$F$340,RAB!$C$14:$C$340,C319)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SUMIFS(RAB!$F$14:$F$340,RAB!$C$14:$C$340,C320)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SUMIFS(RAB!$F$14:$F$340,RAB!$C$14:$C$340,C321)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SUMIFS(RAB!$F$14:$F$340,RAB!$C$14:$C$340,C322)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SUMIFS(RAB!$F$14:$F$340,RAB!$C$14:$C$340,C323)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SUMIFS(RAB!$F$14:$F$340,RAB!$C$14:$C$340,C324)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SUMIFS(RAB!$F$14:$F$340,RAB!$C$14:$C$340,C325)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SUMIFS(RAB!$F$14:$F$340,RAB!$C$14:$C$340,C326)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SUMIFS(RAB!$F$14:$F$340,RAB!$C$14:$C$340,C327)</f>
        <v>1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SUMIFS(RAB!$F$14:$F$340,RAB!$C$14:$C$340,C328)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SUMIFS(RAB!$F$14:$F$340,RAB!$C$14:$C$340,C329)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SUMIFS(RAB!$F$14:$F$340,RAB!$C$14:$C$340,C330)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SUMIFS(RAB!$F$14:$F$340,RAB!$C$14:$C$340,C331)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SUMIFS(RAB!$F$14:$F$340,RAB!$C$14:$C$340,C332)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SUMIFS(RAB!$F$14:$F$340,RAB!$C$14:$C$340,C333)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SUMIFS(RAB!$F$14:$F$340,RAB!$C$14:$C$340,C334)</f>
        <v>8</v>
      </c>
      <c r="E334" s="24">
        <f t="shared" ca="1" si="22"/>
        <v>1</v>
      </c>
      <c r="F334" s="24">
        <f ca="1">IF(D334=0,0,SUM($E$223:E334))</f>
        <v>5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SUMIFS(RAB!$F$14:$F$340,RAB!$C$14:$C$340,C335)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SUMIFS(RAB!$F$14:$F$340,RAB!$C$14:$C$340,C336)</f>
        <v>6</v>
      </c>
      <c r="E336" s="24">
        <f t="shared" ca="1" si="22"/>
        <v>1</v>
      </c>
      <c r="F336" s="24">
        <f ca="1">IF(D336=0,0,SUM($E$223:E336))</f>
        <v>6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SUMIFS(RAB!$F$14:$F$340,RAB!$C$14:$C$340,C337)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SUMIFS(RAB!$F$14:$F$340,RAB!$C$14:$C$340,C338)</f>
        <v>834</v>
      </c>
      <c r="E338" s="24">
        <f t="shared" ca="1" si="22"/>
        <v>1</v>
      </c>
      <c r="F338" s="24">
        <f ca="1">IF(D338=0,0,SUM($E$223:E338))</f>
        <v>7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SUMIFS(RAB!$F$14:$F$340,RAB!$C$14:$C$340,C339)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SUMIFS(RAB!$F$14:$F$340,RAB!$C$14:$C$340,C340)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SUMIFS(RAB!$F$14:$F$340,RAB!$C$14:$C$340,C341)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SUMIFS(RAB!$F$14:$F$340,RAB!$C$14:$C$340,C342)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SUMIFS(RAB!$F$14:$F$340,RAB!$C$14:$C$340,C343)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SUMIFS(RAB!$F$14:$F$340,RAB!$C$14:$C$340,C344)</f>
        <v>654</v>
      </c>
      <c r="E344" s="24">
        <f t="shared" ca="1" si="22"/>
        <v>1</v>
      </c>
      <c r="F344" s="24">
        <f ca="1">IF(D344=0,0,SUM($E$223:E344))</f>
        <v>8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SUMIFS(RAB!$F$14:$F$340,RAB!$C$14:$C$340,C345)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SUMIFS(RAB!$F$14:$F$340,RAB!$C$14:$C$340,C346)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SUMIFS(RAB!$F$14:$F$340,RAB!$C$14:$C$340,C347)</f>
        <v>1240</v>
      </c>
      <c r="E347" s="24">
        <f t="shared" ca="1" si="22"/>
        <v>1</v>
      </c>
      <c r="F347" s="24">
        <f ca="1">IF(D347=0,0,SUM($E$223:E347))</f>
        <v>9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SUMIFS(RAB!$F$14:$F$340,RAB!$C$14:$C$340,C348)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SUMIFS(RAB!$F$14:$F$340,RAB!$C$14:$C$340,C349)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SUMIFS(RAB!$F$14:$F$340,RAB!$C$14:$C$340,C350)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SUMIFS(RAB!$F$14:$F$340,RAB!$C$14:$C$340,C351)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SUMIFS(RAB!$F$14:$F$340,RAB!$C$14:$C$340,C352)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SUMIFS(RAB!$F$14:$F$340,RAB!$C$14:$C$340,C353)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SUMIFS(RAB!$F$14:$F$340,RAB!$C$14:$C$340,C354)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SUMIFS(RAB!$F$14:$F$340,RAB!$C$14:$C$340,C355)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SUMIFS(RAB!$F$14:$F$340,RAB!$C$14:$C$340,C356)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SUMIFS(RAB!$F$14:$F$340,RAB!$C$14:$C$340,C357)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SUMIFS(RAB!$F$14:$F$340,RAB!$C$14:$C$340,C358)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SUMIFS(RAB!$F$14:$F$340,RAB!$C$14:$C$340,C359)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SUMIFS(RAB!$F$14:$F$340,RAB!$C$14:$C$340,C360)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SUMIFS(RAB!$F$14:$F$340,RAB!$C$14:$C$340,C361)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SUMIFS(RAB!$F$14:$F$340,RAB!$C$14:$C$340,C362)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SUMIFS(RAB!$F$14:$F$340,RAB!$C$14:$C$340,C363)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SUMIFS(RAB!$F$14:$F$340,RAB!$C$14:$C$340,C364)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SUMIFS(RAB!$F$14:$F$340,RAB!$C$14:$C$340,C365)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SUMIFS(RAB!$F$14:$F$340,RAB!$C$14:$C$340,C366)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SUMIFS(RAB!$F$14:$F$340,RAB!$C$14:$C$340,C367)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SUMIFS(RAB!$F$14:$F$340,RAB!$C$14:$C$340,C368)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SUMIFS(RAB!$F$14:$F$340,RAB!$C$14:$C$340,C369)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SUMIFS(RAB!$F$14:$F$340,RAB!$C$14:$C$340,C370)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SUMIFS(RAB!$F$14:$F$340,RAB!$C$14:$C$340,C371)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SUMIFS(RAB!$F$14:$F$340,RAB!$C$14:$C$340,C372)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SUMIFS(RAB!$F$14:$F$340,RAB!$C$14:$C$340,C373)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E171:E223 E167:F167 H167:K167 N13 H12:I12 F14:F15 R14:T115 E1:E3 H14:K115 G374:G65536 E374:E65536 G225:G322 G166:G223 E166:K166 R166:T166 G1:G115 E6:E15">
    <cfRule type="cellIs" dxfId="175" priority="43" stopIfTrue="1" operator="equal">
      <formula>0</formula>
    </cfRule>
  </conditionalFormatting>
  <conditionalFormatting sqref="G323:G373">
    <cfRule type="cellIs" dxfId="174" priority="14" stopIfTrue="1" operator="equal">
      <formula>0</formula>
    </cfRule>
  </conditionalFormatting>
  <conditionalFormatting sqref="D224:D373">
    <cfRule type="cellIs" dxfId="173" priority="13" operator="equal">
      <formula>0</formula>
    </cfRule>
  </conditionalFormatting>
  <conditionalFormatting sqref="B116:B165">
    <cfRule type="cellIs" dxfId="172" priority="5" operator="equal">
      <formula>0</formula>
    </cfRule>
  </conditionalFormatting>
  <conditionalFormatting sqref="R116:T165 G116:K165">
    <cfRule type="cellIs" dxfId="171" priority="6" stopIfTrue="1" operator="equal">
      <formula>0</formula>
    </cfRule>
  </conditionalFormatting>
  <conditionalFormatting sqref="G224">
    <cfRule type="cellIs" dxfId="170" priority="10" operator="equal">
      <formula>0</formula>
    </cfRule>
  </conditionalFormatting>
  <conditionalFormatting sqref="E224:E373">
    <cfRule type="cellIs" dxfId="169" priority="9" stopIfTrue="1" operator="equal">
      <formula>0</formula>
    </cfRule>
  </conditionalFormatting>
  <conditionalFormatting sqref="E224:F373">
    <cfRule type="cellIs" dxfId="168" priority="8" operator="equal">
      <formula>0</formula>
    </cfRule>
  </conditionalFormatting>
  <conditionalFormatting sqref="B16:B115 B166">
    <cfRule type="cellIs" dxfId="167" priority="7" operator="equal">
      <formula>0</formula>
    </cfRule>
  </conditionalFormatting>
  <conditionalFormatting sqref="C16:C165">
    <cfRule type="cellIs" dxfId="166" priority="4" stopIfTrue="1" operator="equal">
      <formula>0</formula>
    </cfRule>
  </conditionalFormatting>
  <conditionalFormatting sqref="C16:C165">
    <cfRule type="cellIs" dxfId="165" priority="3" operator="equal">
      <formula>0</formula>
    </cfRule>
  </conditionalFormatting>
  <conditionalFormatting sqref="D16:D165">
    <cfRule type="cellIs" dxfId="164" priority="2" operator="equal">
      <formula>0</formula>
    </cfRule>
  </conditionalFormatting>
  <conditionalFormatting sqref="E16:E165">
    <cfRule type="cellIs" dxfId="163" priority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0"/>
    </row>
    <row r="4" spans="4:4" ht="57" customHeight="1">
      <c r="D4" s="450">
        <v>3</v>
      </c>
    </row>
    <row r="5" spans="4:4" ht="57" customHeight="1">
      <c r="D5" s="45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060" activePane="bottomRight" state="frozen"/>
      <selection activeCell="D209" sqref="D209"/>
      <selection pane="topRight" activeCell="D209" sqref="D209"/>
      <selection pane="bottomLeft" activeCell="D209" sqref="D209"/>
      <selection pane="bottomRight" activeCell="C1067" sqref="C1067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603" t="s">
        <v>41</v>
      </c>
      <c r="C2" s="603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604" t="s">
        <v>23</v>
      </c>
      <c r="C4" s="605" t="s">
        <v>1012</v>
      </c>
      <c r="D4" s="605" t="s">
        <v>42</v>
      </c>
      <c r="E4" s="604" t="s">
        <v>43</v>
      </c>
      <c r="F4" s="108" t="s">
        <v>1604</v>
      </c>
      <c r="G4" s="108" t="s">
        <v>1603</v>
      </c>
      <c r="H4" s="602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604"/>
      <c r="C5" s="605"/>
      <c r="D5" s="605"/>
      <c r="E5" s="604"/>
      <c r="F5" s="93"/>
      <c r="G5" s="93"/>
      <c r="H5" s="602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6"/>
      <c r="E8" s="27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6" t="s">
        <v>44</v>
      </c>
      <c r="E9" s="277" t="s">
        <v>8</v>
      </c>
      <c r="F9" s="278">
        <v>294100</v>
      </c>
      <c r="G9" s="27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6" t="s">
        <v>45</v>
      </c>
      <c r="E10" s="277" t="s">
        <v>8</v>
      </c>
      <c r="F10" s="278">
        <v>1719200</v>
      </c>
      <c r="G10" s="27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6" t="s">
        <v>44</v>
      </c>
      <c r="E11" s="277" t="s">
        <v>8</v>
      </c>
      <c r="F11" s="278">
        <v>151000</v>
      </c>
      <c r="G11" s="27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6" t="s">
        <v>44</v>
      </c>
      <c r="E12" s="277" t="s">
        <v>8</v>
      </c>
      <c r="F12" s="278">
        <v>1430000</v>
      </c>
      <c r="G12" s="27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6" t="s">
        <v>44</v>
      </c>
      <c r="E13" s="277" t="s">
        <v>8</v>
      </c>
      <c r="F13" s="278">
        <v>16495000</v>
      </c>
      <c r="G13" s="27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6" t="s">
        <v>44</v>
      </c>
      <c r="E14" s="277" t="s">
        <v>8</v>
      </c>
      <c r="F14" s="278">
        <v>1281430</v>
      </c>
      <c r="G14" s="27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6" t="s">
        <v>44</v>
      </c>
      <c r="E15" s="277" t="s">
        <v>8</v>
      </c>
      <c r="F15" s="278">
        <v>1344430</v>
      </c>
      <c r="G15" s="27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6" t="s">
        <v>44</v>
      </c>
      <c r="E16" s="277" t="s">
        <v>8</v>
      </c>
      <c r="F16" s="278">
        <v>1350430</v>
      </c>
      <c r="G16" s="27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6" t="s">
        <v>45</v>
      </c>
      <c r="E17" s="277" t="s">
        <v>14</v>
      </c>
      <c r="F17" s="278">
        <v>1000000</v>
      </c>
      <c r="G17" s="27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6" t="s">
        <v>44</v>
      </c>
      <c r="E18" s="277" t="s">
        <v>8</v>
      </c>
      <c r="F18" s="278">
        <v>35000</v>
      </c>
      <c r="G18" s="27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6" t="s">
        <v>44</v>
      </c>
      <c r="E19" s="277" t="s">
        <v>8</v>
      </c>
      <c r="F19" s="278">
        <v>35000</v>
      </c>
      <c r="G19" s="27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6" t="s">
        <v>44</v>
      </c>
      <c r="E20" s="277" t="s">
        <v>8</v>
      </c>
      <c r="F20" s="278">
        <v>35000</v>
      </c>
      <c r="G20" s="27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6" t="s">
        <v>44</v>
      </c>
      <c r="E21" s="277" t="s">
        <v>8</v>
      </c>
      <c r="F21" s="278">
        <v>35000</v>
      </c>
      <c r="G21" s="27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6" t="s">
        <v>44</v>
      </c>
      <c r="E22" s="277" t="s">
        <v>8</v>
      </c>
      <c r="F22" s="278">
        <v>35000</v>
      </c>
      <c r="G22" s="27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6" t="s">
        <v>44</v>
      </c>
      <c r="E23" s="277" t="s">
        <v>8</v>
      </c>
      <c r="F23" s="278">
        <v>35000</v>
      </c>
      <c r="G23" s="27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6" t="s">
        <v>44</v>
      </c>
      <c r="E24" s="277" t="s">
        <v>8</v>
      </c>
      <c r="F24" s="278">
        <v>35000</v>
      </c>
      <c r="G24" s="27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6" t="s">
        <v>44</v>
      </c>
      <c r="E25" s="277" t="s">
        <v>8</v>
      </c>
      <c r="F25" s="278">
        <v>35000</v>
      </c>
      <c r="G25" s="27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6" t="s">
        <v>44</v>
      </c>
      <c r="E26" s="277" t="s">
        <v>8</v>
      </c>
      <c r="F26" s="278">
        <v>35000</v>
      </c>
      <c r="G26" s="27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6" t="s">
        <v>44</v>
      </c>
      <c r="E27" s="277" t="s">
        <v>8</v>
      </c>
      <c r="F27" s="278">
        <v>155100</v>
      </c>
      <c r="G27" s="27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6" t="s">
        <v>44</v>
      </c>
      <c r="E28" s="277" t="s">
        <v>8</v>
      </c>
      <c r="F28" s="278">
        <v>155100</v>
      </c>
      <c r="G28" s="27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6" t="s">
        <v>44</v>
      </c>
      <c r="E29" s="277" t="s">
        <v>8</v>
      </c>
      <c r="F29" s="278">
        <v>155100</v>
      </c>
      <c r="G29" s="27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6" t="s">
        <v>44</v>
      </c>
      <c r="E30" s="277" t="s">
        <v>8</v>
      </c>
      <c r="F30" s="278">
        <v>155100</v>
      </c>
      <c r="G30" s="27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6" t="s">
        <v>44</v>
      </c>
      <c r="E31" s="277" t="s">
        <v>8</v>
      </c>
      <c r="F31" s="278">
        <v>155100</v>
      </c>
      <c r="G31" s="27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6" t="s">
        <v>45</v>
      </c>
      <c r="E32" s="277" t="s">
        <v>8</v>
      </c>
      <c r="F32" s="278">
        <v>723500</v>
      </c>
      <c r="G32" s="27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6" t="s">
        <v>45</v>
      </c>
      <c r="E33" s="277" t="s">
        <v>8</v>
      </c>
      <c r="F33" s="278">
        <v>723500</v>
      </c>
      <c r="G33" s="27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6" t="s">
        <v>45</v>
      </c>
      <c r="E34" s="277" t="s">
        <v>8</v>
      </c>
      <c r="F34" s="278">
        <v>757500</v>
      </c>
      <c r="G34" s="27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6" t="s">
        <v>45</v>
      </c>
      <c r="E35" s="277" t="s">
        <v>8</v>
      </c>
      <c r="F35" s="278">
        <v>757500</v>
      </c>
      <c r="G35" s="27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76" t="s">
        <v>45</v>
      </c>
      <c r="E36" s="277" t="s">
        <v>8</v>
      </c>
      <c r="F36" s="278">
        <v>733500</v>
      </c>
      <c r="G36" s="27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76" t="s">
        <v>45</v>
      </c>
      <c r="E37" s="277" t="s">
        <v>8</v>
      </c>
      <c r="F37" s="278">
        <v>823500</v>
      </c>
      <c r="G37" s="27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76" t="s">
        <v>45</v>
      </c>
      <c r="E38" s="277" t="s">
        <v>8</v>
      </c>
      <c r="F38" s="278">
        <v>1156500</v>
      </c>
      <c r="G38" s="27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76" t="s">
        <v>45</v>
      </c>
      <c r="E39" s="277" t="s">
        <v>8</v>
      </c>
      <c r="F39" s="278">
        <v>1237500</v>
      </c>
      <c r="G39" s="27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76" t="s">
        <v>45</v>
      </c>
      <c r="E40" s="277" t="s">
        <v>8</v>
      </c>
      <c r="F40" s="278">
        <v>1287000</v>
      </c>
      <c r="G40" s="27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76" t="s">
        <v>45</v>
      </c>
      <c r="E41" s="277" t="s">
        <v>8</v>
      </c>
      <c r="F41" s="278">
        <v>1336500</v>
      </c>
      <c r="G41" s="27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76" t="s">
        <v>45</v>
      </c>
      <c r="E42" s="277" t="s">
        <v>8</v>
      </c>
      <c r="F42" s="278">
        <v>1336500</v>
      </c>
      <c r="G42" s="27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76" t="s">
        <v>45</v>
      </c>
      <c r="E43" s="277" t="s">
        <v>8</v>
      </c>
      <c r="F43" s="278">
        <v>2866500</v>
      </c>
      <c r="G43" s="27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6" t="s">
        <v>45</v>
      </c>
      <c r="E44" s="277" t="s">
        <v>8</v>
      </c>
      <c r="F44" s="278">
        <v>545000</v>
      </c>
      <c r="G44" s="27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6" t="s">
        <v>45</v>
      </c>
      <c r="E45" s="277" t="s">
        <v>8</v>
      </c>
      <c r="F45" s="278">
        <v>545000</v>
      </c>
      <c r="G45" s="27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6" t="s">
        <v>44</v>
      </c>
      <c r="E46" s="277" t="s">
        <v>8</v>
      </c>
      <c r="F46" s="278">
        <v>2250810</v>
      </c>
      <c r="G46" s="27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6" t="s">
        <v>44</v>
      </c>
      <c r="E47" s="277" t="s">
        <v>8</v>
      </c>
      <c r="F47" s="278">
        <v>2250810</v>
      </c>
      <c r="G47" s="27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6" t="s">
        <v>44</v>
      </c>
      <c r="E48" s="277" t="s">
        <v>8</v>
      </c>
      <c r="F48" s="278">
        <v>2250810</v>
      </c>
      <c r="G48" s="27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6" t="s">
        <v>44</v>
      </c>
      <c r="E49" s="277" t="s">
        <v>8</v>
      </c>
      <c r="F49" s="278">
        <v>2250810</v>
      </c>
      <c r="G49" s="27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6" t="s">
        <v>44</v>
      </c>
      <c r="E50" s="277" t="s">
        <v>8</v>
      </c>
      <c r="F50" s="278">
        <v>2250810</v>
      </c>
      <c r="G50" s="27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6" t="s">
        <v>44</v>
      </c>
      <c r="E51" s="277" t="s">
        <v>8</v>
      </c>
      <c r="F51" s="278">
        <v>2250810</v>
      </c>
      <c r="G51" s="27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6" t="s">
        <v>44</v>
      </c>
      <c r="E52" s="277" t="s">
        <v>8</v>
      </c>
      <c r="F52" s="278">
        <v>2250810</v>
      </c>
      <c r="G52" s="27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6" t="s">
        <v>44</v>
      </c>
      <c r="E53" s="277" t="s">
        <v>8</v>
      </c>
      <c r="F53" s="278">
        <v>2250810</v>
      </c>
      <c r="G53" s="27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6" t="s">
        <v>44</v>
      </c>
      <c r="E54" s="277" t="s">
        <v>8</v>
      </c>
      <c r="F54" s="278">
        <v>2250810</v>
      </c>
      <c r="G54" s="27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6" t="s">
        <v>44</v>
      </c>
      <c r="E55" s="277" t="s">
        <v>8</v>
      </c>
      <c r="F55" s="278">
        <v>2250810</v>
      </c>
      <c r="G55" s="27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6" t="s">
        <v>44</v>
      </c>
      <c r="E56" s="277" t="s">
        <v>8</v>
      </c>
      <c r="F56" s="278">
        <v>2250810</v>
      </c>
      <c r="G56" s="27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6" t="s">
        <v>44</v>
      </c>
      <c r="E57" s="277" t="s">
        <v>8</v>
      </c>
      <c r="F57" s="278">
        <v>2250810</v>
      </c>
      <c r="G57" s="27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6" t="s">
        <v>44</v>
      </c>
      <c r="E58" s="277" t="s">
        <v>8</v>
      </c>
      <c r="F58" s="278">
        <v>2250810</v>
      </c>
      <c r="G58" s="27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6" t="s">
        <v>44</v>
      </c>
      <c r="E59" s="277" t="s">
        <v>8</v>
      </c>
      <c r="F59" s="278">
        <v>2250810</v>
      </c>
      <c r="G59" s="27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6" t="s">
        <v>44</v>
      </c>
      <c r="E60" s="277" t="s">
        <v>8</v>
      </c>
      <c r="F60" s="278">
        <v>2250810</v>
      </c>
      <c r="G60" s="27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6" t="s">
        <v>44</v>
      </c>
      <c r="E61" s="277" t="s">
        <v>8</v>
      </c>
      <c r="F61" s="278">
        <v>2250810</v>
      </c>
      <c r="G61" s="27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6" t="s">
        <v>44</v>
      </c>
      <c r="E62" s="277" t="s">
        <v>8</v>
      </c>
      <c r="F62" s="278">
        <v>2250810</v>
      </c>
      <c r="G62" s="27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6" t="s">
        <v>44</v>
      </c>
      <c r="E63" s="277" t="s">
        <v>8</v>
      </c>
      <c r="F63" s="278">
        <v>2250810</v>
      </c>
      <c r="G63" s="27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6" t="s">
        <v>44</v>
      </c>
      <c r="E64" s="277" t="s">
        <v>8</v>
      </c>
      <c r="F64" s="278">
        <v>2250810</v>
      </c>
      <c r="G64" s="27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6" t="s">
        <v>44</v>
      </c>
      <c r="E65" s="277" t="s">
        <v>8</v>
      </c>
      <c r="F65" s="278">
        <v>2250810</v>
      </c>
      <c r="G65" s="27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6" t="s">
        <v>44</v>
      </c>
      <c r="E66" s="277" t="s">
        <v>8</v>
      </c>
      <c r="F66" s="278">
        <v>7034000</v>
      </c>
      <c r="G66" s="27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6" t="s">
        <v>44</v>
      </c>
      <c r="E67" s="277" t="s">
        <v>8</v>
      </c>
      <c r="F67" s="278">
        <v>7034000</v>
      </c>
      <c r="G67" s="27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6" t="s">
        <v>44</v>
      </c>
      <c r="E68" s="277" t="s">
        <v>8</v>
      </c>
      <c r="F68" s="278">
        <v>3826640</v>
      </c>
      <c r="G68" s="27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6" t="s">
        <v>44</v>
      </c>
      <c r="E69" s="277" t="s">
        <v>8</v>
      </c>
      <c r="F69" s="278">
        <v>3826640</v>
      </c>
      <c r="G69" s="27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6" t="s">
        <v>44</v>
      </c>
      <c r="E70" s="277" t="s">
        <v>8</v>
      </c>
      <c r="F70" s="278">
        <v>3826640</v>
      </c>
      <c r="G70" s="27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6" t="s">
        <v>44</v>
      </c>
      <c r="E71" s="277" t="s">
        <v>8</v>
      </c>
      <c r="F71" s="278">
        <v>3826640</v>
      </c>
      <c r="G71" s="27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6" t="s">
        <v>44</v>
      </c>
      <c r="E72" s="277" t="s">
        <v>8</v>
      </c>
      <c r="F72" s="278">
        <v>3826640</v>
      </c>
      <c r="G72" s="27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6" t="s">
        <v>44</v>
      </c>
      <c r="E73" s="277" t="s">
        <v>8</v>
      </c>
      <c r="F73" s="278">
        <v>3826640</v>
      </c>
      <c r="G73" s="27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6" t="s">
        <v>44</v>
      </c>
      <c r="E74" s="277" t="s">
        <v>8</v>
      </c>
      <c r="F74" s="278">
        <v>3826640</v>
      </c>
      <c r="G74" s="27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6" t="s">
        <v>44</v>
      </c>
      <c r="E75" s="277" t="s">
        <v>8</v>
      </c>
      <c r="F75" s="278">
        <v>3826640</v>
      </c>
      <c r="G75" s="27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6" t="s">
        <v>44</v>
      </c>
      <c r="E76" s="277" t="s">
        <v>8</v>
      </c>
      <c r="F76" s="278">
        <v>3826640</v>
      </c>
      <c r="G76" s="27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6" t="s">
        <v>44</v>
      </c>
      <c r="E77" s="277" t="s">
        <v>8</v>
      </c>
      <c r="F77" s="278">
        <v>3826640</v>
      </c>
      <c r="G77" s="27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6" t="s">
        <v>44</v>
      </c>
      <c r="E78" s="277" t="s">
        <v>8</v>
      </c>
      <c r="F78" s="278">
        <v>3826640</v>
      </c>
      <c r="G78" s="27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6" t="s">
        <v>44</v>
      </c>
      <c r="E79" s="277" t="s">
        <v>8</v>
      </c>
      <c r="F79" s="278">
        <v>3826640</v>
      </c>
      <c r="G79" s="27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6" t="s">
        <v>44</v>
      </c>
      <c r="E80" s="277" t="s">
        <v>8</v>
      </c>
      <c r="F80" s="278">
        <v>3826640</v>
      </c>
      <c r="G80" s="278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6" t="s">
        <v>44</v>
      </c>
      <c r="E81" s="277" t="s">
        <v>8</v>
      </c>
      <c r="F81" s="278">
        <v>3826640</v>
      </c>
      <c r="G81" s="278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6" t="s">
        <v>44</v>
      </c>
      <c r="E82" s="277" t="s">
        <v>8</v>
      </c>
      <c r="F82" s="278">
        <v>3826640</v>
      </c>
      <c r="G82" s="278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6" t="s">
        <v>44</v>
      </c>
      <c r="E83" s="277" t="s">
        <v>8</v>
      </c>
      <c r="F83" s="278">
        <v>3826640</v>
      </c>
      <c r="G83" s="278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6" t="s">
        <v>44</v>
      </c>
      <c r="E84" s="277" t="s">
        <v>8</v>
      </c>
      <c r="F84" s="278">
        <v>3551000</v>
      </c>
      <c r="G84" s="278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6" t="s">
        <v>44</v>
      </c>
      <c r="E85" s="277" t="s">
        <v>8</v>
      </c>
      <c r="F85" s="278">
        <v>4585000</v>
      </c>
      <c r="G85" s="278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6" t="s">
        <v>48</v>
      </c>
      <c r="E86" s="277"/>
      <c r="F86" s="278"/>
      <c r="G86" s="278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6" t="s">
        <v>48</v>
      </c>
      <c r="E87" s="277"/>
      <c r="F87" s="278"/>
      <c r="G87" s="278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6" t="s">
        <v>44</v>
      </c>
      <c r="E88" s="277" t="s">
        <v>14</v>
      </c>
      <c r="F88" s="278">
        <v>2980000</v>
      </c>
      <c r="G88" s="278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6" t="s">
        <v>44</v>
      </c>
      <c r="E89" s="277" t="s">
        <v>14</v>
      </c>
      <c r="F89" s="278">
        <v>2980000</v>
      </c>
      <c r="G89" s="278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6" t="s">
        <v>44</v>
      </c>
      <c r="E90" s="277" t="s">
        <v>14</v>
      </c>
      <c r="F90" s="278">
        <v>2980000</v>
      </c>
      <c r="G90" s="278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6" t="s">
        <v>44</v>
      </c>
      <c r="E91" s="277" t="s">
        <v>14</v>
      </c>
      <c r="F91" s="278">
        <v>2980000</v>
      </c>
      <c r="G91" s="278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6" t="s">
        <v>44</v>
      </c>
      <c r="E92" s="277" t="s">
        <v>14</v>
      </c>
      <c r="F92" s="278">
        <v>2980000</v>
      </c>
      <c r="G92" s="278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6" t="s">
        <v>44</v>
      </c>
      <c r="E93" s="277" t="s">
        <v>14</v>
      </c>
      <c r="F93" s="278">
        <v>2980000</v>
      </c>
      <c r="G93" s="278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6" t="s">
        <v>44</v>
      </c>
      <c r="E94" s="277" t="s">
        <v>14</v>
      </c>
      <c r="F94" s="278">
        <v>2980000</v>
      </c>
      <c r="G94" s="278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6" t="s">
        <v>44</v>
      </c>
      <c r="E95" s="277" t="s">
        <v>14</v>
      </c>
      <c r="F95" s="278">
        <v>2980000</v>
      </c>
      <c r="G95" s="278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6" t="s">
        <v>44</v>
      </c>
      <c r="E96" s="277" t="s">
        <v>14</v>
      </c>
      <c r="F96" s="278">
        <v>12249100</v>
      </c>
      <c r="G96" s="278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6" t="s">
        <v>44</v>
      </c>
      <c r="E97" s="277" t="s">
        <v>14</v>
      </c>
      <c r="F97" s="278">
        <v>12249100</v>
      </c>
      <c r="G97" s="278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6" t="s">
        <v>44</v>
      </c>
      <c r="E98" s="277" t="s">
        <v>14</v>
      </c>
      <c r="F98" s="278">
        <v>12764100</v>
      </c>
      <c r="G98" s="278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6" t="s">
        <v>44</v>
      </c>
      <c r="E99" s="277" t="s">
        <v>14</v>
      </c>
      <c r="F99" s="278">
        <v>12764100</v>
      </c>
      <c r="G99" s="278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6" t="s">
        <v>44</v>
      </c>
      <c r="E100" s="277" t="s">
        <v>14</v>
      </c>
      <c r="F100" s="278">
        <v>13444100</v>
      </c>
      <c r="G100" s="278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6" t="s">
        <v>44</v>
      </c>
      <c r="E101" s="277" t="s">
        <v>14</v>
      </c>
      <c r="F101" s="278">
        <v>13444100</v>
      </c>
      <c r="G101" s="27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6" t="s">
        <v>44</v>
      </c>
      <c r="E102" s="277" t="s">
        <v>14</v>
      </c>
      <c r="F102" s="278">
        <v>13444100</v>
      </c>
      <c r="G102" s="278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6" t="s">
        <v>44</v>
      </c>
      <c r="E103" s="277" t="s">
        <v>14</v>
      </c>
      <c r="F103" s="278">
        <v>14119100</v>
      </c>
      <c r="G103" s="278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6" t="s">
        <v>44</v>
      </c>
      <c r="E104" s="277" t="s">
        <v>14</v>
      </c>
      <c r="F104" s="278">
        <v>3050000</v>
      </c>
      <c r="G104" s="278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6" t="s">
        <v>45</v>
      </c>
      <c r="E105" s="277" t="s">
        <v>24</v>
      </c>
      <c r="F105" s="278">
        <v>61350.369301283834</v>
      </c>
      <c r="G105" s="27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6" t="s">
        <v>45</v>
      </c>
      <c r="E106" s="277" t="s">
        <v>24</v>
      </c>
      <c r="F106" s="278">
        <v>297606.44984038931</v>
      </c>
      <c r="G106" s="27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6" t="s">
        <v>45</v>
      </c>
      <c r="E107" s="277" t="s">
        <v>8</v>
      </c>
      <c r="F107" s="278">
        <v>63410.286500000002</v>
      </c>
      <c r="G107" s="27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6" t="s">
        <v>45</v>
      </c>
      <c r="E108" s="277" t="s">
        <v>8</v>
      </c>
      <c r="F108" s="278">
        <v>259574.27222222224</v>
      </c>
      <c r="G108" s="27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6" t="s">
        <v>45</v>
      </c>
      <c r="E109" s="277" t="s">
        <v>8</v>
      </c>
      <c r="F109" s="278">
        <v>5918293.4066666672</v>
      </c>
      <c r="G109" s="27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6" t="s">
        <v>45</v>
      </c>
      <c r="E110" s="277" t="s">
        <v>8</v>
      </c>
      <c r="F110" s="278">
        <v>7304865.0047999993</v>
      </c>
      <c r="G110" s="27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6" t="s">
        <v>45</v>
      </c>
      <c r="E111" s="277" t="s">
        <v>8</v>
      </c>
      <c r="F111" s="278">
        <v>7575415.5605333354</v>
      </c>
      <c r="G111" s="27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6" t="s">
        <v>45</v>
      </c>
      <c r="E112" s="277" t="s">
        <v>8</v>
      </c>
      <c r="F112" s="278">
        <v>7034314.449066666</v>
      </c>
      <c r="G112" s="27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6" t="s">
        <v>48</v>
      </c>
      <c r="E113" s="277"/>
      <c r="F113" s="278"/>
      <c r="G113" s="27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6" t="s">
        <v>48</v>
      </c>
      <c r="E114" s="277"/>
      <c r="F114" s="278"/>
      <c r="G114" s="27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6" t="s">
        <v>45</v>
      </c>
      <c r="E115" s="277" t="s">
        <v>14</v>
      </c>
      <c r="F115" s="278"/>
      <c r="G115" s="27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6" t="s">
        <v>44</v>
      </c>
      <c r="E116" s="277" t="s">
        <v>525</v>
      </c>
      <c r="F116" s="278">
        <v>16002920</v>
      </c>
      <c r="G116" s="27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6" t="s">
        <v>44</v>
      </c>
      <c r="E117" s="277" t="s">
        <v>525</v>
      </c>
      <c r="F117" s="278">
        <v>18311920</v>
      </c>
      <c r="G117" s="27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6" t="s">
        <v>44</v>
      </c>
      <c r="E118" s="277" t="s">
        <v>525</v>
      </c>
      <c r="F118" s="278">
        <v>79514150</v>
      </c>
      <c r="G118" s="27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6" t="s">
        <v>44</v>
      </c>
      <c r="E119" s="277" t="s">
        <v>525</v>
      </c>
      <c r="F119" s="278">
        <v>46492920</v>
      </c>
      <c r="G119" s="27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6" t="s">
        <v>44</v>
      </c>
      <c r="E120" s="277" t="s">
        <v>525</v>
      </c>
      <c r="F120" s="278">
        <v>229416150</v>
      </c>
      <c r="G120" s="27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6" t="s">
        <v>44</v>
      </c>
      <c r="E121" s="277" t="s">
        <v>525</v>
      </c>
      <c r="F121" s="278">
        <v>46425420</v>
      </c>
      <c r="G121" s="27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6" t="s">
        <v>48</v>
      </c>
      <c r="E122" s="277"/>
      <c r="F122" s="278"/>
      <c r="G122" s="27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6" t="s">
        <v>44</v>
      </c>
      <c r="E123" s="277" t="s">
        <v>525</v>
      </c>
      <c r="F123" s="278">
        <v>241300000</v>
      </c>
      <c r="G123" s="27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6" t="s">
        <v>44</v>
      </c>
      <c r="E124" s="277" t="s">
        <v>14</v>
      </c>
      <c r="F124" s="278">
        <v>42499000</v>
      </c>
      <c r="G124" s="27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6"/>
      <c r="E125" s="277"/>
      <c r="F125" s="278"/>
      <c r="G125" s="27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6" t="s">
        <v>48</v>
      </c>
      <c r="E126" s="277"/>
      <c r="F126" s="278"/>
      <c r="G126" s="27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6" t="s">
        <v>44</v>
      </c>
      <c r="E127" s="277" t="s">
        <v>525</v>
      </c>
      <c r="F127" s="278">
        <v>126104830</v>
      </c>
      <c r="G127" s="27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6" t="s">
        <v>44</v>
      </c>
      <c r="E128" s="277" t="s">
        <v>525</v>
      </c>
      <c r="F128" s="278">
        <v>191704830</v>
      </c>
      <c r="G128" s="27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6" t="s">
        <v>45</v>
      </c>
      <c r="E129" s="277" t="s">
        <v>525</v>
      </c>
      <c r="F129" s="278">
        <v>79200000</v>
      </c>
      <c r="G129" s="27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6" t="s">
        <v>45</v>
      </c>
      <c r="E130" s="277" t="s">
        <v>14</v>
      </c>
      <c r="F130" s="278">
        <v>5975000</v>
      </c>
      <c r="G130" s="27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6" t="s">
        <v>45</v>
      </c>
      <c r="E131" s="277" t="s">
        <v>24</v>
      </c>
      <c r="F131" s="278">
        <v>12500000</v>
      </c>
      <c r="G131" s="27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6" t="s">
        <v>48</v>
      </c>
      <c r="E132" s="277"/>
      <c r="F132" s="278"/>
      <c r="G132" s="27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6" t="s">
        <v>48</v>
      </c>
      <c r="E133" s="277"/>
      <c r="F133" s="278"/>
      <c r="G133" s="27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6" t="s">
        <v>44</v>
      </c>
      <c r="E134" s="277" t="s">
        <v>8</v>
      </c>
      <c r="F134" s="278">
        <v>24998100</v>
      </c>
      <c r="G134" s="27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6" t="s">
        <v>44</v>
      </c>
      <c r="E135" s="277" t="s">
        <v>8</v>
      </c>
      <c r="F135" s="278">
        <v>26746100</v>
      </c>
      <c r="G135" s="27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6" t="s">
        <v>44</v>
      </c>
      <c r="E136" s="277" t="s">
        <v>8</v>
      </c>
      <c r="F136" s="278">
        <v>38097500</v>
      </c>
      <c r="G136" s="27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6" t="s">
        <v>44</v>
      </c>
      <c r="E137" s="277" t="s">
        <v>8</v>
      </c>
      <c r="F137" s="278">
        <v>46697500</v>
      </c>
      <c r="G137" s="27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6" t="s">
        <v>44</v>
      </c>
      <c r="E138" s="277" t="s">
        <v>8</v>
      </c>
      <c r="F138" s="278">
        <v>21530100</v>
      </c>
      <c r="G138" s="27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6" t="s">
        <v>44</v>
      </c>
      <c r="E139" s="277" t="s">
        <v>8</v>
      </c>
      <c r="F139" s="278">
        <v>31630800</v>
      </c>
      <c r="G139" s="27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6" t="s">
        <v>44</v>
      </c>
      <c r="E140" s="277" t="s">
        <v>8</v>
      </c>
      <c r="F140" s="278">
        <v>32680800</v>
      </c>
      <c r="G140" s="27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6" t="s">
        <v>44</v>
      </c>
      <c r="E141" s="277" t="s">
        <v>8</v>
      </c>
      <c r="F141" s="278">
        <v>37313100</v>
      </c>
      <c r="G141" s="27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6" t="s">
        <v>44</v>
      </c>
      <c r="E142" s="277" t="s">
        <v>8</v>
      </c>
      <c r="F142" s="278">
        <v>63057400</v>
      </c>
      <c r="G142" s="27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76" t="s">
        <v>44</v>
      </c>
      <c r="E143" s="277" t="s">
        <v>8</v>
      </c>
      <c r="F143" s="278">
        <v>87094400</v>
      </c>
      <c r="G143" s="27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6" t="s">
        <v>44</v>
      </c>
      <c r="E144" s="277" t="s">
        <v>8</v>
      </c>
      <c r="F144" s="278">
        <v>10270090</v>
      </c>
      <c r="G144" s="27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6" t="s">
        <v>44</v>
      </c>
      <c r="E145" s="277" t="s">
        <v>8</v>
      </c>
      <c r="F145" s="278">
        <v>8972560</v>
      </c>
      <c r="G145" s="27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6" t="s">
        <v>44</v>
      </c>
      <c r="E146" s="277" t="s">
        <v>8</v>
      </c>
      <c r="F146" s="278">
        <v>10973865</v>
      </c>
      <c r="G146" s="27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6" t="s">
        <v>44</v>
      </c>
      <c r="E147" s="277" t="s">
        <v>8</v>
      </c>
      <c r="F147" s="278">
        <v>12622540</v>
      </c>
      <c r="G147" s="27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76" t="s">
        <v>44</v>
      </c>
      <c r="E148" s="277" t="s">
        <v>14</v>
      </c>
      <c r="F148" s="278">
        <v>15724250</v>
      </c>
      <c r="G148" s="27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6"/>
      <c r="E149" s="277"/>
      <c r="F149" s="278"/>
      <c r="G149" s="27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6" t="s">
        <v>48</v>
      </c>
      <c r="E150" s="277"/>
      <c r="F150" s="278"/>
      <c r="G150" s="27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6" t="s">
        <v>44</v>
      </c>
      <c r="E151" s="277" t="s">
        <v>8</v>
      </c>
      <c r="F151" s="278">
        <v>848250</v>
      </c>
      <c r="G151" s="27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6" t="s">
        <v>45</v>
      </c>
      <c r="E152" s="277" t="s">
        <v>8</v>
      </c>
      <c r="F152" s="278">
        <v>17500</v>
      </c>
      <c r="G152" s="27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6" t="s">
        <v>45</v>
      </c>
      <c r="E153" s="277" t="s">
        <v>8</v>
      </c>
      <c r="F153" s="278">
        <v>17500</v>
      </c>
      <c r="G153" s="27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6" t="s">
        <v>45</v>
      </c>
      <c r="E154" s="277" t="s">
        <v>8</v>
      </c>
      <c r="F154" s="278">
        <v>17500</v>
      </c>
      <c r="G154" s="27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6" t="s">
        <v>45</v>
      </c>
      <c r="E155" s="277" t="s">
        <v>8</v>
      </c>
      <c r="F155" s="278">
        <v>18000</v>
      </c>
      <c r="G155" s="27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6" t="s">
        <v>45</v>
      </c>
      <c r="E156" s="277" t="s">
        <v>8</v>
      </c>
      <c r="F156" s="278">
        <v>18000</v>
      </c>
      <c r="G156" s="27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6" t="s">
        <v>45</v>
      </c>
      <c r="E157" s="277" t="s">
        <v>8</v>
      </c>
      <c r="F157" s="278">
        <v>18000</v>
      </c>
      <c r="G157" s="27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6" t="s">
        <v>45</v>
      </c>
      <c r="E158" s="277" t="s">
        <v>8</v>
      </c>
      <c r="F158" s="278">
        <v>18000</v>
      </c>
      <c r="G158" s="27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6" t="s">
        <v>45</v>
      </c>
      <c r="E159" s="277" t="s">
        <v>8</v>
      </c>
      <c r="F159" s="278">
        <v>18000</v>
      </c>
      <c r="G159" s="27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6" t="s">
        <v>45</v>
      </c>
      <c r="E160" s="277" t="s">
        <v>8</v>
      </c>
      <c r="F160" s="278">
        <v>20000</v>
      </c>
      <c r="G160" s="27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6" t="s">
        <v>45</v>
      </c>
      <c r="E161" s="277" t="s">
        <v>8</v>
      </c>
      <c r="F161" s="278">
        <v>23000</v>
      </c>
      <c r="G161" s="27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6" t="s">
        <v>45</v>
      </c>
      <c r="E162" s="277" t="s">
        <v>8</v>
      </c>
      <c r="F162" s="278">
        <v>23700</v>
      </c>
      <c r="G162" s="27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6" t="s">
        <v>45</v>
      </c>
      <c r="E163" s="277" t="s">
        <v>8</v>
      </c>
      <c r="F163" s="278">
        <v>32500</v>
      </c>
      <c r="G163" s="27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6" t="s">
        <v>45</v>
      </c>
      <c r="E164" s="277" t="s">
        <v>8</v>
      </c>
      <c r="F164" s="278">
        <v>32500</v>
      </c>
      <c r="G164" s="27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6" t="s">
        <v>45</v>
      </c>
      <c r="E165" s="277" t="s">
        <v>8</v>
      </c>
      <c r="F165" s="278">
        <v>32500</v>
      </c>
      <c r="G165" s="27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6" t="s">
        <v>45</v>
      </c>
      <c r="E166" s="277" t="s">
        <v>8</v>
      </c>
      <c r="F166" s="278">
        <v>32500</v>
      </c>
      <c r="G166" s="27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6" t="s">
        <v>45</v>
      </c>
      <c r="E167" s="277" t="s">
        <v>8</v>
      </c>
      <c r="F167" s="278">
        <v>35700</v>
      </c>
      <c r="G167" s="27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6" t="s">
        <v>45</v>
      </c>
      <c r="E168" s="277" t="s">
        <v>8</v>
      </c>
      <c r="F168" s="278">
        <v>38700</v>
      </c>
      <c r="G168" s="27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6" t="s">
        <v>45</v>
      </c>
      <c r="E169" s="277" t="s">
        <v>8</v>
      </c>
      <c r="F169" s="278">
        <v>38700</v>
      </c>
      <c r="G169" s="27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6" t="s">
        <v>45</v>
      </c>
      <c r="E170" s="277" t="s">
        <v>8</v>
      </c>
      <c r="F170" s="278">
        <v>38700</v>
      </c>
      <c r="G170" s="27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6" t="s">
        <v>45</v>
      </c>
      <c r="E171" s="277" t="s">
        <v>8</v>
      </c>
      <c r="F171" s="278">
        <v>38700</v>
      </c>
      <c r="G171" s="27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6" t="s">
        <v>45</v>
      </c>
      <c r="E172" s="277" t="s">
        <v>8</v>
      </c>
      <c r="F172" s="278">
        <v>51000</v>
      </c>
      <c r="G172" s="27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6" t="s">
        <v>45</v>
      </c>
      <c r="E173" s="277" t="s">
        <v>8</v>
      </c>
      <c r="F173" s="278">
        <v>94200</v>
      </c>
      <c r="G173" s="27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6" t="s">
        <v>45</v>
      </c>
      <c r="E174" s="277" t="s">
        <v>8</v>
      </c>
      <c r="F174" s="278">
        <v>119300</v>
      </c>
      <c r="G174" s="27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6" t="s">
        <v>45</v>
      </c>
      <c r="E175" s="277" t="s">
        <v>8</v>
      </c>
      <c r="F175" s="278">
        <v>432900</v>
      </c>
      <c r="G175" s="27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6" t="s">
        <v>45</v>
      </c>
      <c r="E176" s="277" t="s">
        <v>8</v>
      </c>
      <c r="F176" s="278">
        <v>56700</v>
      </c>
      <c r="G176" s="27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6" t="s">
        <v>45</v>
      </c>
      <c r="E177" s="277" t="s">
        <v>8</v>
      </c>
      <c r="F177" s="278">
        <v>68300</v>
      </c>
      <c r="G177" s="27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6" t="s">
        <v>45</v>
      </c>
      <c r="E178" s="277" t="s">
        <v>8</v>
      </c>
      <c r="F178" s="278">
        <v>116200</v>
      </c>
      <c r="G178" s="27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6" t="s">
        <v>45</v>
      </c>
      <c r="E179" s="277" t="s">
        <v>8</v>
      </c>
      <c r="F179" s="278">
        <v>183000</v>
      </c>
      <c r="G179" s="27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6" t="s">
        <v>45</v>
      </c>
      <c r="E180" s="277" t="s">
        <v>8</v>
      </c>
      <c r="F180" s="278">
        <v>271100</v>
      </c>
      <c r="G180" s="27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6" t="s">
        <v>45</v>
      </c>
      <c r="E181" s="277" t="s">
        <v>8</v>
      </c>
      <c r="F181" s="278">
        <v>669000</v>
      </c>
      <c r="G181" s="27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6" t="s">
        <v>45</v>
      </c>
      <c r="E182" s="277" t="s">
        <v>8</v>
      </c>
      <c r="F182" s="278">
        <v>37900</v>
      </c>
      <c r="G182" s="27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6" t="s">
        <v>48</v>
      </c>
      <c r="E183" s="277"/>
      <c r="F183" s="278"/>
      <c r="G183" s="27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6" t="s">
        <v>48</v>
      </c>
      <c r="E184" s="277"/>
      <c r="F184" s="278"/>
      <c r="G184" s="27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6" t="s">
        <v>45</v>
      </c>
      <c r="E185" s="277" t="s">
        <v>24</v>
      </c>
      <c r="F185" s="278">
        <v>22250000</v>
      </c>
      <c r="G185" s="27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6" t="s">
        <v>44</v>
      </c>
      <c r="E186" s="277" t="s">
        <v>24</v>
      </c>
      <c r="F186" s="278">
        <v>80895000</v>
      </c>
      <c r="G186" s="27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6" t="s">
        <v>44</v>
      </c>
      <c r="E187" s="277" t="s">
        <v>24</v>
      </c>
      <c r="F187" s="278">
        <v>157800000</v>
      </c>
      <c r="G187" s="27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76" t="s">
        <v>44</v>
      </c>
      <c r="E188" s="277" t="s">
        <v>24</v>
      </c>
      <c r="F188" s="278">
        <v>8595700</v>
      </c>
      <c r="G188" s="27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76" t="s">
        <v>44</v>
      </c>
      <c r="E189" s="277" t="s">
        <v>24</v>
      </c>
      <c r="F189" s="278">
        <v>8595700</v>
      </c>
      <c r="G189" s="27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6"/>
      <c r="E190" s="277"/>
      <c r="F190" s="278"/>
      <c r="G190" s="27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6" t="s">
        <v>48</v>
      </c>
      <c r="E191" s="277"/>
      <c r="F191" s="278"/>
      <c r="G191" s="27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6" t="s">
        <v>44</v>
      </c>
      <c r="E192" s="277" t="s">
        <v>8</v>
      </c>
      <c r="F192" s="278">
        <v>648050</v>
      </c>
      <c r="G192" s="27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6" t="s">
        <v>44</v>
      </c>
      <c r="E193" s="277" t="s">
        <v>8</v>
      </c>
      <c r="F193" s="278">
        <v>674300</v>
      </c>
      <c r="G193" s="27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6" t="s">
        <v>45</v>
      </c>
      <c r="E194" s="277" t="s">
        <v>8</v>
      </c>
      <c r="F194" s="278">
        <v>42100</v>
      </c>
      <c r="G194" s="27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6" t="s">
        <v>45</v>
      </c>
      <c r="E195" s="277" t="s">
        <v>8</v>
      </c>
      <c r="F195" s="278">
        <v>42100</v>
      </c>
      <c r="G195" s="27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6" t="s">
        <v>45</v>
      </c>
      <c r="E196" s="277" t="s">
        <v>8</v>
      </c>
      <c r="F196" s="278">
        <v>3800000</v>
      </c>
      <c r="G196" s="27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6" t="s">
        <v>48</v>
      </c>
      <c r="E197" s="277"/>
      <c r="F197" s="278"/>
      <c r="G197" s="27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6" t="s">
        <v>48</v>
      </c>
      <c r="E198" s="277"/>
      <c r="F198" s="278"/>
      <c r="G198" s="27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6" t="s">
        <v>45</v>
      </c>
      <c r="E199" s="277" t="s">
        <v>24</v>
      </c>
      <c r="F199" s="278">
        <v>280800000</v>
      </c>
      <c r="G199" s="27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6" t="s">
        <v>45</v>
      </c>
      <c r="E200" s="277" t="s">
        <v>8</v>
      </c>
      <c r="F200" s="278">
        <v>34688200</v>
      </c>
      <c r="G200" s="27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6" t="s">
        <v>45</v>
      </c>
      <c r="E201" s="277" t="s">
        <v>8</v>
      </c>
      <c r="F201" s="278">
        <v>24774500</v>
      </c>
      <c r="G201" s="278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6" t="s">
        <v>48</v>
      </c>
      <c r="E202" s="277"/>
      <c r="F202" s="278"/>
      <c r="G202" s="27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6" t="s">
        <v>48</v>
      </c>
      <c r="E203" s="277"/>
      <c r="F203" s="278"/>
      <c r="G203" s="27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6" t="s">
        <v>45</v>
      </c>
      <c r="E204" s="277" t="s">
        <v>100</v>
      </c>
      <c r="F204" s="278">
        <v>3036730</v>
      </c>
      <c r="G204" s="27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6" t="s">
        <v>45</v>
      </c>
      <c r="E205" s="279" t="s">
        <v>100</v>
      </c>
      <c r="F205" s="278">
        <v>4137730</v>
      </c>
      <c r="G205" s="27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6" t="s">
        <v>45</v>
      </c>
      <c r="E206" s="277" t="s">
        <v>100</v>
      </c>
      <c r="F206" s="278">
        <v>5206920</v>
      </c>
      <c r="G206" s="27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6" t="s">
        <v>45</v>
      </c>
      <c r="E207" s="277" t="s">
        <v>100</v>
      </c>
      <c r="F207" s="278">
        <v>5453270</v>
      </c>
      <c r="G207" s="278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6" t="s">
        <v>45</v>
      </c>
      <c r="E208" s="277" t="s">
        <v>100</v>
      </c>
      <c r="F208" s="278">
        <v>6453770</v>
      </c>
      <c r="G208" s="27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6" t="s">
        <v>45</v>
      </c>
      <c r="E209" s="277" t="s">
        <v>100</v>
      </c>
      <c r="F209" s="278">
        <v>7728790</v>
      </c>
      <c r="G209" s="27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6" t="s">
        <v>47</v>
      </c>
      <c r="E210" s="277" t="s">
        <v>100</v>
      </c>
      <c r="F210" s="278">
        <v>10066.666666666668</v>
      </c>
      <c r="G210" s="27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6" t="s">
        <v>45</v>
      </c>
      <c r="E211" s="277" t="s">
        <v>24</v>
      </c>
      <c r="F211" s="278">
        <v>200000</v>
      </c>
      <c r="G211" s="27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6" t="s">
        <v>48</v>
      </c>
      <c r="E212" s="277"/>
      <c r="F212" s="278"/>
      <c r="G212" s="27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6" t="s">
        <v>48</v>
      </c>
      <c r="E213" s="277"/>
      <c r="F213" s="278"/>
      <c r="G213" s="27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76" t="s">
        <v>44</v>
      </c>
      <c r="E214" s="277" t="s">
        <v>8</v>
      </c>
      <c r="F214" s="278">
        <v>217470</v>
      </c>
      <c r="G214" s="27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6" t="s">
        <v>44</v>
      </c>
      <c r="E215" s="277" t="s">
        <v>8</v>
      </c>
      <c r="F215" s="278">
        <v>212320</v>
      </c>
      <c r="G215" s="27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76" t="s">
        <v>44</v>
      </c>
      <c r="E216" s="277" t="s">
        <v>24</v>
      </c>
      <c r="F216" s="278">
        <v>394550</v>
      </c>
      <c r="G216" s="27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76" t="s">
        <v>44</v>
      </c>
      <c r="E217" s="277" t="s">
        <v>24</v>
      </c>
      <c r="F217" s="278">
        <v>220800</v>
      </c>
      <c r="G217" s="278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6"/>
      <c r="E218" s="277"/>
      <c r="F218" s="278"/>
      <c r="G218" s="278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6" t="s">
        <v>48</v>
      </c>
      <c r="E219" s="277"/>
      <c r="F219" s="278"/>
      <c r="G219" s="27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6" t="s">
        <v>44</v>
      </c>
      <c r="E220" s="277" t="s">
        <v>7</v>
      </c>
      <c r="F220" s="278">
        <v>9831</v>
      </c>
      <c r="G220" s="278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6" t="s">
        <v>44</v>
      </c>
      <c r="E221" s="277" t="s">
        <v>7</v>
      </c>
      <c r="F221" s="278">
        <v>19368</v>
      </c>
      <c r="G221" s="278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6" t="s">
        <v>44</v>
      </c>
      <c r="E222" s="277" t="s">
        <v>7</v>
      </c>
      <c r="F222" s="278">
        <v>32428</v>
      </c>
      <c r="G222" s="278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6" t="s">
        <v>44</v>
      </c>
      <c r="E223" s="277" t="s">
        <v>7</v>
      </c>
      <c r="F223" s="278">
        <v>13740</v>
      </c>
      <c r="G223" s="278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6" t="s">
        <v>44</v>
      </c>
      <c r="E224" s="277" t="s">
        <v>7</v>
      </c>
      <c r="F224" s="278">
        <v>24590</v>
      </c>
      <c r="G224" s="278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6" t="s">
        <v>44</v>
      </c>
      <c r="E225" s="277" t="s">
        <v>7</v>
      </c>
      <c r="F225" s="278">
        <v>39175</v>
      </c>
      <c r="G225" s="278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6" t="s">
        <v>48</v>
      </c>
      <c r="E226" s="277"/>
      <c r="F226" s="278"/>
      <c r="G226" s="278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6" t="s">
        <v>48</v>
      </c>
      <c r="E227" s="277"/>
      <c r="F227" s="278"/>
      <c r="G227" s="27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6" t="s">
        <v>44</v>
      </c>
      <c r="E228" s="277" t="s">
        <v>7</v>
      </c>
      <c r="F228" s="278">
        <v>47850</v>
      </c>
      <c r="G228" s="278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6" t="s">
        <v>44</v>
      </c>
      <c r="E229" s="277" t="s">
        <v>7</v>
      </c>
      <c r="F229" s="278">
        <v>27280</v>
      </c>
      <c r="G229" s="278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6" t="s">
        <v>44</v>
      </c>
      <c r="E230" s="277" t="s">
        <v>7</v>
      </c>
      <c r="F230" s="278">
        <v>48905</v>
      </c>
      <c r="G230" s="278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6" t="s">
        <v>44</v>
      </c>
      <c r="E231" s="277" t="s">
        <v>7</v>
      </c>
      <c r="F231" s="278">
        <v>3780</v>
      </c>
      <c r="G231" s="278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6" t="s">
        <v>44</v>
      </c>
      <c r="E232" s="277" t="s">
        <v>7</v>
      </c>
      <c r="F232" s="278">
        <v>5890</v>
      </c>
      <c r="G232" s="278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6" t="s">
        <v>45</v>
      </c>
      <c r="E233" s="277" t="s">
        <v>7</v>
      </c>
      <c r="F233" s="278">
        <v>8900</v>
      </c>
      <c r="G233" s="278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6" t="s">
        <v>45</v>
      </c>
      <c r="E234" s="277" t="s">
        <v>7</v>
      </c>
      <c r="F234" s="278">
        <v>10000</v>
      </c>
      <c r="G234" s="278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6" t="s">
        <v>44</v>
      </c>
      <c r="E235" s="277" t="s">
        <v>7</v>
      </c>
      <c r="F235" s="278">
        <v>12120</v>
      </c>
      <c r="G235" s="278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6" t="s">
        <v>45</v>
      </c>
      <c r="E236" s="277" t="s">
        <v>7</v>
      </c>
      <c r="F236" s="278">
        <v>23600</v>
      </c>
      <c r="G236" s="278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6" t="s">
        <v>44</v>
      </c>
      <c r="E237" s="277" t="s">
        <v>7</v>
      </c>
      <c r="F237" s="278">
        <v>290975</v>
      </c>
      <c r="G237" s="278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6" t="s">
        <v>45</v>
      </c>
      <c r="E238" s="277" t="s">
        <v>7</v>
      </c>
      <c r="F238" s="278">
        <v>62800</v>
      </c>
      <c r="G238" s="278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6" t="s">
        <v>45</v>
      </c>
      <c r="E239" s="277" t="s">
        <v>7</v>
      </c>
      <c r="F239" s="278">
        <v>107300</v>
      </c>
      <c r="G239" s="278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6" t="s">
        <v>45</v>
      </c>
      <c r="E240" s="277" t="s">
        <v>7</v>
      </c>
      <c r="F240" s="278">
        <v>468300</v>
      </c>
      <c r="G240" s="278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6" t="s">
        <v>45</v>
      </c>
      <c r="E241" s="277" t="s">
        <v>7</v>
      </c>
      <c r="F241" s="278">
        <v>633500</v>
      </c>
      <c r="G241" s="278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6" t="s">
        <v>45</v>
      </c>
      <c r="E242" s="277" t="s">
        <v>7</v>
      </c>
      <c r="F242" s="278">
        <v>983500</v>
      </c>
      <c r="G242" s="278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6" t="s">
        <v>44</v>
      </c>
      <c r="E243" s="277" t="s">
        <v>7</v>
      </c>
      <c r="F243" s="278">
        <v>84991</v>
      </c>
      <c r="G243" s="278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6" t="s">
        <v>44</v>
      </c>
      <c r="E244" s="277" t="s">
        <v>7</v>
      </c>
      <c r="F244" s="278">
        <v>125850</v>
      </c>
      <c r="G244" s="278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6" t="s">
        <v>44</v>
      </c>
      <c r="E245" s="277" t="s">
        <v>7</v>
      </c>
      <c r="F245" s="278">
        <v>196270</v>
      </c>
      <c r="G245" s="278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6" t="s">
        <v>44</v>
      </c>
      <c r="E246" s="277" t="s">
        <v>7</v>
      </c>
      <c r="F246" s="278">
        <v>318390</v>
      </c>
      <c r="G246" s="278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6" t="s">
        <v>45</v>
      </c>
      <c r="E247" s="277" t="s">
        <v>7</v>
      </c>
      <c r="F247" s="278">
        <v>121560.8</v>
      </c>
      <c r="G247" s="278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6" t="s">
        <v>45</v>
      </c>
      <c r="E248" s="277" t="s">
        <v>7</v>
      </c>
      <c r="F248" s="278">
        <v>164883</v>
      </c>
      <c r="G248" s="278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6" t="s">
        <v>44</v>
      </c>
      <c r="E249" s="277" t="s">
        <v>7</v>
      </c>
      <c r="F249" s="278">
        <v>378330</v>
      </c>
      <c r="G249" s="278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6" t="s">
        <v>45</v>
      </c>
      <c r="E250" s="277" t="s">
        <v>7</v>
      </c>
      <c r="F250" s="278">
        <v>417044.06800000003</v>
      </c>
      <c r="G250" s="278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6" t="s">
        <v>45</v>
      </c>
      <c r="E251" s="277" t="s">
        <v>7</v>
      </c>
      <c r="F251" s="278">
        <v>82600</v>
      </c>
      <c r="G251" s="278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6" t="s">
        <v>45</v>
      </c>
      <c r="E252" s="277" t="s">
        <v>7</v>
      </c>
      <c r="F252" s="278">
        <v>116300</v>
      </c>
      <c r="G252" s="278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6" t="s">
        <v>45</v>
      </c>
      <c r="E253" s="277" t="s">
        <v>7</v>
      </c>
      <c r="F253" s="278">
        <v>139900</v>
      </c>
      <c r="G253" s="278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6" t="s">
        <v>45</v>
      </c>
      <c r="E254" s="277" t="s">
        <v>7</v>
      </c>
      <c r="F254" s="278">
        <v>154600</v>
      </c>
      <c r="G254" s="278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6" t="s">
        <v>45</v>
      </c>
      <c r="E255" s="277" t="s">
        <v>7</v>
      </c>
      <c r="F255" s="278">
        <v>103500</v>
      </c>
      <c r="G255" s="278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6" t="s">
        <v>45</v>
      </c>
      <c r="E256" s="277" t="s">
        <v>7</v>
      </c>
      <c r="F256" s="278">
        <v>106000</v>
      </c>
      <c r="G256" s="278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6" t="s">
        <v>45</v>
      </c>
      <c r="E257" s="277" t="s">
        <v>7</v>
      </c>
      <c r="F257" s="278">
        <v>135900</v>
      </c>
      <c r="G257" s="278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6" t="s">
        <v>45</v>
      </c>
      <c r="E258" s="277" t="s">
        <v>7</v>
      </c>
      <c r="F258" s="278">
        <v>160100</v>
      </c>
      <c r="G258" s="278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6" t="s">
        <v>44</v>
      </c>
      <c r="E259" s="277" t="s">
        <v>7</v>
      </c>
      <c r="F259" s="278">
        <v>362130</v>
      </c>
      <c r="G259" s="278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6" t="s">
        <v>44</v>
      </c>
      <c r="E260" s="277" t="s">
        <v>7</v>
      </c>
      <c r="F260" s="278">
        <v>418580</v>
      </c>
      <c r="G260" s="278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6" t="s">
        <v>44</v>
      </c>
      <c r="E261" s="277" t="s">
        <v>7</v>
      </c>
      <c r="F261" s="278">
        <v>447280</v>
      </c>
      <c r="G261" s="278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6" t="s">
        <v>45</v>
      </c>
      <c r="E262" s="277" t="s">
        <v>7</v>
      </c>
      <c r="F262" s="278">
        <v>3200</v>
      </c>
      <c r="G262" s="278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6" t="s">
        <v>45</v>
      </c>
      <c r="E263" s="277" t="s">
        <v>7</v>
      </c>
      <c r="F263" s="278">
        <v>4100</v>
      </c>
      <c r="G263" s="278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6" t="s">
        <v>45</v>
      </c>
      <c r="E264" s="277" t="s">
        <v>7</v>
      </c>
      <c r="F264" s="278">
        <v>6500</v>
      </c>
      <c r="G264" s="278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6" t="s">
        <v>45</v>
      </c>
      <c r="E265" s="277" t="s">
        <v>7</v>
      </c>
      <c r="F265" s="278">
        <v>11400</v>
      </c>
      <c r="G265" s="278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6" t="s">
        <v>45</v>
      </c>
      <c r="E266" s="277" t="s">
        <v>7</v>
      </c>
      <c r="F266" s="278">
        <v>16700</v>
      </c>
      <c r="G266" s="278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6" t="s">
        <v>45</v>
      </c>
      <c r="E267" s="277" t="s">
        <v>7</v>
      </c>
      <c r="F267" s="278">
        <v>9600</v>
      </c>
      <c r="G267" s="278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6" t="s">
        <v>45</v>
      </c>
      <c r="E268" s="277" t="s">
        <v>7</v>
      </c>
      <c r="F268" s="278">
        <v>11700</v>
      </c>
      <c r="G268" s="278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6" t="s">
        <v>45</v>
      </c>
      <c r="E269" s="277" t="s">
        <v>7</v>
      </c>
      <c r="F269" s="278">
        <v>13300</v>
      </c>
      <c r="G269" s="278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6" t="s">
        <v>45</v>
      </c>
      <c r="E270" s="277" t="s">
        <v>7</v>
      </c>
      <c r="F270" s="278">
        <v>17000</v>
      </c>
      <c r="G270" s="278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6" t="s">
        <v>44</v>
      </c>
      <c r="E271" s="277" t="s">
        <v>7</v>
      </c>
      <c r="F271" s="278">
        <v>297630</v>
      </c>
      <c r="G271" s="278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6" t="s">
        <v>44</v>
      </c>
      <c r="E272" s="277" t="s">
        <v>7</v>
      </c>
      <c r="F272" s="278">
        <v>361430</v>
      </c>
      <c r="G272" s="278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6" t="s">
        <v>48</v>
      </c>
      <c r="E273" s="277"/>
      <c r="F273" s="278"/>
      <c r="G273" s="278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6" t="s">
        <v>48</v>
      </c>
      <c r="E274" s="277"/>
      <c r="F274" s="278"/>
      <c r="G274" s="278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76" t="s">
        <v>45</v>
      </c>
      <c r="E275" s="277" t="s">
        <v>8</v>
      </c>
      <c r="F275" s="278">
        <v>34700</v>
      </c>
      <c r="G275" s="278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76" t="s">
        <v>45</v>
      </c>
      <c r="E276" s="277" t="s">
        <v>8</v>
      </c>
      <c r="F276" s="278">
        <v>40300</v>
      </c>
      <c r="G276" s="278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76" t="s">
        <v>45</v>
      </c>
      <c r="E277" s="277" t="s">
        <v>8</v>
      </c>
      <c r="F277" s="278">
        <v>44000</v>
      </c>
      <c r="G277" s="278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76" t="s">
        <v>45</v>
      </c>
      <c r="E278" s="277" t="s">
        <v>8</v>
      </c>
      <c r="F278" s="278">
        <v>57700</v>
      </c>
      <c r="G278" s="278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76" t="s">
        <v>45</v>
      </c>
      <c r="E279" s="277" t="s">
        <v>8</v>
      </c>
      <c r="F279" s="278">
        <v>83000</v>
      </c>
      <c r="G279" s="278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76" t="s">
        <v>45</v>
      </c>
      <c r="E280" s="277" t="s">
        <v>8</v>
      </c>
      <c r="F280" s="278">
        <v>90450</v>
      </c>
      <c r="G280" s="278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76" t="s">
        <v>45</v>
      </c>
      <c r="E281" s="277" t="s">
        <v>8</v>
      </c>
      <c r="F281" s="278">
        <v>106000</v>
      </c>
      <c r="G281" s="278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76" t="s">
        <v>45</v>
      </c>
      <c r="E282" s="277" t="s">
        <v>8</v>
      </c>
      <c r="F282" s="278">
        <v>115650</v>
      </c>
      <c r="G282" s="278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76" t="s">
        <v>45</v>
      </c>
      <c r="E283" s="277" t="s">
        <v>8</v>
      </c>
      <c r="F283" s="278">
        <v>159200</v>
      </c>
      <c r="G283" s="278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76" t="s">
        <v>45</v>
      </c>
      <c r="E284" s="277" t="s">
        <v>8</v>
      </c>
      <c r="F284" s="278">
        <v>49900</v>
      </c>
      <c r="G284" s="278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76" t="s">
        <v>45</v>
      </c>
      <c r="E285" s="277" t="s">
        <v>8</v>
      </c>
      <c r="F285" s="278">
        <v>62200</v>
      </c>
      <c r="G285" s="278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76" t="s">
        <v>45</v>
      </c>
      <c r="E286" s="277" t="s">
        <v>8</v>
      </c>
      <c r="F286" s="278">
        <v>65800</v>
      </c>
      <c r="G286" s="278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76" t="s">
        <v>45</v>
      </c>
      <c r="E287" s="277" t="s">
        <v>8</v>
      </c>
      <c r="F287" s="278">
        <v>69100</v>
      </c>
      <c r="G287" s="278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76" t="s">
        <v>45</v>
      </c>
      <c r="E288" s="277" t="s">
        <v>8</v>
      </c>
      <c r="F288" s="278">
        <v>87100</v>
      </c>
      <c r="G288" s="278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76" t="s">
        <v>45</v>
      </c>
      <c r="E289" s="277" t="s">
        <v>8</v>
      </c>
      <c r="F289" s="278">
        <v>98500</v>
      </c>
      <c r="G289" s="278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76" t="s">
        <v>45</v>
      </c>
      <c r="E290" s="277" t="s">
        <v>8</v>
      </c>
      <c r="F290" s="278">
        <v>137700</v>
      </c>
      <c r="G290" s="278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76" t="s">
        <v>45</v>
      </c>
      <c r="E291" s="277" t="s">
        <v>8</v>
      </c>
      <c r="F291" s="278">
        <v>124300</v>
      </c>
      <c r="G291" s="278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76" t="s">
        <v>45</v>
      </c>
      <c r="E292" s="277" t="s">
        <v>8</v>
      </c>
      <c r="F292" s="278">
        <v>114000</v>
      </c>
      <c r="G292" s="278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76" t="s">
        <v>45</v>
      </c>
      <c r="E293" s="277" t="s">
        <v>8</v>
      </c>
      <c r="F293" s="278">
        <v>146000</v>
      </c>
      <c r="G293" s="278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76" t="s">
        <v>45</v>
      </c>
      <c r="E294" s="277" t="s">
        <v>8</v>
      </c>
      <c r="F294" s="278">
        <v>156000</v>
      </c>
      <c r="G294" s="278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76" t="s">
        <v>45</v>
      </c>
      <c r="E295" s="277" t="s">
        <v>8</v>
      </c>
      <c r="F295" s="278">
        <v>17200</v>
      </c>
      <c r="G295" s="278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76" t="s">
        <v>45</v>
      </c>
      <c r="E296" s="277" t="s">
        <v>8</v>
      </c>
      <c r="F296" s="278">
        <v>21900</v>
      </c>
      <c r="G296" s="278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76" t="s">
        <v>45</v>
      </c>
      <c r="E297" s="277" t="s">
        <v>8</v>
      </c>
      <c r="F297" s="278">
        <v>21900</v>
      </c>
      <c r="G297" s="278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76" t="s">
        <v>45</v>
      </c>
      <c r="E298" s="277" t="s">
        <v>8</v>
      </c>
      <c r="F298" s="278">
        <v>23500</v>
      </c>
      <c r="G298" s="278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76" t="s">
        <v>45</v>
      </c>
      <c r="E299" s="277" t="s">
        <v>8</v>
      </c>
      <c r="F299" s="278">
        <v>26100</v>
      </c>
      <c r="G299" s="278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76" t="s">
        <v>45</v>
      </c>
      <c r="E300" s="277" t="s">
        <v>8</v>
      </c>
      <c r="F300" s="278">
        <v>35500</v>
      </c>
      <c r="G300" s="278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76" t="s">
        <v>45</v>
      </c>
      <c r="E301" s="277" t="s">
        <v>8</v>
      </c>
      <c r="F301" s="278">
        <v>46200</v>
      </c>
      <c r="G301" s="278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76" t="s">
        <v>45</v>
      </c>
      <c r="E302" s="277" t="s">
        <v>8</v>
      </c>
      <c r="F302" s="278">
        <v>68700</v>
      </c>
      <c r="G302" s="278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76" t="s">
        <v>45</v>
      </c>
      <c r="E303" s="277" t="s">
        <v>8</v>
      </c>
      <c r="F303" s="278">
        <v>76800</v>
      </c>
      <c r="G303" s="278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76" t="s">
        <v>45</v>
      </c>
      <c r="E304" s="277" t="s">
        <v>8</v>
      </c>
      <c r="F304" s="278">
        <v>23000</v>
      </c>
      <c r="G304" s="278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76" t="s">
        <v>45</v>
      </c>
      <c r="E305" s="277" t="s">
        <v>8</v>
      </c>
      <c r="F305" s="278">
        <v>25700</v>
      </c>
      <c r="G305" s="278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76" t="s">
        <v>45</v>
      </c>
      <c r="E306" s="277" t="s">
        <v>8</v>
      </c>
      <c r="F306" s="278">
        <v>38100</v>
      </c>
      <c r="G306" s="278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76" t="s">
        <v>45</v>
      </c>
      <c r="E307" s="277" t="s">
        <v>8</v>
      </c>
      <c r="F307" s="278">
        <v>48000</v>
      </c>
      <c r="G307" s="278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76" t="s">
        <v>45</v>
      </c>
      <c r="E308" s="277" t="s">
        <v>8</v>
      </c>
      <c r="F308" s="278">
        <v>60000</v>
      </c>
      <c r="G308" s="278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76" t="s">
        <v>45</v>
      </c>
      <c r="E309" s="277" t="s">
        <v>8</v>
      </c>
      <c r="F309" s="278">
        <v>79000</v>
      </c>
      <c r="G309" s="278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76" t="s">
        <v>45</v>
      </c>
      <c r="E310" s="277" t="s">
        <v>8</v>
      </c>
      <c r="F310" s="278">
        <v>99600</v>
      </c>
      <c r="G310" s="278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76" t="s">
        <v>45</v>
      </c>
      <c r="E311" s="277" t="s">
        <v>8</v>
      </c>
      <c r="F311" s="278">
        <v>170800</v>
      </c>
      <c r="G311" s="278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6" t="s">
        <v>45</v>
      </c>
      <c r="E312" s="277" t="s">
        <v>8</v>
      </c>
      <c r="F312" s="278">
        <v>197400</v>
      </c>
      <c r="G312" s="278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6" t="s">
        <v>45</v>
      </c>
      <c r="E313" s="277" t="s">
        <v>8</v>
      </c>
      <c r="F313" s="278">
        <v>158100</v>
      </c>
      <c r="G313" s="278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6" t="s">
        <v>48</v>
      </c>
      <c r="E314" s="277"/>
      <c r="F314" s="278"/>
      <c r="G314" s="278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6" t="s">
        <v>48</v>
      </c>
      <c r="E315" s="277"/>
      <c r="F315" s="278"/>
      <c r="G315" s="278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6" t="s">
        <v>45</v>
      </c>
      <c r="E316" s="277" t="s">
        <v>112</v>
      </c>
      <c r="F316" s="278">
        <v>125000</v>
      </c>
      <c r="G316" s="278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6" t="s">
        <v>45</v>
      </c>
      <c r="E317" s="277" t="s">
        <v>114</v>
      </c>
      <c r="F317" s="278">
        <v>74000</v>
      </c>
      <c r="G317" s="278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6" t="s">
        <v>45</v>
      </c>
      <c r="E318" s="277" t="s">
        <v>8</v>
      </c>
      <c r="F318" s="278">
        <v>4500</v>
      </c>
      <c r="G318" s="278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6" t="s">
        <v>45</v>
      </c>
      <c r="E319" s="277" t="s">
        <v>24</v>
      </c>
      <c r="F319" s="278">
        <v>3888</v>
      </c>
      <c r="G319" s="278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6" t="s">
        <v>45</v>
      </c>
      <c r="E320" s="277" t="s">
        <v>24</v>
      </c>
      <c r="F320" s="278">
        <v>2900</v>
      </c>
      <c r="G320" s="278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6" t="s">
        <v>45</v>
      </c>
      <c r="E321" s="277" t="s">
        <v>24</v>
      </c>
      <c r="F321" s="278">
        <v>11500</v>
      </c>
      <c r="G321" s="278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6" t="s">
        <v>45</v>
      </c>
      <c r="E322" s="277" t="s">
        <v>24</v>
      </c>
      <c r="F322" s="278">
        <v>6100</v>
      </c>
      <c r="G322" s="278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6" t="s">
        <v>45</v>
      </c>
      <c r="E323" s="277" t="s">
        <v>8</v>
      </c>
      <c r="F323" s="278">
        <v>58600</v>
      </c>
      <c r="G323" s="278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6" t="s">
        <v>45</v>
      </c>
      <c r="E324" s="277" t="s">
        <v>24</v>
      </c>
      <c r="F324" s="278">
        <v>15400</v>
      </c>
      <c r="G324" s="278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6" t="s">
        <v>45</v>
      </c>
      <c r="E325" s="277" t="s">
        <v>24</v>
      </c>
      <c r="F325" s="278">
        <v>5300</v>
      </c>
      <c r="G325" s="278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6" t="s">
        <v>45</v>
      </c>
      <c r="E326" s="277" t="s">
        <v>24</v>
      </c>
      <c r="F326" s="278">
        <v>8900</v>
      </c>
      <c r="G326" s="278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6" t="s">
        <v>45</v>
      </c>
      <c r="E327" s="277" t="s">
        <v>24</v>
      </c>
      <c r="F327" s="278">
        <v>15800</v>
      </c>
      <c r="G327" s="278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6" t="s">
        <v>45</v>
      </c>
      <c r="E328" s="277" t="s">
        <v>24</v>
      </c>
      <c r="F328" s="278">
        <v>13800</v>
      </c>
      <c r="G328" s="278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6" t="s">
        <v>45</v>
      </c>
      <c r="E329" s="277" t="s">
        <v>24</v>
      </c>
      <c r="F329" s="278">
        <v>18080</v>
      </c>
      <c r="G329" s="278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6" t="s">
        <v>45</v>
      </c>
      <c r="E330" s="277" t="s">
        <v>24</v>
      </c>
      <c r="F330" s="278">
        <v>19700</v>
      </c>
      <c r="G330" s="278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6" t="s">
        <v>45</v>
      </c>
      <c r="E331" s="277" t="s">
        <v>24</v>
      </c>
      <c r="F331" s="278">
        <v>23000</v>
      </c>
      <c r="G331" s="278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6" t="s">
        <v>45</v>
      </c>
      <c r="E332" s="277" t="s">
        <v>24</v>
      </c>
      <c r="F332" s="278">
        <v>38400</v>
      </c>
      <c r="G332" s="278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6" t="s">
        <v>45</v>
      </c>
      <c r="E333" s="277" t="s">
        <v>24</v>
      </c>
      <c r="F333" s="278">
        <v>22900</v>
      </c>
      <c r="G333" s="278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6" t="s">
        <v>45</v>
      </c>
      <c r="E334" s="277" t="s">
        <v>24</v>
      </c>
      <c r="F334" s="278">
        <v>25000</v>
      </c>
      <c r="G334" s="278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6" t="s">
        <v>45</v>
      </c>
      <c r="E335" s="277" t="s">
        <v>24</v>
      </c>
      <c r="F335" s="278">
        <v>25000</v>
      </c>
      <c r="G335" s="278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6" t="s">
        <v>45</v>
      </c>
      <c r="E336" s="277" t="s">
        <v>24</v>
      </c>
      <c r="F336" s="278">
        <v>18400</v>
      </c>
      <c r="G336" s="278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6" t="s">
        <v>45</v>
      </c>
      <c r="E337" s="277" t="s">
        <v>24</v>
      </c>
      <c r="F337" s="278">
        <v>18400</v>
      </c>
      <c r="G337" s="278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6" t="s">
        <v>45</v>
      </c>
      <c r="E338" s="277" t="s">
        <v>24</v>
      </c>
      <c r="F338" s="278">
        <v>18400</v>
      </c>
      <c r="G338" s="278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6" t="s">
        <v>45</v>
      </c>
      <c r="E339" s="277" t="s">
        <v>24</v>
      </c>
      <c r="F339" s="278">
        <v>61300</v>
      </c>
      <c r="G339" s="278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6" t="s">
        <v>45</v>
      </c>
      <c r="E340" s="277" t="s">
        <v>24</v>
      </c>
      <c r="F340" s="278">
        <v>61300</v>
      </c>
      <c r="G340" s="278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6" t="s">
        <v>45</v>
      </c>
      <c r="E341" s="277" t="s">
        <v>24</v>
      </c>
      <c r="F341" s="278">
        <v>61300</v>
      </c>
      <c r="G341" s="278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6" t="s">
        <v>45</v>
      </c>
      <c r="E342" s="277" t="s">
        <v>24</v>
      </c>
      <c r="F342" s="278">
        <v>64500</v>
      </c>
      <c r="G342" s="278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6" t="s">
        <v>45</v>
      </c>
      <c r="E343" s="277" t="s">
        <v>24</v>
      </c>
      <c r="F343" s="278">
        <v>69000</v>
      </c>
      <c r="G343" s="278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6" t="s">
        <v>45</v>
      </c>
      <c r="E344" s="277" t="s">
        <v>24</v>
      </c>
      <c r="F344" s="278">
        <v>82500</v>
      </c>
      <c r="G344" s="278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6" t="s">
        <v>45</v>
      </c>
      <c r="E345" s="277" t="s">
        <v>24</v>
      </c>
      <c r="F345" s="278">
        <v>79800</v>
      </c>
      <c r="G345" s="278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6" t="s">
        <v>45</v>
      </c>
      <c r="E346" s="277" t="s">
        <v>24</v>
      </c>
      <c r="F346" s="278">
        <v>72100</v>
      </c>
      <c r="G346" s="278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6" t="s">
        <v>45</v>
      </c>
      <c r="E347" s="277" t="s">
        <v>24</v>
      </c>
      <c r="F347" s="278">
        <v>86800</v>
      </c>
      <c r="G347" s="278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6" t="s">
        <v>45</v>
      </c>
      <c r="E348" s="277" t="s">
        <v>24</v>
      </c>
      <c r="F348" s="278">
        <v>105600</v>
      </c>
      <c r="G348" s="278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6" t="s">
        <v>45</v>
      </c>
      <c r="E349" s="277" t="s">
        <v>24</v>
      </c>
      <c r="F349" s="278">
        <v>491900</v>
      </c>
      <c r="G349" s="278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6" t="s">
        <v>45</v>
      </c>
      <c r="E350" s="277" t="s">
        <v>24</v>
      </c>
      <c r="F350" s="278">
        <v>29555</v>
      </c>
      <c r="G350" s="278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6" t="s">
        <v>45</v>
      </c>
      <c r="E351" s="277" t="s">
        <v>24</v>
      </c>
      <c r="F351" s="278">
        <v>37200</v>
      </c>
      <c r="G351" s="278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6" t="s">
        <v>45</v>
      </c>
      <c r="E352" s="277" t="s">
        <v>24</v>
      </c>
      <c r="F352" s="278">
        <v>29600</v>
      </c>
      <c r="G352" s="278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6" t="s">
        <v>45</v>
      </c>
      <c r="E353" s="277" t="s">
        <v>24</v>
      </c>
      <c r="F353" s="278">
        <v>37144</v>
      </c>
      <c r="G353" s="278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6" t="s">
        <v>45</v>
      </c>
      <c r="E354" s="277" t="s">
        <v>24</v>
      </c>
      <c r="F354" s="278">
        <v>5700</v>
      </c>
      <c r="G354" s="278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6" t="s">
        <v>45</v>
      </c>
      <c r="E355" s="277" t="s">
        <v>24</v>
      </c>
      <c r="F355" s="278">
        <v>5700</v>
      </c>
      <c r="G355" s="278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6" t="s">
        <v>45</v>
      </c>
      <c r="E356" s="277" t="s">
        <v>24</v>
      </c>
      <c r="F356" s="278">
        <v>10700</v>
      </c>
      <c r="G356" s="278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6" t="s">
        <v>45</v>
      </c>
      <c r="E357" s="277" t="s">
        <v>24</v>
      </c>
      <c r="F357" s="278">
        <v>6200</v>
      </c>
      <c r="G357" s="278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6" t="s">
        <v>45</v>
      </c>
      <c r="E358" s="277" t="s">
        <v>100</v>
      </c>
      <c r="F358" s="278">
        <v>446100</v>
      </c>
      <c r="G358" s="278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6" t="s">
        <v>45</v>
      </c>
      <c r="E359" s="277" t="s">
        <v>100</v>
      </c>
      <c r="F359" s="278">
        <v>45796</v>
      </c>
      <c r="G359" s="278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6" t="s">
        <v>48</v>
      </c>
      <c r="E360" s="277"/>
      <c r="F360" s="278"/>
      <c r="G360" s="278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6" t="s">
        <v>48</v>
      </c>
      <c r="E361" s="277"/>
      <c r="F361" s="278"/>
      <c r="G361" s="278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6" t="s">
        <v>45</v>
      </c>
      <c r="E362" s="277" t="s">
        <v>24</v>
      </c>
      <c r="F362" s="278">
        <v>37000</v>
      </c>
      <c r="G362" s="278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6" t="s">
        <v>45</v>
      </c>
      <c r="E363" s="277" t="s">
        <v>24</v>
      </c>
      <c r="F363" s="278">
        <v>55500</v>
      </c>
      <c r="G363" s="278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6" t="s">
        <v>45</v>
      </c>
      <c r="E364" s="277" t="s">
        <v>24</v>
      </c>
      <c r="F364" s="278">
        <v>67800</v>
      </c>
      <c r="G364" s="278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6" t="s">
        <v>45</v>
      </c>
      <c r="E365" s="277" t="s">
        <v>24</v>
      </c>
      <c r="F365" s="278">
        <v>98600</v>
      </c>
      <c r="G365" s="278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6" t="s">
        <v>45</v>
      </c>
      <c r="E366" s="277" t="s">
        <v>24</v>
      </c>
      <c r="F366" s="278">
        <v>135199</v>
      </c>
      <c r="G366" s="278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6" t="s">
        <v>45</v>
      </c>
      <c r="E367" s="277" t="s">
        <v>7</v>
      </c>
      <c r="F367" s="278">
        <v>7789</v>
      </c>
      <c r="G367" s="278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6" t="s">
        <v>45</v>
      </c>
      <c r="E368" s="277" t="s">
        <v>8</v>
      </c>
      <c r="F368" s="278">
        <v>47459</v>
      </c>
      <c r="G368" s="278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6" t="s">
        <v>45</v>
      </c>
      <c r="E369" s="277" t="s">
        <v>8</v>
      </c>
      <c r="F369" s="278">
        <v>112500</v>
      </c>
      <c r="G369" s="278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6" t="s">
        <v>45</v>
      </c>
      <c r="E370" s="277" t="s">
        <v>8</v>
      </c>
      <c r="F370" s="278">
        <v>35800</v>
      </c>
      <c r="G370" s="278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6" t="s">
        <v>45</v>
      </c>
      <c r="E371" s="277" t="s">
        <v>8</v>
      </c>
      <c r="F371" s="278">
        <v>36000</v>
      </c>
      <c r="G371" s="278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6" t="s">
        <v>45</v>
      </c>
      <c r="E372" s="277" t="s">
        <v>8</v>
      </c>
      <c r="F372" s="278">
        <v>36000</v>
      </c>
      <c r="G372" s="278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6" t="s">
        <v>45</v>
      </c>
      <c r="E373" s="277" t="s">
        <v>8</v>
      </c>
      <c r="F373" s="278">
        <v>40000</v>
      </c>
      <c r="G373" s="278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6" t="s">
        <v>45</v>
      </c>
      <c r="E374" s="277" t="s">
        <v>8</v>
      </c>
      <c r="F374" s="278">
        <v>55000</v>
      </c>
      <c r="G374" s="278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6" t="s">
        <v>45</v>
      </c>
      <c r="E375" s="277" t="s">
        <v>8</v>
      </c>
      <c r="F375" s="278">
        <v>45500</v>
      </c>
      <c r="G375" s="278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6" t="s">
        <v>45</v>
      </c>
      <c r="E376" s="277" t="s">
        <v>8</v>
      </c>
      <c r="F376" s="278">
        <v>45500</v>
      </c>
      <c r="G376" s="278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6" t="s">
        <v>45</v>
      </c>
      <c r="E377" s="277" t="s">
        <v>8</v>
      </c>
      <c r="F377" s="278">
        <v>45500</v>
      </c>
      <c r="G377" s="278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6" t="s">
        <v>45</v>
      </c>
      <c r="E378" s="277" t="s">
        <v>8</v>
      </c>
      <c r="F378" s="278">
        <v>45500</v>
      </c>
      <c r="G378" s="278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6" t="s">
        <v>45</v>
      </c>
      <c r="E379" s="277" t="s">
        <v>8</v>
      </c>
      <c r="F379" s="278">
        <v>7938</v>
      </c>
      <c r="G379" s="278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6" t="s">
        <v>45</v>
      </c>
      <c r="E380" s="277" t="s">
        <v>8</v>
      </c>
      <c r="F380" s="278">
        <v>30000</v>
      </c>
      <c r="G380" s="278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6" t="s">
        <v>45</v>
      </c>
      <c r="E381" s="277" t="s">
        <v>8</v>
      </c>
      <c r="F381" s="278">
        <v>26500</v>
      </c>
      <c r="G381" s="278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6" t="s">
        <v>45</v>
      </c>
      <c r="E382" s="277" t="s">
        <v>8</v>
      </c>
      <c r="F382" s="278">
        <v>26500</v>
      </c>
      <c r="G382" s="278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6" t="s">
        <v>45</v>
      </c>
      <c r="E383" s="277" t="s">
        <v>8</v>
      </c>
      <c r="F383" s="278">
        <v>26500</v>
      </c>
      <c r="G383" s="278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6" t="s">
        <v>45</v>
      </c>
      <c r="E384" s="277" t="s">
        <v>8</v>
      </c>
      <c r="F384" s="278">
        <v>26500</v>
      </c>
      <c r="G384" s="278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6" t="s">
        <v>45</v>
      </c>
      <c r="E385" s="277" t="s">
        <v>8</v>
      </c>
      <c r="F385" s="278">
        <v>33600</v>
      </c>
      <c r="G385" s="278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6" t="s">
        <v>45</v>
      </c>
      <c r="E386" s="277" t="s">
        <v>8</v>
      </c>
      <c r="F386" s="278">
        <v>33600</v>
      </c>
      <c r="G386" s="278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6" t="s">
        <v>45</v>
      </c>
      <c r="E387" s="277" t="s">
        <v>8</v>
      </c>
      <c r="F387" s="278">
        <v>33600</v>
      </c>
      <c r="G387" s="278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6" t="s">
        <v>45</v>
      </c>
      <c r="E388" s="277" t="s">
        <v>8</v>
      </c>
      <c r="F388" s="278">
        <v>33600</v>
      </c>
      <c r="G388" s="278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6" t="s">
        <v>45</v>
      </c>
      <c r="E389" s="277" t="s">
        <v>8</v>
      </c>
      <c r="F389" s="278">
        <v>32600</v>
      </c>
      <c r="G389" s="278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6" t="s">
        <v>45</v>
      </c>
      <c r="E390" s="277" t="s">
        <v>8</v>
      </c>
      <c r="F390" s="278">
        <v>45000</v>
      </c>
      <c r="G390" s="278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6" t="s">
        <v>45</v>
      </c>
      <c r="E391" s="277" t="s">
        <v>8</v>
      </c>
      <c r="F391" s="278">
        <v>92500</v>
      </c>
      <c r="G391" s="278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6" t="s">
        <v>45</v>
      </c>
      <c r="E392" s="277" t="s">
        <v>8</v>
      </c>
      <c r="F392" s="278">
        <v>67700</v>
      </c>
      <c r="G392" s="278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6" t="s">
        <v>45</v>
      </c>
      <c r="E393" s="277" t="s">
        <v>8</v>
      </c>
      <c r="F393" s="278">
        <v>13100</v>
      </c>
      <c r="G393" s="278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6" t="s">
        <v>45</v>
      </c>
      <c r="E394" s="277" t="s">
        <v>8</v>
      </c>
      <c r="F394" s="278">
        <v>404600</v>
      </c>
      <c r="G394" s="278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6" t="s">
        <v>45</v>
      </c>
      <c r="E395" s="277" t="s">
        <v>8</v>
      </c>
      <c r="F395" s="278">
        <v>445573.55999999994</v>
      </c>
      <c r="G395" s="278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6" t="s">
        <v>45</v>
      </c>
      <c r="E396" s="277" t="s">
        <v>8</v>
      </c>
      <c r="F396" s="278">
        <v>89200</v>
      </c>
      <c r="G396" s="278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6" t="s">
        <v>45</v>
      </c>
      <c r="E397" s="277" t="s">
        <v>8</v>
      </c>
      <c r="F397" s="278">
        <v>95000</v>
      </c>
      <c r="G397" s="278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6" t="s">
        <v>45</v>
      </c>
      <c r="E398" s="277" t="s">
        <v>8</v>
      </c>
      <c r="F398" s="278">
        <v>15500</v>
      </c>
      <c r="G398" s="278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6" t="s">
        <v>45</v>
      </c>
      <c r="E399" s="277" t="s">
        <v>8</v>
      </c>
      <c r="F399" s="278">
        <v>37700</v>
      </c>
      <c r="G399" s="278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6" t="s">
        <v>45</v>
      </c>
      <c r="E400" s="277" t="s">
        <v>8</v>
      </c>
      <c r="F400" s="278">
        <v>28000</v>
      </c>
      <c r="G400" s="278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6" t="s">
        <v>45</v>
      </c>
      <c r="E401" s="277" t="s">
        <v>8</v>
      </c>
      <c r="F401" s="278">
        <v>22400</v>
      </c>
      <c r="G401" s="278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6" t="s">
        <v>45</v>
      </c>
      <c r="E402" s="277" t="s">
        <v>8</v>
      </c>
      <c r="F402" s="278">
        <v>15800</v>
      </c>
      <c r="G402" s="278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6" t="s">
        <v>45</v>
      </c>
      <c r="E403" s="277" t="s">
        <v>8</v>
      </c>
      <c r="F403" s="278">
        <v>22400</v>
      </c>
      <c r="G403" s="278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6" t="s">
        <v>45</v>
      </c>
      <c r="E404" s="277" t="s">
        <v>8</v>
      </c>
      <c r="F404" s="278">
        <v>36500</v>
      </c>
      <c r="G404" s="278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6" t="s">
        <v>45</v>
      </c>
      <c r="E405" s="277" t="s">
        <v>8</v>
      </c>
      <c r="F405" s="278">
        <v>10800</v>
      </c>
      <c r="G405" s="278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6" t="s">
        <v>45</v>
      </c>
      <c r="E406" s="277" t="s">
        <v>8</v>
      </c>
      <c r="F406" s="278">
        <v>13600</v>
      </c>
      <c r="G406" s="278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6" t="s">
        <v>45</v>
      </c>
      <c r="E407" s="277" t="s">
        <v>8</v>
      </c>
      <c r="F407" s="278">
        <v>17100</v>
      </c>
      <c r="G407" s="278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6" t="s">
        <v>45</v>
      </c>
      <c r="E408" s="277" t="s">
        <v>8</v>
      </c>
      <c r="F408" s="278">
        <v>32400</v>
      </c>
      <c r="G408" s="278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6" t="s">
        <v>45</v>
      </c>
      <c r="E409" s="277" t="s">
        <v>8</v>
      </c>
      <c r="F409" s="278">
        <v>40400</v>
      </c>
      <c r="G409" s="278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6" t="s">
        <v>45</v>
      </c>
      <c r="E410" s="277" t="s">
        <v>8</v>
      </c>
      <c r="F410" s="278">
        <v>282000</v>
      </c>
      <c r="G410" s="278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6" t="s">
        <v>45</v>
      </c>
      <c r="E411" s="277" t="s">
        <v>8</v>
      </c>
      <c r="F411" s="278">
        <v>379000</v>
      </c>
      <c r="G411" s="278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6" t="s">
        <v>45</v>
      </c>
      <c r="E412" s="277" t="s">
        <v>8</v>
      </c>
      <c r="F412" s="278">
        <v>557000</v>
      </c>
      <c r="G412" s="278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6" t="s">
        <v>45</v>
      </c>
      <c r="E413" s="277" t="s">
        <v>8</v>
      </c>
      <c r="F413" s="278">
        <v>41800</v>
      </c>
      <c r="G413" s="278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6" t="s">
        <v>45</v>
      </c>
      <c r="E414" s="277" t="s">
        <v>8</v>
      </c>
      <c r="F414" s="278">
        <v>78500</v>
      </c>
      <c r="G414" s="278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6" t="s">
        <v>45</v>
      </c>
      <c r="E415" s="277" t="s">
        <v>8</v>
      </c>
      <c r="F415" s="278">
        <v>120000</v>
      </c>
      <c r="G415" s="278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6" t="s">
        <v>45</v>
      </c>
      <c r="E416" s="277" t="s">
        <v>8</v>
      </c>
      <c r="F416" s="278">
        <v>120900</v>
      </c>
      <c r="G416" s="278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6" t="s">
        <v>45</v>
      </c>
      <c r="E417" s="277" t="s">
        <v>8</v>
      </c>
      <c r="F417" s="278">
        <v>78500</v>
      </c>
      <c r="G417" s="278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6" t="s">
        <v>45</v>
      </c>
      <c r="E418" s="277" t="s">
        <v>8</v>
      </c>
      <c r="F418" s="278">
        <v>85300</v>
      </c>
      <c r="G418" s="278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6" t="s">
        <v>45</v>
      </c>
      <c r="E419" s="277" t="s">
        <v>8</v>
      </c>
      <c r="F419" s="278">
        <v>107300</v>
      </c>
      <c r="G419" s="278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6" t="s">
        <v>45</v>
      </c>
      <c r="E420" s="277" t="s">
        <v>8</v>
      </c>
      <c r="F420" s="278">
        <v>112100</v>
      </c>
      <c r="G420" s="278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6" t="s">
        <v>45</v>
      </c>
      <c r="E421" s="277" t="s">
        <v>8</v>
      </c>
      <c r="F421" s="278">
        <v>75400</v>
      </c>
      <c r="G421" s="278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6" t="s">
        <v>45</v>
      </c>
      <c r="E422" s="277" t="s">
        <v>8</v>
      </c>
      <c r="F422" s="278">
        <v>23500</v>
      </c>
      <c r="G422" s="278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6" t="s">
        <v>45</v>
      </c>
      <c r="E423" s="277" t="s">
        <v>8</v>
      </c>
      <c r="F423" s="278">
        <v>26500</v>
      </c>
      <c r="G423" s="278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6" t="s">
        <v>45</v>
      </c>
      <c r="E424" s="277" t="s">
        <v>8</v>
      </c>
      <c r="F424" s="278">
        <v>34000</v>
      </c>
      <c r="G424" s="278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6" t="s">
        <v>45</v>
      </c>
      <c r="E425" s="277" t="s">
        <v>8</v>
      </c>
      <c r="F425" s="278">
        <v>49600</v>
      </c>
      <c r="G425" s="278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6" t="s">
        <v>45</v>
      </c>
      <c r="E426" s="277" t="s">
        <v>8</v>
      </c>
      <c r="F426" s="278">
        <v>56300</v>
      </c>
      <c r="G426" s="278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6" t="s">
        <v>45</v>
      </c>
      <c r="E427" s="277" t="s">
        <v>7</v>
      </c>
      <c r="F427" s="278">
        <v>33800</v>
      </c>
      <c r="G427" s="278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6" t="s">
        <v>45</v>
      </c>
      <c r="E428" s="277" t="s">
        <v>7</v>
      </c>
      <c r="F428" s="278">
        <v>40200</v>
      </c>
      <c r="G428" s="278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6" t="s">
        <v>45</v>
      </c>
      <c r="E429" s="277" t="s">
        <v>7</v>
      </c>
      <c r="F429" s="278">
        <v>46800</v>
      </c>
      <c r="G429" s="278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6" t="s">
        <v>45</v>
      </c>
      <c r="E430" s="277" t="s">
        <v>8</v>
      </c>
      <c r="F430" s="278">
        <v>9500</v>
      </c>
      <c r="G430" s="278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6" t="s">
        <v>45</v>
      </c>
      <c r="E431" s="277" t="s">
        <v>8</v>
      </c>
      <c r="F431" s="278">
        <v>184500</v>
      </c>
      <c r="G431" s="278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6" t="s">
        <v>45</v>
      </c>
      <c r="E432" s="277" t="s">
        <v>8</v>
      </c>
      <c r="F432" s="278">
        <v>175000</v>
      </c>
      <c r="G432" s="278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6" t="s">
        <v>45</v>
      </c>
      <c r="E433" s="277" t="s">
        <v>7</v>
      </c>
      <c r="F433" s="278">
        <v>30000</v>
      </c>
      <c r="G433" s="278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6" t="s">
        <v>45</v>
      </c>
      <c r="E434" s="277" t="s">
        <v>7</v>
      </c>
      <c r="F434" s="278">
        <v>49500</v>
      </c>
      <c r="G434" s="278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6" t="s">
        <v>45</v>
      </c>
      <c r="E435" s="277" t="s">
        <v>7</v>
      </c>
      <c r="F435" s="278">
        <v>120000</v>
      </c>
      <c r="G435" s="278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6" t="s">
        <v>45</v>
      </c>
      <c r="E436" s="277" t="s">
        <v>8</v>
      </c>
      <c r="F436" s="278">
        <v>4880</v>
      </c>
      <c r="G436" s="278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6" t="s">
        <v>45</v>
      </c>
      <c r="E437" s="277" t="s">
        <v>8</v>
      </c>
      <c r="F437" s="278">
        <v>1308700</v>
      </c>
      <c r="G437" s="278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6" t="s">
        <v>45</v>
      </c>
      <c r="E438" s="277" t="s">
        <v>8</v>
      </c>
      <c r="F438" s="278">
        <v>12500</v>
      </c>
      <c r="G438" s="278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6" t="s">
        <v>45</v>
      </c>
      <c r="E439" s="277" t="s">
        <v>7</v>
      </c>
      <c r="F439" s="278">
        <v>9700</v>
      </c>
      <c r="G439" s="278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6" t="s">
        <v>45</v>
      </c>
      <c r="E440" s="277" t="s">
        <v>7</v>
      </c>
      <c r="F440" s="278">
        <v>24300</v>
      </c>
      <c r="G440" s="278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6" t="s">
        <v>45</v>
      </c>
      <c r="E441" s="277" t="s">
        <v>7</v>
      </c>
      <c r="F441" s="278">
        <v>39204</v>
      </c>
      <c r="G441" s="278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6" t="s">
        <v>45</v>
      </c>
      <c r="E442" s="277" t="s">
        <v>7</v>
      </c>
      <c r="F442" s="278">
        <v>491900</v>
      </c>
      <c r="G442" s="278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6" t="s">
        <v>45</v>
      </c>
      <c r="E443" s="277" t="s">
        <v>8</v>
      </c>
      <c r="F443" s="278">
        <v>78069</v>
      </c>
      <c r="G443" s="278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6" t="s">
        <v>45</v>
      </c>
      <c r="E444" s="277" t="s">
        <v>8</v>
      </c>
      <c r="F444" s="278">
        <v>155631</v>
      </c>
      <c r="G444" s="278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73" t="s">
        <v>598</v>
      </c>
      <c r="D445" s="276" t="s">
        <v>45</v>
      </c>
      <c r="E445" s="277" t="s">
        <v>8</v>
      </c>
      <c r="F445" s="278">
        <v>3965</v>
      </c>
      <c r="G445" s="278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6" t="s">
        <v>45</v>
      </c>
      <c r="E446" s="277" t="s">
        <v>8</v>
      </c>
      <c r="F446" s="278">
        <v>31800</v>
      </c>
      <c r="G446" s="278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6" t="s">
        <v>45</v>
      </c>
      <c r="E447" s="277" t="s">
        <v>8</v>
      </c>
      <c r="F447" s="278">
        <v>33800</v>
      </c>
      <c r="G447" s="278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6" t="s">
        <v>45</v>
      </c>
      <c r="E448" s="277" t="s">
        <v>8</v>
      </c>
      <c r="F448" s="278">
        <v>38500</v>
      </c>
      <c r="G448" s="278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6" t="s">
        <v>45</v>
      </c>
      <c r="E449" s="277" t="s">
        <v>8</v>
      </c>
      <c r="F449" s="278">
        <v>76000</v>
      </c>
      <c r="G449" s="278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6" t="s">
        <v>45</v>
      </c>
      <c r="E450" s="277" t="s">
        <v>8</v>
      </c>
      <c r="F450" s="278">
        <v>97000</v>
      </c>
      <c r="G450" s="278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6" t="s">
        <v>45</v>
      </c>
      <c r="E451" s="277" t="s">
        <v>7</v>
      </c>
      <c r="F451" s="278">
        <v>4520</v>
      </c>
      <c r="G451" s="278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6" t="s">
        <v>45</v>
      </c>
      <c r="E452" s="277" t="s">
        <v>8</v>
      </c>
      <c r="F452" s="278">
        <v>7290</v>
      </c>
      <c r="G452" s="278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6" t="s">
        <v>45</v>
      </c>
      <c r="E453" s="277" t="s">
        <v>8</v>
      </c>
      <c r="F453" s="278">
        <v>4500</v>
      </c>
      <c r="G453" s="278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6" t="s">
        <v>45</v>
      </c>
      <c r="E454" s="277" t="s">
        <v>8</v>
      </c>
      <c r="F454" s="278">
        <v>106300</v>
      </c>
      <c r="G454" s="278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6" t="s">
        <v>45</v>
      </c>
      <c r="E455" s="277" t="s">
        <v>8</v>
      </c>
      <c r="F455" s="278">
        <v>116800</v>
      </c>
      <c r="G455" s="278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6" t="s">
        <v>45</v>
      </c>
      <c r="E456" s="277" t="s">
        <v>8</v>
      </c>
      <c r="F456" s="278">
        <v>11400</v>
      </c>
      <c r="G456" s="278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6" t="s">
        <v>45</v>
      </c>
      <c r="E457" s="277" t="s">
        <v>8</v>
      </c>
      <c r="F457" s="278">
        <v>29600</v>
      </c>
      <c r="G457" s="278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6" t="s">
        <v>45</v>
      </c>
      <c r="E458" s="277" t="s">
        <v>8</v>
      </c>
      <c r="F458" s="278">
        <v>290142</v>
      </c>
      <c r="G458" s="278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6" t="s">
        <v>45</v>
      </c>
      <c r="E459" s="277" t="s">
        <v>8</v>
      </c>
      <c r="F459" s="278">
        <v>265680</v>
      </c>
      <c r="G459" s="278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6" t="s">
        <v>45</v>
      </c>
      <c r="E460" s="277" t="s">
        <v>8</v>
      </c>
      <c r="F460" s="278">
        <v>265680</v>
      </c>
      <c r="G460" s="278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6" t="s">
        <v>45</v>
      </c>
      <c r="E461" s="277" t="s">
        <v>8</v>
      </c>
      <c r="F461" s="278">
        <v>20898</v>
      </c>
      <c r="G461" s="278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6" t="s">
        <v>45</v>
      </c>
      <c r="E462" s="277" t="s">
        <v>8</v>
      </c>
      <c r="F462" s="278">
        <v>20700</v>
      </c>
      <c r="G462" s="278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6" t="s">
        <v>45</v>
      </c>
      <c r="E463" s="277" t="s">
        <v>8</v>
      </c>
      <c r="F463" s="278">
        <v>13600</v>
      </c>
      <c r="G463" s="278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6" t="s">
        <v>45</v>
      </c>
      <c r="E464" s="277" t="s">
        <v>8</v>
      </c>
      <c r="F464" s="278">
        <v>27900</v>
      </c>
      <c r="G464" s="278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6" t="s">
        <v>45</v>
      </c>
      <c r="E465" s="277" t="s">
        <v>8</v>
      </c>
      <c r="F465" s="278">
        <v>27815</v>
      </c>
      <c r="G465" s="278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6" t="s">
        <v>45</v>
      </c>
      <c r="E466" s="277" t="s">
        <v>8</v>
      </c>
      <c r="F466" s="278">
        <v>20800</v>
      </c>
      <c r="G466" s="278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6" t="s">
        <v>45</v>
      </c>
      <c r="E467" s="277" t="s">
        <v>8</v>
      </c>
      <c r="F467" s="278">
        <v>23936</v>
      </c>
      <c r="G467" s="278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6" t="s">
        <v>45</v>
      </c>
      <c r="E468" s="277" t="s">
        <v>8</v>
      </c>
      <c r="F468" s="278">
        <v>31590</v>
      </c>
      <c r="G468" s="278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6" t="s">
        <v>45</v>
      </c>
      <c r="E469" s="277" t="s">
        <v>8</v>
      </c>
      <c r="F469" s="278">
        <v>32500</v>
      </c>
      <c r="G469" s="278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6" t="s">
        <v>45</v>
      </c>
      <c r="E470" s="277" t="s">
        <v>8</v>
      </c>
      <c r="F470" s="278">
        <v>47300</v>
      </c>
      <c r="G470" s="278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6" t="s">
        <v>45</v>
      </c>
      <c r="E471" s="277" t="s">
        <v>8</v>
      </c>
      <c r="F471" s="278">
        <v>61560</v>
      </c>
      <c r="G471" s="278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6" t="s">
        <v>45</v>
      </c>
      <c r="E472" s="277" t="s">
        <v>8</v>
      </c>
      <c r="F472" s="278">
        <v>79056</v>
      </c>
      <c r="G472" s="278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6" t="s">
        <v>45</v>
      </c>
      <c r="E473" s="277" t="s">
        <v>8</v>
      </c>
      <c r="F473" s="278">
        <v>81984</v>
      </c>
      <c r="G473" s="278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6" t="s">
        <v>45</v>
      </c>
      <c r="E474" s="277" t="s">
        <v>8</v>
      </c>
      <c r="F474" s="278">
        <v>7320</v>
      </c>
      <c r="G474" s="278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6" t="s">
        <v>45</v>
      </c>
      <c r="E475" s="277" t="s">
        <v>8</v>
      </c>
      <c r="F475" s="278">
        <v>8784</v>
      </c>
      <c r="G475" s="278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6" t="s">
        <v>45</v>
      </c>
      <c r="E476" s="277" t="s">
        <v>8</v>
      </c>
      <c r="F476" s="278">
        <v>52704</v>
      </c>
      <c r="G476" s="278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6" t="s">
        <v>45</v>
      </c>
      <c r="E477" s="277" t="s">
        <v>8</v>
      </c>
      <c r="F477" s="278">
        <v>67344</v>
      </c>
      <c r="G477" s="278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6" t="s">
        <v>45</v>
      </c>
      <c r="E478" s="277" t="s">
        <v>8</v>
      </c>
      <c r="F478" s="278">
        <v>40000</v>
      </c>
      <c r="G478" s="278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6" t="s">
        <v>45</v>
      </c>
      <c r="E479" s="277" t="s">
        <v>8</v>
      </c>
      <c r="F479" s="278">
        <v>150000</v>
      </c>
      <c r="G479" s="278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6" t="s">
        <v>45</v>
      </c>
      <c r="E480" s="277" t="s">
        <v>8</v>
      </c>
      <c r="F480" s="278">
        <v>4212</v>
      </c>
      <c r="G480" s="278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6" t="s">
        <v>45</v>
      </c>
      <c r="E481" s="277" t="s">
        <v>8</v>
      </c>
      <c r="F481" s="278">
        <v>50000</v>
      </c>
      <c r="G481" s="278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6" t="s">
        <v>45</v>
      </c>
      <c r="E482" s="277" t="s">
        <v>8</v>
      </c>
      <c r="F482" s="278">
        <v>32500</v>
      </c>
      <c r="G482" s="278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6" t="s">
        <v>45</v>
      </c>
      <c r="E483" s="277" t="s">
        <v>8</v>
      </c>
      <c r="F483" s="278">
        <v>37500</v>
      </c>
      <c r="G483" s="278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6" t="s">
        <v>45</v>
      </c>
      <c r="E484" s="277" t="s">
        <v>8</v>
      </c>
      <c r="F484" s="278">
        <v>47800</v>
      </c>
      <c r="G484" s="278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6" t="s">
        <v>45</v>
      </c>
      <c r="E485" s="277" t="s">
        <v>8</v>
      </c>
      <c r="F485" s="278">
        <v>52500</v>
      </c>
      <c r="G485" s="278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6" t="s">
        <v>45</v>
      </c>
      <c r="E486" s="277" t="s">
        <v>8</v>
      </c>
      <c r="F486" s="278">
        <v>63500</v>
      </c>
      <c r="G486" s="278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6" t="s">
        <v>45</v>
      </c>
      <c r="E487" s="277" t="s">
        <v>8</v>
      </c>
      <c r="F487" s="278">
        <v>67500</v>
      </c>
      <c r="G487" s="278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6" t="s">
        <v>45</v>
      </c>
      <c r="E488" s="277" t="s">
        <v>8</v>
      </c>
      <c r="F488" s="278">
        <v>53000</v>
      </c>
      <c r="G488" s="278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6" t="s">
        <v>45</v>
      </c>
      <c r="E489" s="277" t="s">
        <v>8</v>
      </c>
      <c r="F489" s="278">
        <v>34000</v>
      </c>
      <c r="G489" s="278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6" t="s">
        <v>45</v>
      </c>
      <c r="E490" s="277" t="s">
        <v>8</v>
      </c>
      <c r="F490" s="278">
        <v>39500</v>
      </c>
      <c r="G490" s="278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6" t="s">
        <v>45</v>
      </c>
      <c r="E491" s="277" t="s">
        <v>8</v>
      </c>
      <c r="F491" s="278">
        <v>41900</v>
      </c>
      <c r="G491" s="278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6" t="s">
        <v>45</v>
      </c>
      <c r="E492" s="277" t="s">
        <v>8</v>
      </c>
      <c r="F492" s="278">
        <v>44400</v>
      </c>
      <c r="G492" s="278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6" t="s">
        <v>45</v>
      </c>
      <c r="E493" s="277" t="s">
        <v>8</v>
      </c>
      <c r="F493" s="278">
        <v>61800</v>
      </c>
      <c r="G493" s="278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6" t="s">
        <v>45</v>
      </c>
      <c r="E494" s="277" t="s">
        <v>8</v>
      </c>
      <c r="F494" s="278">
        <v>68600</v>
      </c>
      <c r="G494" s="278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6" t="s">
        <v>45</v>
      </c>
      <c r="E495" s="277" t="s">
        <v>8</v>
      </c>
      <c r="F495" s="278">
        <v>68600</v>
      </c>
      <c r="G495" s="278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6" t="s">
        <v>45</v>
      </c>
      <c r="E496" s="277" t="s">
        <v>8</v>
      </c>
      <c r="F496" s="278">
        <v>29600</v>
      </c>
      <c r="G496" s="278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6" t="s">
        <v>45</v>
      </c>
      <c r="E497" s="277" t="s">
        <v>8</v>
      </c>
      <c r="F497" s="278">
        <v>34500</v>
      </c>
      <c r="G497" s="278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6" t="s">
        <v>45</v>
      </c>
      <c r="E498" s="277" t="s">
        <v>8</v>
      </c>
      <c r="F498" s="278">
        <v>44800</v>
      </c>
      <c r="G498" s="278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6" t="s">
        <v>45</v>
      </c>
      <c r="E499" s="277" t="s">
        <v>8</v>
      </c>
      <c r="F499" s="278">
        <v>49500</v>
      </c>
      <c r="G499" s="278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6" t="s">
        <v>45</v>
      </c>
      <c r="E500" s="277" t="s">
        <v>8</v>
      </c>
      <c r="F500" s="278">
        <v>57690</v>
      </c>
      <c r="G500" s="278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6" t="s">
        <v>45</v>
      </c>
      <c r="E501" s="277" t="s">
        <v>8</v>
      </c>
      <c r="F501" s="278">
        <v>60300</v>
      </c>
      <c r="G501" s="278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6" t="s">
        <v>45</v>
      </c>
      <c r="E502" s="277" t="s">
        <v>8</v>
      </c>
      <c r="F502" s="278">
        <v>39900</v>
      </c>
      <c r="G502" s="278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6" t="s">
        <v>45</v>
      </c>
      <c r="E503" s="277" t="s">
        <v>8</v>
      </c>
      <c r="F503" s="278">
        <v>34500</v>
      </c>
      <c r="G503" s="278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6" t="s">
        <v>45</v>
      </c>
      <c r="E504" s="277" t="s">
        <v>8</v>
      </c>
      <c r="F504" s="278">
        <v>37000</v>
      </c>
      <c r="G504" s="278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6" t="s">
        <v>45</v>
      </c>
      <c r="E505" s="277" t="s">
        <v>8</v>
      </c>
      <c r="F505" s="278">
        <v>39500</v>
      </c>
      <c r="G505" s="278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6" t="s">
        <v>45</v>
      </c>
      <c r="E506" s="277" t="s">
        <v>8</v>
      </c>
      <c r="F506" s="278">
        <v>41900</v>
      </c>
      <c r="G506" s="278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6" t="s">
        <v>45</v>
      </c>
      <c r="E507" s="277" t="s">
        <v>8</v>
      </c>
      <c r="F507" s="278">
        <v>51100</v>
      </c>
      <c r="G507" s="278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6" t="s">
        <v>45</v>
      </c>
      <c r="E508" s="277" t="s">
        <v>8</v>
      </c>
      <c r="F508" s="278">
        <v>51800</v>
      </c>
      <c r="G508" s="278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6" t="s">
        <v>45</v>
      </c>
      <c r="E509" s="277" t="s">
        <v>8</v>
      </c>
      <c r="F509" s="278">
        <v>51800</v>
      </c>
      <c r="G509" s="278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6" t="s">
        <v>45</v>
      </c>
      <c r="E510" s="277" t="s">
        <v>8</v>
      </c>
      <c r="F510" s="278">
        <v>75420</v>
      </c>
      <c r="G510" s="278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6" t="s">
        <v>45</v>
      </c>
      <c r="E511" s="277" t="s">
        <v>8</v>
      </c>
      <c r="F511" s="278">
        <v>118440</v>
      </c>
      <c r="G511" s="278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6" t="s">
        <v>45</v>
      </c>
      <c r="E512" s="277" t="s">
        <v>8</v>
      </c>
      <c r="F512" s="278">
        <v>136980</v>
      </c>
      <c r="G512" s="278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6" t="s">
        <v>45</v>
      </c>
      <c r="E513" s="277" t="s">
        <v>8</v>
      </c>
      <c r="F513" s="278">
        <v>172350</v>
      </c>
      <c r="G513" s="278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6" t="s">
        <v>45</v>
      </c>
      <c r="E514" s="277" t="s">
        <v>8</v>
      </c>
      <c r="F514" s="278">
        <v>180000</v>
      </c>
      <c r="G514" s="278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6" t="s">
        <v>45</v>
      </c>
      <c r="E515" s="277" t="s">
        <v>8</v>
      </c>
      <c r="F515" s="278">
        <v>135800</v>
      </c>
      <c r="G515" s="278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6" t="s">
        <v>45</v>
      </c>
      <c r="E516" s="277" t="s">
        <v>8</v>
      </c>
      <c r="F516" s="278">
        <v>104200</v>
      </c>
      <c r="G516" s="278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6" t="s">
        <v>45</v>
      </c>
      <c r="E517" s="277" t="s">
        <v>8</v>
      </c>
      <c r="F517" s="278">
        <v>16000</v>
      </c>
      <c r="G517" s="278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6" t="s">
        <v>45</v>
      </c>
      <c r="E518" s="277" t="s">
        <v>8</v>
      </c>
      <c r="F518" s="278">
        <v>118530</v>
      </c>
      <c r="G518" s="278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73" t="s">
        <v>474</v>
      </c>
      <c r="D519" s="276" t="s">
        <v>45</v>
      </c>
      <c r="E519" s="277" t="s">
        <v>8</v>
      </c>
      <c r="F519" s="278">
        <v>3711.24</v>
      </c>
      <c r="G519" s="278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6" t="s">
        <v>45</v>
      </c>
      <c r="E520" s="277" t="s">
        <v>8</v>
      </c>
      <c r="F520" s="278">
        <v>28000</v>
      </c>
      <c r="G520" s="278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6" t="s">
        <v>45</v>
      </c>
      <c r="E521" s="277" t="s">
        <v>8</v>
      </c>
      <c r="F521" s="278">
        <v>33501.866666666669</v>
      </c>
      <c r="G521" s="278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6" t="s">
        <v>45</v>
      </c>
      <c r="E522" s="277" t="s">
        <v>7</v>
      </c>
      <c r="F522" s="278">
        <v>23310</v>
      </c>
      <c r="G522" s="278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6" t="s">
        <v>45</v>
      </c>
      <c r="E523" s="277" t="s">
        <v>8</v>
      </c>
      <c r="F523" s="278">
        <v>129000</v>
      </c>
      <c r="G523" s="278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6" t="s">
        <v>45</v>
      </c>
      <c r="E524" s="277" t="s">
        <v>8</v>
      </c>
      <c r="F524" s="278">
        <v>145400</v>
      </c>
      <c r="G524" s="278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6" t="s">
        <v>45</v>
      </c>
      <c r="E525" s="277" t="s">
        <v>8</v>
      </c>
      <c r="F525" s="278">
        <v>351751.73281450948</v>
      </c>
      <c r="G525" s="278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6" t="s">
        <v>45</v>
      </c>
      <c r="E526" s="277" t="s">
        <v>8</v>
      </c>
      <c r="F526" s="278">
        <v>250000</v>
      </c>
      <c r="G526" s="278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6" t="s">
        <v>45</v>
      </c>
      <c r="E527" s="277" t="s">
        <v>8</v>
      </c>
      <c r="F527" s="278">
        <v>485097.76536861184</v>
      </c>
      <c r="G527" s="278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6" t="s">
        <v>45</v>
      </c>
      <c r="E528" s="277" t="s">
        <v>8</v>
      </c>
      <c r="F528" s="278">
        <v>423009.82499999995</v>
      </c>
      <c r="G528" s="278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6" t="s">
        <v>45</v>
      </c>
      <c r="E529" s="277" t="s">
        <v>8</v>
      </c>
      <c r="F529" s="278">
        <v>302149.875</v>
      </c>
      <c r="G529" s="278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6" t="s">
        <v>45</v>
      </c>
      <c r="E530" s="277" t="s">
        <v>8</v>
      </c>
      <c r="F530" s="278">
        <v>335990.66099999991</v>
      </c>
      <c r="G530" s="278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6" t="s">
        <v>45</v>
      </c>
      <c r="E531" s="277" t="s">
        <v>8</v>
      </c>
      <c r="F531" s="278">
        <v>2300</v>
      </c>
      <c r="G531" s="278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6" t="s">
        <v>45</v>
      </c>
      <c r="E532" s="277" t="s">
        <v>8</v>
      </c>
      <c r="F532" s="278">
        <v>88000</v>
      </c>
      <c r="G532" s="278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6" t="s">
        <v>45</v>
      </c>
      <c r="E533" s="277" t="s">
        <v>8</v>
      </c>
      <c r="F533" s="278">
        <v>72400</v>
      </c>
      <c r="G533" s="278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6" t="s">
        <v>45</v>
      </c>
      <c r="E534" s="277" t="s">
        <v>8</v>
      </c>
      <c r="F534" s="278">
        <v>123500</v>
      </c>
      <c r="G534" s="278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6" t="s">
        <v>45</v>
      </c>
      <c r="E535" s="277" t="s">
        <v>8</v>
      </c>
      <c r="F535" s="278">
        <v>225000</v>
      </c>
      <c r="G535" s="278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6" t="s">
        <v>45</v>
      </c>
      <c r="E536" s="277" t="s">
        <v>8</v>
      </c>
      <c r="F536" s="278">
        <v>71000</v>
      </c>
      <c r="G536" s="278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6" t="s">
        <v>45</v>
      </c>
      <c r="E537" s="277" t="s">
        <v>8</v>
      </c>
      <c r="F537" s="278">
        <v>36000</v>
      </c>
      <c r="G537" s="278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6" t="s">
        <v>45</v>
      </c>
      <c r="E538" s="277" t="s">
        <v>8</v>
      </c>
      <c r="F538" s="278">
        <v>17820</v>
      </c>
      <c r="G538" s="278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6" t="s">
        <v>45</v>
      </c>
      <c r="E539" s="277" t="s">
        <v>8</v>
      </c>
      <c r="F539" s="278">
        <v>22900</v>
      </c>
      <c r="G539" s="278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6" t="s">
        <v>45</v>
      </c>
      <c r="E540" s="277" t="s">
        <v>8</v>
      </c>
      <c r="F540" s="278">
        <v>30800</v>
      </c>
      <c r="G540" s="278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6" t="s">
        <v>45</v>
      </c>
      <c r="E541" s="277" t="s">
        <v>8</v>
      </c>
      <c r="F541" s="278">
        <v>33900</v>
      </c>
      <c r="G541" s="278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6" t="s">
        <v>45</v>
      </c>
      <c r="E542" s="277" t="s">
        <v>8</v>
      </c>
      <c r="F542" s="278">
        <v>30800</v>
      </c>
      <c r="G542" s="278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6" t="s">
        <v>45</v>
      </c>
      <c r="E543" s="277" t="s">
        <v>8</v>
      </c>
      <c r="F543" s="278">
        <v>33900</v>
      </c>
      <c r="G543" s="278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6" t="s">
        <v>45</v>
      </c>
      <c r="E544" s="277" t="s">
        <v>8</v>
      </c>
      <c r="F544" s="278">
        <v>12510</v>
      </c>
      <c r="G544" s="278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6" t="s">
        <v>45</v>
      </c>
      <c r="E545" s="277" t="s">
        <v>8</v>
      </c>
      <c r="F545" s="278">
        <v>15500</v>
      </c>
      <c r="G545" s="278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6" t="s">
        <v>45</v>
      </c>
      <c r="E546" s="277" t="s">
        <v>8</v>
      </c>
      <c r="F546" s="278">
        <v>19500</v>
      </c>
      <c r="G546" s="278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6" t="s">
        <v>45</v>
      </c>
      <c r="E547" s="277" t="s">
        <v>8</v>
      </c>
      <c r="F547" s="278">
        <v>28400</v>
      </c>
      <c r="G547" s="278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6" t="s">
        <v>45</v>
      </c>
      <c r="E548" s="277" t="s">
        <v>8</v>
      </c>
      <c r="F548" s="278">
        <v>28314</v>
      </c>
      <c r="G548" s="278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6" t="s">
        <v>45</v>
      </c>
      <c r="E549" s="277" t="s">
        <v>8</v>
      </c>
      <c r="F549" s="278">
        <v>3510</v>
      </c>
      <c r="G549" s="278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6" t="s">
        <v>45</v>
      </c>
      <c r="E550" s="277" t="s">
        <v>8</v>
      </c>
      <c r="F550" s="278">
        <v>2100</v>
      </c>
      <c r="G550" s="278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6" t="s">
        <v>45</v>
      </c>
      <c r="E551" s="277" t="s">
        <v>8</v>
      </c>
      <c r="F551" s="278">
        <v>40000</v>
      </c>
      <c r="G551" s="278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6" t="s">
        <v>45</v>
      </c>
      <c r="E552" s="277" t="s">
        <v>7</v>
      </c>
      <c r="F552" s="278">
        <v>8550</v>
      </c>
      <c r="G552" s="278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6" t="s">
        <v>45</v>
      </c>
      <c r="E553" s="277" t="s">
        <v>8</v>
      </c>
      <c r="F553" s="278">
        <v>45000</v>
      </c>
      <c r="G553" s="278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6" t="s">
        <v>45</v>
      </c>
      <c r="E554" s="277" t="s">
        <v>8</v>
      </c>
      <c r="F554" s="278">
        <v>2500</v>
      </c>
      <c r="G554" s="278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6" t="s">
        <v>45</v>
      </c>
      <c r="E555" s="277" t="s">
        <v>8</v>
      </c>
      <c r="F555" s="278">
        <v>2500</v>
      </c>
      <c r="G555" s="278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6" t="s">
        <v>48</v>
      </c>
      <c r="E556" s="277"/>
      <c r="F556" s="278"/>
      <c r="G556" s="278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6" t="s">
        <v>48</v>
      </c>
      <c r="E557" s="277"/>
      <c r="F557" s="278"/>
      <c r="G557" s="278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6" t="s">
        <v>45</v>
      </c>
      <c r="E558" s="277" t="s">
        <v>24</v>
      </c>
      <c r="F558" s="278">
        <v>5950800</v>
      </c>
      <c r="G558" s="278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6" t="s">
        <v>45</v>
      </c>
      <c r="E559" s="277" t="s">
        <v>24</v>
      </c>
      <c r="F559" s="278">
        <v>5950800</v>
      </c>
      <c r="G559" s="278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6" t="s">
        <v>45</v>
      </c>
      <c r="E560" s="277" t="s">
        <v>24</v>
      </c>
      <c r="F560" s="278">
        <v>5950800</v>
      </c>
      <c r="G560" s="278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6" t="s">
        <v>45</v>
      </c>
      <c r="E561" s="277" t="s">
        <v>24</v>
      </c>
      <c r="F561" s="278">
        <v>6374600</v>
      </c>
      <c r="G561" s="278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6" t="s">
        <v>45</v>
      </c>
      <c r="E562" s="277" t="s">
        <v>24</v>
      </c>
      <c r="F562" s="278">
        <v>6374600</v>
      </c>
      <c r="G562" s="278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6" t="s">
        <v>45</v>
      </c>
      <c r="E563" s="277" t="s">
        <v>24</v>
      </c>
      <c r="F563" s="278">
        <v>6374600</v>
      </c>
      <c r="G563" s="278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6" t="s">
        <v>45</v>
      </c>
      <c r="E564" s="277" t="s">
        <v>24</v>
      </c>
      <c r="F564" s="278">
        <v>6374600</v>
      </c>
      <c r="G564" s="278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6" t="s">
        <v>45</v>
      </c>
      <c r="E565" s="277" t="s">
        <v>24</v>
      </c>
      <c r="F565" s="278">
        <v>4927200</v>
      </c>
      <c r="G565" s="278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6" t="s">
        <v>45</v>
      </c>
      <c r="E566" s="277" t="s">
        <v>24</v>
      </c>
      <c r="F566" s="278">
        <v>4927200</v>
      </c>
      <c r="G566" s="278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6" t="s">
        <v>45</v>
      </c>
      <c r="E567" s="277" t="s">
        <v>24</v>
      </c>
      <c r="F567" s="278">
        <v>4927200</v>
      </c>
      <c r="G567" s="278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6" t="s">
        <v>45</v>
      </c>
      <c r="E568" s="277" t="s">
        <v>24</v>
      </c>
      <c r="F568" s="278">
        <v>5602300</v>
      </c>
      <c r="G568" s="278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6" t="s">
        <v>45</v>
      </c>
      <c r="E569" s="277" t="s">
        <v>24</v>
      </c>
      <c r="F569" s="278">
        <v>5602300</v>
      </c>
      <c r="G569" s="278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6" t="s">
        <v>45</v>
      </c>
      <c r="E570" s="277" t="s">
        <v>24</v>
      </c>
      <c r="F570" s="278">
        <v>5602300</v>
      </c>
      <c r="G570" s="278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6" t="s">
        <v>45</v>
      </c>
      <c r="E571" s="277" t="s">
        <v>24</v>
      </c>
      <c r="F571" s="278">
        <v>5529300</v>
      </c>
      <c r="G571" s="278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6" t="s">
        <v>45</v>
      </c>
      <c r="E572" s="277" t="s">
        <v>24</v>
      </c>
      <c r="F572" s="278">
        <v>5529300</v>
      </c>
      <c r="G572" s="278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6" t="s">
        <v>45</v>
      </c>
      <c r="E573" s="277" t="s">
        <v>24</v>
      </c>
      <c r="F573" s="278">
        <v>5529300</v>
      </c>
      <c r="G573" s="278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6" t="s">
        <v>45</v>
      </c>
      <c r="E574" s="277" t="s">
        <v>24</v>
      </c>
      <c r="F574" s="278">
        <v>5030000</v>
      </c>
      <c r="G574" s="278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6" t="s">
        <v>45</v>
      </c>
      <c r="E575" s="277" t="s">
        <v>24</v>
      </c>
      <c r="F575" s="278">
        <v>7223500</v>
      </c>
      <c r="G575" s="278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6" t="s">
        <v>45</v>
      </c>
      <c r="E576" s="277" t="s">
        <v>24</v>
      </c>
      <c r="F576" s="280">
        <v>7275900</v>
      </c>
      <c r="G576" s="280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6" t="s">
        <v>45</v>
      </c>
      <c r="E577" s="277" t="s">
        <v>24</v>
      </c>
      <c r="F577" s="278">
        <v>7275900</v>
      </c>
      <c r="G577" s="278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6" t="s">
        <v>45</v>
      </c>
      <c r="E578" s="277" t="s">
        <v>24</v>
      </c>
      <c r="F578" s="278">
        <v>5224600</v>
      </c>
      <c r="G578" s="278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6" t="s">
        <v>45</v>
      </c>
      <c r="E579" s="277" t="s">
        <v>24</v>
      </c>
      <c r="F579" s="278">
        <v>5224600</v>
      </c>
      <c r="G579" s="278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6" t="s">
        <v>45</v>
      </c>
      <c r="E580" s="277" t="s">
        <v>24</v>
      </c>
      <c r="F580" s="278">
        <v>2857700</v>
      </c>
      <c r="G580" s="278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6" t="s">
        <v>45</v>
      </c>
      <c r="E581" s="277" t="s">
        <v>24</v>
      </c>
      <c r="F581" s="278">
        <v>2857700</v>
      </c>
      <c r="G581" s="278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6" t="s">
        <v>45</v>
      </c>
      <c r="E582" s="277" t="s">
        <v>24</v>
      </c>
      <c r="F582" s="278">
        <v>3401800</v>
      </c>
      <c r="G582" s="278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6" t="s">
        <v>45</v>
      </c>
      <c r="E583" s="277" t="s">
        <v>24</v>
      </c>
      <c r="F583" s="278">
        <v>2935500</v>
      </c>
      <c r="G583" s="278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6" t="s">
        <v>45</v>
      </c>
      <c r="E584" s="277" t="s">
        <v>24</v>
      </c>
      <c r="F584" s="278">
        <v>4180700</v>
      </c>
      <c r="G584" s="278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6" t="s">
        <v>45</v>
      </c>
      <c r="E585" s="277" t="s">
        <v>24</v>
      </c>
      <c r="F585" s="278">
        <v>7316100</v>
      </c>
      <c r="G585" s="278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6" t="s">
        <v>45</v>
      </c>
      <c r="E586" s="277" t="s">
        <v>8</v>
      </c>
      <c r="F586" s="278">
        <v>34800</v>
      </c>
      <c r="G586" s="278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6" t="s">
        <v>45</v>
      </c>
      <c r="E587" s="277" t="s">
        <v>8</v>
      </c>
      <c r="F587" s="278">
        <v>11200</v>
      </c>
      <c r="G587" s="278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6" t="s">
        <v>45</v>
      </c>
      <c r="E588" s="277" t="s">
        <v>8</v>
      </c>
      <c r="F588" s="278">
        <v>6100</v>
      </c>
      <c r="G588" s="278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6" t="s">
        <v>45</v>
      </c>
      <c r="E589" s="277" t="s">
        <v>8</v>
      </c>
      <c r="F589" s="278">
        <v>18200</v>
      </c>
      <c r="G589" s="278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6" t="s">
        <v>45</v>
      </c>
      <c r="E590" s="277" t="s">
        <v>8</v>
      </c>
      <c r="F590" s="278">
        <v>83900</v>
      </c>
      <c r="G590" s="278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6" t="s">
        <v>45</v>
      </c>
      <c r="E591" s="277" t="s">
        <v>8</v>
      </c>
      <c r="F591" s="278">
        <v>148000</v>
      </c>
      <c r="G591" s="278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6" t="s">
        <v>45</v>
      </c>
      <c r="E592" s="277" t="s">
        <v>8</v>
      </c>
      <c r="F592" s="278">
        <v>1000000</v>
      </c>
      <c r="G592" s="278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6" t="s">
        <v>45</v>
      </c>
      <c r="E593" s="277" t="s">
        <v>8</v>
      </c>
      <c r="F593" s="278">
        <v>22500</v>
      </c>
      <c r="G593" s="278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6" t="s">
        <v>45</v>
      </c>
      <c r="E594" s="277" t="s">
        <v>8</v>
      </c>
      <c r="F594" s="278">
        <v>8000</v>
      </c>
      <c r="G594" s="278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6" t="s">
        <v>45</v>
      </c>
      <c r="E595" s="277" t="s">
        <v>8</v>
      </c>
      <c r="F595" s="278">
        <v>3700</v>
      </c>
      <c r="G595" s="278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6" t="s">
        <v>45</v>
      </c>
      <c r="E596" s="277" t="s">
        <v>8</v>
      </c>
      <c r="F596" s="278">
        <v>200000</v>
      </c>
      <c r="G596" s="278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6" t="s">
        <v>48</v>
      </c>
      <c r="E597" s="277"/>
      <c r="F597" s="278"/>
      <c r="G597" s="278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6" t="s">
        <v>48</v>
      </c>
      <c r="E598" s="277"/>
      <c r="F598" s="278"/>
      <c r="G598" s="278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6" t="s">
        <v>45</v>
      </c>
      <c r="E599" s="277" t="s">
        <v>1090</v>
      </c>
      <c r="F599" s="278">
        <v>200000</v>
      </c>
      <c r="G599" s="278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6" t="s">
        <v>45</v>
      </c>
      <c r="E600" s="277" t="s">
        <v>1090</v>
      </c>
      <c r="F600" s="278">
        <v>2172500</v>
      </c>
      <c r="G600" s="278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6" t="s">
        <v>45</v>
      </c>
      <c r="E601" s="277" t="s">
        <v>1090</v>
      </c>
      <c r="F601" s="278">
        <v>700000</v>
      </c>
      <c r="G601" s="278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6" t="s">
        <v>45</v>
      </c>
      <c r="E602" s="277" t="s">
        <v>1090</v>
      </c>
      <c r="F602" s="278">
        <v>490000</v>
      </c>
      <c r="G602" s="278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6" t="s">
        <v>45</v>
      </c>
      <c r="E603" s="277" t="s">
        <v>1090</v>
      </c>
      <c r="F603" s="278">
        <v>224000</v>
      </c>
      <c r="G603" s="278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6" t="s">
        <v>45</v>
      </c>
      <c r="E604" s="277" t="s">
        <v>14</v>
      </c>
      <c r="F604" s="278">
        <v>15000</v>
      </c>
      <c r="G604" s="278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6" t="s">
        <v>45</v>
      </c>
      <c r="E605" s="277" t="s">
        <v>1090</v>
      </c>
      <c r="F605" s="278">
        <v>1510245</v>
      </c>
      <c r="G605" s="278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6" t="s">
        <v>48</v>
      </c>
      <c r="E606" s="277"/>
      <c r="F606" s="278"/>
      <c r="G606" s="278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6" t="s">
        <v>48</v>
      </c>
      <c r="E607" s="277"/>
      <c r="F607" s="278"/>
      <c r="G607" s="278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6" t="s">
        <v>45</v>
      </c>
      <c r="E608" s="277" t="s">
        <v>8</v>
      </c>
      <c r="F608" s="278">
        <v>16226</v>
      </c>
      <c r="G608" s="278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6" t="s">
        <v>45</v>
      </c>
      <c r="E609" s="277" t="s">
        <v>8</v>
      </c>
      <c r="F609" s="278">
        <v>19947</v>
      </c>
      <c r="G609" s="278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6" t="s">
        <v>45</v>
      </c>
      <c r="E610" s="277" t="s">
        <v>8</v>
      </c>
      <c r="F610" s="278">
        <v>26711.899999999998</v>
      </c>
      <c r="G610" s="278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6" t="s">
        <v>45</v>
      </c>
      <c r="E611" s="277" t="s">
        <v>8</v>
      </c>
      <c r="F611" s="278">
        <v>84820.5</v>
      </c>
      <c r="G611" s="278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6" t="s">
        <v>45</v>
      </c>
      <c r="E612" s="277" t="s">
        <v>8</v>
      </c>
      <c r="F612" s="278">
        <v>33550</v>
      </c>
      <c r="G612" s="278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6" t="s">
        <v>45</v>
      </c>
      <c r="E613" s="277" t="s">
        <v>8</v>
      </c>
      <c r="F613" s="278">
        <v>16833.560000000001</v>
      </c>
      <c r="G613" s="278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6" t="s">
        <v>45</v>
      </c>
      <c r="E614" s="277" t="s">
        <v>8</v>
      </c>
      <c r="F614" s="278">
        <v>72742.5</v>
      </c>
      <c r="G614" s="278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6" t="s">
        <v>45</v>
      </c>
      <c r="E615" s="277" t="s">
        <v>8</v>
      </c>
      <c r="F615" s="278">
        <v>45445</v>
      </c>
      <c r="G615" s="278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6" t="s">
        <v>45</v>
      </c>
      <c r="E616" s="277" t="s">
        <v>8</v>
      </c>
      <c r="F616" s="278">
        <v>84820.5</v>
      </c>
      <c r="G616" s="278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6" t="s">
        <v>45</v>
      </c>
      <c r="E617" s="277" t="s">
        <v>8</v>
      </c>
      <c r="F617" s="278">
        <v>53866.659999999996</v>
      </c>
      <c r="G617" s="278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6" t="s">
        <v>45</v>
      </c>
      <c r="E618" s="277" t="s">
        <v>8</v>
      </c>
      <c r="F618" s="278">
        <v>38499.54</v>
      </c>
      <c r="G618" s="278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6" t="s">
        <v>45</v>
      </c>
      <c r="E619" s="277" t="s">
        <v>7</v>
      </c>
      <c r="F619" s="278">
        <v>31720</v>
      </c>
      <c r="G619" s="278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6" t="s">
        <v>45</v>
      </c>
      <c r="E620" s="277" t="s">
        <v>7</v>
      </c>
      <c r="F620" s="278">
        <v>51240</v>
      </c>
      <c r="G620" s="278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6" t="s">
        <v>45</v>
      </c>
      <c r="E621" s="277" t="s">
        <v>8</v>
      </c>
      <c r="F621" s="278">
        <v>3477</v>
      </c>
      <c r="G621" s="278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6" t="s">
        <v>45</v>
      </c>
      <c r="E622" s="277" t="s">
        <v>8</v>
      </c>
      <c r="F622" s="278">
        <v>3477</v>
      </c>
      <c r="G622" s="278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6" t="s">
        <v>45</v>
      </c>
      <c r="E623" s="277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6" t="s">
        <v>45</v>
      </c>
      <c r="E624" s="277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6" t="s">
        <v>45</v>
      </c>
      <c r="E625" s="277" t="s">
        <v>8</v>
      </c>
      <c r="F625" s="278">
        <v>154106.74</v>
      </c>
      <c r="G625" s="278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6" t="s">
        <v>45</v>
      </c>
      <c r="E626" s="277" t="s">
        <v>8</v>
      </c>
      <c r="F626" s="278">
        <v>16226</v>
      </c>
      <c r="G626" s="278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6" t="s">
        <v>45</v>
      </c>
      <c r="E627" s="277" t="s">
        <v>8</v>
      </c>
      <c r="F627" s="278">
        <v>61732</v>
      </c>
      <c r="G627" s="278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6" t="s">
        <v>45</v>
      </c>
      <c r="E628" s="277" t="s">
        <v>8</v>
      </c>
      <c r="F628" s="278">
        <v>34299.08</v>
      </c>
      <c r="G628" s="278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6" t="s">
        <v>45</v>
      </c>
      <c r="E629" s="277" t="s">
        <v>8</v>
      </c>
      <c r="F629" s="278">
        <v>19825</v>
      </c>
      <c r="G629" s="278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6" t="s">
        <v>45</v>
      </c>
      <c r="E630" s="277" t="s">
        <v>8</v>
      </c>
      <c r="F630" s="278">
        <v>5874300</v>
      </c>
      <c r="G630" s="278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6" t="s">
        <v>45</v>
      </c>
      <c r="E631" s="277" t="s">
        <v>8</v>
      </c>
      <c r="F631" s="278">
        <v>23180</v>
      </c>
      <c r="G631" s="278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6" t="s">
        <v>45</v>
      </c>
      <c r="E632" s="277" t="s">
        <v>8</v>
      </c>
      <c r="F632" s="278">
        <v>482893.08</v>
      </c>
      <c r="G632" s="278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6" t="s">
        <v>48</v>
      </c>
      <c r="E633" s="277"/>
      <c r="F633" s="278"/>
      <c r="G633" s="278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6" t="s">
        <v>48</v>
      </c>
      <c r="E634" s="277"/>
      <c r="F634" s="278" t="s">
        <v>48</v>
      </c>
      <c r="G634" s="278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6" t="s">
        <v>48</v>
      </c>
      <c r="E635" s="277"/>
      <c r="F635" s="278" t="s">
        <v>48</v>
      </c>
      <c r="G635" s="278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6" t="s">
        <v>47</v>
      </c>
      <c r="E636" s="277" t="s">
        <v>1121</v>
      </c>
      <c r="F636" s="278">
        <v>300000</v>
      </c>
      <c r="G636" s="278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6" t="s">
        <v>47</v>
      </c>
      <c r="E637" s="277" t="s">
        <v>1122</v>
      </c>
      <c r="F637" s="278">
        <v>95147.5</v>
      </c>
      <c r="G637" s="278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6" t="s">
        <v>47</v>
      </c>
      <c r="E638" s="277" t="s">
        <v>1123</v>
      </c>
      <c r="F638" s="278">
        <v>74125</v>
      </c>
      <c r="G638" s="278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6" t="s">
        <v>47</v>
      </c>
      <c r="E639" s="277" t="s">
        <v>1123</v>
      </c>
      <c r="F639" s="278">
        <v>150000</v>
      </c>
      <c r="G639" s="278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6" t="s">
        <v>45</v>
      </c>
      <c r="E640" s="277" t="s">
        <v>1123</v>
      </c>
      <c r="F640" s="278">
        <v>242999.99999999997</v>
      </c>
      <c r="G640" s="278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6" t="s">
        <v>45</v>
      </c>
      <c r="E641" s="277" t="s">
        <v>1123</v>
      </c>
      <c r="F641" s="278">
        <v>1124962.5</v>
      </c>
      <c r="G641" s="278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6" t="s">
        <v>45</v>
      </c>
      <c r="E642" s="277" t="s">
        <v>1123</v>
      </c>
      <c r="F642" s="278">
        <v>5065452.75</v>
      </c>
      <c r="G642" s="278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6" t="s">
        <v>45</v>
      </c>
      <c r="E643" s="277" t="s">
        <v>1123</v>
      </c>
      <c r="F643" s="278">
        <v>5065452.75</v>
      </c>
      <c r="G643" s="278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6" t="s">
        <v>45</v>
      </c>
      <c r="E644" s="277" t="s">
        <v>1124</v>
      </c>
      <c r="F644" s="278">
        <v>185000</v>
      </c>
      <c r="G644" s="278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6" t="s">
        <v>48</v>
      </c>
      <c r="E645" s="277"/>
      <c r="F645" s="278"/>
      <c r="G645" s="278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6" t="s">
        <v>48</v>
      </c>
      <c r="E646" s="277"/>
      <c r="F646" s="278"/>
      <c r="G646" s="278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6" t="s">
        <v>47</v>
      </c>
      <c r="E647" s="277" t="s">
        <v>7</v>
      </c>
      <c r="F647" s="278">
        <v>200000</v>
      </c>
      <c r="G647" s="278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6" t="s">
        <v>47</v>
      </c>
      <c r="E648" s="277" t="s">
        <v>1123</v>
      </c>
      <c r="F648" s="278">
        <v>230000</v>
      </c>
      <c r="G648" s="278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6" t="s">
        <v>47</v>
      </c>
      <c r="E649" s="277" t="s">
        <v>1123</v>
      </c>
      <c r="F649" s="278">
        <v>55000</v>
      </c>
      <c r="G649" s="278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6" t="s">
        <v>47</v>
      </c>
      <c r="E650" s="277" t="s">
        <v>7</v>
      </c>
      <c r="F650" s="278">
        <v>93000</v>
      </c>
      <c r="G650" s="278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6" t="s">
        <v>47</v>
      </c>
      <c r="E651" s="277" t="s">
        <v>7</v>
      </c>
      <c r="F651" s="278">
        <v>85000</v>
      </c>
      <c r="G651" s="278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6" t="s">
        <v>48</v>
      </c>
      <c r="E652" s="277"/>
      <c r="F652" s="278"/>
      <c r="G652" s="278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6" t="s">
        <v>45</v>
      </c>
      <c r="E653" s="277" t="s">
        <v>8</v>
      </c>
      <c r="F653" s="278">
        <v>12000</v>
      </c>
      <c r="G653" s="278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6" t="s">
        <v>48</v>
      </c>
      <c r="E654" s="277"/>
      <c r="F654" s="278"/>
      <c r="G654" s="278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6" t="s">
        <v>48</v>
      </c>
      <c r="E655" s="277"/>
      <c r="F655" s="278"/>
      <c r="G655" s="278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6" t="s">
        <v>48</v>
      </c>
      <c r="E656" s="277"/>
      <c r="F656" s="278"/>
      <c r="G656" s="278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6" t="s">
        <v>47</v>
      </c>
      <c r="E657" s="277" t="s">
        <v>14</v>
      </c>
      <c r="F657" s="278">
        <v>19800</v>
      </c>
      <c r="G657" s="278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6" t="s">
        <v>47</v>
      </c>
      <c r="E658" s="277" t="s">
        <v>14</v>
      </c>
      <c r="F658" s="278">
        <v>20500</v>
      </c>
      <c r="G658" s="278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6" t="s">
        <v>47</v>
      </c>
      <c r="E659" s="277" t="s">
        <v>14</v>
      </c>
      <c r="F659" s="278">
        <v>27500</v>
      </c>
      <c r="G659" s="278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6" t="s">
        <v>47</v>
      </c>
      <c r="E660" s="277" t="s">
        <v>14</v>
      </c>
      <c r="F660" s="278">
        <v>14900</v>
      </c>
      <c r="G660" s="278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6" t="s">
        <v>47</v>
      </c>
      <c r="E661" s="277" t="s">
        <v>14</v>
      </c>
      <c r="F661" s="278">
        <v>27900</v>
      </c>
      <c r="G661" s="278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6" t="s">
        <v>47</v>
      </c>
      <c r="E662" s="277" t="s">
        <v>14</v>
      </c>
      <c r="F662" s="278">
        <v>33000</v>
      </c>
      <c r="G662" s="278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6" t="s">
        <v>47</v>
      </c>
      <c r="E663" s="277" t="s">
        <v>14</v>
      </c>
      <c r="F663" s="278">
        <v>27900</v>
      </c>
      <c r="G663" s="278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6" t="s">
        <v>47</v>
      </c>
      <c r="E664" s="277" t="s">
        <v>14</v>
      </c>
      <c r="F664" s="278">
        <v>37600</v>
      </c>
      <c r="G664" s="278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6" t="s">
        <v>47</v>
      </c>
      <c r="E665" s="277" t="s">
        <v>14</v>
      </c>
      <c r="F665" s="278">
        <v>27900</v>
      </c>
      <c r="G665" s="278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6" t="s">
        <v>47</v>
      </c>
      <c r="E666" s="277" t="s">
        <v>14</v>
      </c>
      <c r="F666" s="278">
        <v>39800</v>
      </c>
      <c r="G666" s="278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6" t="s">
        <v>47</v>
      </c>
      <c r="E667" s="277" t="s">
        <v>14</v>
      </c>
      <c r="F667" s="278">
        <v>24700</v>
      </c>
      <c r="G667" s="278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6" t="s">
        <v>47</v>
      </c>
      <c r="E668" s="277" t="s">
        <v>14</v>
      </c>
      <c r="F668" s="278">
        <v>33700</v>
      </c>
      <c r="G668" s="278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6" t="s">
        <v>47</v>
      </c>
      <c r="E669" s="277" t="s">
        <v>14</v>
      </c>
      <c r="F669" s="278">
        <v>25800</v>
      </c>
      <c r="G669" s="278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6" t="s">
        <v>47</v>
      </c>
      <c r="E670" s="277" t="s">
        <v>14</v>
      </c>
      <c r="F670" s="278">
        <v>19100</v>
      </c>
      <c r="G670" s="278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6" t="s">
        <v>47</v>
      </c>
      <c r="E671" s="277" t="s">
        <v>14</v>
      </c>
      <c r="F671" s="278">
        <v>19800</v>
      </c>
      <c r="G671" s="278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6" t="s">
        <v>47</v>
      </c>
      <c r="E672" s="277" t="s">
        <v>14</v>
      </c>
      <c r="F672" s="278">
        <v>19800</v>
      </c>
      <c r="G672" s="278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6" t="s">
        <v>47</v>
      </c>
      <c r="E673" s="277" t="s">
        <v>14</v>
      </c>
      <c r="F673" s="278">
        <v>20500</v>
      </c>
      <c r="G673" s="278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6" t="s">
        <v>47</v>
      </c>
      <c r="E674" s="277" t="s">
        <v>14</v>
      </c>
      <c r="F674" s="278">
        <v>20500</v>
      </c>
      <c r="G674" s="278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6" t="s">
        <v>47</v>
      </c>
      <c r="E675" s="277" t="s">
        <v>14</v>
      </c>
      <c r="F675" s="278">
        <v>27500</v>
      </c>
      <c r="G675" s="278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6" t="s">
        <v>47</v>
      </c>
      <c r="E676" s="277" t="s">
        <v>14</v>
      </c>
      <c r="F676" s="278">
        <v>27500</v>
      </c>
      <c r="G676" s="278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6" t="s">
        <v>47</v>
      </c>
      <c r="E677" s="277" t="s">
        <v>14</v>
      </c>
      <c r="F677" s="278">
        <v>22100</v>
      </c>
      <c r="G677" s="278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6" t="s">
        <v>48</v>
      </c>
      <c r="E678" s="277"/>
      <c r="F678" s="278"/>
      <c r="G678" s="278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6" t="s">
        <v>48</v>
      </c>
      <c r="E679" s="277"/>
      <c r="F679" s="278"/>
      <c r="G679" s="278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6" t="s">
        <v>47</v>
      </c>
      <c r="E680" s="277" t="s">
        <v>14</v>
      </c>
      <c r="F680" s="278">
        <v>53200</v>
      </c>
      <c r="G680" s="278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6" t="s">
        <v>47</v>
      </c>
      <c r="E681" s="277" t="s">
        <v>14</v>
      </c>
      <c r="F681" s="278">
        <v>57800</v>
      </c>
      <c r="G681" s="278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6" t="s">
        <v>47</v>
      </c>
      <c r="E682" s="277" t="s">
        <v>14</v>
      </c>
      <c r="F682" s="278">
        <v>57800</v>
      </c>
      <c r="G682" s="278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6" t="s">
        <v>47</v>
      </c>
      <c r="E683" s="277" t="s">
        <v>14</v>
      </c>
      <c r="F683" s="278">
        <v>80100</v>
      </c>
      <c r="G683" s="278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6" t="s">
        <v>47</v>
      </c>
      <c r="E684" s="277" t="s">
        <v>14</v>
      </c>
      <c r="F684" s="278">
        <v>30000</v>
      </c>
      <c r="G684" s="278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6" t="s">
        <v>47</v>
      </c>
      <c r="E685" s="277" t="s">
        <v>14</v>
      </c>
      <c r="F685" s="278">
        <v>80100</v>
      </c>
      <c r="G685" s="278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6" t="s">
        <v>47</v>
      </c>
      <c r="E686" s="277" t="s">
        <v>14</v>
      </c>
      <c r="F686" s="278">
        <v>84000</v>
      </c>
      <c r="G686" s="278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6" t="s">
        <v>47</v>
      </c>
      <c r="E687" s="277" t="s">
        <v>14</v>
      </c>
      <c r="F687" s="278">
        <v>44000</v>
      </c>
      <c r="G687" s="278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6" t="s">
        <v>47</v>
      </c>
      <c r="E688" s="277" t="s">
        <v>14</v>
      </c>
      <c r="F688" s="278">
        <v>70300</v>
      </c>
      <c r="G688" s="278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6" t="s">
        <v>47</v>
      </c>
      <c r="E689" s="277" t="s">
        <v>14</v>
      </c>
      <c r="F689" s="278">
        <v>70300</v>
      </c>
      <c r="G689" s="278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6" t="s">
        <v>47</v>
      </c>
      <c r="E690" s="277" t="s">
        <v>14</v>
      </c>
      <c r="F690" s="278">
        <v>45200</v>
      </c>
      <c r="G690" s="278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6" t="s">
        <v>47</v>
      </c>
      <c r="E691" s="277" t="s">
        <v>14</v>
      </c>
      <c r="F691" s="278">
        <v>80900</v>
      </c>
      <c r="G691" s="278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6" t="s">
        <v>47</v>
      </c>
      <c r="E692" s="277" t="s">
        <v>14</v>
      </c>
      <c r="F692" s="278">
        <v>80900</v>
      </c>
      <c r="G692" s="278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6" t="s">
        <v>47</v>
      </c>
      <c r="E693" s="277" t="s">
        <v>14</v>
      </c>
      <c r="F693" s="278">
        <v>82500</v>
      </c>
      <c r="G693" s="278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6" t="s">
        <v>47</v>
      </c>
      <c r="E694" s="277" t="s">
        <v>14</v>
      </c>
      <c r="F694" s="278">
        <v>42100</v>
      </c>
      <c r="G694" s="278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6" t="s">
        <v>47</v>
      </c>
      <c r="E695" s="277" t="s">
        <v>14</v>
      </c>
      <c r="F695" s="278">
        <v>42100</v>
      </c>
      <c r="G695" s="278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6" t="s">
        <v>47</v>
      </c>
      <c r="E696" s="277" t="s">
        <v>14</v>
      </c>
      <c r="F696" s="278">
        <v>45200</v>
      </c>
      <c r="G696" s="278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6" t="s">
        <v>47</v>
      </c>
      <c r="E697" s="277" t="s">
        <v>14</v>
      </c>
      <c r="F697" s="278">
        <v>45200</v>
      </c>
      <c r="G697" s="278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6" t="s">
        <v>47</v>
      </c>
      <c r="E698" s="277" t="s">
        <v>14</v>
      </c>
      <c r="F698" s="278">
        <v>45200</v>
      </c>
      <c r="G698" s="278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6" t="s">
        <v>47</v>
      </c>
      <c r="E699" s="277" t="s">
        <v>14</v>
      </c>
      <c r="F699" s="278">
        <v>45200</v>
      </c>
      <c r="G699" s="278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6" t="s">
        <v>47</v>
      </c>
      <c r="E700" s="277" t="s">
        <v>14</v>
      </c>
      <c r="F700" s="278">
        <v>40200</v>
      </c>
      <c r="G700" s="278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6" t="s">
        <v>47</v>
      </c>
      <c r="E701" s="277" t="s">
        <v>14</v>
      </c>
      <c r="F701" s="278">
        <v>37200</v>
      </c>
      <c r="G701" s="278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6" t="s">
        <v>47</v>
      </c>
      <c r="E702" s="277" t="s">
        <v>14</v>
      </c>
      <c r="F702" s="278">
        <v>37200</v>
      </c>
      <c r="G702" s="278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6" t="s">
        <v>47</v>
      </c>
      <c r="E703" s="277" t="s">
        <v>14</v>
      </c>
      <c r="F703" s="278">
        <v>37200</v>
      </c>
      <c r="G703" s="278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6" t="s">
        <v>47</v>
      </c>
      <c r="E704" s="277" t="s">
        <v>14</v>
      </c>
      <c r="F704" s="278">
        <v>326300</v>
      </c>
      <c r="G704" s="278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6" t="s">
        <v>47</v>
      </c>
      <c r="E705" s="277" t="s">
        <v>14</v>
      </c>
      <c r="F705" s="278">
        <v>78300</v>
      </c>
      <c r="G705" s="278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6" t="s">
        <v>47</v>
      </c>
      <c r="E706" s="277" t="s">
        <v>14</v>
      </c>
      <c r="F706" s="278">
        <v>78300</v>
      </c>
      <c r="G706" s="278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6" t="s">
        <v>47</v>
      </c>
      <c r="E707" s="277" t="s">
        <v>14</v>
      </c>
      <c r="F707" s="278">
        <v>74600</v>
      </c>
      <c r="G707" s="278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6" t="s">
        <v>47</v>
      </c>
      <c r="E708" s="277" t="s">
        <v>14</v>
      </c>
      <c r="F708" s="278">
        <v>51900</v>
      </c>
      <c r="G708" s="278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6" t="s">
        <v>47</v>
      </c>
      <c r="E709" s="277" t="s">
        <v>14</v>
      </c>
      <c r="F709" s="278">
        <v>51900</v>
      </c>
      <c r="G709" s="278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6" t="s">
        <v>47</v>
      </c>
      <c r="E710" s="277" t="s">
        <v>14</v>
      </c>
      <c r="F710" s="278">
        <v>75600</v>
      </c>
      <c r="G710" s="278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6" t="s">
        <v>47</v>
      </c>
      <c r="E711" s="277" t="s">
        <v>14</v>
      </c>
      <c r="F711" s="278">
        <v>75600</v>
      </c>
      <c r="G711" s="278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6" t="s">
        <v>47</v>
      </c>
      <c r="E712" s="277" t="s">
        <v>14</v>
      </c>
      <c r="F712" s="278">
        <v>66800</v>
      </c>
      <c r="G712" s="278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6" t="s">
        <v>47</v>
      </c>
      <c r="E713" s="277" t="s">
        <v>14</v>
      </c>
      <c r="F713" s="278">
        <v>62400</v>
      </c>
      <c r="G713" s="278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6" t="s">
        <v>47</v>
      </c>
      <c r="E714" s="277" t="s">
        <v>14</v>
      </c>
      <c r="F714" s="278">
        <v>81300</v>
      </c>
      <c r="G714" s="278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6" t="s">
        <v>47</v>
      </c>
      <c r="E715" s="277" t="s">
        <v>14</v>
      </c>
      <c r="F715" s="278">
        <v>94400</v>
      </c>
      <c r="G715" s="278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6" t="s">
        <v>47</v>
      </c>
      <c r="E716" s="277" t="s">
        <v>14</v>
      </c>
      <c r="F716" s="278">
        <v>82500</v>
      </c>
      <c r="G716" s="278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6" t="s">
        <v>47</v>
      </c>
      <c r="E717" s="277" t="s">
        <v>14</v>
      </c>
      <c r="F717" s="278">
        <v>109200</v>
      </c>
      <c r="G717" s="278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6" t="s">
        <v>47</v>
      </c>
      <c r="E718" s="277" t="s">
        <v>14</v>
      </c>
      <c r="F718" s="278">
        <v>106900</v>
      </c>
      <c r="G718" s="278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6" t="s">
        <v>47</v>
      </c>
      <c r="E719" s="277" t="s">
        <v>14</v>
      </c>
      <c r="F719" s="278">
        <v>104400</v>
      </c>
      <c r="G719" s="278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6" t="s">
        <v>47</v>
      </c>
      <c r="E720" s="277" t="s">
        <v>14</v>
      </c>
      <c r="F720" s="278">
        <v>103500</v>
      </c>
      <c r="G720" s="278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6" t="s">
        <v>47</v>
      </c>
      <c r="E721" s="277" t="s">
        <v>14</v>
      </c>
      <c r="F721" s="278">
        <v>111100</v>
      </c>
      <c r="G721" s="278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6" t="s">
        <v>47</v>
      </c>
      <c r="E722" s="277" t="s">
        <v>14</v>
      </c>
      <c r="F722" s="278">
        <v>108700</v>
      </c>
      <c r="G722" s="278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6" t="s">
        <v>47</v>
      </c>
      <c r="E723" s="277" t="s">
        <v>14</v>
      </c>
      <c r="F723" s="278">
        <v>218400</v>
      </c>
      <c r="G723" s="278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6" t="s">
        <v>47</v>
      </c>
      <c r="E724" s="277" t="s">
        <v>14</v>
      </c>
      <c r="F724" s="278">
        <v>222500</v>
      </c>
      <c r="G724" s="278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6" t="s">
        <v>47</v>
      </c>
      <c r="E725" s="277" t="s">
        <v>14</v>
      </c>
      <c r="F725" s="278">
        <v>173300</v>
      </c>
      <c r="G725" s="278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6" t="s">
        <v>47</v>
      </c>
      <c r="E726" s="277" t="s">
        <v>14</v>
      </c>
      <c r="F726" s="278">
        <v>279500</v>
      </c>
      <c r="G726" s="278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6" t="s">
        <v>47</v>
      </c>
      <c r="E727" s="277" t="s">
        <v>14</v>
      </c>
      <c r="F727" s="278">
        <v>89800</v>
      </c>
      <c r="G727" s="278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6" t="s">
        <v>47</v>
      </c>
      <c r="E728" s="277" t="s">
        <v>14</v>
      </c>
      <c r="F728" s="278">
        <v>102600</v>
      </c>
      <c r="G728" s="278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6" t="s">
        <v>47</v>
      </c>
      <c r="E729" s="277" t="s">
        <v>14</v>
      </c>
      <c r="F729" s="278">
        <v>109700</v>
      </c>
      <c r="G729" s="278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6" t="s">
        <v>48</v>
      </c>
      <c r="E730" s="277"/>
      <c r="F730" s="278"/>
      <c r="G730" s="278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6" t="s">
        <v>48</v>
      </c>
      <c r="E731" s="277"/>
      <c r="F731" s="278"/>
      <c r="G731" s="278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6" t="s">
        <v>47</v>
      </c>
      <c r="E732" s="277" t="s">
        <v>14</v>
      </c>
      <c r="F732" s="278">
        <v>71900</v>
      </c>
      <c r="G732" s="278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6" t="s">
        <v>47</v>
      </c>
      <c r="E733" s="277" t="s">
        <v>14</v>
      </c>
      <c r="F733" s="278">
        <v>64700</v>
      </c>
      <c r="G733" s="278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6" t="s">
        <v>47</v>
      </c>
      <c r="E734" s="277" t="s">
        <v>14</v>
      </c>
      <c r="F734" s="278">
        <v>88700</v>
      </c>
      <c r="G734" s="278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6" t="s">
        <v>47</v>
      </c>
      <c r="E735" s="277" t="s">
        <v>14</v>
      </c>
      <c r="F735" s="278">
        <v>92500</v>
      </c>
      <c r="G735" s="278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6" t="s">
        <v>47</v>
      </c>
      <c r="E736" s="277" t="s">
        <v>14</v>
      </c>
      <c r="F736" s="278">
        <v>119100</v>
      </c>
      <c r="G736" s="278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6" t="s">
        <v>47</v>
      </c>
      <c r="E737" s="277" t="s">
        <v>14</v>
      </c>
      <c r="F737" s="278">
        <v>202200</v>
      </c>
      <c r="G737" s="278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6" t="s">
        <v>48</v>
      </c>
      <c r="E738" s="277"/>
      <c r="F738" s="278"/>
      <c r="G738" s="278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6" t="s">
        <v>48</v>
      </c>
      <c r="E739" s="277"/>
      <c r="F739" s="278"/>
      <c r="G739" s="278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6" t="s">
        <v>47</v>
      </c>
      <c r="E740" s="277" t="s">
        <v>14</v>
      </c>
      <c r="F740" s="278">
        <v>83600</v>
      </c>
      <c r="G740" s="278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6" t="s">
        <v>47</v>
      </c>
      <c r="E741" s="277" t="s">
        <v>14</v>
      </c>
      <c r="F741" s="278">
        <v>83300</v>
      </c>
      <c r="G741" s="278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6" t="s">
        <v>47</v>
      </c>
      <c r="E742" s="277" t="s">
        <v>14</v>
      </c>
      <c r="F742" s="278">
        <v>83300</v>
      </c>
      <c r="G742" s="278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6" t="s">
        <v>47</v>
      </c>
      <c r="E743" s="277" t="s">
        <v>14</v>
      </c>
      <c r="F743" s="278">
        <v>88300</v>
      </c>
      <c r="G743" s="278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6" t="s">
        <v>47</v>
      </c>
      <c r="E744" s="277" t="s">
        <v>14</v>
      </c>
      <c r="F744" s="278">
        <v>93300</v>
      </c>
      <c r="G744" s="278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6" t="s">
        <v>47</v>
      </c>
      <c r="E745" s="277" t="s">
        <v>14</v>
      </c>
      <c r="F745" s="278">
        <v>81300</v>
      </c>
      <c r="G745" s="278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6" t="s">
        <v>47</v>
      </c>
      <c r="E746" s="277" t="s">
        <v>14</v>
      </c>
      <c r="F746" s="278">
        <v>84900</v>
      </c>
      <c r="G746" s="278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6" t="s">
        <v>47</v>
      </c>
      <c r="E747" s="277" t="s">
        <v>14</v>
      </c>
      <c r="F747" s="278">
        <v>94400</v>
      </c>
      <c r="G747" s="278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6" t="s">
        <v>47</v>
      </c>
      <c r="E748" s="277" t="s">
        <v>14</v>
      </c>
      <c r="F748" s="278">
        <v>89400</v>
      </c>
      <c r="G748" s="278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6" t="s">
        <v>47</v>
      </c>
      <c r="E749" s="277" t="s">
        <v>14</v>
      </c>
      <c r="F749" s="278">
        <v>87600</v>
      </c>
      <c r="G749" s="278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1" t="s">
        <v>1511</v>
      </c>
      <c r="D750" s="276" t="s">
        <v>47</v>
      </c>
      <c r="E750" s="277" t="s">
        <v>14</v>
      </c>
      <c r="F750" s="278">
        <v>87600</v>
      </c>
      <c r="G750" s="278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6" t="s">
        <v>47</v>
      </c>
      <c r="E751" s="277" t="s">
        <v>14</v>
      </c>
      <c r="F751" s="278">
        <v>111100</v>
      </c>
      <c r="G751" s="278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6" t="s">
        <v>47</v>
      </c>
      <c r="E752" s="277" t="s">
        <v>14</v>
      </c>
      <c r="F752" s="278">
        <v>102000</v>
      </c>
      <c r="G752" s="278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6" t="s">
        <v>47</v>
      </c>
      <c r="E753" s="277" t="s">
        <v>14</v>
      </c>
      <c r="F753" s="278">
        <v>82500</v>
      </c>
      <c r="G753" s="278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6" t="s">
        <v>47</v>
      </c>
      <c r="E754" s="277" t="s">
        <v>14</v>
      </c>
      <c r="F754" s="278">
        <v>106900</v>
      </c>
      <c r="G754" s="278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6" t="s">
        <v>47</v>
      </c>
      <c r="E755" s="277" t="s">
        <v>14</v>
      </c>
      <c r="F755" s="278">
        <v>109200</v>
      </c>
      <c r="G755" s="278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6" t="s">
        <v>47</v>
      </c>
      <c r="E756" s="277" t="s">
        <v>14</v>
      </c>
      <c r="F756" s="278">
        <v>96900</v>
      </c>
      <c r="G756" s="278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6" t="s">
        <v>47</v>
      </c>
      <c r="E757" s="277" t="s">
        <v>14</v>
      </c>
      <c r="F757" s="278">
        <v>107700</v>
      </c>
      <c r="G757" s="278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6" t="s">
        <v>47</v>
      </c>
      <c r="E758" s="277" t="s">
        <v>14</v>
      </c>
      <c r="F758" s="278">
        <v>104400</v>
      </c>
      <c r="G758" s="278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6" t="s">
        <v>47</v>
      </c>
      <c r="E759" s="277" t="s">
        <v>14</v>
      </c>
      <c r="F759" s="278">
        <v>194600</v>
      </c>
      <c r="G759" s="278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6" t="s">
        <v>47</v>
      </c>
      <c r="E760" s="277" t="s">
        <v>14</v>
      </c>
      <c r="F760" s="278">
        <v>106600</v>
      </c>
      <c r="G760" s="278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6" t="s">
        <v>47</v>
      </c>
      <c r="E761" s="277" t="s">
        <v>14</v>
      </c>
      <c r="F761" s="278">
        <v>113200</v>
      </c>
      <c r="G761" s="278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6" t="s">
        <v>47</v>
      </c>
      <c r="E762" s="277" t="s">
        <v>14</v>
      </c>
      <c r="F762" s="278">
        <v>133200</v>
      </c>
      <c r="G762" s="278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6" t="s">
        <v>47</v>
      </c>
      <c r="E763" s="277" t="s">
        <v>14</v>
      </c>
      <c r="F763" s="278">
        <v>113200</v>
      </c>
      <c r="G763" s="278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6" t="s">
        <v>47</v>
      </c>
      <c r="E764" s="277" t="s">
        <v>14</v>
      </c>
      <c r="F764" s="278">
        <v>103500</v>
      </c>
      <c r="G764" s="278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6" t="s">
        <v>47</v>
      </c>
      <c r="E765" s="277" t="s">
        <v>14</v>
      </c>
      <c r="F765" s="278">
        <v>108700</v>
      </c>
      <c r="G765" s="278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1" t="s">
        <v>1512</v>
      </c>
      <c r="D766" s="276" t="s">
        <v>47</v>
      </c>
      <c r="E766" s="277" t="s">
        <v>14</v>
      </c>
      <c r="F766" s="278">
        <v>111100</v>
      </c>
      <c r="G766" s="278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6" t="s">
        <v>47</v>
      </c>
      <c r="E767" s="277" t="s">
        <v>14</v>
      </c>
      <c r="F767" s="278">
        <v>214300</v>
      </c>
      <c r="G767" s="278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6" t="s">
        <v>47</v>
      </c>
      <c r="E768" s="277" t="s">
        <v>14</v>
      </c>
      <c r="F768" s="278">
        <v>197500</v>
      </c>
      <c r="G768" s="278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6" t="s">
        <v>47</v>
      </c>
      <c r="E769" s="277" t="s">
        <v>14</v>
      </c>
      <c r="F769" s="278">
        <v>219500</v>
      </c>
      <c r="G769" s="278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1" t="s">
        <v>1513</v>
      </c>
      <c r="D770" s="276" t="s">
        <v>47</v>
      </c>
      <c r="E770" s="277" t="s">
        <v>14</v>
      </c>
      <c r="F770" s="278">
        <v>197500</v>
      </c>
      <c r="G770" s="278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6" t="s">
        <v>47</v>
      </c>
      <c r="E771" s="277" t="s">
        <v>14</v>
      </c>
      <c r="F771" s="278">
        <v>218400</v>
      </c>
      <c r="G771" s="278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6" t="s">
        <v>47</v>
      </c>
      <c r="E772" s="277" t="s">
        <v>14</v>
      </c>
      <c r="F772" s="278">
        <v>222500</v>
      </c>
      <c r="G772" s="278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1" t="s">
        <v>1514</v>
      </c>
      <c r="D773" s="276" t="s">
        <v>47</v>
      </c>
      <c r="E773" s="277" t="s">
        <v>14</v>
      </c>
      <c r="F773" s="278">
        <v>173300</v>
      </c>
      <c r="G773" s="278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1" t="s">
        <v>1515</v>
      </c>
      <c r="D774" s="276" t="s">
        <v>47</v>
      </c>
      <c r="E774" s="277" t="s">
        <v>14</v>
      </c>
      <c r="F774" s="278">
        <v>279500</v>
      </c>
      <c r="G774" s="278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6" t="s">
        <v>47</v>
      </c>
      <c r="E775" s="277" t="s">
        <v>14</v>
      </c>
      <c r="F775" s="278">
        <v>93500</v>
      </c>
      <c r="G775" s="278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6" t="s">
        <v>47</v>
      </c>
      <c r="E776" s="277" t="s">
        <v>14</v>
      </c>
      <c r="F776" s="278">
        <v>93500</v>
      </c>
      <c r="G776" s="278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6" t="s">
        <v>47</v>
      </c>
      <c r="E777" s="277" t="s">
        <v>14</v>
      </c>
      <c r="F777" s="278">
        <v>89800</v>
      </c>
      <c r="G777" s="278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6" t="s">
        <v>47</v>
      </c>
      <c r="E778" s="277" t="s">
        <v>14</v>
      </c>
      <c r="F778" s="278">
        <v>113300</v>
      </c>
      <c r="G778" s="278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6" t="s">
        <v>47</v>
      </c>
      <c r="E779" s="277" t="s">
        <v>14</v>
      </c>
      <c r="F779" s="278">
        <v>113300</v>
      </c>
      <c r="G779" s="278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6" t="s">
        <v>47</v>
      </c>
      <c r="E780" s="277" t="s">
        <v>14</v>
      </c>
      <c r="F780" s="278">
        <v>102600</v>
      </c>
      <c r="G780" s="278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6" t="s">
        <v>47</v>
      </c>
      <c r="E781" s="277" t="s">
        <v>14</v>
      </c>
      <c r="F781" s="278">
        <v>114600</v>
      </c>
      <c r="G781" s="278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6" t="s">
        <v>47</v>
      </c>
      <c r="E782" s="277" t="s">
        <v>14</v>
      </c>
      <c r="F782" s="278">
        <v>118400</v>
      </c>
      <c r="G782" s="278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6" t="s">
        <v>47</v>
      </c>
      <c r="E783" s="277" t="s">
        <v>14</v>
      </c>
      <c r="F783" s="278">
        <v>109700</v>
      </c>
      <c r="G783" s="278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6" t="s">
        <v>48</v>
      </c>
      <c r="E784" s="277"/>
      <c r="F784" s="278"/>
      <c r="G784" s="278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6" t="s">
        <v>48</v>
      </c>
      <c r="E785" s="277"/>
      <c r="F785" s="278"/>
      <c r="G785" s="278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6" t="s">
        <v>47</v>
      </c>
      <c r="E786" s="277" t="s">
        <v>14</v>
      </c>
      <c r="F786" s="278">
        <v>166200</v>
      </c>
      <c r="G786" s="278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6" t="s">
        <v>47</v>
      </c>
      <c r="E787" s="277" t="s">
        <v>14</v>
      </c>
      <c r="F787" s="278">
        <v>169000</v>
      </c>
      <c r="G787" s="278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6" t="s">
        <v>47</v>
      </c>
      <c r="E788" s="277" t="s">
        <v>14</v>
      </c>
      <c r="F788" s="278">
        <v>169000</v>
      </c>
      <c r="G788" s="278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6" t="s">
        <v>47</v>
      </c>
      <c r="E789" s="277" t="s">
        <v>14</v>
      </c>
      <c r="F789" s="278">
        <v>177200</v>
      </c>
      <c r="G789" s="278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6" t="s">
        <v>47</v>
      </c>
      <c r="E790" s="277" t="s">
        <v>14</v>
      </c>
      <c r="F790" s="278">
        <v>177200</v>
      </c>
      <c r="G790" s="278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6" t="s">
        <v>47</v>
      </c>
      <c r="E791" s="277" t="s">
        <v>14</v>
      </c>
      <c r="F791" s="278">
        <v>215500</v>
      </c>
      <c r="G791" s="278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6" t="s">
        <v>47</v>
      </c>
      <c r="E792" s="277" t="s">
        <v>14</v>
      </c>
      <c r="F792" s="278">
        <v>213100</v>
      </c>
      <c r="G792" s="278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6" t="s">
        <v>47</v>
      </c>
      <c r="E793" s="277" t="s">
        <v>14</v>
      </c>
      <c r="F793" s="278">
        <v>213100</v>
      </c>
      <c r="G793" s="278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6" t="s">
        <v>47</v>
      </c>
      <c r="E794" s="277" t="s">
        <v>14</v>
      </c>
      <c r="F794" s="278">
        <v>213100</v>
      </c>
      <c r="G794" s="278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1" t="s">
        <v>1517</v>
      </c>
      <c r="D795" s="276" t="s">
        <v>47</v>
      </c>
      <c r="E795" s="277" t="s">
        <v>14</v>
      </c>
      <c r="F795" s="278">
        <v>213100</v>
      </c>
      <c r="G795" s="278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6" t="s">
        <v>47</v>
      </c>
      <c r="E796" s="277" t="s">
        <v>14</v>
      </c>
      <c r="F796" s="278">
        <v>218400</v>
      </c>
      <c r="G796" s="278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6" t="s">
        <v>47</v>
      </c>
      <c r="E797" s="277" t="s">
        <v>14</v>
      </c>
      <c r="F797" s="278">
        <v>253600</v>
      </c>
      <c r="G797" s="278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6" t="s">
        <v>47</v>
      </c>
      <c r="E798" s="277" t="s">
        <v>14</v>
      </c>
      <c r="F798" s="278">
        <v>404400</v>
      </c>
      <c r="G798" s="278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6" t="s">
        <v>47</v>
      </c>
      <c r="E799" s="277" t="s">
        <v>14</v>
      </c>
      <c r="F799" s="278">
        <v>404400</v>
      </c>
      <c r="G799" s="278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6" t="s">
        <v>48</v>
      </c>
      <c r="E800" s="277"/>
      <c r="F800" s="278"/>
      <c r="G800" s="278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6" t="s">
        <v>48</v>
      </c>
      <c r="E801" s="277"/>
      <c r="F801" s="278"/>
      <c r="G801" s="278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6" t="s">
        <v>47</v>
      </c>
      <c r="E802" s="277" t="s">
        <v>14</v>
      </c>
      <c r="F802" s="278">
        <v>36000</v>
      </c>
      <c r="G802" s="278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6" t="s">
        <v>47</v>
      </c>
      <c r="E803" s="277" t="s">
        <v>14</v>
      </c>
      <c r="F803" s="278">
        <v>48100</v>
      </c>
      <c r="G803" s="278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6" t="s">
        <v>47</v>
      </c>
      <c r="E804" s="277" t="s">
        <v>14</v>
      </c>
      <c r="F804" s="278">
        <v>55300</v>
      </c>
      <c r="G804" s="278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6" t="s">
        <v>47</v>
      </c>
      <c r="E805" s="277" t="s">
        <v>14</v>
      </c>
      <c r="F805" s="278">
        <v>51500</v>
      </c>
      <c r="G805" s="278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6" t="s">
        <v>47</v>
      </c>
      <c r="E806" s="277" t="s">
        <v>14</v>
      </c>
      <c r="F806" s="278">
        <v>67900</v>
      </c>
      <c r="G806" s="278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6" t="s">
        <v>47</v>
      </c>
      <c r="E807" s="277" t="s">
        <v>14</v>
      </c>
      <c r="F807" s="278">
        <v>56700</v>
      </c>
      <c r="G807" s="278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6" t="s">
        <v>47</v>
      </c>
      <c r="E808" s="277" t="s">
        <v>14</v>
      </c>
      <c r="F808" s="278">
        <v>596900</v>
      </c>
      <c r="G808" s="278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6" t="s">
        <v>47</v>
      </c>
      <c r="E809" s="277" t="s">
        <v>14</v>
      </c>
      <c r="F809" s="278">
        <v>401500</v>
      </c>
      <c r="G809" s="278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6" t="s">
        <v>48</v>
      </c>
      <c r="E810" s="277"/>
      <c r="F810" s="278"/>
      <c r="G810" s="278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6" t="s">
        <v>48</v>
      </c>
      <c r="E811" s="277"/>
      <c r="F811" s="278"/>
      <c r="G811" s="278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6" t="s">
        <v>47</v>
      </c>
      <c r="E812" s="277" t="s">
        <v>14</v>
      </c>
      <c r="F812" s="278">
        <v>56400</v>
      </c>
      <c r="G812" s="278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6" t="s">
        <v>47</v>
      </c>
      <c r="E813" s="277" t="s">
        <v>14</v>
      </c>
      <c r="F813" s="278">
        <v>65400</v>
      </c>
      <c r="G813" s="278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6" t="s">
        <v>47</v>
      </c>
      <c r="E814" s="277" t="s">
        <v>14</v>
      </c>
      <c r="F814" s="278">
        <v>13600</v>
      </c>
      <c r="G814" s="278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6" t="s">
        <v>47</v>
      </c>
      <c r="E815" s="277" t="s">
        <v>14</v>
      </c>
      <c r="F815" s="278">
        <v>17800</v>
      </c>
      <c r="G815" s="278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6" t="s">
        <v>47</v>
      </c>
      <c r="E816" s="277" t="s">
        <v>14</v>
      </c>
      <c r="F816" s="278">
        <v>173100</v>
      </c>
      <c r="G816" s="278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6" t="s">
        <v>47</v>
      </c>
      <c r="E817" s="277" t="s">
        <v>14</v>
      </c>
      <c r="F817" s="278">
        <v>1539900</v>
      </c>
      <c r="G817" s="278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6" t="s">
        <v>47</v>
      </c>
      <c r="E818" s="277" t="s">
        <v>14</v>
      </c>
      <c r="F818" s="278">
        <v>26200</v>
      </c>
      <c r="G818" s="278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6" t="s">
        <v>47</v>
      </c>
      <c r="E819" s="277" t="s">
        <v>14</v>
      </c>
      <c r="F819" s="278">
        <v>22300</v>
      </c>
      <c r="G819" s="278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6" t="s">
        <v>47</v>
      </c>
      <c r="E820" s="277" t="s">
        <v>14</v>
      </c>
      <c r="F820" s="278">
        <v>26200</v>
      </c>
      <c r="G820" s="278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6" t="s">
        <v>47</v>
      </c>
      <c r="E821" s="277" t="s">
        <v>14</v>
      </c>
      <c r="F821" s="278">
        <v>26200</v>
      </c>
      <c r="G821" s="278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6" t="s">
        <v>47</v>
      </c>
      <c r="E822" s="277" t="s">
        <v>14</v>
      </c>
      <c r="F822" s="278">
        <v>58400</v>
      </c>
      <c r="G822" s="278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6" t="s">
        <v>47</v>
      </c>
      <c r="E823" s="277" t="s">
        <v>14</v>
      </c>
      <c r="F823" s="278">
        <v>45900</v>
      </c>
      <c r="G823" s="278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6" t="s">
        <v>47</v>
      </c>
      <c r="E824" s="277" t="s">
        <v>14</v>
      </c>
      <c r="F824" s="278">
        <v>58400</v>
      </c>
      <c r="G824" s="278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6" t="s">
        <v>47</v>
      </c>
      <c r="E825" s="277" t="s">
        <v>14</v>
      </c>
      <c r="F825" s="278">
        <v>58400</v>
      </c>
      <c r="G825" s="278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6" t="s">
        <v>47</v>
      </c>
      <c r="E826" s="277" t="s">
        <v>14</v>
      </c>
      <c r="F826" s="278">
        <v>45900</v>
      </c>
      <c r="G826" s="278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6" t="s">
        <v>47</v>
      </c>
      <c r="E827" s="277" t="s">
        <v>14</v>
      </c>
      <c r="F827" s="278">
        <v>43100</v>
      </c>
      <c r="G827" s="278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6" t="s">
        <v>47</v>
      </c>
      <c r="E828" s="277" t="s">
        <v>14</v>
      </c>
      <c r="F828" s="278">
        <v>57400</v>
      </c>
      <c r="G828" s="278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6" t="s">
        <v>47</v>
      </c>
      <c r="E829" s="277" t="s">
        <v>14</v>
      </c>
      <c r="F829" s="278">
        <v>45900</v>
      </c>
      <c r="G829" s="278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6" t="s">
        <v>47</v>
      </c>
      <c r="E830" s="277" t="s">
        <v>14</v>
      </c>
      <c r="F830" s="278">
        <v>3843100</v>
      </c>
      <c r="G830" s="278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6" t="s">
        <v>47</v>
      </c>
      <c r="E831" s="277" t="s">
        <v>14</v>
      </c>
      <c r="F831" s="278">
        <v>39700</v>
      </c>
      <c r="G831" s="278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6" t="s">
        <v>47</v>
      </c>
      <c r="E832" s="277" t="s">
        <v>14</v>
      </c>
      <c r="F832" s="278">
        <v>58000</v>
      </c>
      <c r="G832" s="278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6" t="s">
        <v>47</v>
      </c>
      <c r="E833" s="277" t="s">
        <v>14</v>
      </c>
      <c r="F833" s="278">
        <v>31300</v>
      </c>
      <c r="G833" s="278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6" t="s">
        <v>47</v>
      </c>
      <c r="E834" s="277" t="s">
        <v>14</v>
      </c>
      <c r="F834" s="278">
        <v>45600</v>
      </c>
      <c r="G834" s="278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6" t="s">
        <v>47</v>
      </c>
      <c r="E835" s="277" t="s">
        <v>14</v>
      </c>
      <c r="F835" s="278">
        <v>36600</v>
      </c>
      <c r="G835" s="278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6" t="s">
        <v>47</v>
      </c>
      <c r="E836" s="277" t="s">
        <v>14</v>
      </c>
      <c r="F836" s="278">
        <v>36600</v>
      </c>
      <c r="G836" s="278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6" t="s">
        <v>47</v>
      </c>
      <c r="E837" s="277" t="s">
        <v>14</v>
      </c>
      <c r="F837" s="278">
        <v>36600</v>
      </c>
      <c r="G837" s="278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6" t="s">
        <v>47</v>
      </c>
      <c r="E838" s="277" t="s">
        <v>14</v>
      </c>
      <c r="F838" s="278">
        <v>50900</v>
      </c>
      <c r="G838" s="278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6" t="s">
        <v>47</v>
      </c>
      <c r="E839" s="277" t="s">
        <v>14</v>
      </c>
      <c r="F839" s="278">
        <v>50900</v>
      </c>
      <c r="G839" s="278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6" t="s">
        <v>47</v>
      </c>
      <c r="E840" s="277" t="s">
        <v>14</v>
      </c>
      <c r="F840" s="278">
        <v>50900</v>
      </c>
      <c r="G840" s="278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6" t="s">
        <v>47</v>
      </c>
      <c r="E841" s="277" t="s">
        <v>14</v>
      </c>
      <c r="F841" s="278">
        <v>142600</v>
      </c>
      <c r="G841" s="278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6" t="s">
        <v>47</v>
      </c>
      <c r="E842" s="277" t="s">
        <v>14</v>
      </c>
      <c r="F842" s="278">
        <v>142600</v>
      </c>
      <c r="G842" s="278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6" t="s">
        <v>47</v>
      </c>
      <c r="E843" s="277" t="s">
        <v>14</v>
      </c>
      <c r="F843" s="278">
        <v>54400</v>
      </c>
      <c r="G843" s="278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6" t="s">
        <v>47</v>
      </c>
      <c r="E844" s="277" t="s">
        <v>14</v>
      </c>
      <c r="F844" s="278">
        <v>50700</v>
      </c>
      <c r="G844" s="278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6" t="s">
        <v>47</v>
      </c>
      <c r="E845" s="277" t="s">
        <v>14</v>
      </c>
      <c r="F845" s="278">
        <v>50700</v>
      </c>
      <c r="G845" s="278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6" t="s">
        <v>47</v>
      </c>
      <c r="E846" s="277" t="s">
        <v>14</v>
      </c>
      <c r="F846" s="278">
        <v>762100</v>
      </c>
      <c r="G846" s="278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6" t="s">
        <v>47</v>
      </c>
      <c r="E847" s="277" t="s">
        <v>14</v>
      </c>
      <c r="F847" s="278">
        <v>13000</v>
      </c>
      <c r="G847" s="278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6" t="s">
        <v>47</v>
      </c>
      <c r="E848" s="277" t="s">
        <v>14</v>
      </c>
      <c r="F848" s="278">
        <v>614700</v>
      </c>
      <c r="G848" s="278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6" t="s">
        <v>47</v>
      </c>
      <c r="E849" s="277" t="s">
        <v>14</v>
      </c>
      <c r="F849" s="278">
        <v>829000</v>
      </c>
      <c r="G849" s="278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6" t="s">
        <v>47</v>
      </c>
      <c r="E850" s="277" t="s">
        <v>14</v>
      </c>
      <c r="F850" s="278">
        <v>179200</v>
      </c>
      <c r="G850" s="278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6" t="s">
        <v>47</v>
      </c>
      <c r="E851" s="277" t="s">
        <v>473</v>
      </c>
      <c r="F851" s="278">
        <v>14370.766666666666</v>
      </c>
      <c r="G851" s="278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6" t="s">
        <v>48</v>
      </c>
      <c r="E852" s="277"/>
      <c r="F852" s="278"/>
      <c r="G852" s="278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6" t="s">
        <v>48</v>
      </c>
      <c r="E853" s="277"/>
      <c r="F853" s="278"/>
      <c r="G853" s="278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6" t="s">
        <v>47</v>
      </c>
      <c r="E854" s="277" t="s">
        <v>14</v>
      </c>
      <c r="F854" s="278">
        <v>1568200</v>
      </c>
      <c r="G854" s="278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6" t="s">
        <v>47</v>
      </c>
      <c r="E855" s="277" t="s">
        <v>14</v>
      </c>
      <c r="F855" s="278">
        <v>3467100</v>
      </c>
      <c r="G855" s="278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6" t="s">
        <v>47</v>
      </c>
      <c r="E856" s="277" t="s">
        <v>14</v>
      </c>
      <c r="F856" s="278">
        <v>3467100</v>
      </c>
      <c r="G856" s="278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6" t="s">
        <v>47</v>
      </c>
      <c r="E857" s="277" t="s">
        <v>14</v>
      </c>
      <c r="F857" s="278">
        <v>1515700</v>
      </c>
      <c r="G857" s="278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6"/>
      <c r="E858" s="277"/>
      <c r="F858" s="278"/>
      <c r="G858" s="278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6" t="s">
        <v>48</v>
      </c>
      <c r="E859" s="277"/>
      <c r="F859" s="278"/>
      <c r="G859" s="278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6" t="s">
        <v>47</v>
      </c>
      <c r="E860" s="277" t="s">
        <v>297</v>
      </c>
      <c r="F860" s="278">
        <v>475700</v>
      </c>
      <c r="G860" s="278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6" t="s">
        <v>47</v>
      </c>
      <c r="E861" s="277" t="s">
        <v>297</v>
      </c>
      <c r="F861" s="278">
        <v>475700</v>
      </c>
      <c r="G861" s="278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6" t="s">
        <v>47</v>
      </c>
      <c r="E862" s="277" t="s">
        <v>297</v>
      </c>
      <c r="F862" s="278">
        <v>371300</v>
      </c>
      <c r="G862" s="278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6" t="s">
        <v>47</v>
      </c>
      <c r="E863" s="277" t="s">
        <v>297</v>
      </c>
      <c r="F863" s="278">
        <v>351700</v>
      </c>
      <c r="G863" s="278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6" t="s">
        <v>47</v>
      </c>
      <c r="E864" s="277" t="s">
        <v>297</v>
      </c>
      <c r="F864" s="278">
        <v>300100</v>
      </c>
      <c r="G864" s="278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6" t="s">
        <v>47</v>
      </c>
      <c r="E865" s="277" t="s">
        <v>297</v>
      </c>
      <c r="F865" s="278">
        <v>290900</v>
      </c>
      <c r="G865" s="278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6" t="s">
        <v>47</v>
      </c>
      <c r="E866" s="277" t="s">
        <v>297</v>
      </c>
      <c r="F866" s="278">
        <v>290600</v>
      </c>
      <c r="G866" s="278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6" t="s">
        <v>47</v>
      </c>
      <c r="E867" s="277" t="s">
        <v>297</v>
      </c>
      <c r="F867" s="278">
        <v>247000</v>
      </c>
      <c r="G867" s="278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6" t="s">
        <v>47</v>
      </c>
      <c r="E868" s="277" t="s">
        <v>297</v>
      </c>
      <c r="F868" s="278">
        <v>276000</v>
      </c>
      <c r="G868" s="278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6" t="s">
        <v>47</v>
      </c>
      <c r="E869" s="277" t="s">
        <v>297</v>
      </c>
      <c r="F869" s="278">
        <v>268100</v>
      </c>
      <c r="G869" s="278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6" t="s">
        <v>47</v>
      </c>
      <c r="E870" s="277" t="s">
        <v>297</v>
      </c>
      <c r="F870" s="278">
        <v>222400</v>
      </c>
      <c r="G870" s="278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6" t="s">
        <v>47</v>
      </c>
      <c r="E871" s="277" t="s">
        <v>297</v>
      </c>
      <c r="F871" s="278">
        <v>222400</v>
      </c>
      <c r="G871" s="278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6" t="s">
        <v>47</v>
      </c>
      <c r="E872" s="277" t="s">
        <v>297</v>
      </c>
      <c r="F872" s="278">
        <v>197300</v>
      </c>
      <c r="G872" s="278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6" t="s">
        <v>47</v>
      </c>
      <c r="E873" s="277" t="s">
        <v>297</v>
      </c>
      <c r="F873" s="278">
        <v>149200</v>
      </c>
      <c r="G873" s="278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6" t="s">
        <v>47</v>
      </c>
      <c r="E874" s="277" t="s">
        <v>297</v>
      </c>
      <c r="F874" s="278">
        <v>390200</v>
      </c>
      <c r="G874" s="278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6" t="s">
        <v>47</v>
      </c>
      <c r="E875" s="277" t="s">
        <v>297</v>
      </c>
      <c r="F875" s="278">
        <v>307600</v>
      </c>
      <c r="G875" s="278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6" t="s">
        <v>47</v>
      </c>
      <c r="E876" s="277" t="s">
        <v>297</v>
      </c>
      <c r="F876" s="278">
        <v>261600</v>
      </c>
      <c r="G876" s="278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6" t="s">
        <v>47</v>
      </c>
      <c r="E877" s="277" t="s">
        <v>297</v>
      </c>
      <c r="F877" s="278">
        <v>198700</v>
      </c>
      <c r="G877" s="278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6" t="s">
        <v>47</v>
      </c>
      <c r="E878" s="277" t="s">
        <v>297</v>
      </c>
      <c r="F878" s="278">
        <v>272600</v>
      </c>
      <c r="G878" s="278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6" t="s">
        <v>47</v>
      </c>
      <c r="E879" s="277" t="s">
        <v>297</v>
      </c>
      <c r="F879" s="278">
        <v>243400</v>
      </c>
      <c r="G879" s="278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6" t="s">
        <v>47</v>
      </c>
      <c r="E880" s="277" t="s">
        <v>297</v>
      </c>
      <c r="F880" s="278">
        <v>179300</v>
      </c>
      <c r="G880" s="278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6" t="s">
        <v>47</v>
      </c>
      <c r="E881" s="277" t="s">
        <v>297</v>
      </c>
      <c r="F881" s="278">
        <v>151900</v>
      </c>
      <c r="G881" s="278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6" t="s">
        <v>47</v>
      </c>
      <c r="E882" s="277" t="s">
        <v>297</v>
      </c>
      <c r="F882" s="278">
        <v>136485.10978061482</v>
      </c>
      <c r="G882" s="278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6" t="s">
        <v>47</v>
      </c>
      <c r="E883" s="277" t="s">
        <v>297</v>
      </c>
      <c r="F883" s="278">
        <v>125481.16630030893</v>
      </c>
      <c r="G883" s="278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6" t="s">
        <v>47</v>
      </c>
      <c r="E884" s="277" t="s">
        <v>297</v>
      </c>
      <c r="F884" s="278">
        <v>115200</v>
      </c>
      <c r="G884" s="278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6" t="s">
        <v>47</v>
      </c>
      <c r="E885" s="277" t="s">
        <v>297</v>
      </c>
      <c r="F885" s="278">
        <v>115000</v>
      </c>
      <c r="G885" s="278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6" t="s">
        <v>47</v>
      </c>
      <c r="E886" s="277" t="s">
        <v>297</v>
      </c>
      <c r="F886" s="278">
        <v>101800</v>
      </c>
      <c r="G886" s="278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6" t="s">
        <v>47</v>
      </c>
      <c r="E887" s="277" t="s">
        <v>297</v>
      </c>
      <c r="F887" s="278">
        <v>523270.00000000006</v>
      </c>
      <c r="G887" s="278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6" t="s">
        <v>47</v>
      </c>
      <c r="E888" s="277" t="s">
        <v>297</v>
      </c>
      <c r="F888" s="278">
        <v>523270.00000000006</v>
      </c>
      <c r="G888" s="278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6" t="s">
        <v>47</v>
      </c>
      <c r="E889" s="277" t="s">
        <v>297</v>
      </c>
      <c r="F889" s="278">
        <v>408430.00000000006</v>
      </c>
      <c r="G889" s="278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6" t="s">
        <v>47</v>
      </c>
      <c r="E890" s="277" t="s">
        <v>297</v>
      </c>
      <c r="F890" s="278">
        <v>386870.00000000006</v>
      </c>
      <c r="G890" s="278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6" t="s">
        <v>47</v>
      </c>
      <c r="E891" s="277" t="s">
        <v>297</v>
      </c>
      <c r="F891" s="278">
        <v>330110</v>
      </c>
      <c r="G891" s="278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6" t="s">
        <v>47</v>
      </c>
      <c r="E892" s="277" t="s">
        <v>297</v>
      </c>
      <c r="F892" s="278">
        <v>319990</v>
      </c>
      <c r="G892" s="278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6" t="s">
        <v>47</v>
      </c>
      <c r="E893" s="277" t="s">
        <v>297</v>
      </c>
      <c r="F893" s="278">
        <v>319660</v>
      </c>
      <c r="G893" s="278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6" t="s">
        <v>47</v>
      </c>
      <c r="E894" s="277" t="s">
        <v>297</v>
      </c>
      <c r="F894" s="278">
        <v>271700</v>
      </c>
      <c r="G894" s="278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6" t="s">
        <v>47</v>
      </c>
      <c r="E895" s="277" t="s">
        <v>297</v>
      </c>
      <c r="F895" s="278">
        <v>303600</v>
      </c>
      <c r="G895" s="278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6" t="s">
        <v>47</v>
      </c>
      <c r="E896" s="277" t="s">
        <v>297</v>
      </c>
      <c r="F896" s="278">
        <v>294910</v>
      </c>
      <c r="G896" s="278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6" t="s">
        <v>47</v>
      </c>
      <c r="E897" s="277" t="s">
        <v>297</v>
      </c>
      <c r="F897" s="278">
        <v>244640.00000000003</v>
      </c>
      <c r="G897" s="278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6" t="s">
        <v>47</v>
      </c>
      <c r="E898" s="277" t="s">
        <v>297</v>
      </c>
      <c r="F898" s="278">
        <v>244640.00000000003</v>
      </c>
      <c r="G898" s="278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6" t="s">
        <v>47</v>
      </c>
      <c r="E899" s="277" t="s">
        <v>297</v>
      </c>
      <c r="F899" s="278">
        <v>217030.00000000003</v>
      </c>
      <c r="G899" s="278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6" t="s">
        <v>47</v>
      </c>
      <c r="E900" s="277" t="s">
        <v>297</v>
      </c>
      <c r="F900" s="278">
        <v>164120</v>
      </c>
      <c r="G900" s="278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6" t="s">
        <v>47</v>
      </c>
      <c r="E901" s="277" t="s">
        <v>297</v>
      </c>
      <c r="F901" s="278">
        <v>429220.00000000006</v>
      </c>
      <c r="G901" s="278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6" t="s">
        <v>47</v>
      </c>
      <c r="E902" s="277" t="s">
        <v>297</v>
      </c>
      <c r="F902" s="278">
        <v>338360</v>
      </c>
      <c r="G902" s="278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6" t="s">
        <v>47</v>
      </c>
      <c r="E903" s="277" t="s">
        <v>297</v>
      </c>
      <c r="F903" s="278">
        <v>287760</v>
      </c>
      <c r="G903" s="278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6" t="s">
        <v>47</v>
      </c>
      <c r="E904" s="277" t="s">
        <v>297</v>
      </c>
      <c r="F904" s="278">
        <v>218570.00000000003</v>
      </c>
      <c r="G904" s="278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6" t="s">
        <v>47</v>
      </c>
      <c r="E905" s="277" t="s">
        <v>297</v>
      </c>
      <c r="F905" s="278">
        <v>299860</v>
      </c>
      <c r="G905" s="278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6" t="s">
        <v>47</v>
      </c>
      <c r="E906" s="277" t="s">
        <v>297</v>
      </c>
      <c r="F906" s="278">
        <v>267740</v>
      </c>
      <c r="G906" s="278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6" t="s">
        <v>47</v>
      </c>
      <c r="E907" s="277" t="s">
        <v>297</v>
      </c>
      <c r="F907" s="278">
        <v>197230.00000000003</v>
      </c>
      <c r="G907" s="278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6" t="s">
        <v>47</v>
      </c>
      <c r="E908" s="277" t="s">
        <v>297</v>
      </c>
      <c r="F908" s="278">
        <v>167090</v>
      </c>
      <c r="G908" s="278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6" t="s">
        <v>47</v>
      </c>
      <c r="E909" s="277" t="s">
        <v>297</v>
      </c>
      <c r="F909" s="278">
        <v>150133.62075867632</v>
      </c>
      <c r="G909" s="278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6" t="s">
        <v>47</v>
      </c>
      <c r="E910" s="277" t="s">
        <v>297</v>
      </c>
      <c r="F910" s="278">
        <v>138029.28293033983</v>
      </c>
      <c r="G910" s="278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6" t="s">
        <v>47</v>
      </c>
      <c r="E911" s="277" t="s">
        <v>297</v>
      </c>
      <c r="F911" s="278">
        <v>126720.00000000001</v>
      </c>
      <c r="G911" s="278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6" t="s">
        <v>47</v>
      </c>
      <c r="E912" s="277" t="s">
        <v>297</v>
      </c>
      <c r="F912" s="278">
        <v>126500.00000000001</v>
      </c>
      <c r="G912" s="278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6" t="s">
        <v>47</v>
      </c>
      <c r="E913" s="277" t="s">
        <v>297</v>
      </c>
      <c r="F913" s="278">
        <v>111980.00000000001</v>
      </c>
      <c r="G913" s="278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76" t="s">
        <v>47</v>
      </c>
      <c r="E914" s="277" t="s">
        <v>297</v>
      </c>
      <c r="F914" s="278">
        <v>382439</v>
      </c>
      <c r="G914" s="278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6" t="s">
        <v>47</v>
      </c>
      <c r="E915" s="277" t="s">
        <v>297</v>
      </c>
      <c r="F915" s="278">
        <v>662141.63144094404</v>
      </c>
      <c r="G915" s="278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6" t="s">
        <v>48</v>
      </c>
      <c r="E916" s="277"/>
      <c r="F916" s="278"/>
      <c r="G916" s="278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6" t="s">
        <v>48</v>
      </c>
      <c r="E917" s="277"/>
      <c r="F917" s="278"/>
      <c r="G917" s="278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6" t="s">
        <v>47</v>
      </c>
      <c r="E918" s="277" t="s">
        <v>297</v>
      </c>
      <c r="F918" s="278">
        <v>285500</v>
      </c>
      <c r="G918" s="278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6" t="s">
        <v>47</v>
      </c>
      <c r="E919" s="277" t="s">
        <v>297</v>
      </c>
      <c r="F919" s="278">
        <v>240000</v>
      </c>
      <c r="G919" s="278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6" t="s">
        <v>47</v>
      </c>
      <c r="E920" s="277" t="s">
        <v>297</v>
      </c>
      <c r="F920" s="278">
        <v>220800</v>
      </c>
      <c r="G920" s="278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6" t="s">
        <v>47</v>
      </c>
      <c r="E921" s="277" t="s">
        <v>297</v>
      </c>
      <c r="F921" s="278">
        <v>164300</v>
      </c>
      <c r="G921" s="278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6" t="s">
        <v>47</v>
      </c>
      <c r="E922" s="277" t="s">
        <v>297</v>
      </c>
      <c r="F922" s="278">
        <v>111700</v>
      </c>
      <c r="G922" s="278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6" t="s">
        <v>47</v>
      </c>
      <c r="E923" s="277" t="s">
        <v>297</v>
      </c>
      <c r="F923" s="278">
        <v>223500</v>
      </c>
      <c r="G923" s="278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6" t="s">
        <v>47</v>
      </c>
      <c r="E924" s="277" t="s">
        <v>297</v>
      </c>
      <c r="F924" s="278">
        <v>179000</v>
      </c>
      <c r="G924" s="278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6" t="s">
        <v>48</v>
      </c>
      <c r="E925" s="277"/>
      <c r="F925" s="278"/>
      <c r="G925" s="278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6" t="s">
        <v>48</v>
      </c>
      <c r="E926" s="277"/>
      <c r="F926" s="278"/>
      <c r="G926" s="278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6" t="s">
        <v>47</v>
      </c>
      <c r="E927" s="277" t="s">
        <v>1102</v>
      </c>
      <c r="F927" s="278">
        <v>9514000</v>
      </c>
      <c r="G927" s="278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6" t="s">
        <v>47</v>
      </c>
      <c r="E928" s="277" t="s">
        <v>1102</v>
      </c>
      <c r="F928" s="278">
        <v>9514000</v>
      </c>
      <c r="G928" s="278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6" t="s">
        <v>47</v>
      </c>
      <c r="E929" s="277" t="s">
        <v>1102</v>
      </c>
      <c r="F929" s="278">
        <v>7426000</v>
      </c>
      <c r="G929" s="278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6" t="s">
        <v>47</v>
      </c>
      <c r="E930" s="277" t="s">
        <v>1102</v>
      </c>
      <c r="F930" s="278">
        <v>7034000</v>
      </c>
      <c r="G930" s="278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6" t="s">
        <v>47</v>
      </c>
      <c r="E931" s="277" t="s">
        <v>1102</v>
      </c>
      <c r="F931" s="278">
        <v>6002000</v>
      </c>
      <c r="G931" s="278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6" t="s">
        <v>47</v>
      </c>
      <c r="E932" s="277" t="s">
        <v>1102</v>
      </c>
      <c r="F932" s="278">
        <v>5818000</v>
      </c>
      <c r="G932" s="278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6" t="s">
        <v>47</v>
      </c>
      <c r="E933" s="277" t="s">
        <v>1102</v>
      </c>
      <c r="F933" s="278">
        <v>5812000</v>
      </c>
      <c r="G933" s="278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6" t="s">
        <v>47</v>
      </c>
      <c r="E934" s="277" t="s">
        <v>1102</v>
      </c>
      <c r="F934" s="278">
        <v>4940000</v>
      </c>
      <c r="G934" s="278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6" t="s">
        <v>47</v>
      </c>
      <c r="E935" s="277" t="s">
        <v>1102</v>
      </c>
      <c r="F935" s="278">
        <v>5520000</v>
      </c>
      <c r="G935" s="278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6" t="s">
        <v>47</v>
      </c>
      <c r="E936" s="277" t="s">
        <v>1102</v>
      </c>
      <c r="F936" s="278">
        <v>5362000</v>
      </c>
      <c r="G936" s="278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6" t="s">
        <v>47</v>
      </c>
      <c r="E937" s="277" t="s">
        <v>1102</v>
      </c>
      <c r="F937" s="278">
        <v>4448000</v>
      </c>
      <c r="G937" s="278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6" t="s">
        <v>47</v>
      </c>
      <c r="E938" s="277" t="s">
        <v>1102</v>
      </c>
      <c r="F938" s="278">
        <v>4448000</v>
      </c>
      <c r="G938" s="278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6" t="s">
        <v>47</v>
      </c>
      <c r="E939" s="277" t="s">
        <v>1102</v>
      </c>
      <c r="F939" s="278">
        <v>3946000</v>
      </c>
      <c r="G939" s="278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6" t="s">
        <v>47</v>
      </c>
      <c r="E940" s="277" t="s">
        <v>1102</v>
      </c>
      <c r="F940" s="278">
        <v>2984000</v>
      </c>
      <c r="G940" s="278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6" t="s">
        <v>47</v>
      </c>
      <c r="E941" s="277" t="s">
        <v>1102</v>
      </c>
      <c r="F941" s="278">
        <v>7804000</v>
      </c>
      <c r="G941" s="278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6" t="s">
        <v>47</v>
      </c>
      <c r="E942" s="277" t="s">
        <v>1102</v>
      </c>
      <c r="F942" s="278">
        <v>6152000</v>
      </c>
      <c r="G942" s="278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6" t="s">
        <v>47</v>
      </c>
      <c r="E943" s="277" t="s">
        <v>1102</v>
      </c>
      <c r="F943" s="278">
        <v>5232000</v>
      </c>
      <c r="G943" s="278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6" t="s">
        <v>47</v>
      </c>
      <c r="E944" s="277" t="s">
        <v>1102</v>
      </c>
      <c r="F944" s="278">
        <v>3974000</v>
      </c>
      <c r="G944" s="278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6" t="s">
        <v>47</v>
      </c>
      <c r="E945" s="277" t="s">
        <v>1102</v>
      </c>
      <c r="F945" s="278">
        <v>5452000</v>
      </c>
      <c r="G945" s="278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6" t="s">
        <v>47</v>
      </c>
      <c r="E946" s="277" t="s">
        <v>1102</v>
      </c>
      <c r="F946" s="278">
        <v>4868000</v>
      </c>
      <c r="G946" s="278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6" t="s">
        <v>47</v>
      </c>
      <c r="E947" s="277" t="s">
        <v>1102</v>
      </c>
      <c r="F947" s="278">
        <v>3586000</v>
      </c>
      <c r="G947" s="278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6" t="s">
        <v>47</v>
      </c>
      <c r="E948" s="277" t="s">
        <v>1102</v>
      </c>
      <c r="F948" s="278">
        <v>3038000</v>
      </c>
      <c r="G948" s="278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6" t="s">
        <v>47</v>
      </c>
      <c r="E949" s="277" t="s">
        <v>1102</v>
      </c>
      <c r="F949" s="278">
        <v>2729702.1956122965</v>
      </c>
      <c r="G949" s="278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6" t="s">
        <v>47</v>
      </c>
      <c r="E950" s="277" t="s">
        <v>1102</v>
      </c>
      <c r="F950" s="278">
        <v>2509623.3260061787</v>
      </c>
      <c r="G950" s="278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6" t="s">
        <v>47</v>
      </c>
      <c r="E951" s="277" t="s">
        <v>1102</v>
      </c>
      <c r="F951" s="278">
        <v>2304000</v>
      </c>
      <c r="G951" s="278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6" t="s">
        <v>47</v>
      </c>
      <c r="E952" s="277" t="s">
        <v>1102</v>
      </c>
      <c r="F952" s="278">
        <v>2300000</v>
      </c>
      <c r="G952" s="278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6" t="s">
        <v>47</v>
      </c>
      <c r="E953" s="277" t="s">
        <v>1102</v>
      </c>
      <c r="F953" s="278">
        <v>2036000</v>
      </c>
      <c r="G953" s="278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6" t="s">
        <v>47</v>
      </c>
      <c r="E954" s="277" t="s">
        <v>1102</v>
      </c>
      <c r="F954" s="278">
        <v>10465400.000000002</v>
      </c>
      <c r="G954" s="278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6" t="s">
        <v>47</v>
      </c>
      <c r="E955" s="277" t="s">
        <v>1102</v>
      </c>
      <c r="F955" s="278">
        <v>10465400.000000002</v>
      </c>
      <c r="G955" s="278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6" t="s">
        <v>47</v>
      </c>
      <c r="E956" s="277" t="s">
        <v>1102</v>
      </c>
      <c r="F956" s="278">
        <v>8168600.0000000009</v>
      </c>
      <c r="G956" s="278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6" t="s">
        <v>47</v>
      </c>
      <c r="E957" s="277" t="s">
        <v>1102</v>
      </c>
      <c r="F957" s="278">
        <v>7737400.0000000009</v>
      </c>
      <c r="G957" s="278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6" t="s">
        <v>47</v>
      </c>
      <c r="E958" s="277" t="s">
        <v>1102</v>
      </c>
      <c r="F958" s="278">
        <v>6602200</v>
      </c>
      <c r="G958" s="278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6" t="s">
        <v>47</v>
      </c>
      <c r="E959" s="277" t="s">
        <v>1102</v>
      </c>
      <c r="F959" s="278">
        <v>6399800</v>
      </c>
      <c r="G959" s="278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6" t="s">
        <v>47</v>
      </c>
      <c r="E960" s="277" t="s">
        <v>1102</v>
      </c>
      <c r="F960" s="278">
        <v>6393200</v>
      </c>
      <c r="G960" s="278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6" t="s">
        <v>47</v>
      </c>
      <c r="E961" s="277" t="s">
        <v>1102</v>
      </c>
      <c r="F961" s="278">
        <v>5434000</v>
      </c>
      <c r="G961" s="278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6" t="s">
        <v>47</v>
      </c>
      <c r="E962" s="277" t="s">
        <v>1102</v>
      </c>
      <c r="F962" s="278">
        <v>6072000</v>
      </c>
      <c r="G962" s="278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6" t="s">
        <v>47</v>
      </c>
      <c r="E963" s="277" t="s">
        <v>1102</v>
      </c>
      <c r="F963" s="278">
        <v>5898200</v>
      </c>
      <c r="G963" s="278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6" t="s">
        <v>47</v>
      </c>
      <c r="E964" s="277" t="s">
        <v>1102</v>
      </c>
      <c r="F964" s="278">
        <v>4892800.0000000009</v>
      </c>
      <c r="G964" s="278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6" t="s">
        <v>47</v>
      </c>
      <c r="E965" s="277" t="s">
        <v>1102</v>
      </c>
      <c r="F965" s="278">
        <v>4892800.0000000009</v>
      </c>
      <c r="G965" s="278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6" t="s">
        <v>47</v>
      </c>
      <c r="E966" s="277" t="s">
        <v>1102</v>
      </c>
      <c r="F966" s="278">
        <v>4340600.0000000009</v>
      </c>
      <c r="G966" s="278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6" t="s">
        <v>47</v>
      </c>
      <c r="E967" s="277" t="s">
        <v>1102</v>
      </c>
      <c r="F967" s="278">
        <v>3282400</v>
      </c>
      <c r="G967" s="278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6" t="s">
        <v>47</v>
      </c>
      <c r="E968" s="277" t="s">
        <v>1102</v>
      </c>
      <c r="F968" s="278">
        <v>8584400.0000000019</v>
      </c>
      <c r="G968" s="278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6" t="s">
        <v>47</v>
      </c>
      <c r="E969" s="277" t="s">
        <v>1102</v>
      </c>
      <c r="F969" s="278">
        <v>6767200</v>
      </c>
      <c r="G969" s="278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6" t="s">
        <v>47</v>
      </c>
      <c r="E970" s="277" t="s">
        <v>1102</v>
      </c>
      <c r="F970" s="278">
        <v>5755200</v>
      </c>
      <c r="G970" s="278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6" t="s">
        <v>47</v>
      </c>
      <c r="E971" s="277" t="s">
        <v>1102</v>
      </c>
      <c r="F971" s="278">
        <v>4371400.0000000009</v>
      </c>
      <c r="G971" s="278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6" t="s">
        <v>47</v>
      </c>
      <c r="E972" s="277" t="s">
        <v>1102</v>
      </c>
      <c r="F972" s="278">
        <v>5997200</v>
      </c>
      <c r="G972" s="278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6" t="s">
        <v>47</v>
      </c>
      <c r="E973" s="277" t="s">
        <v>1102</v>
      </c>
      <c r="F973" s="278">
        <v>5354800</v>
      </c>
      <c r="G973" s="278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6" t="s">
        <v>47</v>
      </c>
      <c r="E974" s="277" t="s">
        <v>1102</v>
      </c>
      <c r="F974" s="278">
        <v>3944600.0000000005</v>
      </c>
      <c r="G974" s="278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6" t="s">
        <v>47</v>
      </c>
      <c r="E975" s="277" t="s">
        <v>1102</v>
      </c>
      <c r="F975" s="278">
        <v>3341800</v>
      </c>
      <c r="G975" s="278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6" t="s">
        <v>47</v>
      </c>
      <c r="E976" s="277" t="s">
        <v>1102</v>
      </c>
      <c r="F976" s="278">
        <v>3002672.4151735264</v>
      </c>
      <c r="G976" s="278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6" t="s">
        <v>47</v>
      </c>
      <c r="E977" s="277" t="s">
        <v>1102</v>
      </c>
      <c r="F977" s="278">
        <v>2760585.6586067965</v>
      </c>
      <c r="G977" s="278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6" t="s">
        <v>47</v>
      </c>
      <c r="E978" s="277" t="s">
        <v>1102</v>
      </c>
      <c r="F978" s="278">
        <v>2534400.0000000005</v>
      </c>
      <c r="G978" s="278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6" t="s">
        <v>47</v>
      </c>
      <c r="E979" s="277" t="s">
        <v>1102</v>
      </c>
      <c r="F979" s="278">
        <v>2530000.0000000005</v>
      </c>
      <c r="G979" s="278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6" t="s">
        <v>47</v>
      </c>
      <c r="E980" s="277" t="s">
        <v>1102</v>
      </c>
      <c r="F980" s="278">
        <v>2239600.0000000005</v>
      </c>
      <c r="G980" s="278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6" t="s">
        <v>47</v>
      </c>
      <c r="E981" s="277" t="s">
        <v>1102</v>
      </c>
      <c r="F981" s="278">
        <v>13242832.628818881</v>
      </c>
      <c r="G981" s="278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6" t="s">
        <v>48</v>
      </c>
      <c r="E982" s="277"/>
      <c r="F982" s="278">
        <v>0</v>
      </c>
      <c r="G982" s="278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6" t="s">
        <v>48</v>
      </c>
      <c r="E983" s="277"/>
      <c r="F983" s="278">
        <v>0</v>
      </c>
      <c r="G983" s="278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6" t="s">
        <v>47</v>
      </c>
      <c r="E984" s="277" t="s">
        <v>1102</v>
      </c>
      <c r="F984" s="278">
        <v>5710000</v>
      </c>
      <c r="G984" s="278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6" t="s">
        <v>47</v>
      </c>
      <c r="E985" s="277" t="s">
        <v>1102</v>
      </c>
      <c r="F985" s="278">
        <v>4800000</v>
      </c>
      <c r="G985" s="278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6" t="s">
        <v>47</v>
      </c>
      <c r="E986" s="277" t="s">
        <v>1102</v>
      </c>
      <c r="F986" s="278">
        <v>4416000</v>
      </c>
      <c r="G986" s="278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6" t="s">
        <v>47</v>
      </c>
      <c r="E987" s="277" t="s">
        <v>1102</v>
      </c>
      <c r="F987" s="278">
        <v>3286000</v>
      </c>
      <c r="G987" s="278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6" t="s">
        <v>47</v>
      </c>
      <c r="E988" s="277" t="s">
        <v>1102</v>
      </c>
      <c r="F988" s="278">
        <v>2234000</v>
      </c>
      <c r="G988" s="278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6" t="s">
        <v>47</v>
      </c>
      <c r="E989" s="277" t="s">
        <v>1102</v>
      </c>
      <c r="F989" s="278">
        <v>4470000</v>
      </c>
      <c r="G989" s="278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6" t="s">
        <v>47</v>
      </c>
      <c r="E990" s="277" t="s">
        <v>1102</v>
      </c>
      <c r="F990" s="278">
        <v>3580000</v>
      </c>
      <c r="G990" s="278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6" t="s">
        <v>48</v>
      </c>
      <c r="E991" s="277"/>
      <c r="F991" s="278"/>
      <c r="G991" s="278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6" t="s">
        <v>48</v>
      </c>
      <c r="E992" s="277"/>
      <c r="F992" s="278"/>
      <c r="G992" s="278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6" t="s">
        <v>47</v>
      </c>
      <c r="E993" s="277" t="s">
        <v>14</v>
      </c>
      <c r="F993" s="278">
        <v>355700</v>
      </c>
      <c r="G993" s="278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6" t="s">
        <v>47</v>
      </c>
      <c r="E994" s="277" t="s">
        <v>14</v>
      </c>
      <c r="F994" s="278">
        <v>346400</v>
      </c>
      <c r="G994" s="278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6" t="s">
        <v>47</v>
      </c>
      <c r="E995" s="277" t="s">
        <v>14</v>
      </c>
      <c r="F995" s="278">
        <v>571650</v>
      </c>
      <c r="G995" s="278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6" t="s">
        <v>47</v>
      </c>
      <c r="E996" s="277" t="s">
        <v>14</v>
      </c>
      <c r="F996" s="278">
        <v>1182800</v>
      </c>
      <c r="G996" s="278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6" t="s">
        <v>47</v>
      </c>
      <c r="E997" s="277" t="s">
        <v>14</v>
      </c>
      <c r="F997" s="278">
        <v>2953300</v>
      </c>
      <c r="G997" s="278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6" t="s">
        <v>47</v>
      </c>
      <c r="E998" s="277" t="s">
        <v>14</v>
      </c>
      <c r="F998" s="278">
        <v>1627400</v>
      </c>
      <c r="G998" s="278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6" t="s">
        <v>47</v>
      </c>
      <c r="E999" s="277" t="s">
        <v>14</v>
      </c>
      <c r="F999" s="278">
        <v>3686500</v>
      </c>
      <c r="G999" s="278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6" t="s">
        <v>47</v>
      </c>
      <c r="E1000" s="277" t="s">
        <v>14</v>
      </c>
      <c r="F1000" s="278">
        <v>3784400</v>
      </c>
      <c r="G1000" s="278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76" t="s">
        <v>47</v>
      </c>
      <c r="E1001" s="277" t="s">
        <v>14</v>
      </c>
      <c r="F1001" s="278">
        <v>4127900</v>
      </c>
      <c r="G1001" s="278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76" t="s">
        <v>47</v>
      </c>
      <c r="E1002" s="277" t="s">
        <v>14</v>
      </c>
      <c r="F1002" s="278">
        <v>4540690</v>
      </c>
      <c r="G1002" s="278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6" t="s">
        <v>47</v>
      </c>
      <c r="E1003" s="277" t="s">
        <v>14</v>
      </c>
      <c r="F1003" s="278">
        <v>614700</v>
      </c>
      <c r="G1003" s="278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6" t="s">
        <v>47</v>
      </c>
      <c r="E1004" s="277" t="s">
        <v>14</v>
      </c>
      <c r="F1004" s="278">
        <v>829000</v>
      </c>
      <c r="G1004" s="278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6" t="s">
        <v>48</v>
      </c>
      <c r="E1005" s="277"/>
      <c r="F1005" s="278"/>
      <c r="G1005" s="278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6" t="s">
        <v>48</v>
      </c>
      <c r="E1006" s="277"/>
      <c r="F1006" s="278"/>
      <c r="G1006" s="278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6" t="s">
        <v>47</v>
      </c>
      <c r="E1007" s="277" t="s">
        <v>100</v>
      </c>
      <c r="F1007" s="278">
        <v>367100.81715813151</v>
      </c>
      <c r="G1007" s="278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6" t="s">
        <v>47</v>
      </c>
      <c r="E1008" s="277" t="s">
        <v>100</v>
      </c>
      <c r="F1008" s="278">
        <v>367100.81715813151</v>
      </c>
      <c r="G1008" s="278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6" t="s">
        <v>47</v>
      </c>
      <c r="E1009" s="277" t="s">
        <v>100</v>
      </c>
      <c r="F1009" s="278">
        <v>483136</v>
      </c>
      <c r="G1009" s="278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6" t="s">
        <v>47</v>
      </c>
      <c r="E1010" s="277" t="s">
        <v>100</v>
      </c>
      <c r="F1010" s="278">
        <v>483136</v>
      </c>
      <c r="G1010" s="278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6" t="s">
        <v>47</v>
      </c>
      <c r="E1011" s="277" t="s">
        <v>100</v>
      </c>
      <c r="F1011" s="278">
        <v>542850</v>
      </c>
      <c r="G1011" s="278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6" t="s">
        <v>47</v>
      </c>
      <c r="E1012" s="277" t="s">
        <v>100</v>
      </c>
      <c r="F1012" s="278">
        <v>542850</v>
      </c>
      <c r="G1012" s="278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6" t="s">
        <v>47</v>
      </c>
      <c r="E1013" s="277" t="s">
        <v>100</v>
      </c>
      <c r="F1013" s="278">
        <v>580849</v>
      </c>
      <c r="G1013" s="278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6" t="s">
        <v>47</v>
      </c>
      <c r="E1014" s="277" t="s">
        <v>100</v>
      </c>
      <c r="F1014" s="278">
        <v>580849</v>
      </c>
      <c r="G1014" s="278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6" t="s">
        <v>47</v>
      </c>
      <c r="E1015" s="277" t="s">
        <v>100</v>
      </c>
      <c r="F1015" s="278">
        <v>640563</v>
      </c>
      <c r="G1015" s="278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6" t="s">
        <v>47</v>
      </c>
      <c r="E1016" s="277" t="s">
        <v>100</v>
      </c>
      <c r="F1016" s="278">
        <v>640563</v>
      </c>
      <c r="G1016" s="278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6" t="s">
        <v>47</v>
      </c>
      <c r="E1017" s="277" t="s">
        <v>100</v>
      </c>
      <c r="F1017" s="278">
        <v>777904.11254937388</v>
      </c>
      <c r="G1017" s="278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6" t="s">
        <v>47</v>
      </c>
      <c r="E1018" s="277" t="s">
        <v>100</v>
      </c>
      <c r="F1018" s="278">
        <v>777904.11254937388</v>
      </c>
      <c r="G1018" s="278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6" t="s">
        <v>47</v>
      </c>
      <c r="E1019" s="277" t="s">
        <v>100</v>
      </c>
      <c r="F1019" s="278">
        <v>776275</v>
      </c>
      <c r="G1019" s="278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6" t="s">
        <v>47</v>
      </c>
      <c r="E1020" s="277" t="s">
        <v>100</v>
      </c>
      <c r="F1020" s="278">
        <v>776275</v>
      </c>
      <c r="G1020" s="278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6" t="s">
        <v>47</v>
      </c>
      <c r="E1021" s="277" t="s">
        <v>100</v>
      </c>
      <c r="F1021" s="278">
        <v>852274</v>
      </c>
      <c r="G1021" s="278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6" t="s">
        <v>47</v>
      </c>
      <c r="E1022" s="277" t="s">
        <v>100</v>
      </c>
      <c r="F1022" s="278">
        <v>852274</v>
      </c>
      <c r="G1022" s="278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6" t="s">
        <v>47</v>
      </c>
      <c r="E1023" s="277" t="s">
        <v>100</v>
      </c>
      <c r="F1023" s="278">
        <v>1280085.3169734846</v>
      </c>
      <c r="G1023" s="278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6" t="s">
        <v>47</v>
      </c>
      <c r="E1024" s="277" t="s">
        <v>100</v>
      </c>
      <c r="F1024" s="278">
        <v>1280085.3169734846</v>
      </c>
      <c r="G1024" s="278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6" t="s">
        <v>47</v>
      </c>
      <c r="E1025" s="277" t="s">
        <v>100</v>
      </c>
      <c r="F1025" s="278">
        <v>901131</v>
      </c>
      <c r="G1025" s="278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6" t="s">
        <v>47</v>
      </c>
      <c r="E1026" s="277" t="s">
        <v>100</v>
      </c>
      <c r="F1026" s="278">
        <v>901131</v>
      </c>
      <c r="G1026" s="278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6" t="s">
        <v>47</v>
      </c>
      <c r="E1027" s="277" t="s">
        <v>100</v>
      </c>
      <c r="F1027" s="278">
        <v>928273</v>
      </c>
      <c r="G1027" s="278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6" t="s">
        <v>47</v>
      </c>
      <c r="E1028" s="277" t="s">
        <v>100</v>
      </c>
      <c r="F1028" s="278">
        <v>928273</v>
      </c>
      <c r="G1028" s="278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6" t="s">
        <v>47</v>
      </c>
      <c r="E1029" s="277" t="s">
        <v>100</v>
      </c>
      <c r="F1029" s="278">
        <v>1063986</v>
      </c>
      <c r="G1029" s="278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6" t="s">
        <v>47</v>
      </c>
      <c r="E1030" s="277" t="s">
        <v>100</v>
      </c>
      <c r="F1030" s="278">
        <v>1063986</v>
      </c>
      <c r="G1030" s="278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6" t="s">
        <v>47</v>
      </c>
      <c r="E1031" s="277" t="s">
        <v>100</v>
      </c>
      <c r="F1031" s="278">
        <v>1503365.2512190146</v>
      </c>
      <c r="G1031" s="278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6" t="s">
        <v>47</v>
      </c>
      <c r="E1032" s="277" t="s">
        <v>100</v>
      </c>
      <c r="F1032" s="278">
        <v>1503365.2512190146</v>
      </c>
      <c r="G1032" s="278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6" t="s">
        <v>48</v>
      </c>
      <c r="E1033" s="277"/>
      <c r="F1033" s="278"/>
      <c r="G1033" s="278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6" t="s">
        <v>48</v>
      </c>
      <c r="E1034" s="277"/>
      <c r="F1034" s="278"/>
      <c r="G1034" s="278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6" t="s">
        <v>47</v>
      </c>
      <c r="E1035" s="277" t="s">
        <v>14</v>
      </c>
      <c r="F1035" s="278">
        <v>11600</v>
      </c>
      <c r="G1035" s="278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6" t="s">
        <v>47</v>
      </c>
      <c r="E1036" s="277" t="s">
        <v>14</v>
      </c>
      <c r="F1036" s="278">
        <v>10700</v>
      </c>
      <c r="G1036" s="278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6" t="s">
        <v>47</v>
      </c>
      <c r="E1037" s="277" t="s">
        <v>297</v>
      </c>
      <c r="F1037" s="278">
        <v>1318750</v>
      </c>
      <c r="G1037" s="278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6" t="s">
        <v>47</v>
      </c>
      <c r="E1038" s="277" t="s">
        <v>297</v>
      </c>
      <c r="F1038" s="278">
        <v>1055000</v>
      </c>
      <c r="G1038" s="278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6" t="s">
        <v>47</v>
      </c>
      <c r="E1039" s="277" t="s">
        <v>473</v>
      </c>
      <c r="F1039" s="278">
        <v>700</v>
      </c>
      <c r="G1039" s="278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6" t="s">
        <v>47</v>
      </c>
      <c r="E1040" s="277" t="s">
        <v>473</v>
      </c>
      <c r="F1040" s="278">
        <v>1400</v>
      </c>
      <c r="G1040" s="278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6" t="s">
        <v>47</v>
      </c>
      <c r="E1041" s="277" t="s">
        <v>473</v>
      </c>
      <c r="F1041" s="278">
        <v>28300</v>
      </c>
      <c r="G1041" s="278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6" t="s">
        <v>47</v>
      </c>
      <c r="E1042" s="277" t="s">
        <v>473</v>
      </c>
      <c r="F1042" s="278">
        <v>16900</v>
      </c>
      <c r="G1042" s="278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6" t="s">
        <v>47</v>
      </c>
      <c r="E1043" s="277" t="s">
        <v>473</v>
      </c>
      <c r="F1043" s="278">
        <v>4566.666666666667</v>
      </c>
      <c r="G1043" s="278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6" t="s">
        <v>47</v>
      </c>
      <c r="E1044" s="277" t="s">
        <v>473</v>
      </c>
      <c r="F1044" s="282">
        <v>1100</v>
      </c>
      <c r="G1044" s="282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6" t="s">
        <v>47</v>
      </c>
      <c r="E1045" s="277" t="s">
        <v>473</v>
      </c>
      <c r="F1045" s="282">
        <v>2200</v>
      </c>
      <c r="G1045" s="282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6" t="s">
        <v>47</v>
      </c>
      <c r="E1046" s="277" t="s">
        <v>473</v>
      </c>
      <c r="F1046" s="282">
        <v>5300</v>
      </c>
      <c r="G1046" s="282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6" t="s">
        <v>47</v>
      </c>
      <c r="E1047" s="277" t="s">
        <v>473</v>
      </c>
      <c r="F1047" s="282">
        <v>5800</v>
      </c>
      <c r="G1047" s="282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6" t="s">
        <v>47</v>
      </c>
      <c r="E1048" s="277" t="s">
        <v>473</v>
      </c>
      <c r="F1048" s="282">
        <v>7200</v>
      </c>
      <c r="G1048" s="282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6" t="s">
        <v>47</v>
      </c>
      <c r="E1049" s="277" t="s">
        <v>796</v>
      </c>
      <c r="F1049" s="278">
        <v>162200</v>
      </c>
      <c r="G1049" s="278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6"/>
      <c r="E1050" s="277"/>
      <c r="F1050" s="278"/>
      <c r="G1050" s="278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6" t="s">
        <v>48</v>
      </c>
      <c r="E1051" s="277"/>
      <c r="F1051" s="278"/>
      <c r="G1051" s="278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6" t="s">
        <v>47</v>
      </c>
      <c r="E1052" s="277" t="s">
        <v>14</v>
      </c>
      <c r="F1052" s="278">
        <v>25000</v>
      </c>
      <c r="G1052" s="278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6" t="s">
        <v>47</v>
      </c>
      <c r="E1053" s="277" t="s">
        <v>14</v>
      </c>
      <c r="F1053" s="278">
        <v>60300</v>
      </c>
      <c r="G1053" s="278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6" t="s">
        <v>47</v>
      </c>
      <c r="E1054" s="277" t="s">
        <v>14</v>
      </c>
      <c r="F1054" s="278">
        <v>54400</v>
      </c>
      <c r="G1054" s="278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6" t="s">
        <v>47</v>
      </c>
      <c r="E1055" s="277" t="s">
        <v>14</v>
      </c>
      <c r="F1055" s="278">
        <v>106400</v>
      </c>
      <c r="G1055" s="278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6" t="s">
        <v>47</v>
      </c>
      <c r="E1056" s="277" t="s">
        <v>14</v>
      </c>
      <c r="F1056" s="278">
        <v>798700</v>
      </c>
      <c r="G1056" s="278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6" t="s">
        <v>47</v>
      </c>
      <c r="E1057" s="277" t="s">
        <v>14</v>
      </c>
      <c r="F1057" s="278">
        <v>1641700</v>
      </c>
      <c r="G1057" s="278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6" t="s">
        <v>47</v>
      </c>
      <c r="E1058" s="277" t="s">
        <v>14</v>
      </c>
      <c r="F1058" s="278">
        <v>39800</v>
      </c>
      <c r="G1058" s="278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76" t="s">
        <v>47</v>
      </c>
      <c r="E1059" s="277" t="s">
        <v>14</v>
      </c>
      <c r="F1059" s="278">
        <v>78008</v>
      </c>
      <c r="G1059" s="278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6" t="s">
        <v>48</v>
      </c>
      <c r="E1060" s="277"/>
      <c r="F1060" s="278"/>
      <c r="G1060" s="278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6" t="s">
        <v>48</v>
      </c>
      <c r="E1061" s="277"/>
      <c r="F1061" s="278"/>
      <c r="G1061" s="278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6" t="s">
        <v>48</v>
      </c>
      <c r="E1062" s="277"/>
      <c r="F1062" s="278"/>
      <c r="G1062" s="278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6" t="s">
        <v>47</v>
      </c>
      <c r="E1063" s="277" t="s">
        <v>14</v>
      </c>
      <c r="F1063" s="278">
        <v>11880</v>
      </c>
      <c r="G1063" s="278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6" t="s">
        <v>47</v>
      </c>
      <c r="E1064" s="277" t="s">
        <v>14</v>
      </c>
      <c r="F1064" s="278">
        <v>12300</v>
      </c>
      <c r="G1064" s="278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6" t="s">
        <v>47</v>
      </c>
      <c r="E1065" s="277" t="s">
        <v>14</v>
      </c>
      <c r="F1065" s="278">
        <v>16500</v>
      </c>
      <c r="G1065" s="278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6" t="s">
        <v>47</v>
      </c>
      <c r="E1066" s="277" t="s">
        <v>14</v>
      </c>
      <c r="F1066" s="278">
        <v>8940</v>
      </c>
      <c r="G1066" s="278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6" t="s">
        <v>47</v>
      </c>
      <c r="E1067" s="277" t="s">
        <v>14</v>
      </c>
      <c r="F1067" s="278">
        <v>15060</v>
      </c>
      <c r="G1067" s="278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6" t="s">
        <v>47</v>
      </c>
      <c r="E1068" s="277" t="s">
        <v>14</v>
      </c>
      <c r="F1068" s="278">
        <v>17820</v>
      </c>
      <c r="G1068" s="278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6" t="s">
        <v>47</v>
      </c>
      <c r="E1069" s="277" t="s">
        <v>14</v>
      </c>
      <c r="F1069" s="278">
        <v>15060</v>
      </c>
      <c r="G1069" s="278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6" t="s">
        <v>47</v>
      </c>
      <c r="E1070" s="277" t="s">
        <v>14</v>
      </c>
      <c r="F1070" s="278">
        <v>22560</v>
      </c>
      <c r="G1070" s="278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6" t="s">
        <v>47</v>
      </c>
      <c r="E1071" s="277" t="s">
        <v>14</v>
      </c>
      <c r="F1071" s="278">
        <v>15060</v>
      </c>
      <c r="G1071" s="278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6" t="s">
        <v>47</v>
      </c>
      <c r="E1072" s="277" t="s">
        <v>14</v>
      </c>
      <c r="F1072" s="278">
        <v>23880</v>
      </c>
      <c r="G1072" s="278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6" t="s">
        <v>47</v>
      </c>
      <c r="E1073" s="277" t="s">
        <v>14</v>
      </c>
      <c r="F1073" s="278">
        <v>13320</v>
      </c>
      <c r="G1073" s="278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6" t="s">
        <v>47</v>
      </c>
      <c r="E1074" s="277" t="s">
        <v>14</v>
      </c>
      <c r="F1074" s="278">
        <v>18180</v>
      </c>
      <c r="G1074" s="278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6" t="s">
        <v>47</v>
      </c>
      <c r="E1075" s="277" t="s">
        <v>14</v>
      </c>
      <c r="F1075" s="278">
        <v>13920</v>
      </c>
      <c r="G1075" s="278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6" t="s">
        <v>47</v>
      </c>
      <c r="E1076" s="277" t="s">
        <v>14</v>
      </c>
      <c r="F1076" s="278">
        <v>10320</v>
      </c>
      <c r="G1076" s="278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6" t="s">
        <v>47</v>
      </c>
      <c r="E1077" s="277" t="s">
        <v>14</v>
      </c>
      <c r="F1077" s="278">
        <v>11880</v>
      </c>
      <c r="G1077" s="278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6" t="s">
        <v>47</v>
      </c>
      <c r="E1078" s="277" t="s">
        <v>14</v>
      </c>
      <c r="F1078" s="278">
        <v>11880</v>
      </c>
      <c r="G1078" s="278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6" t="s">
        <v>47</v>
      </c>
      <c r="E1079" s="277" t="s">
        <v>14</v>
      </c>
      <c r="F1079" s="278">
        <v>12300</v>
      </c>
      <c r="G1079" s="278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6" t="s">
        <v>47</v>
      </c>
      <c r="E1080" s="277" t="s">
        <v>14</v>
      </c>
      <c r="F1080" s="278">
        <v>12300</v>
      </c>
      <c r="G1080" s="278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6" t="s">
        <v>47</v>
      </c>
      <c r="E1081" s="277" t="s">
        <v>14</v>
      </c>
      <c r="F1081" s="278">
        <v>16500</v>
      </c>
      <c r="G1081" s="278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6" t="s">
        <v>47</v>
      </c>
      <c r="E1082" s="277" t="s">
        <v>14</v>
      </c>
      <c r="F1082" s="278">
        <v>16500</v>
      </c>
      <c r="G1082" s="278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6" t="s">
        <v>47</v>
      </c>
      <c r="E1083" s="277" t="s">
        <v>14</v>
      </c>
      <c r="F1083" s="278">
        <v>13260</v>
      </c>
      <c r="G1083" s="278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6" t="s">
        <v>48</v>
      </c>
      <c r="E1084" s="277"/>
      <c r="F1084" s="278">
        <v>0</v>
      </c>
      <c r="G1084" s="278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6" t="s">
        <v>48</v>
      </c>
      <c r="E1085" s="277"/>
      <c r="F1085" s="278">
        <v>0</v>
      </c>
      <c r="G1085" s="278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6" t="s">
        <v>47</v>
      </c>
      <c r="E1086" s="277" t="s">
        <v>14</v>
      </c>
      <c r="F1086" s="278">
        <v>31920</v>
      </c>
      <c r="G1086" s="278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6" t="s">
        <v>47</v>
      </c>
      <c r="E1087" s="277" t="s">
        <v>14</v>
      </c>
      <c r="F1087" s="278">
        <v>31920</v>
      </c>
      <c r="G1087" s="278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6" t="s">
        <v>47</v>
      </c>
      <c r="E1088" s="277" t="s">
        <v>14</v>
      </c>
      <c r="F1088" s="278">
        <v>31920</v>
      </c>
      <c r="G1088" s="278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6" t="s">
        <v>47</v>
      </c>
      <c r="E1089" s="277" t="s">
        <v>14</v>
      </c>
      <c r="F1089" s="278">
        <v>48060</v>
      </c>
      <c r="G1089" s="278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6" t="s">
        <v>47</v>
      </c>
      <c r="E1090" s="277" t="s">
        <v>14</v>
      </c>
      <c r="F1090" s="278">
        <v>16200</v>
      </c>
      <c r="G1090" s="278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6" t="s">
        <v>47</v>
      </c>
      <c r="E1091" s="277" t="s">
        <v>14</v>
      </c>
      <c r="F1091" s="278">
        <v>48060</v>
      </c>
      <c r="G1091" s="278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6" t="s">
        <v>47</v>
      </c>
      <c r="E1092" s="277" t="s">
        <v>14</v>
      </c>
      <c r="F1092" s="278">
        <v>50400</v>
      </c>
      <c r="G1092" s="278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6" t="s">
        <v>47</v>
      </c>
      <c r="E1093" s="277" t="s">
        <v>14</v>
      </c>
      <c r="F1093" s="278">
        <v>26400</v>
      </c>
      <c r="G1093" s="278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6" t="s">
        <v>47</v>
      </c>
      <c r="E1094" s="277" t="s">
        <v>14</v>
      </c>
      <c r="F1094" s="278">
        <v>42180</v>
      </c>
      <c r="G1094" s="278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6" t="s">
        <v>47</v>
      </c>
      <c r="E1095" s="277" t="s">
        <v>14</v>
      </c>
      <c r="F1095" s="278">
        <v>42180</v>
      </c>
      <c r="G1095" s="278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6" t="s">
        <v>47</v>
      </c>
      <c r="E1096" s="277" t="s">
        <v>14</v>
      </c>
      <c r="F1096" s="278">
        <v>27120</v>
      </c>
      <c r="G1096" s="278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6" t="s">
        <v>47</v>
      </c>
      <c r="E1097" s="277" t="s">
        <v>14</v>
      </c>
      <c r="F1097" s="278">
        <v>46800</v>
      </c>
      <c r="G1097" s="278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6" t="s">
        <v>47</v>
      </c>
      <c r="E1098" s="277" t="s">
        <v>14</v>
      </c>
      <c r="F1098" s="278">
        <v>46800</v>
      </c>
      <c r="G1098" s="278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6" t="s">
        <v>47</v>
      </c>
      <c r="E1099" s="277" t="s">
        <v>14</v>
      </c>
      <c r="F1099" s="278">
        <v>45240</v>
      </c>
      <c r="G1099" s="278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6" t="s">
        <v>47</v>
      </c>
      <c r="E1100" s="277" t="s">
        <v>14</v>
      </c>
      <c r="F1100" s="278">
        <v>22740</v>
      </c>
      <c r="G1100" s="278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6" t="s">
        <v>47</v>
      </c>
      <c r="E1101" s="277" t="s">
        <v>14</v>
      </c>
      <c r="F1101" s="278">
        <v>22740</v>
      </c>
      <c r="G1101" s="278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6" t="s">
        <v>47</v>
      </c>
      <c r="E1102" s="277" t="s">
        <v>14</v>
      </c>
      <c r="F1102" s="278">
        <v>24420</v>
      </c>
      <c r="G1102" s="278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6" t="s">
        <v>47</v>
      </c>
      <c r="E1103" s="277" t="s">
        <v>14</v>
      </c>
      <c r="F1103" s="278">
        <v>24420</v>
      </c>
      <c r="G1103" s="278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6" t="s">
        <v>47</v>
      </c>
      <c r="E1104" s="277" t="s">
        <v>14</v>
      </c>
      <c r="F1104" s="278">
        <v>24420</v>
      </c>
      <c r="G1104" s="278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6" t="s">
        <v>47</v>
      </c>
      <c r="E1105" s="277" t="s">
        <v>14</v>
      </c>
      <c r="F1105" s="278">
        <v>24420</v>
      </c>
      <c r="G1105" s="278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6" t="s">
        <v>47</v>
      </c>
      <c r="E1106" s="277" t="s">
        <v>14</v>
      </c>
      <c r="F1106" s="278">
        <v>21720</v>
      </c>
      <c r="G1106" s="278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6" t="s">
        <v>47</v>
      </c>
      <c r="E1107" s="277" t="s">
        <v>14</v>
      </c>
      <c r="F1107" s="278">
        <v>20100</v>
      </c>
      <c r="G1107" s="278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6" t="s">
        <v>47</v>
      </c>
      <c r="E1108" s="277" t="s">
        <v>14</v>
      </c>
      <c r="F1108" s="278">
        <v>20100</v>
      </c>
      <c r="G1108" s="278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6" t="s">
        <v>47</v>
      </c>
      <c r="E1109" s="277" t="s">
        <v>14</v>
      </c>
      <c r="F1109" s="278">
        <v>20100</v>
      </c>
      <c r="G1109" s="278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6" t="s">
        <v>47</v>
      </c>
      <c r="E1110" s="277" t="s">
        <v>14</v>
      </c>
      <c r="F1110" s="278">
        <v>20100</v>
      </c>
      <c r="G1110" s="278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6" t="s">
        <v>47</v>
      </c>
      <c r="E1111" s="277" t="s">
        <v>14</v>
      </c>
      <c r="F1111" s="278">
        <v>42240</v>
      </c>
      <c r="G1111" s="278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6" t="s">
        <v>47</v>
      </c>
      <c r="E1112" s="277" t="s">
        <v>14</v>
      </c>
      <c r="F1112" s="278">
        <v>42240</v>
      </c>
      <c r="G1112" s="278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6" t="s">
        <v>47</v>
      </c>
      <c r="E1113" s="277" t="s">
        <v>14</v>
      </c>
      <c r="F1113" s="278">
        <v>40260</v>
      </c>
      <c r="G1113" s="278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6" t="s">
        <v>47</v>
      </c>
      <c r="E1114" s="277" t="s">
        <v>14</v>
      </c>
      <c r="F1114" s="278">
        <v>28020</v>
      </c>
      <c r="G1114" s="278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6" t="s">
        <v>47</v>
      </c>
      <c r="E1115" s="277" t="s">
        <v>14</v>
      </c>
      <c r="F1115" s="278">
        <v>28020</v>
      </c>
      <c r="G1115" s="278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6" t="s">
        <v>47</v>
      </c>
      <c r="E1116" s="277" t="s">
        <v>14</v>
      </c>
      <c r="F1116" s="278">
        <v>45360</v>
      </c>
      <c r="G1116" s="278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6" t="s">
        <v>47</v>
      </c>
      <c r="E1117" s="277" t="s">
        <v>14</v>
      </c>
      <c r="F1117" s="278">
        <v>45360</v>
      </c>
      <c r="G1117" s="278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6" t="s">
        <v>47</v>
      </c>
      <c r="E1118" s="277" t="s">
        <v>14</v>
      </c>
      <c r="F1118" s="278">
        <v>36060</v>
      </c>
      <c r="G1118" s="278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6" t="s">
        <v>47</v>
      </c>
      <c r="E1119" s="277" t="s">
        <v>14</v>
      </c>
      <c r="F1119" s="278">
        <v>33660</v>
      </c>
      <c r="G1119" s="278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6" t="s">
        <v>48</v>
      </c>
      <c r="E1120" s="277"/>
      <c r="F1120" s="278">
        <v>0</v>
      </c>
      <c r="G1120" s="278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6" t="s">
        <v>48</v>
      </c>
      <c r="E1121" s="277"/>
      <c r="F1121" s="278">
        <v>0</v>
      </c>
      <c r="G1121" s="278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6" t="s">
        <v>47</v>
      </c>
      <c r="E1122" s="277" t="s">
        <v>14</v>
      </c>
      <c r="F1122" s="278">
        <v>38820</v>
      </c>
      <c r="G1122" s="278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6" t="s">
        <v>47</v>
      </c>
      <c r="E1123" s="277" t="s">
        <v>14</v>
      </c>
      <c r="F1123" s="278">
        <v>38820</v>
      </c>
      <c r="G1123" s="278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6" t="s">
        <v>47</v>
      </c>
      <c r="E1124" s="277" t="s">
        <v>14</v>
      </c>
      <c r="F1124" s="278">
        <v>47880</v>
      </c>
      <c r="G1124" s="278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6" t="s">
        <v>47</v>
      </c>
      <c r="E1125" s="277" t="s">
        <v>14</v>
      </c>
      <c r="F1125" s="278">
        <v>49920</v>
      </c>
      <c r="G1125" s="278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6" t="s">
        <v>47</v>
      </c>
      <c r="E1126" s="277" t="s">
        <v>14</v>
      </c>
      <c r="F1126" s="278">
        <v>64260</v>
      </c>
      <c r="G1126" s="278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6" t="s">
        <v>47</v>
      </c>
      <c r="E1127" s="277" t="s">
        <v>14</v>
      </c>
      <c r="F1127" s="278">
        <v>110640</v>
      </c>
      <c r="G1127" s="278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6" t="s">
        <v>48</v>
      </c>
      <c r="E1128" s="277"/>
      <c r="F1128" s="278">
        <v>0</v>
      </c>
      <c r="G1128" s="278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6" t="s">
        <v>48</v>
      </c>
      <c r="E1129" s="277"/>
      <c r="F1129" s="278">
        <v>0</v>
      </c>
      <c r="G1129" s="278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6" t="s">
        <v>47</v>
      </c>
      <c r="E1130" s="277" t="s">
        <v>14</v>
      </c>
      <c r="F1130" s="278">
        <v>45120</v>
      </c>
      <c r="G1130" s="278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6" t="s">
        <v>47</v>
      </c>
      <c r="E1131" s="277" t="s">
        <v>14</v>
      </c>
      <c r="F1131" s="278">
        <v>45120</v>
      </c>
      <c r="G1131" s="278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6" t="s">
        <v>47</v>
      </c>
      <c r="E1132" s="277" t="s">
        <v>14</v>
      </c>
      <c r="F1132" s="278">
        <v>44940</v>
      </c>
      <c r="G1132" s="278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6" t="s">
        <v>47</v>
      </c>
      <c r="E1133" s="277" t="s">
        <v>14</v>
      </c>
      <c r="F1133" s="278">
        <v>47640</v>
      </c>
      <c r="G1133" s="278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6" t="s">
        <v>47</v>
      </c>
      <c r="E1134" s="277" t="s">
        <v>14</v>
      </c>
      <c r="F1134" s="278">
        <v>50340</v>
      </c>
      <c r="G1134" s="278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6" t="s">
        <v>47</v>
      </c>
      <c r="E1135" s="277" t="s">
        <v>14</v>
      </c>
      <c r="F1135" s="278">
        <v>43860</v>
      </c>
      <c r="G1135" s="278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6" t="s">
        <v>47</v>
      </c>
      <c r="E1136" s="277" t="s">
        <v>14</v>
      </c>
      <c r="F1136" s="278">
        <v>50940</v>
      </c>
      <c r="G1136" s="278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6" t="s">
        <v>47</v>
      </c>
      <c r="E1137" s="277" t="s">
        <v>14</v>
      </c>
      <c r="F1137" s="278">
        <v>50940</v>
      </c>
      <c r="G1137" s="278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6" t="s">
        <v>47</v>
      </c>
      <c r="E1138" s="277" t="s">
        <v>14</v>
      </c>
      <c r="F1138" s="278">
        <v>48240</v>
      </c>
      <c r="G1138" s="278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6" t="s">
        <v>47</v>
      </c>
      <c r="E1139" s="277" t="s">
        <v>14</v>
      </c>
      <c r="F1139" s="278">
        <v>47280</v>
      </c>
      <c r="G1139" s="278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6" t="s">
        <v>47</v>
      </c>
      <c r="E1140" s="277" t="s">
        <v>14</v>
      </c>
      <c r="F1140" s="278">
        <v>59940</v>
      </c>
      <c r="G1140" s="278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6" t="s">
        <v>47</v>
      </c>
      <c r="E1141" s="277" t="s">
        <v>14</v>
      </c>
      <c r="F1141" s="278">
        <v>55080</v>
      </c>
      <c r="G1141" s="278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6" t="s">
        <v>47</v>
      </c>
      <c r="E1142" s="277" t="s">
        <v>14</v>
      </c>
      <c r="F1142" s="278">
        <v>44640</v>
      </c>
      <c r="G1142" s="278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6" t="s">
        <v>47</v>
      </c>
      <c r="E1143" s="277" t="s">
        <v>14</v>
      </c>
      <c r="F1143" s="278">
        <v>58920</v>
      </c>
      <c r="G1143" s="278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6" t="s">
        <v>47</v>
      </c>
      <c r="E1144" s="277" t="s">
        <v>14</v>
      </c>
      <c r="F1144" s="278">
        <v>58920</v>
      </c>
      <c r="G1144" s="278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6" t="s">
        <v>47</v>
      </c>
      <c r="E1145" s="277" t="s">
        <v>14</v>
      </c>
      <c r="F1145" s="278">
        <v>58140</v>
      </c>
      <c r="G1145" s="278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6" t="s">
        <v>47</v>
      </c>
      <c r="E1146" s="277" t="s">
        <v>14</v>
      </c>
      <c r="F1146" s="278">
        <v>58140</v>
      </c>
      <c r="G1146" s="278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6" t="s">
        <v>47</v>
      </c>
      <c r="E1147" s="277" t="s">
        <v>14</v>
      </c>
      <c r="F1147" s="278">
        <v>56340</v>
      </c>
      <c r="G1147" s="278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6" t="s">
        <v>47</v>
      </c>
      <c r="E1148" s="277" t="s">
        <v>14</v>
      </c>
      <c r="F1148" s="278">
        <v>105060</v>
      </c>
      <c r="G1148" s="278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6" t="s">
        <v>47</v>
      </c>
      <c r="E1149" s="277" t="s">
        <v>14</v>
      </c>
      <c r="F1149" s="278">
        <v>57540</v>
      </c>
      <c r="G1149" s="278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6" t="s">
        <v>47</v>
      </c>
      <c r="E1150" s="277" t="s">
        <v>14</v>
      </c>
      <c r="F1150" s="278">
        <v>61080</v>
      </c>
      <c r="G1150" s="278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6" t="s">
        <v>47</v>
      </c>
      <c r="E1151" s="277" t="s">
        <v>14</v>
      </c>
      <c r="F1151" s="278">
        <v>71880</v>
      </c>
      <c r="G1151" s="278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6" t="s">
        <v>47</v>
      </c>
      <c r="E1152" s="277" t="s">
        <v>14</v>
      </c>
      <c r="F1152" s="278">
        <v>61080</v>
      </c>
      <c r="G1152" s="278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6" t="s">
        <v>47</v>
      </c>
      <c r="E1153" s="277" t="s">
        <v>14</v>
      </c>
      <c r="F1153" s="278">
        <v>55860</v>
      </c>
      <c r="G1153" s="278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6" t="s">
        <v>47</v>
      </c>
      <c r="E1154" s="277" t="s">
        <v>14</v>
      </c>
      <c r="F1154" s="278">
        <v>58680</v>
      </c>
      <c r="G1154" s="278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6" t="s">
        <v>47</v>
      </c>
      <c r="E1155" s="277" t="s">
        <v>14</v>
      </c>
      <c r="F1155" s="278">
        <v>115680</v>
      </c>
      <c r="G1155" s="278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6" t="s">
        <v>47</v>
      </c>
      <c r="E1156" s="277" t="s">
        <v>14</v>
      </c>
      <c r="F1156" s="278">
        <v>118500</v>
      </c>
      <c r="G1156" s="278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6" t="s">
        <v>47</v>
      </c>
      <c r="E1157" s="277" t="s">
        <v>14</v>
      </c>
      <c r="F1157" s="278">
        <v>118500</v>
      </c>
      <c r="G1157" s="278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6" t="s">
        <v>47</v>
      </c>
      <c r="E1158" s="277" t="s">
        <v>14</v>
      </c>
      <c r="F1158" s="278">
        <v>117900</v>
      </c>
      <c r="G1158" s="278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6" t="s">
        <v>47</v>
      </c>
      <c r="E1159" s="277" t="s">
        <v>14</v>
      </c>
      <c r="F1159" s="278">
        <v>120120</v>
      </c>
      <c r="G1159" s="278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6" t="s">
        <v>47</v>
      </c>
      <c r="E1160" s="277" t="s">
        <v>14</v>
      </c>
      <c r="F1160" s="278">
        <v>50460</v>
      </c>
      <c r="G1160" s="278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6" t="s">
        <v>47</v>
      </c>
      <c r="E1161" s="277" t="s">
        <v>14</v>
      </c>
      <c r="F1161" s="278">
        <v>50460</v>
      </c>
      <c r="G1161" s="278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6" t="s">
        <v>47</v>
      </c>
      <c r="E1162" s="277" t="s">
        <v>14</v>
      </c>
      <c r="F1162" s="278">
        <v>41400</v>
      </c>
      <c r="G1162" s="278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6" t="s">
        <v>47</v>
      </c>
      <c r="E1163" s="277" t="s">
        <v>14</v>
      </c>
      <c r="F1163" s="278">
        <v>61140</v>
      </c>
      <c r="G1163" s="278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6" t="s">
        <v>47</v>
      </c>
      <c r="E1164" s="277" t="s">
        <v>14</v>
      </c>
      <c r="F1164" s="278">
        <v>61140</v>
      </c>
      <c r="G1164" s="278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6" t="s">
        <v>47</v>
      </c>
      <c r="E1165" s="277" t="s">
        <v>14</v>
      </c>
      <c r="F1165" s="278">
        <v>55380</v>
      </c>
      <c r="G1165" s="278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6" t="s">
        <v>47</v>
      </c>
      <c r="E1166" s="277" t="s">
        <v>14</v>
      </c>
      <c r="F1166" s="278">
        <v>61860</v>
      </c>
      <c r="G1166" s="278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6" t="s">
        <v>47</v>
      </c>
      <c r="E1167" s="277" t="s">
        <v>14</v>
      </c>
      <c r="F1167" s="278">
        <v>63900</v>
      </c>
      <c r="G1167" s="278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6" t="s">
        <v>47</v>
      </c>
      <c r="E1168" s="277" t="s">
        <v>14</v>
      </c>
      <c r="F1168" s="278">
        <v>59220</v>
      </c>
      <c r="G1168" s="278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6" t="s">
        <v>48</v>
      </c>
      <c r="E1169" s="277"/>
      <c r="F1169" s="278">
        <v>0</v>
      </c>
      <c r="G1169" s="278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6" t="s">
        <v>48</v>
      </c>
      <c r="E1170" s="277"/>
      <c r="F1170" s="278">
        <v>0</v>
      </c>
      <c r="G1170" s="278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6" t="s">
        <v>47</v>
      </c>
      <c r="E1171" s="277" t="s">
        <v>14</v>
      </c>
      <c r="F1171" s="278">
        <v>89700</v>
      </c>
      <c r="G1171" s="278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6" t="s">
        <v>47</v>
      </c>
      <c r="E1172" s="277" t="s">
        <v>14</v>
      </c>
      <c r="F1172" s="278">
        <v>91200</v>
      </c>
      <c r="G1172" s="278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6" t="s">
        <v>47</v>
      </c>
      <c r="E1173" s="277" t="s">
        <v>14</v>
      </c>
      <c r="F1173" s="278">
        <v>95640</v>
      </c>
      <c r="G1173" s="278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6" t="s">
        <v>47</v>
      </c>
      <c r="E1174" s="277" t="s">
        <v>14</v>
      </c>
      <c r="F1174" s="278">
        <v>95640</v>
      </c>
      <c r="G1174" s="278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6" t="s">
        <v>47</v>
      </c>
      <c r="E1175" s="277" t="s">
        <v>14</v>
      </c>
      <c r="F1175" s="278">
        <v>116340</v>
      </c>
      <c r="G1175" s="278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6" t="s">
        <v>47</v>
      </c>
      <c r="E1176" s="277" t="s">
        <v>14</v>
      </c>
      <c r="F1176" s="278">
        <v>115020</v>
      </c>
      <c r="G1176" s="278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6" t="s">
        <v>47</v>
      </c>
      <c r="E1177" s="277" t="s">
        <v>14</v>
      </c>
      <c r="F1177" s="278">
        <v>115020</v>
      </c>
      <c r="G1177" s="278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6" t="s">
        <v>47</v>
      </c>
      <c r="E1178" s="277" t="s">
        <v>14</v>
      </c>
      <c r="F1178" s="278">
        <v>115020</v>
      </c>
      <c r="G1178" s="278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6" t="s">
        <v>47</v>
      </c>
      <c r="E1179" s="277" t="s">
        <v>14</v>
      </c>
      <c r="F1179" s="278">
        <v>117900</v>
      </c>
      <c r="G1179" s="278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6" t="s">
        <v>47</v>
      </c>
      <c r="E1180" s="277" t="s">
        <v>14</v>
      </c>
      <c r="F1180" s="278">
        <v>136860</v>
      </c>
      <c r="G1180" s="278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6" t="s">
        <v>47</v>
      </c>
      <c r="E1181" s="277" t="s">
        <v>14</v>
      </c>
      <c r="F1181" s="278">
        <v>220920</v>
      </c>
      <c r="G1181" s="278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6" t="s">
        <v>47</v>
      </c>
      <c r="E1182" s="277" t="s">
        <v>14</v>
      </c>
      <c r="F1182" s="278">
        <v>220920</v>
      </c>
      <c r="G1182" s="278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6" t="s">
        <v>48</v>
      </c>
      <c r="E1183" s="277"/>
      <c r="F1183" s="278">
        <v>0</v>
      </c>
      <c r="G1183" s="278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6" t="s">
        <v>48</v>
      </c>
      <c r="E1184" s="277"/>
      <c r="F1184" s="278">
        <v>0</v>
      </c>
      <c r="G1184" s="278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6" t="s">
        <v>47</v>
      </c>
      <c r="E1185" s="277" t="s">
        <v>14</v>
      </c>
      <c r="F1185" s="278">
        <v>19440</v>
      </c>
      <c r="G1185" s="278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6" t="s">
        <v>47</v>
      </c>
      <c r="E1186" s="277" t="s">
        <v>14</v>
      </c>
      <c r="F1186" s="278">
        <v>28860</v>
      </c>
      <c r="G1186" s="278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6" t="s">
        <v>47</v>
      </c>
      <c r="E1187" s="277" t="s">
        <v>14</v>
      </c>
      <c r="F1187" s="278">
        <v>33180</v>
      </c>
      <c r="G1187" s="278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6" t="s">
        <v>47</v>
      </c>
      <c r="E1188" s="277" t="s">
        <v>14</v>
      </c>
      <c r="F1188" s="278">
        <v>30900</v>
      </c>
      <c r="G1188" s="278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6" t="s">
        <v>47</v>
      </c>
      <c r="E1189" s="277" t="s">
        <v>14</v>
      </c>
      <c r="F1189" s="278">
        <v>40740</v>
      </c>
      <c r="G1189" s="278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6" t="s">
        <v>47</v>
      </c>
      <c r="E1190" s="277" t="s">
        <v>14</v>
      </c>
      <c r="F1190" s="278">
        <v>34020</v>
      </c>
      <c r="G1190" s="278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6" t="s">
        <v>47</v>
      </c>
      <c r="E1191" s="277" t="s">
        <v>14</v>
      </c>
      <c r="F1191" s="278">
        <v>358140</v>
      </c>
      <c r="G1191" s="278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6" t="s">
        <v>47</v>
      </c>
      <c r="E1192" s="277" t="s">
        <v>14</v>
      </c>
      <c r="F1192" s="278">
        <v>240900</v>
      </c>
      <c r="G1192" s="278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6" t="s">
        <v>48</v>
      </c>
      <c r="E1193" s="277"/>
      <c r="F1193" s="278">
        <v>0</v>
      </c>
      <c r="G1193" s="278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6" t="s">
        <v>48</v>
      </c>
      <c r="E1194" s="277"/>
      <c r="F1194" s="278">
        <v>0</v>
      </c>
      <c r="G1194" s="278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6" t="s">
        <v>47</v>
      </c>
      <c r="E1195" s="277" t="s">
        <v>14</v>
      </c>
      <c r="F1195" s="278">
        <v>33840</v>
      </c>
      <c r="G1195" s="278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6" t="s">
        <v>47</v>
      </c>
      <c r="E1196" s="277" t="s">
        <v>14</v>
      </c>
      <c r="F1196" s="278">
        <v>39240</v>
      </c>
      <c r="G1196" s="278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6" t="s">
        <v>47</v>
      </c>
      <c r="E1197" s="277" t="s">
        <v>14</v>
      </c>
      <c r="F1197" s="278">
        <v>7320</v>
      </c>
      <c r="G1197" s="278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6" t="s">
        <v>47</v>
      </c>
      <c r="E1198" s="277" t="s">
        <v>14</v>
      </c>
      <c r="F1198" s="278">
        <v>9600</v>
      </c>
      <c r="G1198" s="278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6" t="s">
        <v>47</v>
      </c>
      <c r="E1199" s="277" t="s">
        <v>14</v>
      </c>
      <c r="F1199" s="278">
        <v>103860</v>
      </c>
      <c r="G1199" s="278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6" t="s">
        <v>47</v>
      </c>
      <c r="E1200" s="277" t="s">
        <v>14</v>
      </c>
      <c r="F1200" s="278">
        <v>923940</v>
      </c>
      <c r="G1200" s="278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6" t="s">
        <v>47</v>
      </c>
      <c r="E1201" s="277" t="s">
        <v>14</v>
      </c>
      <c r="F1201" s="278">
        <v>14160</v>
      </c>
      <c r="G1201" s="278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6" t="s">
        <v>47</v>
      </c>
      <c r="E1202" s="277" t="s">
        <v>14</v>
      </c>
      <c r="F1202" s="278">
        <v>12060</v>
      </c>
      <c r="G1202" s="278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6" t="s">
        <v>47</v>
      </c>
      <c r="E1203" s="277" t="s">
        <v>14</v>
      </c>
      <c r="F1203" s="278">
        <v>14160</v>
      </c>
      <c r="G1203" s="278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6" t="s">
        <v>47</v>
      </c>
      <c r="E1204" s="277" t="s">
        <v>14</v>
      </c>
      <c r="F1204" s="278">
        <v>14160</v>
      </c>
      <c r="G1204" s="278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6" t="s">
        <v>47</v>
      </c>
      <c r="E1205" s="277" t="s">
        <v>14</v>
      </c>
      <c r="F1205" s="278">
        <v>35040</v>
      </c>
      <c r="G1205" s="278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6" t="s">
        <v>47</v>
      </c>
      <c r="E1206" s="277" t="s">
        <v>14</v>
      </c>
      <c r="F1206" s="278">
        <v>25860</v>
      </c>
      <c r="G1206" s="278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6" t="s">
        <v>47</v>
      </c>
      <c r="E1207" s="277" t="s">
        <v>14</v>
      </c>
      <c r="F1207" s="278">
        <v>35040</v>
      </c>
      <c r="G1207" s="278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6" t="s">
        <v>47</v>
      </c>
      <c r="E1208" s="277" t="s">
        <v>14</v>
      </c>
      <c r="F1208" s="278">
        <v>35040</v>
      </c>
      <c r="G1208" s="278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6" t="s">
        <v>47</v>
      </c>
      <c r="E1209" s="277" t="s">
        <v>14</v>
      </c>
      <c r="F1209" s="278">
        <v>25860</v>
      </c>
      <c r="G1209" s="278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6" t="s">
        <v>47</v>
      </c>
      <c r="E1210" s="277" t="s">
        <v>14</v>
      </c>
      <c r="F1210" s="278">
        <v>25860</v>
      </c>
      <c r="G1210" s="278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6" t="s">
        <v>47</v>
      </c>
      <c r="E1211" s="277" t="s">
        <v>14</v>
      </c>
      <c r="F1211" s="278">
        <v>30960</v>
      </c>
      <c r="G1211" s="278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6" t="s">
        <v>47</v>
      </c>
      <c r="E1212" s="277" t="s">
        <v>14</v>
      </c>
      <c r="F1212" s="278">
        <v>25860</v>
      </c>
      <c r="G1212" s="278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6" t="s">
        <v>47</v>
      </c>
      <c r="E1213" s="277" t="s">
        <v>14</v>
      </c>
      <c r="F1213" s="278">
        <v>2305860</v>
      </c>
      <c r="G1213" s="278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6" t="s">
        <v>47</v>
      </c>
      <c r="E1214" s="277" t="s">
        <v>14</v>
      </c>
      <c r="F1214" s="278">
        <v>18780</v>
      </c>
      <c r="G1214" s="278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6" t="s">
        <v>47</v>
      </c>
      <c r="E1215" s="277" t="s">
        <v>14</v>
      </c>
      <c r="F1215" s="278">
        <v>27360</v>
      </c>
      <c r="G1215" s="278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6" t="s">
        <v>47</v>
      </c>
      <c r="E1216" s="277" t="s">
        <v>14</v>
      </c>
      <c r="F1216" s="278">
        <v>18780</v>
      </c>
      <c r="G1216" s="278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6" t="s">
        <v>47</v>
      </c>
      <c r="E1217" s="277" t="s">
        <v>14</v>
      </c>
      <c r="F1217" s="278">
        <v>27360</v>
      </c>
      <c r="G1217" s="278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6" t="s">
        <v>47</v>
      </c>
      <c r="E1218" s="277" t="s">
        <v>14</v>
      </c>
      <c r="F1218" s="278">
        <v>18720</v>
      </c>
      <c r="G1218" s="278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6" t="s">
        <v>47</v>
      </c>
      <c r="E1219" s="277" t="s">
        <v>14</v>
      </c>
      <c r="F1219" s="278">
        <v>18720</v>
      </c>
      <c r="G1219" s="278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6" t="s">
        <v>47</v>
      </c>
      <c r="E1220" s="277" t="s">
        <v>14</v>
      </c>
      <c r="F1220" s="278">
        <v>18720</v>
      </c>
      <c r="G1220" s="278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6" t="s">
        <v>47</v>
      </c>
      <c r="E1221" s="277" t="s">
        <v>14</v>
      </c>
      <c r="F1221" s="278">
        <v>25260</v>
      </c>
      <c r="G1221" s="278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6" t="s">
        <v>47</v>
      </c>
      <c r="E1222" s="277" t="s">
        <v>14</v>
      </c>
      <c r="F1222" s="278">
        <v>25260</v>
      </c>
      <c r="G1222" s="278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6" t="s">
        <v>47</v>
      </c>
      <c r="E1223" s="277" t="s">
        <v>14</v>
      </c>
      <c r="F1223" s="278">
        <v>22860</v>
      </c>
      <c r="G1223" s="278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6" t="s">
        <v>47</v>
      </c>
      <c r="E1224" s="277" t="s">
        <v>14</v>
      </c>
      <c r="F1224" s="278">
        <v>74340</v>
      </c>
      <c r="G1224" s="278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6" t="s">
        <v>47</v>
      </c>
      <c r="E1225" s="277" t="s">
        <v>14</v>
      </c>
      <c r="F1225" s="278">
        <v>74340</v>
      </c>
      <c r="G1225" s="278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6" t="s">
        <v>47</v>
      </c>
      <c r="E1226" s="277" t="s">
        <v>14</v>
      </c>
      <c r="F1226" s="278">
        <v>27540</v>
      </c>
      <c r="G1226" s="278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6" t="s">
        <v>47</v>
      </c>
      <c r="E1227" s="277" t="s">
        <v>14</v>
      </c>
      <c r="F1227" s="278">
        <v>21480</v>
      </c>
      <c r="G1227" s="278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6" t="s">
        <v>47</v>
      </c>
      <c r="E1228" s="277" t="s">
        <v>14</v>
      </c>
      <c r="F1228" s="278">
        <v>25560</v>
      </c>
      <c r="G1228" s="278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6" t="s">
        <v>47</v>
      </c>
      <c r="E1229" s="277" t="s">
        <v>14</v>
      </c>
      <c r="F1229" s="278">
        <v>457260</v>
      </c>
      <c r="G1229" s="278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6" t="s">
        <v>47</v>
      </c>
      <c r="E1230" s="277" t="s">
        <v>14</v>
      </c>
      <c r="F1230" s="278">
        <v>6360</v>
      </c>
      <c r="G1230" s="278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6" t="s">
        <v>47</v>
      </c>
      <c r="E1231" s="277" t="s">
        <v>14</v>
      </c>
      <c r="F1231" s="278">
        <v>368820</v>
      </c>
      <c r="G1231" s="278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6" t="s">
        <v>47</v>
      </c>
      <c r="E1232" s="277" t="s">
        <v>14</v>
      </c>
      <c r="F1232" s="278">
        <v>497400</v>
      </c>
      <c r="G1232" s="278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6" t="s">
        <v>47</v>
      </c>
      <c r="E1233" s="277" t="s">
        <v>14</v>
      </c>
      <c r="F1233" s="278">
        <v>107520</v>
      </c>
      <c r="G1233" s="278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6" t="s">
        <v>47</v>
      </c>
      <c r="E1234" s="277" t="s">
        <v>473</v>
      </c>
      <c r="F1234" s="278">
        <v>8622.4599999999991</v>
      </c>
      <c r="G1234" s="278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6" t="s">
        <v>48</v>
      </c>
      <c r="E1235" s="277"/>
      <c r="F1235" s="278">
        <v>0</v>
      </c>
      <c r="G1235" s="278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6" t="s">
        <v>48</v>
      </c>
      <c r="E1236" s="277"/>
      <c r="F1236" s="278">
        <v>0</v>
      </c>
      <c r="G1236" s="278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6" t="s">
        <v>47</v>
      </c>
      <c r="E1237" s="277" t="s">
        <v>14</v>
      </c>
      <c r="F1237" s="278">
        <v>940920</v>
      </c>
      <c r="G1237" s="278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6" t="s">
        <v>47</v>
      </c>
      <c r="E1238" s="277" t="s">
        <v>14</v>
      </c>
      <c r="F1238" s="278">
        <v>2080260</v>
      </c>
      <c r="G1238" s="278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6" t="s">
        <v>47</v>
      </c>
      <c r="E1239" s="277" t="s">
        <v>14</v>
      </c>
      <c r="F1239" s="278">
        <v>2080260</v>
      </c>
      <c r="G1239" s="278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6" t="s">
        <v>47</v>
      </c>
      <c r="E1240" s="277" t="s">
        <v>14</v>
      </c>
      <c r="F1240" s="278">
        <v>909420</v>
      </c>
      <c r="G1240" s="278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6"/>
      <c r="E1241" s="277"/>
      <c r="F1241" s="278">
        <v>0</v>
      </c>
      <c r="G1241" s="278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6" t="s">
        <v>48</v>
      </c>
      <c r="E1242" s="277"/>
      <c r="F1242" s="278">
        <v>0</v>
      </c>
      <c r="G1242" s="278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6" t="s">
        <v>47</v>
      </c>
      <c r="E1243" s="277" t="s">
        <v>297</v>
      </c>
      <c r="F1243" s="278">
        <v>285420</v>
      </c>
      <c r="G1243" s="278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6" t="s">
        <v>47</v>
      </c>
      <c r="E1244" s="277" t="s">
        <v>297</v>
      </c>
      <c r="F1244" s="278">
        <v>285420</v>
      </c>
      <c r="G1244" s="278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6" t="s">
        <v>47</v>
      </c>
      <c r="E1245" s="277" t="s">
        <v>297</v>
      </c>
      <c r="F1245" s="278">
        <v>222780</v>
      </c>
      <c r="G1245" s="278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6" t="s">
        <v>47</v>
      </c>
      <c r="E1246" s="277" t="s">
        <v>297</v>
      </c>
      <c r="F1246" s="278">
        <v>211020</v>
      </c>
      <c r="G1246" s="278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6" t="s">
        <v>47</v>
      </c>
      <c r="E1247" s="277" t="s">
        <v>297</v>
      </c>
      <c r="F1247" s="278">
        <v>180060</v>
      </c>
      <c r="G1247" s="278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6" t="s">
        <v>47</v>
      </c>
      <c r="E1248" s="277" t="s">
        <v>297</v>
      </c>
      <c r="F1248" s="278">
        <v>174540</v>
      </c>
      <c r="G1248" s="278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6" t="s">
        <v>47</v>
      </c>
      <c r="E1249" s="277" t="s">
        <v>297</v>
      </c>
      <c r="F1249" s="278">
        <v>174360</v>
      </c>
      <c r="G1249" s="278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6" t="s">
        <v>47</v>
      </c>
      <c r="E1250" s="277" t="s">
        <v>297</v>
      </c>
      <c r="F1250" s="278">
        <v>148200</v>
      </c>
      <c r="G1250" s="278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6" t="s">
        <v>47</v>
      </c>
      <c r="E1251" s="277" t="s">
        <v>297</v>
      </c>
      <c r="F1251" s="278">
        <v>165600</v>
      </c>
      <c r="G1251" s="278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6" t="s">
        <v>47</v>
      </c>
      <c r="E1252" s="277" t="s">
        <v>297</v>
      </c>
      <c r="F1252" s="278">
        <v>160860</v>
      </c>
      <c r="G1252" s="278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6" t="s">
        <v>47</v>
      </c>
      <c r="E1253" s="277" t="s">
        <v>297</v>
      </c>
      <c r="F1253" s="278">
        <v>133440</v>
      </c>
      <c r="G1253" s="278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6" t="s">
        <v>47</v>
      </c>
      <c r="E1254" s="277" t="s">
        <v>297</v>
      </c>
      <c r="F1254" s="278">
        <v>133440</v>
      </c>
      <c r="G1254" s="278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6" t="s">
        <v>47</v>
      </c>
      <c r="E1255" s="277" t="s">
        <v>297</v>
      </c>
      <c r="F1255" s="278">
        <v>118380</v>
      </c>
      <c r="G1255" s="278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6" t="s">
        <v>47</v>
      </c>
      <c r="E1256" s="277" t="s">
        <v>297</v>
      </c>
      <c r="F1256" s="278">
        <v>89520</v>
      </c>
      <c r="G1256" s="278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6" t="s">
        <v>47</v>
      </c>
      <c r="E1257" s="277" t="s">
        <v>297</v>
      </c>
      <c r="F1257" s="278">
        <v>234120</v>
      </c>
      <c r="G1257" s="278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6" t="s">
        <v>47</v>
      </c>
      <c r="E1258" s="277" t="s">
        <v>297</v>
      </c>
      <c r="F1258" s="278">
        <v>184560</v>
      </c>
      <c r="G1258" s="278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6" t="s">
        <v>47</v>
      </c>
      <c r="E1259" s="277" t="s">
        <v>297</v>
      </c>
      <c r="F1259" s="278">
        <v>156960</v>
      </c>
      <c r="G1259" s="278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6" t="s">
        <v>47</v>
      </c>
      <c r="E1260" s="277" t="s">
        <v>297</v>
      </c>
      <c r="F1260" s="278">
        <v>119220</v>
      </c>
      <c r="G1260" s="278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6" t="s">
        <v>47</v>
      </c>
      <c r="E1261" s="277" t="s">
        <v>297</v>
      </c>
      <c r="F1261" s="278">
        <v>163560</v>
      </c>
      <c r="G1261" s="278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6" t="s">
        <v>47</v>
      </c>
      <c r="E1262" s="277" t="s">
        <v>297</v>
      </c>
      <c r="F1262" s="278">
        <v>146040</v>
      </c>
      <c r="G1262" s="278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6" t="s">
        <v>47</v>
      </c>
      <c r="E1263" s="277" t="s">
        <v>297</v>
      </c>
      <c r="F1263" s="278">
        <v>107580</v>
      </c>
      <c r="G1263" s="278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6" t="s">
        <v>47</v>
      </c>
      <c r="E1264" s="277" t="s">
        <v>297</v>
      </c>
      <c r="F1264" s="278">
        <v>91140</v>
      </c>
      <c r="G1264" s="278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6" t="s">
        <v>47</v>
      </c>
      <c r="E1265" s="277" t="s">
        <v>297</v>
      </c>
      <c r="F1265" s="278">
        <v>81891.065868368882</v>
      </c>
      <c r="G1265" s="278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6" t="s">
        <v>47</v>
      </c>
      <c r="E1266" s="277" t="s">
        <v>297</v>
      </c>
      <c r="F1266" s="278">
        <v>75288.699780185358</v>
      </c>
      <c r="G1266" s="278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6" t="s">
        <v>47</v>
      </c>
      <c r="E1267" s="277" t="s">
        <v>297</v>
      </c>
      <c r="F1267" s="278">
        <v>69120</v>
      </c>
      <c r="G1267" s="278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6" t="s">
        <v>47</v>
      </c>
      <c r="E1268" s="277" t="s">
        <v>297</v>
      </c>
      <c r="F1268" s="278">
        <v>69000</v>
      </c>
      <c r="G1268" s="278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6" t="s">
        <v>47</v>
      </c>
      <c r="E1269" s="277" t="s">
        <v>297</v>
      </c>
      <c r="F1269" s="278">
        <v>61080</v>
      </c>
      <c r="G1269" s="278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6" t="s">
        <v>47</v>
      </c>
      <c r="E1270" s="277" t="s">
        <v>297</v>
      </c>
      <c r="F1270" s="278">
        <v>313962</v>
      </c>
      <c r="G1270" s="278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6" t="s">
        <v>47</v>
      </c>
      <c r="E1271" s="277" t="s">
        <v>297</v>
      </c>
      <c r="F1271" s="278">
        <v>313962</v>
      </c>
      <c r="G1271" s="278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6" t="s">
        <v>47</v>
      </c>
      <c r="E1272" s="277" t="s">
        <v>297</v>
      </c>
      <c r="F1272" s="278">
        <v>245058.00000000003</v>
      </c>
      <c r="G1272" s="278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6" t="s">
        <v>47</v>
      </c>
      <c r="E1273" s="277" t="s">
        <v>297</v>
      </c>
      <c r="F1273" s="278">
        <v>232122.00000000003</v>
      </c>
      <c r="G1273" s="278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6" t="s">
        <v>47</v>
      </c>
      <c r="E1274" s="277" t="s">
        <v>297</v>
      </c>
      <c r="F1274" s="278">
        <v>198066</v>
      </c>
      <c r="G1274" s="278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6" t="s">
        <v>47</v>
      </c>
      <c r="E1275" s="277" t="s">
        <v>297</v>
      </c>
      <c r="F1275" s="278">
        <v>191994</v>
      </c>
      <c r="G1275" s="278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6" t="s">
        <v>47</v>
      </c>
      <c r="E1276" s="277" t="s">
        <v>297</v>
      </c>
      <c r="F1276" s="278">
        <v>191796</v>
      </c>
      <c r="G1276" s="278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6" t="s">
        <v>47</v>
      </c>
      <c r="E1277" s="277" t="s">
        <v>297</v>
      </c>
      <c r="F1277" s="278">
        <v>163020</v>
      </c>
      <c r="G1277" s="278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6" t="s">
        <v>47</v>
      </c>
      <c r="E1278" s="277" t="s">
        <v>297</v>
      </c>
      <c r="F1278" s="278">
        <v>182160</v>
      </c>
      <c r="G1278" s="278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6" t="s">
        <v>47</v>
      </c>
      <c r="E1279" s="277" t="s">
        <v>297</v>
      </c>
      <c r="F1279" s="278">
        <v>176946</v>
      </c>
      <c r="G1279" s="278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6" t="s">
        <v>47</v>
      </c>
      <c r="E1280" s="277" t="s">
        <v>297</v>
      </c>
      <c r="F1280" s="278">
        <v>146784</v>
      </c>
      <c r="G1280" s="278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6" t="s">
        <v>47</v>
      </c>
      <c r="E1281" s="277" t="s">
        <v>297</v>
      </c>
      <c r="F1281" s="278">
        <v>146784</v>
      </c>
      <c r="G1281" s="278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6" t="s">
        <v>47</v>
      </c>
      <c r="E1282" s="277" t="s">
        <v>297</v>
      </c>
      <c r="F1282" s="278">
        <v>130218.00000000001</v>
      </c>
      <c r="G1282" s="278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6" t="s">
        <v>47</v>
      </c>
      <c r="E1283" s="277" t="s">
        <v>297</v>
      </c>
      <c r="F1283" s="278">
        <v>98472</v>
      </c>
      <c r="G1283" s="278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6" t="s">
        <v>47</v>
      </c>
      <c r="E1284" s="277" t="s">
        <v>297</v>
      </c>
      <c r="F1284" s="278">
        <v>257532.00000000003</v>
      </c>
      <c r="G1284" s="278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6" t="s">
        <v>47</v>
      </c>
      <c r="E1285" s="277" t="s">
        <v>297</v>
      </c>
      <c r="F1285" s="278">
        <v>203016</v>
      </c>
      <c r="G1285" s="278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6" t="s">
        <v>47</v>
      </c>
      <c r="E1286" s="277" t="s">
        <v>297</v>
      </c>
      <c r="F1286" s="278">
        <v>172656</v>
      </c>
      <c r="G1286" s="278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6" t="s">
        <v>47</v>
      </c>
      <c r="E1287" s="277" t="s">
        <v>297</v>
      </c>
      <c r="F1287" s="278">
        <v>131142</v>
      </c>
      <c r="G1287" s="278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6" t="s">
        <v>47</v>
      </c>
      <c r="E1288" s="277" t="s">
        <v>297</v>
      </c>
      <c r="F1288" s="278">
        <v>179916</v>
      </c>
      <c r="G1288" s="278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6" t="s">
        <v>47</v>
      </c>
      <c r="E1289" s="277" t="s">
        <v>297</v>
      </c>
      <c r="F1289" s="278">
        <v>160644</v>
      </c>
      <c r="G1289" s="278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6" t="s">
        <v>47</v>
      </c>
      <c r="E1290" s="277" t="s">
        <v>297</v>
      </c>
      <c r="F1290" s="278">
        <v>118338.00000000001</v>
      </c>
      <c r="G1290" s="278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6" t="s">
        <v>47</v>
      </c>
      <c r="E1291" s="277" t="s">
        <v>297</v>
      </c>
      <c r="F1291" s="278">
        <v>100254</v>
      </c>
      <c r="G1291" s="278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6" t="s">
        <v>47</v>
      </c>
      <c r="E1292" s="277" t="s">
        <v>297</v>
      </c>
      <c r="F1292" s="278">
        <v>90080.172455205786</v>
      </c>
      <c r="G1292" s="278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6" t="s">
        <v>47</v>
      </c>
      <c r="E1293" s="277" t="s">
        <v>297</v>
      </c>
      <c r="F1293" s="278">
        <v>82817.569758203899</v>
      </c>
      <c r="G1293" s="278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6" t="s">
        <v>47</v>
      </c>
      <c r="E1294" s="277" t="s">
        <v>297</v>
      </c>
      <c r="F1294" s="278">
        <v>76032</v>
      </c>
      <c r="G1294" s="278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6" t="s">
        <v>47</v>
      </c>
      <c r="E1295" s="277" t="s">
        <v>297</v>
      </c>
      <c r="F1295" s="278">
        <v>75900</v>
      </c>
      <c r="G1295" s="278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6" t="s">
        <v>47</v>
      </c>
      <c r="E1296" s="277" t="s">
        <v>297</v>
      </c>
      <c r="F1296" s="278">
        <v>67188</v>
      </c>
      <c r="G1296" s="278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6" t="s">
        <v>47</v>
      </c>
      <c r="E1297" s="277" t="s">
        <v>297</v>
      </c>
      <c r="F1297" s="278">
        <v>397284.97886456642</v>
      </c>
      <c r="G1297" s="278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6" t="s">
        <v>48</v>
      </c>
      <c r="E1298" s="277"/>
      <c r="F1298" s="278">
        <v>0</v>
      </c>
      <c r="G1298" s="278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6" t="s">
        <v>48</v>
      </c>
      <c r="E1299" s="277"/>
      <c r="F1299" s="278">
        <v>0</v>
      </c>
      <c r="G1299" s="278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6" t="s">
        <v>47</v>
      </c>
      <c r="E1300" s="277" t="s">
        <v>297</v>
      </c>
      <c r="F1300" s="278">
        <v>171300</v>
      </c>
      <c r="G1300" s="278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6" t="s">
        <v>47</v>
      </c>
      <c r="E1301" s="277" t="s">
        <v>297</v>
      </c>
      <c r="F1301" s="278">
        <v>144000</v>
      </c>
      <c r="G1301" s="278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6" t="s">
        <v>47</v>
      </c>
      <c r="E1302" s="277" t="s">
        <v>297</v>
      </c>
      <c r="F1302" s="278">
        <v>132480</v>
      </c>
      <c r="G1302" s="278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6" t="s">
        <v>47</v>
      </c>
      <c r="E1303" s="277" t="s">
        <v>297</v>
      </c>
      <c r="F1303" s="278">
        <v>98580</v>
      </c>
      <c r="G1303" s="278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6" t="s">
        <v>47</v>
      </c>
      <c r="E1304" s="277" t="s">
        <v>297</v>
      </c>
      <c r="F1304" s="278">
        <v>67020</v>
      </c>
      <c r="G1304" s="278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6" t="s">
        <v>47</v>
      </c>
      <c r="E1305" s="277" t="s">
        <v>297</v>
      </c>
      <c r="F1305" s="278">
        <v>134100</v>
      </c>
      <c r="G1305" s="278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6" t="s">
        <v>47</v>
      </c>
      <c r="E1306" s="277" t="s">
        <v>297</v>
      </c>
      <c r="F1306" s="278">
        <v>107400</v>
      </c>
      <c r="G1306" s="278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6" t="s">
        <v>48</v>
      </c>
      <c r="E1307" s="277"/>
      <c r="F1307" s="278">
        <v>0</v>
      </c>
      <c r="G1307" s="278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6" t="s">
        <v>48</v>
      </c>
      <c r="E1308" s="277"/>
      <c r="F1308" s="278">
        <v>0</v>
      </c>
      <c r="G1308" s="278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6" t="s">
        <v>47</v>
      </c>
      <c r="E1309" s="277" t="s">
        <v>1102</v>
      </c>
      <c r="F1309" s="278">
        <v>5708400</v>
      </c>
      <c r="G1309" s="278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6" t="s">
        <v>47</v>
      </c>
      <c r="E1310" s="277" t="s">
        <v>1102</v>
      </c>
      <c r="F1310" s="278">
        <v>5708400</v>
      </c>
      <c r="G1310" s="278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6" t="s">
        <v>47</v>
      </c>
      <c r="E1311" s="277" t="s">
        <v>1102</v>
      </c>
      <c r="F1311" s="278">
        <v>4455600</v>
      </c>
      <c r="G1311" s="278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6" t="s">
        <v>47</v>
      </c>
      <c r="E1312" s="277" t="s">
        <v>1102</v>
      </c>
      <c r="F1312" s="278">
        <v>4220400</v>
      </c>
      <c r="G1312" s="278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6" t="s">
        <v>47</v>
      </c>
      <c r="E1313" s="277" t="s">
        <v>1102</v>
      </c>
      <c r="F1313" s="278">
        <v>3601200</v>
      </c>
      <c r="G1313" s="278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6" t="s">
        <v>47</v>
      </c>
      <c r="E1314" s="277" t="s">
        <v>1102</v>
      </c>
      <c r="F1314" s="278">
        <v>3490800</v>
      </c>
      <c r="G1314" s="278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6" t="s">
        <v>47</v>
      </c>
      <c r="E1315" s="277" t="s">
        <v>1102</v>
      </c>
      <c r="F1315" s="278">
        <v>3487200</v>
      </c>
      <c r="G1315" s="278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6" t="s">
        <v>47</v>
      </c>
      <c r="E1316" s="277" t="s">
        <v>1102</v>
      </c>
      <c r="F1316" s="278">
        <v>2964000</v>
      </c>
      <c r="G1316" s="278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6" t="s">
        <v>47</v>
      </c>
      <c r="E1317" s="277" t="s">
        <v>1102</v>
      </c>
      <c r="F1317" s="278">
        <v>3312000</v>
      </c>
      <c r="G1317" s="278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6" t="s">
        <v>47</v>
      </c>
      <c r="E1318" s="277" t="s">
        <v>1102</v>
      </c>
      <c r="F1318" s="278">
        <v>3217200</v>
      </c>
      <c r="G1318" s="278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6" t="s">
        <v>47</v>
      </c>
      <c r="E1319" s="277" t="s">
        <v>1102</v>
      </c>
      <c r="F1319" s="278">
        <v>2668800</v>
      </c>
      <c r="G1319" s="278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6" t="s">
        <v>47</v>
      </c>
      <c r="E1320" s="277" t="s">
        <v>1102</v>
      </c>
      <c r="F1320" s="278">
        <v>2668800</v>
      </c>
      <c r="G1320" s="278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6" t="s">
        <v>47</v>
      </c>
      <c r="E1321" s="277" t="s">
        <v>1102</v>
      </c>
      <c r="F1321" s="278">
        <v>2367600</v>
      </c>
      <c r="G1321" s="278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6" t="s">
        <v>47</v>
      </c>
      <c r="E1322" s="277" t="s">
        <v>1102</v>
      </c>
      <c r="F1322" s="278">
        <v>1790400</v>
      </c>
      <c r="G1322" s="278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6" t="s">
        <v>47</v>
      </c>
      <c r="E1323" s="277" t="s">
        <v>1102</v>
      </c>
      <c r="F1323" s="278">
        <v>4682400</v>
      </c>
      <c r="G1323" s="278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6" t="s">
        <v>47</v>
      </c>
      <c r="E1324" s="277" t="s">
        <v>1102</v>
      </c>
      <c r="F1324" s="278">
        <v>3691200</v>
      </c>
      <c r="G1324" s="278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6" t="s">
        <v>47</v>
      </c>
      <c r="E1325" s="277" t="s">
        <v>1102</v>
      </c>
      <c r="F1325" s="278">
        <v>3139200</v>
      </c>
      <c r="G1325" s="278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6" t="s">
        <v>47</v>
      </c>
      <c r="E1326" s="277" t="s">
        <v>1102</v>
      </c>
      <c r="F1326" s="278">
        <v>2384400</v>
      </c>
      <c r="G1326" s="278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6" t="s">
        <v>47</v>
      </c>
      <c r="E1327" s="277" t="s">
        <v>1102</v>
      </c>
      <c r="F1327" s="278">
        <v>3271200</v>
      </c>
      <c r="G1327" s="278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6" t="s">
        <v>47</v>
      </c>
      <c r="E1328" s="277" t="s">
        <v>1102</v>
      </c>
      <c r="F1328" s="278">
        <v>2920800</v>
      </c>
      <c r="G1328" s="278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6" t="s">
        <v>47</v>
      </c>
      <c r="E1329" s="277" t="s">
        <v>1102</v>
      </c>
      <c r="F1329" s="278">
        <v>2151600</v>
      </c>
      <c r="G1329" s="278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6" t="s">
        <v>47</v>
      </c>
      <c r="E1330" s="277" t="s">
        <v>1102</v>
      </c>
      <c r="F1330" s="278">
        <v>1822800</v>
      </c>
      <c r="G1330" s="278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6" t="s">
        <v>47</v>
      </c>
      <c r="E1331" s="277" t="s">
        <v>1102</v>
      </c>
      <c r="F1331" s="278">
        <v>1637821.3173673779</v>
      </c>
      <c r="G1331" s="278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6" t="s">
        <v>47</v>
      </c>
      <c r="E1332" s="277" t="s">
        <v>1102</v>
      </c>
      <c r="F1332" s="278">
        <v>1505773.9956037072</v>
      </c>
      <c r="G1332" s="278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6" t="s">
        <v>47</v>
      </c>
      <c r="E1333" s="277" t="s">
        <v>1102</v>
      </c>
      <c r="F1333" s="278">
        <v>1382400</v>
      </c>
      <c r="G1333" s="278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6" t="s">
        <v>47</v>
      </c>
      <c r="E1334" s="277" t="s">
        <v>1102</v>
      </c>
      <c r="F1334" s="278">
        <v>1380000</v>
      </c>
      <c r="G1334" s="278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6" t="s">
        <v>47</v>
      </c>
      <c r="E1335" s="277" t="s">
        <v>1102</v>
      </c>
      <c r="F1335" s="278">
        <v>1221600</v>
      </c>
      <c r="G1335" s="278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6" t="s">
        <v>47</v>
      </c>
      <c r="E1336" s="277" t="s">
        <v>1102</v>
      </c>
      <c r="F1336" s="278">
        <v>6279240.0000000009</v>
      </c>
      <c r="G1336" s="278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6" t="s">
        <v>47</v>
      </c>
      <c r="E1337" s="277" t="s">
        <v>1102</v>
      </c>
      <c r="F1337" s="278">
        <v>6279240.0000000009</v>
      </c>
      <c r="G1337" s="278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6" t="s">
        <v>47</v>
      </c>
      <c r="E1338" s="277" t="s">
        <v>1102</v>
      </c>
      <c r="F1338" s="278">
        <v>4901160</v>
      </c>
      <c r="G1338" s="278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6" t="s">
        <v>47</v>
      </c>
      <c r="E1339" s="277" t="s">
        <v>1102</v>
      </c>
      <c r="F1339" s="278">
        <v>4642440</v>
      </c>
      <c r="G1339" s="278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6" t="s">
        <v>47</v>
      </c>
      <c r="E1340" s="277" t="s">
        <v>1102</v>
      </c>
      <c r="F1340" s="278">
        <v>3961320</v>
      </c>
      <c r="G1340" s="278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6" t="s">
        <v>47</v>
      </c>
      <c r="E1341" s="277" t="s">
        <v>1102</v>
      </c>
      <c r="F1341" s="278">
        <v>3839880</v>
      </c>
      <c r="G1341" s="278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6" t="s">
        <v>47</v>
      </c>
      <c r="E1342" s="277" t="s">
        <v>1102</v>
      </c>
      <c r="F1342" s="278">
        <v>3835920</v>
      </c>
      <c r="G1342" s="278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6" t="s">
        <v>47</v>
      </c>
      <c r="E1343" s="277" t="s">
        <v>1102</v>
      </c>
      <c r="F1343" s="278">
        <v>3260400</v>
      </c>
      <c r="G1343" s="278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6" t="s">
        <v>47</v>
      </c>
      <c r="E1344" s="277" t="s">
        <v>1102</v>
      </c>
      <c r="F1344" s="278">
        <v>3643200</v>
      </c>
      <c r="G1344" s="278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6" t="s">
        <v>47</v>
      </c>
      <c r="E1345" s="277" t="s">
        <v>1102</v>
      </c>
      <c r="F1345" s="278">
        <v>3538920</v>
      </c>
      <c r="G1345" s="278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6" t="s">
        <v>47</v>
      </c>
      <c r="E1346" s="277" t="s">
        <v>1102</v>
      </c>
      <c r="F1346" s="278">
        <v>2935680.0000000005</v>
      </c>
      <c r="G1346" s="278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6" t="s">
        <v>47</v>
      </c>
      <c r="E1347" s="277" t="s">
        <v>1102</v>
      </c>
      <c r="F1347" s="278">
        <v>2935680.0000000005</v>
      </c>
      <c r="G1347" s="278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6" t="s">
        <v>47</v>
      </c>
      <c r="E1348" s="277" t="s">
        <v>1102</v>
      </c>
      <c r="F1348" s="278">
        <v>2604360.0000000005</v>
      </c>
      <c r="G1348" s="278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6" t="s">
        <v>47</v>
      </c>
      <c r="E1349" s="277" t="s">
        <v>1102</v>
      </c>
      <c r="F1349" s="278">
        <v>1969440</v>
      </c>
      <c r="G1349" s="278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6" t="s">
        <v>47</v>
      </c>
      <c r="E1350" s="277" t="s">
        <v>1102</v>
      </c>
      <c r="F1350" s="278">
        <v>5150640.0000000009</v>
      </c>
      <c r="G1350" s="278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6" t="s">
        <v>47</v>
      </c>
      <c r="E1351" s="277" t="s">
        <v>1102</v>
      </c>
      <c r="F1351" s="278">
        <v>4060320</v>
      </c>
      <c r="G1351" s="278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6" t="s">
        <v>47</v>
      </c>
      <c r="E1352" s="277" t="s">
        <v>1102</v>
      </c>
      <c r="F1352" s="278">
        <v>3453120</v>
      </c>
      <c r="G1352" s="278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6" t="s">
        <v>47</v>
      </c>
      <c r="E1353" s="277" t="s">
        <v>1102</v>
      </c>
      <c r="F1353" s="278">
        <v>2622840.0000000005</v>
      </c>
      <c r="G1353" s="278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6" t="s">
        <v>47</v>
      </c>
      <c r="E1354" s="277" t="s">
        <v>1102</v>
      </c>
      <c r="F1354" s="278">
        <v>3598320</v>
      </c>
      <c r="G1354" s="278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6" t="s">
        <v>47</v>
      </c>
      <c r="E1355" s="277" t="s">
        <v>1102</v>
      </c>
      <c r="F1355" s="278">
        <v>3212880</v>
      </c>
      <c r="G1355" s="278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6" t="s">
        <v>47</v>
      </c>
      <c r="E1356" s="277" t="s">
        <v>1102</v>
      </c>
      <c r="F1356" s="278">
        <v>2366760</v>
      </c>
      <c r="G1356" s="278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6" t="s">
        <v>47</v>
      </c>
      <c r="E1357" s="277" t="s">
        <v>1102</v>
      </c>
      <c r="F1357" s="278">
        <v>2005080</v>
      </c>
      <c r="G1357" s="278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6" t="s">
        <v>47</v>
      </c>
      <c r="E1358" s="277" t="s">
        <v>1102</v>
      </c>
      <c r="F1358" s="278">
        <v>1801603.4491041158</v>
      </c>
      <c r="G1358" s="278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6" t="s">
        <v>47</v>
      </c>
      <c r="E1359" s="277" t="s">
        <v>1102</v>
      </c>
      <c r="F1359" s="278">
        <v>1656351.3951640779</v>
      </c>
      <c r="G1359" s="278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6" t="s">
        <v>47</v>
      </c>
      <c r="E1360" s="277" t="s">
        <v>1102</v>
      </c>
      <c r="F1360" s="278">
        <v>1520640.0000000002</v>
      </c>
      <c r="G1360" s="278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6" t="s">
        <v>47</v>
      </c>
      <c r="E1361" s="277" t="s">
        <v>1102</v>
      </c>
      <c r="F1361" s="278">
        <v>1518000.0000000002</v>
      </c>
      <c r="G1361" s="278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6" t="s">
        <v>47</v>
      </c>
      <c r="E1362" s="277" t="s">
        <v>1102</v>
      </c>
      <c r="F1362" s="278">
        <v>1343760.0000000002</v>
      </c>
      <c r="G1362" s="278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6" t="s">
        <v>47</v>
      </c>
      <c r="E1363" s="277" t="s">
        <v>1102</v>
      </c>
      <c r="F1363" s="278">
        <v>7945699.5772913285</v>
      </c>
      <c r="G1363" s="278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6" t="s">
        <v>48</v>
      </c>
      <c r="E1364" s="277"/>
      <c r="F1364" s="278">
        <v>0</v>
      </c>
      <c r="G1364" s="278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6" t="s">
        <v>48</v>
      </c>
      <c r="E1365" s="277"/>
      <c r="F1365" s="278">
        <v>0</v>
      </c>
      <c r="G1365" s="278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6" t="s">
        <v>47</v>
      </c>
      <c r="E1366" s="277" t="s">
        <v>1102</v>
      </c>
      <c r="F1366" s="278">
        <v>3426000</v>
      </c>
      <c r="G1366" s="278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6" t="s">
        <v>47</v>
      </c>
      <c r="E1367" s="277" t="s">
        <v>1102</v>
      </c>
      <c r="F1367" s="278">
        <v>2880000</v>
      </c>
      <c r="G1367" s="278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6" t="s">
        <v>47</v>
      </c>
      <c r="E1368" s="277" t="s">
        <v>1102</v>
      </c>
      <c r="F1368" s="278">
        <v>2649600</v>
      </c>
      <c r="G1368" s="278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6" t="s">
        <v>47</v>
      </c>
      <c r="E1369" s="277" t="s">
        <v>1102</v>
      </c>
      <c r="F1369" s="278">
        <v>1971600</v>
      </c>
      <c r="G1369" s="278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6" t="s">
        <v>47</v>
      </c>
      <c r="E1370" s="277" t="s">
        <v>1102</v>
      </c>
      <c r="F1370" s="278">
        <v>1340400</v>
      </c>
      <c r="G1370" s="278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6" t="s">
        <v>47</v>
      </c>
      <c r="E1371" s="277" t="s">
        <v>1102</v>
      </c>
      <c r="F1371" s="278">
        <v>2682000</v>
      </c>
      <c r="G1371" s="278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6" t="s">
        <v>47</v>
      </c>
      <c r="E1372" s="277" t="s">
        <v>1102</v>
      </c>
      <c r="F1372" s="278">
        <v>2148000</v>
      </c>
      <c r="G1372" s="278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6" t="s">
        <v>48</v>
      </c>
      <c r="E1373" s="277"/>
      <c r="F1373" s="278">
        <v>0</v>
      </c>
      <c r="G1373" s="278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6" t="s">
        <v>48</v>
      </c>
      <c r="E1374" s="277"/>
      <c r="F1374" s="278">
        <v>0</v>
      </c>
      <c r="G1374" s="278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6" t="s">
        <v>47</v>
      </c>
      <c r="E1375" s="277" t="s">
        <v>14</v>
      </c>
      <c r="F1375" s="278">
        <v>213420</v>
      </c>
      <c r="G1375" s="278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6" t="s">
        <v>47</v>
      </c>
      <c r="E1376" s="277" t="s">
        <v>14</v>
      </c>
      <c r="F1376" s="278">
        <v>207840</v>
      </c>
      <c r="G1376" s="278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6" t="s">
        <v>47</v>
      </c>
      <c r="E1377" s="277" t="s">
        <v>14</v>
      </c>
      <c r="F1377" s="278">
        <v>342990</v>
      </c>
      <c r="G1377" s="278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6" t="s">
        <v>47</v>
      </c>
      <c r="E1378" s="277" t="s">
        <v>14</v>
      </c>
      <c r="F1378" s="278">
        <v>709680</v>
      </c>
      <c r="G1378" s="278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6" t="s">
        <v>47</v>
      </c>
      <c r="E1379" s="277" t="s">
        <v>14</v>
      </c>
      <c r="F1379" s="278">
        <v>1771980</v>
      </c>
      <c r="G1379" s="278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6" t="s">
        <v>47</v>
      </c>
      <c r="E1380" s="277" t="s">
        <v>14</v>
      </c>
      <c r="F1380" s="278">
        <v>976440</v>
      </c>
      <c r="G1380" s="278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6" t="s">
        <v>47</v>
      </c>
      <c r="E1381" s="277" t="s">
        <v>14</v>
      </c>
      <c r="F1381" s="278">
        <v>2211900</v>
      </c>
      <c r="G1381" s="278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6" t="s">
        <v>47</v>
      </c>
      <c r="E1382" s="277" t="s">
        <v>14</v>
      </c>
      <c r="F1382" s="278">
        <v>2270640</v>
      </c>
      <c r="G1382" s="278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6" t="s">
        <v>47</v>
      </c>
      <c r="E1383" s="277" t="s">
        <v>14</v>
      </c>
      <c r="F1383" s="278">
        <v>2476740</v>
      </c>
      <c r="G1383" s="278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6" t="s">
        <v>48</v>
      </c>
      <c r="E1384" s="277"/>
      <c r="F1384" s="278">
        <v>0</v>
      </c>
      <c r="G1384" s="278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6" t="s">
        <v>48</v>
      </c>
      <c r="E1385" s="277"/>
      <c r="F1385" s="278">
        <v>0</v>
      </c>
      <c r="G1385" s="278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6" t="s">
        <v>47</v>
      </c>
      <c r="E1386" s="277" t="s">
        <v>100</v>
      </c>
      <c r="F1386" s="278">
        <v>220260.49029487889</v>
      </c>
      <c r="G1386" s="278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6" t="s">
        <v>47</v>
      </c>
      <c r="E1387" s="277" t="s">
        <v>100</v>
      </c>
      <c r="F1387" s="278">
        <v>220260.49029487889</v>
      </c>
      <c r="G1387" s="278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6" t="s">
        <v>47</v>
      </c>
      <c r="E1388" s="277" t="s">
        <v>100</v>
      </c>
      <c r="F1388" s="278">
        <v>250977.08928157968</v>
      </c>
      <c r="G1388" s="278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6" t="s">
        <v>47</v>
      </c>
      <c r="E1389" s="277" t="s">
        <v>100</v>
      </c>
      <c r="F1389" s="278">
        <v>289200</v>
      </c>
      <c r="G1389" s="278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6" t="s">
        <v>47</v>
      </c>
      <c r="E1390" s="277" t="s">
        <v>100</v>
      </c>
      <c r="F1390" s="278">
        <v>277947.76156258525</v>
      </c>
      <c r="G1390" s="278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6" t="s">
        <v>47</v>
      </c>
      <c r="E1391" s="277" t="s">
        <v>100</v>
      </c>
      <c r="F1391" s="278">
        <v>309000</v>
      </c>
      <c r="G1391" s="278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6" t="s">
        <v>47</v>
      </c>
      <c r="E1392" s="277" t="s">
        <v>100</v>
      </c>
      <c r="F1392" s="278">
        <v>277947.76156258525</v>
      </c>
      <c r="G1392" s="278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6" t="s">
        <v>47</v>
      </c>
      <c r="E1393" s="277" t="s">
        <v>100</v>
      </c>
      <c r="F1393" s="278">
        <v>345600</v>
      </c>
      <c r="G1393" s="278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6" t="s">
        <v>47</v>
      </c>
      <c r="E1394" s="277" t="s">
        <v>100</v>
      </c>
      <c r="F1394" s="278">
        <v>438273.42456634069</v>
      </c>
      <c r="G1394" s="278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6" t="s">
        <v>47</v>
      </c>
      <c r="E1395" s="277" t="s">
        <v>100</v>
      </c>
      <c r="F1395" s="278">
        <v>384600</v>
      </c>
      <c r="G1395" s="278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6" t="s">
        <v>47</v>
      </c>
      <c r="E1396" s="277" t="s">
        <v>100</v>
      </c>
      <c r="F1396" s="278">
        <v>466742.46752962429</v>
      </c>
      <c r="G1396" s="278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6" t="s">
        <v>47</v>
      </c>
      <c r="E1397" s="277" t="s">
        <v>100</v>
      </c>
      <c r="F1397" s="278">
        <v>466742.46752962429</v>
      </c>
      <c r="G1397" s="278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6" t="s">
        <v>47</v>
      </c>
      <c r="E1398" s="277" t="s">
        <v>100</v>
      </c>
      <c r="F1398" s="278">
        <v>513941.14402138407</v>
      </c>
      <c r="G1398" s="278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6" t="s">
        <v>47</v>
      </c>
      <c r="E1399" s="277" t="s">
        <v>100</v>
      </c>
      <c r="F1399" s="278">
        <v>502200</v>
      </c>
      <c r="G1399" s="278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6" t="s">
        <v>47</v>
      </c>
      <c r="E1400" s="277" t="s">
        <v>100</v>
      </c>
      <c r="F1400" s="278">
        <v>580618.63938275899</v>
      </c>
      <c r="G1400" s="278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6" t="s">
        <v>47</v>
      </c>
      <c r="E1401" s="277" t="s">
        <v>100</v>
      </c>
      <c r="F1401" s="278">
        <v>522000</v>
      </c>
      <c r="G1401" s="278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6" t="s">
        <v>47</v>
      </c>
      <c r="E1402" s="277" t="s">
        <v>100</v>
      </c>
      <c r="F1402" s="278">
        <v>768051.19018409075</v>
      </c>
      <c r="G1402" s="278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6" t="s">
        <v>47</v>
      </c>
      <c r="E1403" s="277" t="s">
        <v>100</v>
      </c>
      <c r="F1403" s="278">
        <v>768051.19018409075</v>
      </c>
      <c r="G1403" s="278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6" t="s">
        <v>47</v>
      </c>
      <c r="E1404" s="277" t="s">
        <v>100</v>
      </c>
      <c r="F1404" s="278">
        <v>755996.11696758063</v>
      </c>
      <c r="G1404" s="278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6" t="s">
        <v>47</v>
      </c>
      <c r="E1405" s="277" t="s">
        <v>100</v>
      </c>
      <c r="F1405" s="278">
        <v>589800</v>
      </c>
      <c r="G1405" s="278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6" t="s">
        <v>47</v>
      </c>
      <c r="E1406" s="277" t="s">
        <v>100</v>
      </c>
      <c r="F1406" s="278">
        <v>832055.45603276498</v>
      </c>
      <c r="G1406" s="278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6" t="s">
        <v>47</v>
      </c>
      <c r="E1407" s="277" t="s">
        <v>100</v>
      </c>
      <c r="F1407" s="278">
        <v>636000</v>
      </c>
      <c r="G1407" s="278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6" t="s">
        <v>47</v>
      </c>
      <c r="E1408" s="277" t="s">
        <v>100</v>
      </c>
      <c r="F1408" s="278">
        <v>842833.50878142437</v>
      </c>
      <c r="G1408" s="278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6" t="s">
        <v>47</v>
      </c>
      <c r="E1409" s="277" t="s">
        <v>100</v>
      </c>
      <c r="F1409" s="278">
        <v>762000</v>
      </c>
      <c r="G1409" s="278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6" t="s">
        <v>47</v>
      </c>
      <c r="E1410" s="277" t="s">
        <v>100</v>
      </c>
      <c r="F1410" s="278">
        <v>902019.15073140874</v>
      </c>
      <c r="G1410" s="278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6" t="s">
        <v>47</v>
      </c>
      <c r="E1411" s="277" t="s">
        <v>100</v>
      </c>
      <c r="F1411" s="278">
        <v>902019.15073140874</v>
      </c>
      <c r="G1411" s="278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6" t="s">
        <v>48</v>
      </c>
      <c r="E1412" s="277"/>
      <c r="F1412" s="278">
        <v>0</v>
      </c>
      <c r="G1412" s="278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6" t="s">
        <v>48</v>
      </c>
      <c r="E1413" s="277"/>
      <c r="F1413" s="278">
        <v>0</v>
      </c>
      <c r="G1413" s="278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6" t="s">
        <v>47</v>
      </c>
      <c r="E1414" s="277" t="s">
        <v>14</v>
      </c>
      <c r="F1414" s="278">
        <v>96180</v>
      </c>
      <c r="G1414" s="278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6" t="s">
        <v>47</v>
      </c>
      <c r="E1415" s="277" t="s">
        <v>14</v>
      </c>
      <c r="F1415" s="278">
        <v>257820</v>
      </c>
      <c r="G1415" s="278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6" t="s">
        <v>47</v>
      </c>
      <c r="E1416" s="277" t="s">
        <v>14</v>
      </c>
      <c r="F1416" s="278">
        <v>299160</v>
      </c>
      <c r="G1416" s="278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6" t="s">
        <v>47</v>
      </c>
      <c r="E1417" s="277" t="s">
        <v>14</v>
      </c>
      <c r="F1417" s="278">
        <v>246960</v>
      </c>
      <c r="G1417" s="278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6" t="s">
        <v>47</v>
      </c>
      <c r="E1418" s="277" t="s">
        <v>14</v>
      </c>
      <c r="F1418" s="278">
        <v>286461</v>
      </c>
      <c r="G1418" s="278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6" t="s">
        <v>47</v>
      </c>
      <c r="E1419" s="277" t="s">
        <v>14</v>
      </c>
      <c r="F1419" s="278">
        <v>259308</v>
      </c>
      <c r="G1419" s="278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6" t="s">
        <v>47</v>
      </c>
      <c r="E1420" s="277" t="s">
        <v>14</v>
      </c>
      <c r="F1420" s="278">
        <v>300784.05</v>
      </c>
      <c r="G1420" s="278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6" t="s">
        <v>47</v>
      </c>
      <c r="E1421" s="277" t="s">
        <v>14</v>
      </c>
      <c r="F1421" s="278">
        <v>300600</v>
      </c>
      <c r="G1421" s="278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6" t="s">
        <v>47</v>
      </c>
      <c r="E1422" s="277" t="s">
        <v>14</v>
      </c>
      <c r="F1422" s="278">
        <v>358140</v>
      </c>
      <c r="G1422" s="278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6" t="s">
        <v>47</v>
      </c>
      <c r="E1423" s="277" t="s">
        <v>14</v>
      </c>
      <c r="F1423" s="278">
        <v>341777.99941898551</v>
      </c>
      <c r="G1423" s="278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6" t="s">
        <v>47</v>
      </c>
      <c r="E1424" s="277" t="s">
        <v>14</v>
      </c>
      <c r="F1424" s="278">
        <v>395879.58401850733</v>
      </c>
      <c r="G1424" s="278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6" t="s">
        <v>47</v>
      </c>
      <c r="E1425" s="277" t="s">
        <v>14</v>
      </c>
      <c r="F1425" s="278">
        <v>6240</v>
      </c>
      <c r="G1425" s="278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6" t="s">
        <v>47</v>
      </c>
      <c r="E1426" s="277" t="s">
        <v>14</v>
      </c>
      <c r="F1426" s="278">
        <v>5760</v>
      </c>
      <c r="G1426" s="278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6" t="s">
        <v>47</v>
      </c>
      <c r="E1427" s="277" t="s">
        <v>297</v>
      </c>
      <c r="F1427" s="278">
        <v>337284.9788645666</v>
      </c>
      <c r="G1427" s="278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6" t="s">
        <v>47</v>
      </c>
      <c r="E1428" s="277" t="s">
        <v>297</v>
      </c>
      <c r="F1428" s="278">
        <v>269827.98309165332</v>
      </c>
      <c r="G1428" s="278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6" t="s">
        <v>47</v>
      </c>
      <c r="E1429" s="277" t="s">
        <v>473</v>
      </c>
      <c r="F1429" s="278">
        <v>420</v>
      </c>
      <c r="G1429" s="278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6" t="s">
        <v>47</v>
      </c>
      <c r="E1430" s="277" t="s">
        <v>473</v>
      </c>
      <c r="F1430" s="278">
        <v>720</v>
      </c>
      <c r="G1430" s="278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6" t="s">
        <v>47</v>
      </c>
      <c r="E1431" s="277" t="s">
        <v>473</v>
      </c>
      <c r="F1431" s="278">
        <v>15300</v>
      </c>
      <c r="G1431" s="278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6" t="s">
        <v>47</v>
      </c>
      <c r="E1432" s="277" t="s">
        <v>473</v>
      </c>
      <c r="F1432" s="278">
        <v>9120</v>
      </c>
      <c r="G1432" s="278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6" t="s">
        <v>47</v>
      </c>
      <c r="E1433" s="277" t="s">
        <v>473</v>
      </c>
      <c r="F1433" s="474">
        <v>2740</v>
      </c>
      <c r="G1433" s="474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6" t="s">
        <v>48</v>
      </c>
      <c r="E1434" s="277"/>
      <c r="F1434" s="278">
        <v>0</v>
      </c>
      <c r="G1434" s="278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6" t="s">
        <v>48</v>
      </c>
      <c r="E1435" s="277"/>
      <c r="F1435" s="278">
        <v>0</v>
      </c>
      <c r="G1435" s="278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6" t="s">
        <v>47</v>
      </c>
      <c r="E1436" s="277" t="s">
        <v>14</v>
      </c>
      <c r="F1436" s="278">
        <v>15000</v>
      </c>
      <c r="G1436" s="278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6" t="s">
        <v>47</v>
      </c>
      <c r="E1437" s="277" t="s">
        <v>14</v>
      </c>
      <c r="F1437" s="278">
        <v>36180</v>
      </c>
      <c r="G1437" s="278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6" t="s">
        <v>47</v>
      </c>
      <c r="E1438" s="277" t="s">
        <v>14</v>
      </c>
      <c r="F1438" s="278">
        <v>32640</v>
      </c>
      <c r="G1438" s="278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6" t="s">
        <v>47</v>
      </c>
      <c r="E1439" s="277" t="s">
        <v>14</v>
      </c>
      <c r="F1439" s="278">
        <v>63840</v>
      </c>
      <c r="G1439" s="278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6" t="s">
        <v>47</v>
      </c>
      <c r="E1440" s="277" t="s">
        <v>14</v>
      </c>
      <c r="F1440" s="278">
        <v>450000</v>
      </c>
      <c r="G1440" s="278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6" t="s">
        <v>47</v>
      </c>
      <c r="E1441" s="277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6" t="s">
        <v>48</v>
      </c>
      <c r="E1442" s="277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6" t="s">
        <v>48</v>
      </c>
      <c r="E1443" s="277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6" t="s">
        <v>47</v>
      </c>
      <c r="E1444" s="277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6" t="s">
        <v>47</v>
      </c>
      <c r="E1445" s="277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6" t="s">
        <v>47</v>
      </c>
      <c r="E1446" s="277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6" t="s">
        <v>47</v>
      </c>
      <c r="E1447" s="277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6" t="s">
        <v>47</v>
      </c>
      <c r="E1448" s="277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6" t="s">
        <v>47</v>
      </c>
      <c r="E1449" s="277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6" t="s">
        <v>47</v>
      </c>
      <c r="E1450" s="277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6" t="s">
        <v>47</v>
      </c>
      <c r="E1451" s="277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6" t="s">
        <v>47</v>
      </c>
      <c r="E1452" s="277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6" t="s">
        <v>47</v>
      </c>
      <c r="E1453" s="277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6" t="s">
        <v>47</v>
      </c>
      <c r="E1454" s="277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6" t="s">
        <v>45</v>
      </c>
      <c r="E1455" s="277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6" t="s">
        <v>47</v>
      </c>
      <c r="E1456" s="277" t="s">
        <v>100</v>
      </c>
      <c r="F1456" s="283">
        <v>750000</v>
      </c>
      <c r="G1456" s="283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6" t="s">
        <v>48</v>
      </c>
      <c r="E1457" s="277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6"/>
      <c r="E1458" s="277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6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6" t="s">
        <v>47</v>
      </c>
      <c r="E1460" s="277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6"/>
      <c r="E1461" s="277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6" t="s">
        <v>47</v>
      </c>
      <c r="E1462" s="277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6" t="s">
        <v>47</v>
      </c>
      <c r="E1463" s="277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6" t="s">
        <v>47</v>
      </c>
      <c r="E1464" s="277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6" t="s">
        <v>47</v>
      </c>
      <c r="E1465" s="277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6"/>
      <c r="E1466" s="277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6"/>
      <c r="E1467" s="277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6" t="s">
        <v>45</v>
      </c>
      <c r="E1468" s="277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6" t="s">
        <v>47</v>
      </c>
      <c r="E1469" s="277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6" t="s">
        <v>48</v>
      </c>
      <c r="E1470" s="277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6"/>
      <c r="E1471" s="277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6" t="s">
        <v>45</v>
      </c>
      <c r="E1472" s="277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6" t="s">
        <v>47</v>
      </c>
      <c r="E1473" s="277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6" t="s">
        <v>48</v>
      </c>
      <c r="E1474" s="277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6" t="s">
        <v>45</v>
      </c>
      <c r="E1475" s="277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6" t="s">
        <v>47</v>
      </c>
      <c r="E1476" s="277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6" t="s">
        <v>48</v>
      </c>
      <c r="E1477" s="277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6" t="s">
        <v>47</v>
      </c>
      <c r="E1478" s="277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75" t="s">
        <v>1426</v>
      </c>
      <c r="D1479" s="276" t="s">
        <v>47</v>
      </c>
      <c r="E1479" s="277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75" t="s">
        <v>1427</v>
      </c>
      <c r="D1480" s="276" t="s">
        <v>47</v>
      </c>
      <c r="E1480" s="277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75" t="s">
        <v>1428</v>
      </c>
      <c r="D1481" s="276" t="s">
        <v>47</v>
      </c>
      <c r="E1481" s="277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75" t="s">
        <v>1429</v>
      </c>
      <c r="D1482" s="276" t="s">
        <v>47</v>
      </c>
      <c r="E1482" s="277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6" t="s">
        <v>47</v>
      </c>
      <c r="E1483" s="277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6" t="s">
        <v>47</v>
      </c>
      <c r="E1484" s="277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75" t="s">
        <v>1431</v>
      </c>
      <c r="D1485" s="276" t="s">
        <v>47</v>
      </c>
      <c r="E1485" s="277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6" t="s">
        <v>48</v>
      </c>
      <c r="E1486" s="277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6"/>
      <c r="E1487" s="277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6" t="s">
        <v>45</v>
      </c>
      <c r="E1488" s="277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6" t="s">
        <v>45</v>
      </c>
      <c r="E1489" s="277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6" t="s">
        <v>45</v>
      </c>
      <c r="E1490" s="277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6" t="s">
        <v>47</v>
      </c>
      <c r="E1491" s="277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6" t="s">
        <v>47</v>
      </c>
      <c r="E1492" s="277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6" t="s">
        <v>47</v>
      </c>
      <c r="E1493" s="277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D6:K6 D1:IV5 N6:IV6 D7:IV7 Q121:IV1454 J108:P1454 Q108:IV117 I108:I117 A108:A117 A1:C7 I9:IV106 I121:I1404 A1495:XFD65536 H1455:IV1457 H1434:I1454 A8:A106 H8:IV8 A121:A1493 H1458:XFD1485 H1486:H1493 A1494:H1494 I1486:XFD1494">
    <cfRule type="cellIs" dxfId="162" priority="163" operator="equal">
      <formula>0</formula>
    </cfRule>
  </conditionalFormatting>
  <conditionalFormatting sqref="M6">
    <cfRule type="cellIs" dxfId="161" priority="140" operator="equal">
      <formula>0</formula>
    </cfRule>
  </conditionalFormatting>
  <conditionalFormatting sqref="A118:A120 I118:I120 Q118:IV120">
    <cfRule type="cellIs" dxfId="160" priority="139" operator="equal">
      <formula>0</formula>
    </cfRule>
  </conditionalFormatting>
  <conditionalFormatting sqref="A107 I107:IV107">
    <cfRule type="cellIs" dxfId="159" priority="138" operator="equal">
      <formula>0</formula>
    </cfRule>
  </conditionalFormatting>
  <conditionalFormatting sqref="H108:H117 H9:H106 H250:H1404 H121:H246">
    <cfRule type="cellIs" dxfId="158" priority="134" operator="equal">
      <formula>0</formula>
    </cfRule>
  </conditionalFormatting>
  <conditionalFormatting sqref="H118:H120">
    <cfRule type="cellIs" dxfId="157" priority="133" operator="equal">
      <formula>0</formula>
    </cfRule>
  </conditionalFormatting>
  <conditionalFormatting sqref="H107">
    <cfRule type="cellIs" dxfId="156" priority="132" operator="equal">
      <formula>0</formula>
    </cfRule>
  </conditionalFormatting>
  <conditionalFormatting sqref="H247:H249">
    <cfRule type="cellIs" dxfId="155" priority="131" operator="equal">
      <formula>0</formula>
    </cfRule>
  </conditionalFormatting>
  <conditionalFormatting sqref="H1412:H1418 H1419:I1420">
    <cfRule type="cellIs" dxfId="154" priority="130" operator="equal">
      <formula>0</formula>
    </cfRule>
  </conditionalFormatting>
  <conditionalFormatting sqref="H1405:H1411">
    <cfRule type="cellIs" dxfId="153" priority="129" operator="equal">
      <formula>0</formula>
    </cfRule>
  </conditionalFormatting>
  <conditionalFormatting sqref="H1421:I1433">
    <cfRule type="cellIs" dxfId="152" priority="128" operator="equal">
      <formula>0</formula>
    </cfRule>
  </conditionalFormatting>
  <conditionalFormatting sqref="I1405:I1418">
    <cfRule type="cellIs" dxfId="151" priority="125" operator="equal">
      <formula>0</formula>
    </cfRule>
  </conditionalFormatting>
  <conditionalFormatting sqref="D8:G8 B1457:E1457 B1468:E1472 B1458:C1459 B1473 D1473:E1473 B1461:C1467 B1460 B1474:E1477 B1486:E1486 C1483:E1484 C1478:E1478 G229:G248 B1051:E1058 G1051:G1058 G1483:G1484 G1486 G1474:G1478 G1468:G1472 G1457 D9:E120 D124:G142 B132:C135 C144:G147 C136:C142 B136:B149 B150:G228 B229:E913 F252:G913 B915:G1001 B914 B1003:G1034 G1060:G1452 D1060:E1452 B1060:C1383">
    <cfRule type="cellIs" dxfId="150" priority="62" operator="equal">
      <formula>0</formula>
    </cfRule>
  </conditionalFormatting>
  <conditionalFormatting sqref="D121:E123">
    <cfRule type="cellIs" dxfId="149" priority="61" operator="equal">
      <formula>0</formula>
    </cfRule>
  </conditionalFormatting>
  <conditionalFormatting sqref="C8 B116:C116 C117:C121 B118 B120 B126:C128 B123:C123 B1384:C1452 C17:C85 B8:B85 B86:C114">
    <cfRule type="cellIs" dxfId="148" priority="57" operator="equal">
      <formula>0</formula>
    </cfRule>
  </conditionalFormatting>
  <conditionalFormatting sqref="B129:C131">
    <cfRule type="cellIs" dxfId="147" priority="56" operator="equal">
      <formula>0</formula>
    </cfRule>
  </conditionalFormatting>
  <conditionalFormatting sqref="B115:C115 B117 B119 B121">
    <cfRule type="cellIs" dxfId="146" priority="55" operator="equal">
      <formula>0</formula>
    </cfRule>
  </conditionalFormatting>
  <conditionalFormatting sqref="G9 G11:G120">
    <cfRule type="cellIs" dxfId="145" priority="60" operator="equal">
      <formula>0</formula>
    </cfRule>
  </conditionalFormatting>
  <conditionalFormatting sqref="G121:G123">
    <cfRule type="cellIs" dxfId="144" priority="59" operator="equal">
      <formula>0</formula>
    </cfRule>
  </conditionalFormatting>
  <conditionalFormatting sqref="G249:G251">
    <cfRule type="cellIs" dxfId="143" priority="58" operator="equal">
      <formula>0</formula>
    </cfRule>
  </conditionalFormatting>
  <conditionalFormatting sqref="C9:C13 C15:C16">
    <cfRule type="cellIs" dxfId="142" priority="54" operator="equal">
      <formula>0</formula>
    </cfRule>
  </conditionalFormatting>
  <conditionalFormatting sqref="C14">
    <cfRule type="cellIs" dxfId="141" priority="53" operator="equal">
      <formula>0</formula>
    </cfRule>
  </conditionalFormatting>
  <conditionalFormatting sqref="B124:C125">
    <cfRule type="cellIs" dxfId="140" priority="52" operator="equal">
      <formula>0</formula>
    </cfRule>
  </conditionalFormatting>
  <conditionalFormatting sqref="B122:C122">
    <cfRule type="cellIs" dxfId="139" priority="51" operator="equal">
      <formula>0</formula>
    </cfRule>
  </conditionalFormatting>
  <conditionalFormatting sqref="B1453:C1455 B1456">
    <cfRule type="cellIs" dxfId="138" priority="50" operator="equal">
      <formula>0</formula>
    </cfRule>
  </conditionalFormatting>
  <conditionalFormatting sqref="D1453:E1455 G1453:G1455">
    <cfRule type="cellIs" dxfId="137" priority="49" operator="equal">
      <formula>0</formula>
    </cfRule>
  </conditionalFormatting>
  <conditionalFormatting sqref="G1473">
    <cfRule type="cellIs" dxfId="136" priority="43" operator="equal">
      <formula>0</formula>
    </cfRule>
  </conditionalFormatting>
  <conditionalFormatting sqref="C1456:E1456 G1456">
    <cfRule type="cellIs" dxfId="135" priority="48" operator="equal">
      <formula>0</formula>
    </cfRule>
  </conditionalFormatting>
  <conditionalFormatting sqref="D1458:E1458 D1461:E1461 D1463:E1467 G1463:G1467 G1461 G1458">
    <cfRule type="cellIs" dxfId="134" priority="47" operator="equal">
      <formula>0</formula>
    </cfRule>
  </conditionalFormatting>
  <conditionalFormatting sqref="D1462:E1462 G1462">
    <cfRule type="cellIs" dxfId="133" priority="46" operator="equal">
      <formula>0</formula>
    </cfRule>
  </conditionalFormatting>
  <conditionalFormatting sqref="C1460">
    <cfRule type="cellIs" dxfId="132" priority="42" operator="equal">
      <formula>0</formula>
    </cfRule>
  </conditionalFormatting>
  <conditionalFormatting sqref="D1459:E1460 G1459:G1460">
    <cfRule type="cellIs" dxfId="131" priority="45" operator="equal">
      <formula>0</formula>
    </cfRule>
  </conditionalFormatting>
  <conditionalFormatting sqref="C1473">
    <cfRule type="cellIs" dxfId="130" priority="44" operator="equal">
      <formula>0</formula>
    </cfRule>
  </conditionalFormatting>
  <conditionalFormatting sqref="C1479:E1479 G1479">
    <cfRule type="cellIs" dxfId="129" priority="41" operator="equal">
      <formula>0</formula>
    </cfRule>
  </conditionalFormatting>
  <conditionalFormatting sqref="C1480:E1480 G1480">
    <cfRule type="cellIs" dxfId="128" priority="40" operator="equal">
      <formula>0</formula>
    </cfRule>
  </conditionalFormatting>
  <conditionalFormatting sqref="C1481:E1481 G1481">
    <cfRule type="cellIs" dxfId="127" priority="39" operator="equal">
      <formula>0</formula>
    </cfRule>
  </conditionalFormatting>
  <conditionalFormatting sqref="C1482:E1482 G1482">
    <cfRule type="cellIs" dxfId="126" priority="38" operator="equal">
      <formula>0</formula>
    </cfRule>
  </conditionalFormatting>
  <conditionalFormatting sqref="C1485:E1485 G1485">
    <cfRule type="cellIs" dxfId="125" priority="37" operator="equal">
      <formula>0</formula>
    </cfRule>
  </conditionalFormatting>
  <conditionalFormatting sqref="B1478:B1485">
    <cfRule type="cellIs" dxfId="124" priority="36" operator="equal">
      <formula>0</formula>
    </cfRule>
  </conditionalFormatting>
  <conditionalFormatting sqref="B1487:E1493 G1487:G1493">
    <cfRule type="cellIs" dxfId="123" priority="35" operator="equal">
      <formula>0</formula>
    </cfRule>
  </conditionalFormatting>
  <conditionalFormatting sqref="F1482">
    <cfRule type="cellIs" dxfId="122" priority="16" operator="equal">
      <formula>0</formula>
    </cfRule>
  </conditionalFormatting>
  <conditionalFormatting sqref="C1035:C1050">
    <cfRule type="cellIs" dxfId="121" priority="31" operator="equal">
      <formula>0</formula>
    </cfRule>
  </conditionalFormatting>
  <conditionalFormatting sqref="G1049">
    <cfRule type="cellIs" dxfId="120" priority="30" operator="equal">
      <formula>0</formula>
    </cfRule>
  </conditionalFormatting>
  <conditionalFormatting sqref="D1035:E1050">
    <cfRule type="cellIs" dxfId="119" priority="34" operator="equal">
      <formula>0</formula>
    </cfRule>
  </conditionalFormatting>
  <conditionalFormatting sqref="B1035:B1050">
    <cfRule type="cellIs" dxfId="118" priority="32" operator="equal">
      <formula>0</formula>
    </cfRule>
  </conditionalFormatting>
  <conditionalFormatting sqref="G1035:G1048 G1050">
    <cfRule type="cellIs" dxfId="117" priority="33" operator="equal">
      <formula>0</formula>
    </cfRule>
  </conditionalFormatting>
  <conditionalFormatting sqref="F1049">
    <cfRule type="cellIs" dxfId="116" priority="12" operator="equal">
      <formula>0</formula>
    </cfRule>
  </conditionalFormatting>
  <conditionalFormatting sqref="F229:F248 F1051:F1058 F1483:F1484 F1486 F1474:F1478 F1468:F1472 F1457 F1060:F1452">
    <cfRule type="cellIs" dxfId="115" priority="29" operator="equal">
      <formula>0</formula>
    </cfRule>
  </conditionalFormatting>
  <conditionalFormatting sqref="F9:F120">
    <cfRule type="cellIs" dxfId="114" priority="28" operator="equal">
      <formula>0</formula>
    </cfRule>
  </conditionalFormatting>
  <conditionalFormatting sqref="F121:F123">
    <cfRule type="cellIs" dxfId="113" priority="27" operator="equal">
      <formula>0</formula>
    </cfRule>
  </conditionalFormatting>
  <conditionalFormatting sqref="F249:F251">
    <cfRule type="cellIs" dxfId="112" priority="26" operator="equal">
      <formula>0</formula>
    </cfRule>
  </conditionalFormatting>
  <conditionalFormatting sqref="F1453:F1455">
    <cfRule type="cellIs" dxfId="111" priority="25" operator="equal">
      <formula>0</formula>
    </cfRule>
  </conditionalFormatting>
  <conditionalFormatting sqref="F1473">
    <cfRule type="cellIs" dxfId="110" priority="20" operator="equal">
      <formula>0</formula>
    </cfRule>
  </conditionalFormatting>
  <conditionalFormatting sqref="F1456">
    <cfRule type="cellIs" dxfId="109" priority="24" operator="equal">
      <formula>0</formula>
    </cfRule>
  </conditionalFormatting>
  <conditionalFormatting sqref="F1463:F1467 F1461 F1458">
    <cfRule type="cellIs" dxfId="108" priority="23" operator="equal">
      <formula>0</formula>
    </cfRule>
  </conditionalFormatting>
  <conditionalFormatting sqref="F1462">
    <cfRule type="cellIs" dxfId="107" priority="22" operator="equal">
      <formula>0</formula>
    </cfRule>
  </conditionalFormatting>
  <conditionalFormatting sqref="F1459:F1460">
    <cfRule type="cellIs" dxfId="106" priority="21" operator="equal">
      <formula>0</formula>
    </cfRule>
  </conditionalFormatting>
  <conditionalFormatting sqref="F1479">
    <cfRule type="cellIs" dxfId="105" priority="19" operator="equal">
      <formula>0</formula>
    </cfRule>
  </conditionalFormatting>
  <conditionalFormatting sqref="F1480">
    <cfRule type="cellIs" dxfId="104" priority="18" operator="equal">
      <formula>0</formula>
    </cfRule>
  </conditionalFormatting>
  <conditionalFormatting sqref="F1481">
    <cfRule type="cellIs" dxfId="103" priority="17" operator="equal">
      <formula>0</formula>
    </cfRule>
  </conditionalFormatting>
  <conditionalFormatting sqref="F1035:F1048 F1050">
    <cfRule type="cellIs" dxfId="102" priority="13" operator="equal">
      <formula>0</formula>
    </cfRule>
  </conditionalFormatting>
  <conditionalFormatting sqref="F1485">
    <cfRule type="cellIs" dxfId="101" priority="15" operator="equal">
      <formula>0</formula>
    </cfRule>
  </conditionalFormatting>
  <conditionalFormatting sqref="F1487:F1493">
    <cfRule type="cellIs" dxfId="100" priority="14" operator="equal">
      <formula>0</formula>
    </cfRule>
  </conditionalFormatting>
  <conditionalFormatting sqref="G10">
    <cfRule type="cellIs" dxfId="99" priority="11" operator="equal">
      <formula>0</formula>
    </cfRule>
  </conditionalFormatting>
  <conditionalFormatting sqref="C143:G143">
    <cfRule type="cellIs" dxfId="98" priority="10" operator="equal">
      <formula>0</formula>
    </cfRule>
  </conditionalFormatting>
  <conditionalFormatting sqref="C148:C149">
    <cfRule type="cellIs" dxfId="97" priority="7" operator="equal">
      <formula>0</formula>
    </cfRule>
  </conditionalFormatting>
  <conditionalFormatting sqref="E148:E149">
    <cfRule type="cellIs" dxfId="96" priority="9" operator="equal">
      <formula>0</formula>
    </cfRule>
  </conditionalFormatting>
  <conditionalFormatting sqref="G148:G149">
    <cfRule type="cellIs" dxfId="95" priority="8" operator="equal">
      <formula>0</formula>
    </cfRule>
  </conditionalFormatting>
  <conditionalFormatting sqref="F148:F149">
    <cfRule type="cellIs" dxfId="94" priority="6" operator="equal">
      <formula>0</formula>
    </cfRule>
  </conditionalFormatting>
  <conditionalFormatting sqref="D148:D149">
    <cfRule type="cellIs" dxfId="93" priority="5" operator="equal">
      <formula>0</formula>
    </cfRule>
  </conditionalFormatting>
  <conditionalFormatting sqref="C914:G914">
    <cfRule type="cellIs" dxfId="92" priority="4" operator="equal">
      <formula>0</formula>
    </cfRule>
  </conditionalFormatting>
  <conditionalFormatting sqref="B1002:G1002">
    <cfRule type="cellIs" dxfId="91" priority="3" operator="equal">
      <formula>0</formula>
    </cfRule>
  </conditionalFormatting>
  <conditionalFormatting sqref="B1059:E1059 G1059">
    <cfRule type="cellIs" dxfId="90" priority="2" operator="equal">
      <formula>0</formula>
    </cfRule>
  </conditionalFormatting>
  <conditionalFormatting sqref="F1059">
    <cfRule type="cellIs" dxfId="89" priority="1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O18" sqref="O18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637" t="s">
        <v>1454</v>
      </c>
      <c r="C2" s="637"/>
      <c r="D2" s="637"/>
      <c r="E2" s="637"/>
      <c r="I2" s="206"/>
    </row>
    <row r="3" spans="1:12" s="205" customFormat="1" ht="13.5" customHeight="1" thickBot="1">
      <c r="B3" s="275"/>
      <c r="C3" s="275"/>
      <c r="D3" s="275"/>
      <c r="E3" s="275"/>
      <c r="I3" s="206"/>
    </row>
    <row r="4" spans="1:12" s="205" customFormat="1" ht="29.25" customHeight="1">
      <c r="A4" s="209"/>
      <c r="B4" s="642" t="s">
        <v>1532</v>
      </c>
      <c r="C4" s="643"/>
      <c r="D4" s="643"/>
      <c r="E4" s="644"/>
      <c r="F4" s="432"/>
      <c r="G4" s="432"/>
      <c r="H4" s="433"/>
      <c r="I4" s="606" t="s">
        <v>1533</v>
      </c>
      <c r="J4" s="607"/>
      <c r="K4" s="607"/>
      <c r="L4" s="608"/>
    </row>
    <row r="5" spans="1:12" ht="34.5" customHeight="1">
      <c r="A5" s="204"/>
      <c r="B5" s="435" t="s">
        <v>1379</v>
      </c>
      <c r="C5" s="274" t="s">
        <v>9</v>
      </c>
      <c r="D5" s="638" t="str">
        <f>DATA!D14</f>
        <v>PERUM DOMBO (EX BEDONO)</v>
      </c>
      <c r="E5" s="639"/>
      <c r="F5" s="208"/>
      <c r="G5" s="208"/>
      <c r="I5" s="436" t="s">
        <v>1379</v>
      </c>
      <c r="J5" s="274" t="s">
        <v>9</v>
      </c>
      <c r="K5" s="609" t="str">
        <f>D5</f>
        <v>PERUM DOMBO (EX BEDONO)</v>
      </c>
      <c r="L5" s="610"/>
    </row>
    <row r="6" spans="1:12" ht="31.5" customHeight="1">
      <c r="A6" s="204"/>
      <c r="B6" s="435" t="s">
        <v>1529</v>
      </c>
      <c r="C6" s="274" t="s">
        <v>9</v>
      </c>
      <c r="D6" s="647">
        <f>DATA!D17*1000</f>
        <v>0</v>
      </c>
      <c r="E6" s="648"/>
      <c r="F6" s="208"/>
      <c r="G6" s="208"/>
      <c r="I6" s="436" t="s">
        <v>1530</v>
      </c>
      <c r="J6" s="274" t="s">
        <v>9</v>
      </c>
      <c r="K6" s="611">
        <f>DATA!D20*1000</f>
        <v>55800.000000000007</v>
      </c>
      <c r="L6" s="612"/>
    </row>
    <row r="7" spans="1:12" ht="30.75" customHeight="1">
      <c r="A7" s="204"/>
      <c r="B7" s="435" t="s">
        <v>1441</v>
      </c>
      <c r="C7" s="274" t="s">
        <v>9</v>
      </c>
      <c r="D7" s="645">
        <f>DATA!D18</f>
        <v>1</v>
      </c>
      <c r="E7" s="646"/>
      <c r="F7" s="434" t="s">
        <v>1453</v>
      </c>
      <c r="I7" s="436" t="s">
        <v>1441</v>
      </c>
      <c r="J7" s="274" t="s">
        <v>9</v>
      </c>
      <c r="K7" s="613">
        <f>DATA!D21</f>
        <v>3</v>
      </c>
      <c r="L7" s="614"/>
    </row>
    <row r="8" spans="1:12" ht="51" customHeight="1">
      <c r="A8" s="204"/>
      <c r="B8" s="435" t="s">
        <v>1442</v>
      </c>
      <c r="C8" s="274" t="s">
        <v>9</v>
      </c>
      <c r="D8" s="645">
        <f>DATA!D19</f>
        <v>220</v>
      </c>
      <c r="E8" s="646"/>
      <c r="F8" s="434" t="s">
        <v>1453</v>
      </c>
      <c r="G8" s="429">
        <v>220</v>
      </c>
      <c r="I8" s="436" t="s">
        <v>1442</v>
      </c>
      <c r="J8" s="274" t="s">
        <v>9</v>
      </c>
      <c r="K8" s="613">
        <f>DATA!D22</f>
        <v>380</v>
      </c>
      <c r="L8" s="614"/>
    </row>
    <row r="9" spans="1:12" ht="30" customHeight="1" thickBot="1">
      <c r="A9" s="204"/>
      <c r="B9" s="441" t="s">
        <v>1541</v>
      </c>
      <c r="C9" s="431" t="s">
        <v>9</v>
      </c>
      <c r="D9" s="640">
        <f>IF(D7=1,D6/(380/3^0.5),(D6/(380*3^0.5)))</f>
        <v>0</v>
      </c>
      <c r="E9" s="641"/>
      <c r="F9" s="207"/>
      <c r="G9" s="430">
        <v>380</v>
      </c>
      <c r="I9" s="442" t="s">
        <v>1541</v>
      </c>
      <c r="J9" s="431" t="s">
        <v>9</v>
      </c>
      <c r="K9" s="617">
        <f>IF(K7=1,K6/(380/3^0.5),(K6/(380*3^0.5)))</f>
        <v>84.77932900205559</v>
      </c>
      <c r="L9" s="618"/>
    </row>
    <row r="10" spans="1:12" ht="24.75" customHeight="1">
      <c r="B10" s="443"/>
      <c r="C10" s="440"/>
      <c r="D10" s="444"/>
      <c r="E10" s="444"/>
      <c r="F10" s="207"/>
      <c r="G10" s="430"/>
      <c r="I10" s="443"/>
      <c r="J10" s="440"/>
      <c r="K10" s="444"/>
      <c r="L10" s="444"/>
    </row>
    <row r="11" spans="1:12" ht="16.5" thickBot="1">
      <c r="B11" s="437" t="s">
        <v>1542</v>
      </c>
      <c r="I11" s="437" t="s">
        <v>1536</v>
      </c>
    </row>
    <row r="12" spans="1:12" ht="34.5" customHeight="1">
      <c r="A12" s="204"/>
      <c r="B12" s="465" t="s">
        <v>1534</v>
      </c>
      <c r="C12" s="459" t="s">
        <v>9</v>
      </c>
      <c r="D12" s="649"/>
      <c r="E12" s="650"/>
      <c r="F12" s="208"/>
      <c r="G12" s="208"/>
      <c r="I12" s="458" t="s">
        <v>1534</v>
      </c>
      <c r="J12" s="459" t="s">
        <v>9</v>
      </c>
      <c r="K12" s="649"/>
      <c r="L12" s="650"/>
    </row>
    <row r="13" spans="1:12" ht="31.5" customHeight="1">
      <c r="A13" s="204"/>
      <c r="B13" s="466" t="s">
        <v>1380</v>
      </c>
      <c r="C13" s="446" t="s">
        <v>9</v>
      </c>
      <c r="D13" s="615"/>
      <c r="E13" s="616"/>
      <c r="F13" s="208"/>
      <c r="G13" s="208"/>
      <c r="I13" s="460" t="s">
        <v>1380</v>
      </c>
      <c r="J13" s="446" t="s">
        <v>9</v>
      </c>
      <c r="K13" s="615"/>
      <c r="L13" s="616"/>
    </row>
    <row r="14" spans="1:12" ht="30.75" customHeight="1">
      <c r="A14" s="204"/>
      <c r="B14" s="466" t="s">
        <v>1535</v>
      </c>
      <c r="C14" s="446" t="s">
        <v>9</v>
      </c>
      <c r="D14" s="619"/>
      <c r="E14" s="620"/>
      <c r="F14" s="434" t="s">
        <v>1453</v>
      </c>
      <c r="G14" s="438">
        <v>50</v>
      </c>
      <c r="I14" s="460" t="s">
        <v>1535</v>
      </c>
      <c r="J14" s="446" t="s">
        <v>9</v>
      </c>
      <c r="K14" s="621"/>
      <c r="L14" s="622"/>
    </row>
    <row r="15" spans="1:12" ht="57" customHeight="1">
      <c r="A15" s="204"/>
      <c r="B15" s="466" t="s">
        <v>1441</v>
      </c>
      <c r="C15" s="446" t="s">
        <v>9</v>
      </c>
      <c r="D15" s="452"/>
      <c r="E15" s="461"/>
      <c r="F15" s="434" t="s">
        <v>1453</v>
      </c>
      <c r="G15" s="438">
        <v>100</v>
      </c>
      <c r="I15" s="460" t="s">
        <v>1441</v>
      </c>
      <c r="J15" s="446" t="s">
        <v>9</v>
      </c>
      <c r="K15" s="452">
        <v>3</v>
      </c>
      <c r="L15" s="461"/>
    </row>
    <row r="16" spans="1:12" ht="44.25" customHeight="1">
      <c r="A16" s="204"/>
      <c r="B16" s="466" t="s">
        <v>1545</v>
      </c>
      <c r="C16" s="446"/>
      <c r="D16" s="623">
        <v>0</v>
      </c>
      <c r="E16" s="624"/>
      <c r="F16" s="434"/>
      <c r="G16" s="438">
        <v>160</v>
      </c>
      <c r="I16" s="460" t="s">
        <v>1537</v>
      </c>
      <c r="J16" s="446" t="s">
        <v>9</v>
      </c>
      <c r="K16" s="627">
        <f>K9</f>
        <v>84.77932900205559</v>
      </c>
      <c r="L16" s="628"/>
    </row>
    <row r="17" spans="1:12" ht="34.5" customHeight="1">
      <c r="A17" s="204"/>
      <c r="B17" s="466" t="s">
        <v>1538</v>
      </c>
      <c r="C17" s="446" t="s">
        <v>9</v>
      </c>
      <c r="D17" s="625">
        <f>IF(D15=1,D14/(20/3^0.5),(D14/(20*3^0.5)))</f>
        <v>0</v>
      </c>
      <c r="E17" s="626"/>
      <c r="F17" s="434" t="s">
        <v>1453</v>
      </c>
      <c r="G17" s="439">
        <v>200</v>
      </c>
      <c r="I17" s="460" t="s">
        <v>1538</v>
      </c>
      <c r="J17" s="446" t="s">
        <v>9</v>
      </c>
      <c r="K17" s="631">
        <f>IF(K15=1,K14/(20/3^0.5),(K14/(20*3^0.5)))</f>
        <v>0</v>
      </c>
      <c r="L17" s="632"/>
    </row>
    <row r="18" spans="1:12" ht="34.5" customHeight="1">
      <c r="A18" s="204"/>
      <c r="B18" s="466" t="s">
        <v>1539</v>
      </c>
      <c r="C18" s="446" t="s">
        <v>9</v>
      </c>
      <c r="D18" s="625">
        <f>IF(D15=1,D14/(380/3^0.5),(D14/(380*3^0.5)))*1000</f>
        <v>0</v>
      </c>
      <c r="E18" s="626"/>
      <c r="F18" s="434" t="s">
        <v>1453</v>
      </c>
      <c r="G18" s="439">
        <v>250</v>
      </c>
      <c r="I18" s="460" t="s">
        <v>1539</v>
      </c>
      <c r="J18" s="446" t="s">
        <v>9</v>
      </c>
      <c r="K18" s="631">
        <f>IF(K15=1,K14/(380/3^0.5),(K14/(380*3^0.5)))*1000</f>
        <v>0</v>
      </c>
      <c r="L18" s="632"/>
    </row>
    <row r="19" spans="1:12" ht="30" customHeight="1">
      <c r="A19" s="204"/>
      <c r="B19" s="467" t="s">
        <v>1531</v>
      </c>
      <c r="C19" s="445" t="s">
        <v>9</v>
      </c>
      <c r="D19" s="625">
        <f>IF(D15=1,D14/(380/3^0.5),(D14/(380*3^0.5)))</f>
        <v>0</v>
      </c>
      <c r="E19" s="626"/>
      <c r="F19" s="207"/>
      <c r="G19" s="430"/>
      <c r="I19" s="462" t="s">
        <v>1531</v>
      </c>
      <c r="J19" s="445" t="s">
        <v>9</v>
      </c>
      <c r="K19" s="631">
        <f>IF(K15=1,K14/(380/3^0.5),(K14/(380*3^0.5)))</f>
        <v>0</v>
      </c>
      <c r="L19" s="632"/>
    </row>
    <row r="20" spans="1:12" ht="30" customHeight="1" thickBot="1">
      <c r="A20" s="204"/>
      <c r="B20" s="468" t="s">
        <v>1540</v>
      </c>
      <c r="C20" s="464" t="s">
        <v>9</v>
      </c>
      <c r="D20" s="651" t="e">
        <f>D16/D18</f>
        <v>#DIV/0!</v>
      </c>
      <c r="E20" s="652"/>
      <c r="F20" s="207"/>
      <c r="G20" s="430"/>
      <c r="I20" s="463" t="s">
        <v>1531</v>
      </c>
      <c r="J20" s="464" t="s">
        <v>9</v>
      </c>
      <c r="K20" s="629" t="e">
        <f>K16/K18</f>
        <v>#DIV/0!</v>
      </c>
      <c r="L20" s="630"/>
    </row>
    <row r="21" spans="1:12" ht="9.75" customHeight="1">
      <c r="A21" s="204"/>
      <c r="B21" s="453" t="s">
        <v>1540</v>
      </c>
      <c r="C21" s="454" t="s">
        <v>9</v>
      </c>
      <c r="D21" s="636">
        <v>1</v>
      </c>
      <c r="E21" s="636"/>
      <c r="F21" s="455"/>
      <c r="G21" s="456"/>
      <c r="H21" s="457"/>
      <c r="I21" s="453" t="s">
        <v>1531</v>
      </c>
      <c r="J21" s="454" t="s">
        <v>9</v>
      </c>
      <c r="K21" s="636">
        <v>1</v>
      </c>
      <c r="L21" s="636"/>
    </row>
    <row r="22" spans="1:12" ht="6.75" customHeight="1">
      <c r="B22" s="443"/>
      <c r="C22" s="440"/>
      <c r="D22" s="451"/>
      <c r="E22" s="451"/>
      <c r="F22" s="207"/>
      <c r="G22" s="430"/>
      <c r="J22" s="440"/>
      <c r="K22" s="451"/>
      <c r="L22" s="451"/>
    </row>
    <row r="23" spans="1:12" ht="15.75" thickBot="1"/>
    <row r="24" spans="1:12" ht="200.25" customHeight="1" thickBot="1">
      <c r="B24" s="633"/>
      <c r="C24" s="634"/>
      <c r="D24" s="634"/>
      <c r="E24" s="635"/>
      <c r="I24" s="633"/>
      <c r="J24" s="634"/>
      <c r="K24" s="634"/>
      <c r="L24" s="635"/>
    </row>
    <row r="26" spans="1:12">
      <c r="D26" s="448"/>
    </row>
    <row r="27" spans="1:12">
      <c r="D27" s="44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Q4 O4">
    <cfRule type="cellIs" dxfId="88" priority="5" stopIfTrue="1" operator="greaterThan">
      <formula>0.89</formula>
    </cfRule>
    <cfRule type="cellIs" dxfId="87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zoomScaleNormal="100" workbookViewId="0">
      <selection activeCell="D20" sqref="D20"/>
    </sheetView>
  </sheetViews>
  <sheetFormatPr defaultRowHeight="15"/>
  <cols>
    <col min="1" max="1" width="1.28515625" style="284" customWidth="1"/>
    <col min="2" max="2" width="25.28515625" style="284" customWidth="1"/>
    <col min="3" max="3" width="3.28515625" style="284" customWidth="1"/>
    <col min="4" max="4" width="26.28515625" style="298" customWidth="1"/>
    <col min="5" max="5" width="6.42578125" style="284" customWidth="1"/>
    <col min="6" max="6" width="12" style="284" bestFit="1" customWidth="1"/>
    <col min="7" max="8" width="9.140625" style="284" hidden="1" customWidth="1"/>
    <col min="9" max="9" width="9.140625" style="284"/>
    <col min="10" max="10" width="3.85546875" style="284" customWidth="1"/>
    <col min="11" max="11" width="2.7109375" style="284" customWidth="1"/>
    <col min="12" max="16384" width="9.140625" style="284"/>
  </cols>
  <sheetData>
    <row r="1" spans="2:11" ht="12.75" customHeight="1">
      <c r="B1" s="653"/>
      <c r="C1" s="653"/>
      <c r="D1" s="653"/>
    </row>
    <row r="2" spans="2:11" ht="15.75" customHeight="1">
      <c r="B2" s="285" t="s">
        <v>1443</v>
      </c>
      <c r="C2" s="286"/>
      <c r="D2" s="287"/>
    </row>
    <row r="3" spans="2:11" ht="20.100000000000001" customHeight="1">
      <c r="B3" s="288" t="s">
        <v>1349</v>
      </c>
      <c r="C3" s="289" t="s">
        <v>9</v>
      </c>
      <c r="D3" s="290">
        <v>2022</v>
      </c>
    </row>
    <row r="4" spans="2:11" ht="20.100000000000001" customHeight="1">
      <c r="B4" s="288" t="s">
        <v>1030</v>
      </c>
      <c r="C4" s="289" t="s">
        <v>9</v>
      </c>
      <c r="D4" s="291">
        <v>0.12</v>
      </c>
    </row>
    <row r="5" spans="2:11" ht="20.100000000000001" customHeight="1">
      <c r="B5" s="288" t="s">
        <v>1350</v>
      </c>
      <c r="C5" s="289" t="s">
        <v>9</v>
      </c>
      <c r="D5" s="477">
        <v>1084.1250458865841</v>
      </c>
      <c r="F5" s="472" t="s">
        <v>1605</v>
      </c>
      <c r="K5" s="471"/>
    </row>
    <row r="6" spans="2:11" ht="20.100000000000001" customHeight="1">
      <c r="B6" s="288" t="s">
        <v>1351</v>
      </c>
      <c r="C6" s="289" t="s">
        <v>9</v>
      </c>
      <c r="D6" s="293">
        <v>25</v>
      </c>
      <c r="F6" s="472"/>
    </row>
    <row r="7" spans="2:11" ht="20.100000000000001" customHeight="1">
      <c r="B7" s="288" t="s">
        <v>1352</v>
      </c>
      <c r="C7" s="289" t="s">
        <v>9</v>
      </c>
      <c r="D7" s="294">
        <v>2.2499999999999999E-2</v>
      </c>
    </row>
    <row r="8" spans="2:11" ht="20.100000000000001" customHeight="1">
      <c r="B8" s="288" t="s">
        <v>1444</v>
      </c>
      <c r="C8" s="289" t="s">
        <v>9</v>
      </c>
      <c r="D8" s="295">
        <f>D20-D17</f>
        <v>55.800000000000004</v>
      </c>
    </row>
    <row r="9" spans="2:11" ht="20.100000000000001" customHeight="1">
      <c r="B9" s="288" t="s">
        <v>1445</v>
      </c>
      <c r="C9" s="289" t="s">
        <v>9</v>
      </c>
      <c r="D9" s="295">
        <f>(D8*D25)*1000</f>
        <v>54070200.000000007</v>
      </c>
    </row>
    <row r="10" spans="2:11" ht="20.100000000000001" customHeight="1">
      <c r="B10" s="288" t="s">
        <v>1446</v>
      </c>
      <c r="C10" s="289" t="s">
        <v>9</v>
      </c>
      <c r="D10" s="295">
        <f ca="1">RAB!K346</f>
        <v>317251374.76776999</v>
      </c>
    </row>
    <row r="11" spans="2:11" ht="20.100000000000001" customHeight="1">
      <c r="B11" s="288" t="s">
        <v>1356</v>
      </c>
      <c r="C11" s="289" t="s">
        <v>9</v>
      </c>
      <c r="D11" s="292">
        <f ca="1">2%*D10</f>
        <v>6345027.4953554003</v>
      </c>
    </row>
    <row r="12" spans="2:11" ht="9" customHeight="1">
      <c r="B12" s="654"/>
      <c r="C12" s="654"/>
      <c r="D12" s="654"/>
    </row>
    <row r="13" spans="2:11" ht="15.75" customHeight="1">
      <c r="B13" s="296"/>
      <c r="C13" s="296"/>
      <c r="D13" s="296"/>
    </row>
    <row r="14" spans="2:11" ht="33.75" customHeight="1">
      <c r="B14" s="405" t="s">
        <v>1379</v>
      </c>
      <c r="C14" s="406" t="s">
        <v>9</v>
      </c>
      <c r="D14" s="411" t="s">
        <v>1611</v>
      </c>
      <c r="E14" s="297" t="s">
        <v>1453</v>
      </c>
    </row>
    <row r="15" spans="2:11" ht="20.100000000000001" customHeight="1">
      <c r="B15" s="407" t="s">
        <v>1447</v>
      </c>
      <c r="C15" s="408" t="s">
        <v>9</v>
      </c>
      <c r="D15" s="412" t="s">
        <v>1608</v>
      </c>
      <c r="E15" s="297" t="s">
        <v>1453</v>
      </c>
    </row>
    <row r="16" spans="2:11" ht="20.100000000000001" customHeight="1">
      <c r="B16" s="407" t="s">
        <v>1448</v>
      </c>
      <c r="C16" s="408" t="s">
        <v>9</v>
      </c>
      <c r="D16" s="412" t="s">
        <v>1451</v>
      </c>
      <c r="E16" s="297" t="s">
        <v>1453</v>
      </c>
    </row>
    <row r="17" spans="2:5" ht="20.100000000000001" customHeight="1">
      <c r="B17" s="407" t="s">
        <v>1449</v>
      </c>
      <c r="C17" s="408" t="s">
        <v>9</v>
      </c>
      <c r="D17" s="413">
        <v>0</v>
      </c>
      <c r="E17" s="297" t="s">
        <v>1453</v>
      </c>
    </row>
    <row r="18" spans="2:5" ht="20.100000000000001" hidden="1" customHeight="1">
      <c r="B18" s="407" t="s">
        <v>1543</v>
      </c>
      <c r="C18" s="408"/>
      <c r="D18" s="413">
        <f>IF((D17&lt;=11),1,3)</f>
        <v>1</v>
      </c>
      <c r="E18" s="297"/>
    </row>
    <row r="19" spans="2:5" ht="20.100000000000001" hidden="1" customHeight="1">
      <c r="B19" s="407" t="s">
        <v>1544</v>
      </c>
      <c r="C19" s="408"/>
      <c r="D19" s="413">
        <f>IF((D17&lt;=11),220,380)</f>
        <v>220</v>
      </c>
      <c r="E19" s="297"/>
    </row>
    <row r="20" spans="2:5" ht="20.100000000000001" customHeight="1">
      <c r="B20" s="407" t="s">
        <v>1450</v>
      </c>
      <c r="C20" s="408" t="s">
        <v>9</v>
      </c>
      <c r="D20" s="413">
        <f>0.9*62</f>
        <v>55.800000000000004</v>
      </c>
      <c r="E20" s="297" t="s">
        <v>1453</v>
      </c>
    </row>
    <row r="21" spans="2:5" ht="20.100000000000001" hidden="1" customHeight="1">
      <c r="B21" s="407" t="s">
        <v>1543</v>
      </c>
      <c r="C21" s="408"/>
      <c r="D21" s="413">
        <f>IF((D20&lt;=11),1,3)</f>
        <v>3</v>
      </c>
      <c r="E21" s="297"/>
    </row>
    <row r="22" spans="2:5" ht="20.100000000000001" hidden="1" customHeight="1">
      <c r="B22" s="407" t="s">
        <v>1544</v>
      </c>
      <c r="C22" s="408"/>
      <c r="D22" s="413">
        <f>IF((D20&lt;=11),220,380)</f>
        <v>380</v>
      </c>
      <c r="E22" s="297"/>
    </row>
    <row r="23" spans="2:5" ht="20.100000000000001" customHeight="1">
      <c r="B23" s="407" t="s">
        <v>1353</v>
      </c>
      <c r="C23" s="408" t="s">
        <v>9</v>
      </c>
      <c r="D23" s="412">
        <v>1444.7</v>
      </c>
      <c r="E23" s="297" t="s">
        <v>1453</v>
      </c>
    </row>
    <row r="24" spans="2:5" ht="20.100000000000001" customHeight="1">
      <c r="B24" s="407" t="s">
        <v>1354</v>
      </c>
      <c r="C24" s="408" t="s">
        <v>9</v>
      </c>
      <c r="D24" s="412">
        <v>1444.7</v>
      </c>
      <c r="E24" s="297" t="s">
        <v>1453</v>
      </c>
    </row>
    <row r="25" spans="2:5" ht="20.100000000000001" customHeight="1">
      <c r="B25" s="407" t="s">
        <v>1452</v>
      </c>
      <c r="C25" s="408" t="s">
        <v>9</v>
      </c>
      <c r="D25" s="413">
        <v>969</v>
      </c>
      <c r="E25" s="297" t="s">
        <v>1453</v>
      </c>
    </row>
    <row r="26" spans="2:5" ht="20.100000000000001" customHeight="1">
      <c r="B26" s="409" t="s">
        <v>1355</v>
      </c>
      <c r="C26" s="410" t="s">
        <v>9</v>
      </c>
      <c r="D26" s="414">
        <v>40</v>
      </c>
      <c r="E26" s="297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abSelected="1" zoomScale="85" zoomScaleNormal="85" workbookViewId="0">
      <pane ySplit="6" topLeftCell="A7" activePane="bottomLeft" state="frozen"/>
      <selection activeCell="H1093" sqref="H1093"/>
      <selection pane="bottomLeft" activeCell="I10" sqref="I10"/>
    </sheetView>
  </sheetViews>
  <sheetFormatPr defaultRowHeight="15"/>
  <cols>
    <col min="1" max="1" width="5" style="299" customWidth="1"/>
    <col min="2" max="2" width="6.28515625" style="299" customWidth="1"/>
    <col min="3" max="3" width="15.140625" style="299" customWidth="1"/>
    <col min="4" max="4" width="15" style="299" customWidth="1"/>
    <col min="5" max="5" width="15.140625" style="299" bestFit="1" customWidth="1"/>
    <col min="6" max="6" width="12.140625" style="299" bestFit="1" customWidth="1"/>
    <col min="7" max="7" width="10" style="299" bestFit="1" customWidth="1"/>
    <col min="8" max="8" width="15.7109375" style="299" bestFit="1" customWidth="1"/>
    <col min="9" max="9" width="14.140625" style="299" bestFit="1" customWidth="1"/>
    <col min="10" max="10" width="13.85546875" style="299" bestFit="1" customWidth="1"/>
    <col min="11" max="11" width="15.7109375" style="299" customWidth="1"/>
    <col min="12" max="12" width="11.140625" style="299" bestFit="1" customWidth="1"/>
    <col min="13" max="13" width="13.85546875" style="299" bestFit="1" customWidth="1"/>
    <col min="14" max="14" width="12.85546875" style="299" bestFit="1" customWidth="1"/>
    <col min="15" max="15" width="7" style="299" customWidth="1"/>
    <col min="16" max="17" width="12.85546875" style="299" bestFit="1" customWidth="1"/>
    <col min="18" max="18" width="1.28515625" style="299" hidden="1" customWidth="1"/>
    <col min="19" max="19" width="3" style="301" hidden="1" customWidth="1"/>
    <col min="20" max="16384" width="9.140625" style="299"/>
  </cols>
  <sheetData>
    <row r="1" spans="1:21">
      <c r="G1" s="300"/>
    </row>
    <row r="2" spans="1:21">
      <c r="G2" s="300"/>
      <c r="K2" s="300"/>
    </row>
    <row r="3" spans="1:21">
      <c r="B3" s="661" t="s">
        <v>1357</v>
      </c>
      <c r="C3" s="661"/>
      <c r="D3" s="661"/>
      <c r="E3" s="661"/>
      <c r="F3" s="302" t="str">
        <f>DATA!D14</f>
        <v>PERUM DOMBO (EX BEDONO)</v>
      </c>
      <c r="G3" s="300"/>
    </row>
    <row r="4" spans="1:21" ht="7.5" customHeight="1">
      <c r="B4" s="303"/>
      <c r="C4" s="303"/>
      <c r="D4" s="303"/>
      <c r="E4" s="303"/>
      <c r="F4" s="302"/>
      <c r="G4" s="300"/>
    </row>
    <row r="5" spans="1:21" ht="20.100000000000001" customHeight="1">
      <c r="B5" s="655" t="s">
        <v>1349</v>
      </c>
      <c r="C5" s="655" t="s">
        <v>1358</v>
      </c>
      <c r="D5" s="660" t="s">
        <v>1359</v>
      </c>
      <c r="E5" s="660" t="s">
        <v>1360</v>
      </c>
      <c r="F5" s="655" t="s">
        <v>1361</v>
      </c>
      <c r="G5" s="655"/>
      <c r="H5" s="655"/>
      <c r="I5" s="655"/>
      <c r="J5" s="655"/>
      <c r="K5" s="655" t="s">
        <v>1362</v>
      </c>
      <c r="L5" s="655"/>
      <c r="M5" s="304"/>
      <c r="N5" s="658" t="s">
        <v>1363</v>
      </c>
      <c r="O5" s="660" t="s">
        <v>1364</v>
      </c>
      <c r="P5" s="660" t="s">
        <v>1365</v>
      </c>
      <c r="Q5" s="660" t="s">
        <v>1366</v>
      </c>
      <c r="R5" s="305"/>
      <c r="S5" s="306"/>
      <c r="T5" s="656" t="s">
        <v>1367</v>
      </c>
      <c r="U5" s="307"/>
    </row>
    <row r="6" spans="1:21" ht="20.100000000000001" customHeight="1">
      <c r="B6" s="655"/>
      <c r="C6" s="655"/>
      <c r="D6" s="655"/>
      <c r="E6" s="655"/>
      <c r="F6" s="308" t="s">
        <v>1368</v>
      </c>
      <c r="G6" s="308" t="s">
        <v>1369</v>
      </c>
      <c r="H6" s="308" t="s">
        <v>1370</v>
      </c>
      <c r="I6" s="308" t="s">
        <v>1371</v>
      </c>
      <c r="J6" s="308" t="s">
        <v>1032</v>
      </c>
      <c r="K6" s="308" t="s">
        <v>1372</v>
      </c>
      <c r="L6" s="308" t="s">
        <v>1373</v>
      </c>
      <c r="M6" s="308" t="s">
        <v>1032</v>
      </c>
      <c r="N6" s="659"/>
      <c r="O6" s="655"/>
      <c r="P6" s="655"/>
      <c r="Q6" s="655"/>
      <c r="R6" s="305"/>
      <c r="S6" s="306"/>
      <c r="T6" s="655"/>
      <c r="U6" s="309"/>
    </row>
    <row r="7" spans="1:21" ht="20.100000000000001" customHeight="1">
      <c r="A7" s="310">
        <v>0</v>
      </c>
      <c r="B7" s="311">
        <v>2023</v>
      </c>
      <c r="C7" s="469">
        <f>DATA!D8*DATA!D26*5</f>
        <v>11160</v>
      </c>
      <c r="D7" s="313">
        <f>C7*4/24</f>
        <v>1860</v>
      </c>
      <c r="E7" s="313">
        <f>C7-D7</f>
        <v>9300</v>
      </c>
      <c r="F7" s="314">
        <f ca="1">DATA!D10/1000000</f>
        <v>317.25137476777002</v>
      </c>
      <c r="G7" s="315">
        <f ca="1">DATA!$D$11/1000000</f>
        <v>6.3450274953554002</v>
      </c>
      <c r="H7" s="315">
        <f>C7*DATA!$D$5/1000000</f>
        <v>12.098835512094277</v>
      </c>
      <c r="I7" s="315">
        <f>(C7*DATA!$D$5*DATA!$D$7)/1000000</f>
        <v>0.27222379902212124</v>
      </c>
      <c r="J7" s="313">
        <f ca="1">SUM(F7:I7)</f>
        <v>335.96746157424184</v>
      </c>
      <c r="K7" s="316">
        <f>DATA!D9/1000000</f>
        <v>54.070200000000007</v>
      </c>
      <c r="L7" s="313">
        <f>((D7*DATA!$D$23)/1000000)+((E7*DATA!$D$24)/1000000)</f>
        <v>16.122852000000002</v>
      </c>
      <c r="M7" s="313">
        <f>K7+L7</f>
        <v>70.193052000000009</v>
      </c>
      <c r="N7" s="313">
        <f ca="1">M7-J7</f>
        <v>-265.77440957424182</v>
      </c>
      <c r="O7" s="311">
        <v>1</v>
      </c>
      <c r="P7" s="313">
        <f ca="1">O7*N7</f>
        <v>-265.77440957424182</v>
      </c>
      <c r="Q7" s="313">
        <f ca="1">P7</f>
        <v>-265.77440957424182</v>
      </c>
      <c r="S7" s="301" t="str">
        <f ca="1">IF(Q7&lt;0,"a","")</f>
        <v>a</v>
      </c>
      <c r="T7" s="317" t="str">
        <f>IF(Q5&gt;=0,"",IF(Q7&lt;0,"",IF(Q7=0,A7,(A7-(Q7/N7)))))</f>
        <v/>
      </c>
      <c r="U7" s="301"/>
    </row>
    <row r="8" spans="1:21" ht="20.100000000000001" customHeight="1">
      <c r="A8" s="310">
        <f>A7+1</f>
        <v>1</v>
      </c>
      <c r="B8" s="311">
        <f>B7+1</f>
        <v>2024</v>
      </c>
      <c r="C8" s="312">
        <f>DATA!D8*DATA!D26*12</f>
        <v>26784</v>
      </c>
      <c r="D8" s="313">
        <f>C8*4/24</f>
        <v>4464</v>
      </c>
      <c r="E8" s="313">
        <f t="shared" ref="E8:E32" si="0">C8-D8</f>
        <v>22320</v>
      </c>
      <c r="F8" s="311"/>
      <c r="G8" s="315">
        <f ca="1">DATA!$D$11/1000000</f>
        <v>6.3450274953554002</v>
      </c>
      <c r="H8" s="315">
        <f>C8*DATA!$D$5/1000000</f>
        <v>29.03720522902627</v>
      </c>
      <c r="I8" s="315">
        <f>(C8*DATA!$D$5*DATA!$D$7)/1000000</f>
        <v>0.6533371176530911</v>
      </c>
      <c r="J8" s="313">
        <f t="shared" ref="J8:J32" ca="1" si="1">SUM(F8:I8)</f>
        <v>36.035569842034761</v>
      </c>
      <c r="K8" s="318"/>
      <c r="L8" s="313">
        <f>((D8*DATA!$D$23)/1000000)+((E8*DATA!$D$24)/1000000)</f>
        <v>38.694844800000006</v>
      </c>
      <c r="M8" s="313">
        <f t="shared" ref="M8:M32" si="2">K8+L8</f>
        <v>38.694844800000006</v>
      </c>
      <c r="N8" s="313">
        <f ca="1">M8-J8</f>
        <v>2.6592749579652448</v>
      </c>
      <c r="O8" s="312">
        <f>1/(1+'[93]Asumsi I'!$C$3)^(KKF!A8)</f>
        <v>0.89285714285714279</v>
      </c>
      <c r="P8" s="313">
        <f ca="1">O8*N8</f>
        <v>2.3743526410403968</v>
      </c>
      <c r="Q8" s="313">
        <f ca="1">Q7+P8</f>
        <v>-263.40005693320143</v>
      </c>
      <c r="S8" s="301" t="str">
        <f t="shared" ref="S8:S32" ca="1" si="3">IF(Q8&lt;0,"a","")</f>
        <v>a</v>
      </c>
      <c r="T8" s="317" t="str">
        <f>IF(Q6&gt;=0,"",IF(Q8&lt;0,"",IF(Q8=0,A8,(A8-(Q8/N8)))))</f>
        <v/>
      </c>
      <c r="U8" s="301"/>
    </row>
    <row r="9" spans="1:21" ht="20.100000000000001" customHeight="1">
      <c r="A9" s="310">
        <f t="shared" ref="A9:B24" si="4">A8+1</f>
        <v>2</v>
      </c>
      <c r="B9" s="311">
        <f t="shared" si="4"/>
        <v>2025</v>
      </c>
      <c r="C9" s="319">
        <f>+C8</f>
        <v>26784</v>
      </c>
      <c r="D9" s="313">
        <f t="shared" ref="D9:D32" si="5">C9*4/24</f>
        <v>4464</v>
      </c>
      <c r="E9" s="313">
        <f t="shared" si="0"/>
        <v>22320</v>
      </c>
      <c r="F9" s="311"/>
      <c r="G9" s="315">
        <f ca="1">DATA!$D$11/1000000</f>
        <v>6.3450274953554002</v>
      </c>
      <c r="H9" s="315">
        <f>C9*DATA!$D$5/1000000</f>
        <v>29.03720522902627</v>
      </c>
      <c r="I9" s="315">
        <f>(C9*DATA!$D$5*DATA!$D$7)/1000000</f>
        <v>0.6533371176530911</v>
      </c>
      <c r="J9" s="313">
        <f t="shared" ca="1" si="1"/>
        <v>36.035569842034761</v>
      </c>
      <c r="K9" s="313"/>
      <c r="L9" s="313">
        <f>((D9*DATA!$D$23)/1000000)+((E9*DATA!$D$24)/1000000)</f>
        <v>38.694844800000006</v>
      </c>
      <c r="M9" s="313">
        <f t="shared" si="2"/>
        <v>38.694844800000006</v>
      </c>
      <c r="N9" s="313">
        <f t="shared" ref="N9:N32" ca="1" si="6">M9-J9</f>
        <v>2.6592749579652448</v>
      </c>
      <c r="O9" s="319">
        <f>1/(1+'[93]Asumsi I'!$C$3)^(KKF!A9)</f>
        <v>0.79719387755102034</v>
      </c>
      <c r="P9" s="313">
        <f t="shared" ref="P9:P32" ca="1" si="7">O9*N9</f>
        <v>2.1199577152146403</v>
      </c>
      <c r="Q9" s="313">
        <f ca="1">Q8+P9</f>
        <v>-261.28009921798679</v>
      </c>
      <c r="S9" s="301" t="str">
        <f t="shared" ca="1" si="3"/>
        <v>a</v>
      </c>
      <c r="T9" s="317" t="str">
        <f ca="1">IF(Q7&gt;=0,"",IF(Q9&lt;0,"",IF(Q9=0,A9,(A9-(Q9/N9)))))</f>
        <v/>
      </c>
      <c r="U9" s="301"/>
    </row>
    <row r="10" spans="1:21" ht="20.100000000000001" customHeight="1">
      <c r="A10" s="310">
        <f t="shared" si="4"/>
        <v>3</v>
      </c>
      <c r="B10" s="311">
        <f t="shared" si="4"/>
        <v>2026</v>
      </c>
      <c r="C10" s="312">
        <f t="shared" ref="C10:C32" si="8">+C9</f>
        <v>26784</v>
      </c>
      <c r="D10" s="313">
        <f t="shared" si="5"/>
        <v>4464</v>
      </c>
      <c r="E10" s="313">
        <f t="shared" si="0"/>
        <v>22320</v>
      </c>
      <c r="F10" s="311"/>
      <c r="G10" s="315">
        <f ca="1">DATA!$D$11/1000000</f>
        <v>6.3450274953554002</v>
      </c>
      <c r="H10" s="315">
        <f>C10*DATA!$D$5/1000000</f>
        <v>29.03720522902627</v>
      </c>
      <c r="I10" s="315">
        <f>(C10*DATA!$D$5*DATA!$D$7)/1000000</f>
        <v>0.6533371176530911</v>
      </c>
      <c r="J10" s="313">
        <f t="shared" ca="1" si="1"/>
        <v>36.035569842034761</v>
      </c>
      <c r="K10" s="311"/>
      <c r="L10" s="313">
        <f>((D10*DATA!$D$23)/1000000)+((E10*DATA!$D$24)/1000000)</f>
        <v>38.694844800000006</v>
      </c>
      <c r="M10" s="313">
        <f t="shared" si="2"/>
        <v>38.694844800000006</v>
      </c>
      <c r="N10" s="313">
        <f t="shared" ca="1" si="6"/>
        <v>2.6592749579652448</v>
      </c>
      <c r="O10" s="312">
        <f>1/(1+'[93]Asumsi I'!$C$3)^(KKF!A10)</f>
        <v>0.71178024781341087</v>
      </c>
      <c r="P10" s="313">
        <f t="shared" ca="1" si="7"/>
        <v>1.8928193885844997</v>
      </c>
      <c r="Q10" s="313">
        <f t="shared" ref="Q10:Q30" ca="1" si="9">Q9+P10</f>
        <v>-259.3872798294023</v>
      </c>
      <c r="S10" s="301" t="str">
        <f t="shared" ca="1" si="3"/>
        <v>a</v>
      </c>
      <c r="T10" s="317" t="str">
        <f t="shared" ref="T10:T32" ca="1" si="10">IF(Q8&gt;=0,"",IF(Q10&lt;0,"",IF(Q10=0,A10,(A10-(Q10/N10)))))</f>
        <v/>
      </c>
      <c r="U10" s="301"/>
    </row>
    <row r="11" spans="1:21" ht="20.100000000000001" customHeight="1">
      <c r="A11" s="310">
        <f t="shared" si="4"/>
        <v>4</v>
      </c>
      <c r="B11" s="311">
        <f t="shared" si="4"/>
        <v>2027</v>
      </c>
      <c r="C11" s="312">
        <f>+C10</f>
        <v>26784</v>
      </c>
      <c r="D11" s="313">
        <f t="shared" si="5"/>
        <v>4464</v>
      </c>
      <c r="E11" s="313">
        <f t="shared" si="0"/>
        <v>22320</v>
      </c>
      <c r="F11" s="311"/>
      <c r="G11" s="315">
        <f ca="1">DATA!$D$11/1000000</f>
        <v>6.3450274953554002</v>
      </c>
      <c r="H11" s="315">
        <f>C11*DATA!$D$5/1000000</f>
        <v>29.03720522902627</v>
      </c>
      <c r="I11" s="315">
        <f>(C11*DATA!$D$5*DATA!$D$7)/1000000</f>
        <v>0.6533371176530911</v>
      </c>
      <c r="J11" s="313">
        <f t="shared" ca="1" si="1"/>
        <v>36.035569842034761</v>
      </c>
      <c r="K11" s="311"/>
      <c r="L11" s="313">
        <f>((D11*DATA!$D$23)/1000000)+((E11*DATA!$D$24)/1000000)</f>
        <v>38.694844800000006</v>
      </c>
      <c r="M11" s="313">
        <f t="shared" si="2"/>
        <v>38.694844800000006</v>
      </c>
      <c r="N11" s="313">
        <f t="shared" ca="1" si="6"/>
        <v>2.6592749579652448</v>
      </c>
      <c r="O11" s="312">
        <f>1/(1+'[93]Asumsi I'!$C$3)^(KKF!A11)</f>
        <v>0.63551807840483121</v>
      </c>
      <c r="P11" s="313">
        <f t="shared" ca="1" si="7"/>
        <v>1.6900173112361607</v>
      </c>
      <c r="Q11" s="313">
        <f t="shared" ca="1" si="9"/>
        <v>-257.69726251816616</v>
      </c>
      <c r="S11" s="301" t="str">
        <f t="shared" ca="1" si="3"/>
        <v>a</v>
      </c>
      <c r="T11" s="317" t="str">
        <f t="shared" ca="1" si="10"/>
        <v/>
      </c>
      <c r="U11" s="301"/>
    </row>
    <row r="12" spans="1:21" ht="20.100000000000001" customHeight="1">
      <c r="A12" s="310">
        <f t="shared" si="4"/>
        <v>5</v>
      </c>
      <c r="B12" s="311">
        <f t="shared" si="4"/>
        <v>2028</v>
      </c>
      <c r="C12" s="312">
        <f t="shared" si="8"/>
        <v>26784</v>
      </c>
      <c r="D12" s="313">
        <f t="shared" si="5"/>
        <v>4464</v>
      </c>
      <c r="E12" s="313">
        <f t="shared" si="0"/>
        <v>22320</v>
      </c>
      <c r="F12" s="311"/>
      <c r="G12" s="315">
        <f ca="1">DATA!$D$11/1000000</f>
        <v>6.3450274953554002</v>
      </c>
      <c r="H12" s="315">
        <f>C12*DATA!$D$5/1000000</f>
        <v>29.03720522902627</v>
      </c>
      <c r="I12" s="315">
        <f>(C12*DATA!$D$5*DATA!$D$7)/1000000</f>
        <v>0.6533371176530911</v>
      </c>
      <c r="J12" s="313">
        <f t="shared" ca="1" si="1"/>
        <v>36.035569842034761</v>
      </c>
      <c r="K12" s="311"/>
      <c r="L12" s="313">
        <f>((D12*DATA!$D$23)/1000000)+((E12*DATA!$D$24)/1000000)</f>
        <v>38.694844800000006</v>
      </c>
      <c r="M12" s="313">
        <f t="shared" si="2"/>
        <v>38.694844800000006</v>
      </c>
      <c r="N12" s="313">
        <f t="shared" ca="1" si="6"/>
        <v>2.6592749579652448</v>
      </c>
      <c r="O12" s="312">
        <f>1/(1+'[93]Asumsi I'!$C$3)^(KKF!A12)</f>
        <v>0.56742685571859919</v>
      </c>
      <c r="P12" s="313">
        <f t="shared" ca="1" si="7"/>
        <v>1.5089440278894288</v>
      </c>
      <c r="Q12" s="313">
        <f t="shared" ca="1" si="9"/>
        <v>-256.18831849027674</v>
      </c>
      <c r="S12" s="301" t="str">
        <f t="shared" ca="1" si="3"/>
        <v>a</v>
      </c>
      <c r="T12" s="317" t="str">
        <f t="shared" ca="1" si="10"/>
        <v/>
      </c>
      <c r="U12" s="301"/>
    </row>
    <row r="13" spans="1:21" ht="20.100000000000001" customHeight="1">
      <c r="A13" s="310">
        <f t="shared" si="4"/>
        <v>6</v>
      </c>
      <c r="B13" s="311">
        <f t="shared" si="4"/>
        <v>2029</v>
      </c>
      <c r="C13" s="312">
        <f t="shared" si="8"/>
        <v>26784</v>
      </c>
      <c r="D13" s="313">
        <f t="shared" si="5"/>
        <v>4464</v>
      </c>
      <c r="E13" s="313">
        <f t="shared" si="0"/>
        <v>22320</v>
      </c>
      <c r="F13" s="311"/>
      <c r="G13" s="315">
        <f ca="1">DATA!$D$11/1000000</f>
        <v>6.3450274953554002</v>
      </c>
      <c r="H13" s="315">
        <f>C13*DATA!$D$5/1000000</f>
        <v>29.03720522902627</v>
      </c>
      <c r="I13" s="315">
        <f>(C13*DATA!$D$5*DATA!$D$7)/1000000</f>
        <v>0.6533371176530911</v>
      </c>
      <c r="J13" s="313">
        <f t="shared" ca="1" si="1"/>
        <v>36.035569842034761</v>
      </c>
      <c r="K13" s="311"/>
      <c r="L13" s="313">
        <f>((D13*DATA!$D$23)/1000000)+((E13*DATA!$D$24)/1000000)</f>
        <v>38.694844800000006</v>
      </c>
      <c r="M13" s="313">
        <f t="shared" si="2"/>
        <v>38.694844800000006</v>
      </c>
      <c r="N13" s="313">
        <f t="shared" ca="1" si="6"/>
        <v>2.6592749579652448</v>
      </c>
      <c r="O13" s="312">
        <f>1/(1+'[93]Asumsi I'!$C$3)^(KKF!A13)</f>
        <v>0.50663112117732068</v>
      </c>
      <c r="P13" s="313">
        <f t="shared" ca="1" si="7"/>
        <v>1.3472714534727044</v>
      </c>
      <c r="Q13" s="313">
        <f t="shared" ca="1" si="9"/>
        <v>-254.84104703680404</v>
      </c>
      <c r="S13" s="301" t="str">
        <f t="shared" ca="1" si="3"/>
        <v>a</v>
      </c>
      <c r="T13" s="317" t="str">
        <f t="shared" ca="1" si="10"/>
        <v/>
      </c>
      <c r="U13" s="301"/>
    </row>
    <row r="14" spans="1:21" ht="20.100000000000001" customHeight="1">
      <c r="A14" s="310">
        <f t="shared" si="4"/>
        <v>7</v>
      </c>
      <c r="B14" s="311">
        <f t="shared" si="4"/>
        <v>2030</v>
      </c>
      <c r="C14" s="312">
        <f t="shared" si="8"/>
        <v>26784</v>
      </c>
      <c r="D14" s="313">
        <f t="shared" si="5"/>
        <v>4464</v>
      </c>
      <c r="E14" s="313">
        <f t="shared" si="0"/>
        <v>22320</v>
      </c>
      <c r="F14" s="311"/>
      <c r="G14" s="315">
        <f ca="1">DATA!$D$11/1000000</f>
        <v>6.3450274953554002</v>
      </c>
      <c r="H14" s="315">
        <f>C14*DATA!$D$5/1000000</f>
        <v>29.03720522902627</v>
      </c>
      <c r="I14" s="315">
        <f>(C14*DATA!$D$5*DATA!$D$7)/1000000</f>
        <v>0.6533371176530911</v>
      </c>
      <c r="J14" s="313">
        <f t="shared" ca="1" si="1"/>
        <v>36.035569842034761</v>
      </c>
      <c r="K14" s="311"/>
      <c r="L14" s="313">
        <f>((D14*DATA!$D$23)/1000000)+((E14*DATA!$D$24)/1000000)</f>
        <v>38.694844800000006</v>
      </c>
      <c r="M14" s="313">
        <f t="shared" si="2"/>
        <v>38.694844800000006</v>
      </c>
      <c r="N14" s="313">
        <f t="shared" ca="1" si="6"/>
        <v>2.6592749579652448</v>
      </c>
      <c r="O14" s="312">
        <f>1/(1+'[93]Asumsi I'!$C$3)^(KKF!A14)</f>
        <v>0.45234921533689343</v>
      </c>
      <c r="P14" s="313">
        <f t="shared" ca="1" si="7"/>
        <v>1.2029209406006287</v>
      </c>
      <c r="Q14" s="313">
        <f t="shared" ca="1" si="9"/>
        <v>-253.63812609620342</v>
      </c>
      <c r="S14" s="301" t="str">
        <f t="shared" ca="1" si="3"/>
        <v>a</v>
      </c>
      <c r="T14" s="317" t="str">
        <f t="shared" ca="1" si="10"/>
        <v/>
      </c>
      <c r="U14" s="301"/>
    </row>
    <row r="15" spans="1:21" ht="20.100000000000001" customHeight="1">
      <c r="A15" s="310">
        <f t="shared" si="4"/>
        <v>8</v>
      </c>
      <c r="B15" s="311">
        <f t="shared" si="4"/>
        <v>2031</v>
      </c>
      <c r="C15" s="312">
        <f t="shared" si="8"/>
        <v>26784</v>
      </c>
      <c r="D15" s="313">
        <f t="shared" si="5"/>
        <v>4464</v>
      </c>
      <c r="E15" s="313">
        <f t="shared" si="0"/>
        <v>22320</v>
      </c>
      <c r="F15" s="311"/>
      <c r="G15" s="315">
        <f ca="1">DATA!$D$11/1000000</f>
        <v>6.3450274953554002</v>
      </c>
      <c r="H15" s="315">
        <f>C15*DATA!$D$5/1000000</f>
        <v>29.03720522902627</v>
      </c>
      <c r="I15" s="315">
        <f>(C15*DATA!$D$5*DATA!$D$7)/1000000</f>
        <v>0.6533371176530911</v>
      </c>
      <c r="J15" s="313">
        <f t="shared" ca="1" si="1"/>
        <v>36.035569842034761</v>
      </c>
      <c r="K15" s="311"/>
      <c r="L15" s="313">
        <f>((D15*DATA!$D$23)/1000000)+((E15*DATA!$D$24)/1000000)</f>
        <v>38.694844800000006</v>
      </c>
      <c r="M15" s="313">
        <f t="shared" si="2"/>
        <v>38.694844800000006</v>
      </c>
      <c r="N15" s="313">
        <f t="shared" ca="1" si="6"/>
        <v>2.6592749579652448</v>
      </c>
      <c r="O15" s="312">
        <f>1/(1+'[93]Asumsi I'!$C$3)^(KKF!A15)</f>
        <v>0.4038832279793691</v>
      </c>
      <c r="P15" s="313">
        <f t="shared" ca="1" si="7"/>
        <v>1.0740365541077042</v>
      </c>
      <c r="Q15" s="313">
        <f t="shared" ca="1" si="9"/>
        <v>-252.56408954209573</v>
      </c>
      <c r="S15" s="301" t="str">
        <f t="shared" ca="1" si="3"/>
        <v>a</v>
      </c>
      <c r="T15" s="317" t="str">
        <f t="shared" ca="1" si="10"/>
        <v/>
      </c>
      <c r="U15" s="301"/>
    </row>
    <row r="16" spans="1:21" ht="20.100000000000001" customHeight="1">
      <c r="A16" s="310">
        <f t="shared" si="4"/>
        <v>9</v>
      </c>
      <c r="B16" s="311">
        <f t="shared" si="4"/>
        <v>2032</v>
      </c>
      <c r="C16" s="312">
        <f t="shared" si="8"/>
        <v>26784</v>
      </c>
      <c r="D16" s="313">
        <f t="shared" si="5"/>
        <v>4464</v>
      </c>
      <c r="E16" s="313">
        <f t="shared" si="0"/>
        <v>22320</v>
      </c>
      <c r="F16" s="311"/>
      <c r="G16" s="315">
        <f ca="1">DATA!$D$11/1000000</f>
        <v>6.3450274953554002</v>
      </c>
      <c r="H16" s="315">
        <f>C16*DATA!$D$5/1000000</f>
        <v>29.03720522902627</v>
      </c>
      <c r="I16" s="315">
        <f>(C16*DATA!$D$5*DATA!$D$7)/1000000</f>
        <v>0.6533371176530911</v>
      </c>
      <c r="J16" s="313">
        <f t="shared" ca="1" si="1"/>
        <v>36.035569842034761</v>
      </c>
      <c r="K16" s="311"/>
      <c r="L16" s="313">
        <f>((D16*DATA!$D$23)/1000000)+((E16*DATA!$D$24)/1000000)</f>
        <v>38.694844800000006</v>
      </c>
      <c r="M16" s="313">
        <f t="shared" si="2"/>
        <v>38.694844800000006</v>
      </c>
      <c r="N16" s="313">
        <f t="shared" ca="1" si="6"/>
        <v>2.6592749579652448</v>
      </c>
      <c r="O16" s="312">
        <f>1/(1+'[93]Asumsi I'!$C$3)^(KKF!A16)</f>
        <v>0.36061002498157957</v>
      </c>
      <c r="P16" s="313">
        <f t="shared" ca="1" si="7"/>
        <v>0.95896120902473592</v>
      </c>
      <c r="Q16" s="313">
        <f t="shared" ca="1" si="9"/>
        <v>-251.60512833307098</v>
      </c>
      <c r="S16" s="301" t="str">
        <f t="shared" ca="1" si="3"/>
        <v>a</v>
      </c>
      <c r="T16" s="317" t="str">
        <f t="shared" ca="1" si="10"/>
        <v/>
      </c>
      <c r="U16" s="301"/>
    </row>
    <row r="17" spans="1:21" ht="20.100000000000001" customHeight="1">
      <c r="A17" s="310">
        <f t="shared" si="4"/>
        <v>10</v>
      </c>
      <c r="B17" s="311">
        <f t="shared" si="4"/>
        <v>2033</v>
      </c>
      <c r="C17" s="312">
        <f t="shared" si="8"/>
        <v>26784</v>
      </c>
      <c r="D17" s="313">
        <f t="shared" si="5"/>
        <v>4464</v>
      </c>
      <c r="E17" s="313">
        <f t="shared" si="0"/>
        <v>22320</v>
      </c>
      <c r="F17" s="311"/>
      <c r="G17" s="315">
        <f ca="1">DATA!$D$11/1000000</f>
        <v>6.3450274953554002</v>
      </c>
      <c r="H17" s="315">
        <f>C17*DATA!$D$5/1000000</f>
        <v>29.03720522902627</v>
      </c>
      <c r="I17" s="315">
        <f>(C17*DATA!$D$5*DATA!$D$7)/1000000</f>
        <v>0.6533371176530911</v>
      </c>
      <c r="J17" s="313">
        <f t="shared" ca="1" si="1"/>
        <v>36.035569842034761</v>
      </c>
      <c r="K17" s="311"/>
      <c r="L17" s="313">
        <f>((D17*DATA!$D$23)/1000000)+((E17*DATA!$D$24)/1000000)</f>
        <v>38.694844800000006</v>
      </c>
      <c r="M17" s="313">
        <f t="shared" si="2"/>
        <v>38.694844800000006</v>
      </c>
      <c r="N17" s="313">
        <f t="shared" ca="1" si="6"/>
        <v>2.6592749579652448</v>
      </c>
      <c r="O17" s="312">
        <f>1/(1+'[93]Asumsi I'!$C$3)^(KKF!A17)</f>
        <v>0.32197323659069599</v>
      </c>
      <c r="P17" s="313">
        <f t="shared" ca="1" si="7"/>
        <v>0.85621536520065689</v>
      </c>
      <c r="Q17" s="313">
        <f t="shared" ca="1" si="9"/>
        <v>-250.74891296787033</v>
      </c>
      <c r="S17" s="301" t="str">
        <f t="shared" ca="1" si="3"/>
        <v>a</v>
      </c>
      <c r="T17" s="317" t="str">
        <f t="shared" ca="1" si="10"/>
        <v/>
      </c>
      <c r="U17" s="301"/>
    </row>
    <row r="18" spans="1:21" ht="20.100000000000001" customHeight="1">
      <c r="A18" s="310">
        <f t="shared" si="4"/>
        <v>11</v>
      </c>
      <c r="B18" s="311">
        <f t="shared" si="4"/>
        <v>2034</v>
      </c>
      <c r="C18" s="312">
        <f t="shared" si="8"/>
        <v>26784</v>
      </c>
      <c r="D18" s="313">
        <f t="shared" si="5"/>
        <v>4464</v>
      </c>
      <c r="E18" s="313">
        <f t="shared" si="0"/>
        <v>22320</v>
      </c>
      <c r="F18" s="311"/>
      <c r="G18" s="315">
        <f ca="1">DATA!$D$11/1000000</f>
        <v>6.3450274953554002</v>
      </c>
      <c r="H18" s="315">
        <f>C18*DATA!$D$5/1000000</f>
        <v>29.03720522902627</v>
      </c>
      <c r="I18" s="315">
        <f>(C18*DATA!$D$5*DATA!$D$7)/1000000</f>
        <v>0.6533371176530911</v>
      </c>
      <c r="J18" s="313">
        <f t="shared" ca="1" si="1"/>
        <v>36.035569842034761</v>
      </c>
      <c r="K18" s="311"/>
      <c r="L18" s="313">
        <f>((D18*DATA!$D$23)/1000000)+((E18*DATA!$D$24)/1000000)</f>
        <v>38.694844800000006</v>
      </c>
      <c r="M18" s="313">
        <f t="shared" si="2"/>
        <v>38.694844800000006</v>
      </c>
      <c r="N18" s="313">
        <f t="shared" ca="1" si="6"/>
        <v>2.6592749579652448</v>
      </c>
      <c r="O18" s="312">
        <f>1/(1+'[93]Asumsi I'!$C$3)^(KKF!A18)</f>
        <v>0.28747610409883567</v>
      </c>
      <c r="P18" s="313">
        <f t="shared" ca="1" si="7"/>
        <v>0.76447800464344362</v>
      </c>
      <c r="Q18" s="313">
        <f t="shared" ca="1" si="9"/>
        <v>-249.98443496322687</v>
      </c>
      <c r="S18" s="301" t="str">
        <f t="shared" ca="1" si="3"/>
        <v>a</v>
      </c>
      <c r="T18" s="317" t="str">
        <f t="shared" ca="1" si="10"/>
        <v/>
      </c>
      <c r="U18" s="301"/>
    </row>
    <row r="19" spans="1:21" ht="20.100000000000001" customHeight="1">
      <c r="A19" s="310">
        <f t="shared" si="4"/>
        <v>12</v>
      </c>
      <c r="B19" s="311">
        <f t="shared" si="4"/>
        <v>2035</v>
      </c>
      <c r="C19" s="312">
        <f t="shared" si="8"/>
        <v>26784</v>
      </c>
      <c r="D19" s="313">
        <f t="shared" si="5"/>
        <v>4464</v>
      </c>
      <c r="E19" s="313">
        <f t="shared" si="0"/>
        <v>22320</v>
      </c>
      <c r="F19" s="311"/>
      <c r="G19" s="315">
        <f ca="1">DATA!$D$11/1000000</f>
        <v>6.3450274953554002</v>
      </c>
      <c r="H19" s="315">
        <f>C19*DATA!$D$5/1000000</f>
        <v>29.03720522902627</v>
      </c>
      <c r="I19" s="315">
        <f>(C19*DATA!$D$5*DATA!$D$7)/1000000</f>
        <v>0.6533371176530911</v>
      </c>
      <c r="J19" s="313">
        <f t="shared" ca="1" si="1"/>
        <v>36.035569842034761</v>
      </c>
      <c r="K19" s="311"/>
      <c r="L19" s="313">
        <f>((D19*DATA!$D$23)/1000000)+((E19*DATA!$D$24)/1000000)</f>
        <v>38.694844800000006</v>
      </c>
      <c r="M19" s="313">
        <f t="shared" si="2"/>
        <v>38.694844800000006</v>
      </c>
      <c r="N19" s="313">
        <f t="shared" ca="1" si="6"/>
        <v>2.6592749579652448</v>
      </c>
      <c r="O19" s="312">
        <f>1/(1+'[93]Asumsi I'!$C$3)^(KKF!A19)</f>
        <v>0.25667509294538904</v>
      </c>
      <c r="P19" s="313">
        <f t="shared" ca="1" si="7"/>
        <v>0.68256964700307476</v>
      </c>
      <c r="Q19" s="313">
        <f t="shared" ca="1" si="9"/>
        <v>-249.3018653162238</v>
      </c>
      <c r="S19" s="301" t="str">
        <f t="shared" ca="1" si="3"/>
        <v>a</v>
      </c>
      <c r="T19" s="317" t="str">
        <f t="shared" ca="1" si="10"/>
        <v/>
      </c>
      <c r="U19" s="301"/>
    </row>
    <row r="20" spans="1:21" ht="20.100000000000001" customHeight="1">
      <c r="A20" s="310">
        <f t="shared" si="4"/>
        <v>13</v>
      </c>
      <c r="B20" s="311">
        <f t="shared" si="4"/>
        <v>2036</v>
      </c>
      <c r="C20" s="312">
        <f t="shared" si="8"/>
        <v>26784</v>
      </c>
      <c r="D20" s="313">
        <f t="shared" si="5"/>
        <v>4464</v>
      </c>
      <c r="E20" s="313">
        <f t="shared" si="0"/>
        <v>22320</v>
      </c>
      <c r="F20" s="311"/>
      <c r="G20" s="315">
        <f ca="1">DATA!$D$11/1000000</f>
        <v>6.3450274953554002</v>
      </c>
      <c r="H20" s="315">
        <f>C20*DATA!$D$5/1000000</f>
        <v>29.03720522902627</v>
      </c>
      <c r="I20" s="315">
        <f>(C20*DATA!$D$5*DATA!$D$7)/1000000</f>
        <v>0.6533371176530911</v>
      </c>
      <c r="J20" s="313">
        <f t="shared" ca="1" si="1"/>
        <v>36.035569842034761</v>
      </c>
      <c r="K20" s="311"/>
      <c r="L20" s="313">
        <f>((D20*DATA!$D$23)/1000000)+((E20*DATA!$D$24)/1000000)</f>
        <v>38.694844800000006</v>
      </c>
      <c r="M20" s="313">
        <f t="shared" si="2"/>
        <v>38.694844800000006</v>
      </c>
      <c r="N20" s="313">
        <f t="shared" ca="1" si="6"/>
        <v>2.6592749579652448</v>
      </c>
      <c r="O20" s="312">
        <f>1/(1+'[93]Asumsi I'!$C$3)^(KKF!A20)</f>
        <v>0.22917419012981158</v>
      </c>
      <c r="P20" s="313">
        <f t="shared" ca="1" si="7"/>
        <v>0.60943718482417375</v>
      </c>
      <c r="Q20" s="313">
        <f t="shared" ca="1" si="9"/>
        <v>-248.69242813139962</v>
      </c>
      <c r="S20" s="301" t="str">
        <f t="shared" ca="1" si="3"/>
        <v>a</v>
      </c>
      <c r="T20" s="317" t="str">
        <f t="shared" ca="1" si="10"/>
        <v/>
      </c>
      <c r="U20" s="301"/>
    </row>
    <row r="21" spans="1:21" ht="20.100000000000001" customHeight="1">
      <c r="A21" s="310">
        <f t="shared" si="4"/>
        <v>14</v>
      </c>
      <c r="B21" s="311">
        <f t="shared" si="4"/>
        <v>2037</v>
      </c>
      <c r="C21" s="312">
        <f t="shared" si="8"/>
        <v>26784</v>
      </c>
      <c r="D21" s="313">
        <f t="shared" si="5"/>
        <v>4464</v>
      </c>
      <c r="E21" s="313">
        <f t="shared" si="0"/>
        <v>22320</v>
      </c>
      <c r="F21" s="311"/>
      <c r="G21" s="315">
        <f ca="1">DATA!$D$11/1000000</f>
        <v>6.3450274953554002</v>
      </c>
      <c r="H21" s="315">
        <f>C21*DATA!$D$5/1000000</f>
        <v>29.03720522902627</v>
      </c>
      <c r="I21" s="315">
        <f>(C21*DATA!$D$5*DATA!$D$7)/1000000</f>
        <v>0.6533371176530911</v>
      </c>
      <c r="J21" s="313">
        <f t="shared" ca="1" si="1"/>
        <v>36.035569842034761</v>
      </c>
      <c r="K21" s="311"/>
      <c r="L21" s="313">
        <f>((D21*DATA!$D$23)/1000000)+((E21*DATA!$D$24)/1000000)</f>
        <v>38.694844800000006</v>
      </c>
      <c r="M21" s="313">
        <f t="shared" si="2"/>
        <v>38.694844800000006</v>
      </c>
      <c r="N21" s="313">
        <f t="shared" ca="1" si="6"/>
        <v>2.6592749579652448</v>
      </c>
      <c r="O21" s="312">
        <f>1/(1+'[93]Asumsi I'!$C$3)^(KKF!A21)</f>
        <v>0.20461981261590317</v>
      </c>
      <c r="P21" s="313">
        <f t="shared" ca="1" si="7"/>
        <v>0.54414034359301222</v>
      </c>
      <c r="Q21" s="313">
        <f t="shared" ca="1" si="9"/>
        <v>-248.14828778780662</v>
      </c>
      <c r="S21" s="301" t="str">
        <f t="shared" ca="1" si="3"/>
        <v>a</v>
      </c>
      <c r="T21" s="317" t="str">
        <f t="shared" ca="1" si="10"/>
        <v/>
      </c>
      <c r="U21" s="301"/>
    </row>
    <row r="22" spans="1:21" ht="20.100000000000001" customHeight="1">
      <c r="A22" s="310">
        <f t="shared" si="4"/>
        <v>15</v>
      </c>
      <c r="B22" s="311">
        <f t="shared" si="4"/>
        <v>2038</v>
      </c>
      <c r="C22" s="312">
        <f t="shared" si="8"/>
        <v>26784</v>
      </c>
      <c r="D22" s="313">
        <f t="shared" si="5"/>
        <v>4464</v>
      </c>
      <c r="E22" s="313">
        <f t="shared" si="0"/>
        <v>22320</v>
      </c>
      <c r="F22" s="311"/>
      <c r="G22" s="315">
        <f ca="1">DATA!$D$11/1000000</f>
        <v>6.3450274953554002</v>
      </c>
      <c r="H22" s="315">
        <f>C22*DATA!$D$5/1000000</f>
        <v>29.03720522902627</v>
      </c>
      <c r="I22" s="315">
        <f>(C22*DATA!$D$5*DATA!$D$7)/1000000</f>
        <v>0.6533371176530911</v>
      </c>
      <c r="J22" s="313">
        <f t="shared" ca="1" si="1"/>
        <v>36.035569842034761</v>
      </c>
      <c r="K22" s="311"/>
      <c r="L22" s="313">
        <f>((D22*DATA!$D$23)/1000000)+((E22*DATA!$D$24)/1000000)</f>
        <v>38.694844800000006</v>
      </c>
      <c r="M22" s="313">
        <f t="shared" si="2"/>
        <v>38.694844800000006</v>
      </c>
      <c r="N22" s="313">
        <f t="shared" ca="1" si="6"/>
        <v>2.6592749579652448</v>
      </c>
      <c r="O22" s="312">
        <f>1/(1+'[93]Asumsi I'!$C$3)^(KKF!A22)</f>
        <v>0.18269626126419927</v>
      </c>
      <c r="P22" s="313">
        <f t="shared" ca="1" si="7"/>
        <v>0.48583959249376091</v>
      </c>
      <c r="Q22" s="313">
        <f t="shared" ca="1" si="9"/>
        <v>-247.66244819531286</v>
      </c>
      <c r="S22" s="301" t="str">
        <f t="shared" ca="1" si="3"/>
        <v>a</v>
      </c>
      <c r="T22" s="317" t="str">
        <f t="shared" ca="1" si="10"/>
        <v/>
      </c>
      <c r="U22" s="301"/>
    </row>
    <row r="23" spans="1:21" ht="20.100000000000001" customHeight="1">
      <c r="A23" s="310">
        <f t="shared" si="4"/>
        <v>16</v>
      </c>
      <c r="B23" s="311">
        <f t="shared" si="4"/>
        <v>2039</v>
      </c>
      <c r="C23" s="312">
        <f t="shared" si="8"/>
        <v>26784</v>
      </c>
      <c r="D23" s="313">
        <f t="shared" si="5"/>
        <v>4464</v>
      </c>
      <c r="E23" s="313">
        <f t="shared" si="0"/>
        <v>22320</v>
      </c>
      <c r="F23" s="311"/>
      <c r="G23" s="315">
        <f ca="1">DATA!$D$11/1000000</f>
        <v>6.3450274953554002</v>
      </c>
      <c r="H23" s="315">
        <f>C23*DATA!$D$5/1000000</f>
        <v>29.03720522902627</v>
      </c>
      <c r="I23" s="315">
        <f>(C23*DATA!$D$5*DATA!$D$7)/1000000</f>
        <v>0.6533371176530911</v>
      </c>
      <c r="J23" s="313">
        <f t="shared" ca="1" si="1"/>
        <v>36.035569842034761</v>
      </c>
      <c r="K23" s="311"/>
      <c r="L23" s="313">
        <f>((D23*DATA!$D$23)/1000000)+((E23*DATA!$D$24)/1000000)</f>
        <v>38.694844800000006</v>
      </c>
      <c r="M23" s="313">
        <f t="shared" si="2"/>
        <v>38.694844800000006</v>
      </c>
      <c r="N23" s="313">
        <f t="shared" ca="1" si="6"/>
        <v>2.6592749579652448</v>
      </c>
      <c r="O23" s="312">
        <f>1/(1+'[93]Asumsi I'!$C$3)^(KKF!A23)</f>
        <v>0.16312166184303503</v>
      </c>
      <c r="P23" s="313">
        <f t="shared" ca="1" si="7"/>
        <v>0.43378535044085786</v>
      </c>
      <c r="Q23" s="313">
        <f t="shared" ca="1" si="9"/>
        <v>-247.22866284487199</v>
      </c>
      <c r="S23" s="301" t="str">
        <f t="shared" ca="1" si="3"/>
        <v>a</v>
      </c>
      <c r="T23" s="317" t="str">
        <f t="shared" ca="1" si="10"/>
        <v/>
      </c>
      <c r="U23" s="301"/>
    </row>
    <row r="24" spans="1:21" ht="20.100000000000001" customHeight="1">
      <c r="A24" s="310">
        <f t="shared" si="4"/>
        <v>17</v>
      </c>
      <c r="B24" s="311">
        <f t="shared" si="4"/>
        <v>2040</v>
      </c>
      <c r="C24" s="312">
        <f t="shared" si="8"/>
        <v>26784</v>
      </c>
      <c r="D24" s="313">
        <f t="shared" si="5"/>
        <v>4464</v>
      </c>
      <c r="E24" s="313">
        <f t="shared" si="0"/>
        <v>22320</v>
      </c>
      <c r="F24" s="311"/>
      <c r="G24" s="315">
        <f ca="1">DATA!$D$11/1000000</f>
        <v>6.3450274953554002</v>
      </c>
      <c r="H24" s="315">
        <f>C24*DATA!$D$5/1000000</f>
        <v>29.03720522902627</v>
      </c>
      <c r="I24" s="315">
        <f>(C24*DATA!$D$5*DATA!$D$7)/1000000</f>
        <v>0.6533371176530911</v>
      </c>
      <c r="J24" s="313">
        <f t="shared" ca="1" si="1"/>
        <v>36.035569842034761</v>
      </c>
      <c r="K24" s="311"/>
      <c r="L24" s="313">
        <f>((D24*DATA!$D$23)/1000000)+((E24*DATA!$D$24)/1000000)</f>
        <v>38.694844800000006</v>
      </c>
      <c r="M24" s="313">
        <f t="shared" si="2"/>
        <v>38.694844800000006</v>
      </c>
      <c r="N24" s="313">
        <f t="shared" ca="1" si="6"/>
        <v>2.6592749579652448</v>
      </c>
      <c r="O24" s="312">
        <f>1/(1+'[93]Asumsi I'!$C$3)^(KKF!A24)</f>
        <v>0.14564434093128129</v>
      </c>
      <c r="P24" s="313">
        <f t="shared" ca="1" si="7"/>
        <v>0.3873083486079088</v>
      </c>
      <c r="Q24" s="313">
        <f t="shared" ca="1" si="9"/>
        <v>-246.84135449626407</v>
      </c>
      <c r="S24" s="301" t="str">
        <f t="shared" ca="1" si="3"/>
        <v>a</v>
      </c>
      <c r="T24" s="317" t="str">
        <f t="shared" ca="1" si="10"/>
        <v/>
      </c>
      <c r="U24" s="301"/>
    </row>
    <row r="25" spans="1:21" ht="20.100000000000001" customHeight="1">
      <c r="A25" s="310">
        <f t="shared" ref="A25:B32" si="11">A24+1</f>
        <v>18</v>
      </c>
      <c r="B25" s="311">
        <f t="shared" si="11"/>
        <v>2041</v>
      </c>
      <c r="C25" s="312">
        <f t="shared" si="8"/>
        <v>26784</v>
      </c>
      <c r="D25" s="313">
        <f t="shared" si="5"/>
        <v>4464</v>
      </c>
      <c r="E25" s="313">
        <f t="shared" si="0"/>
        <v>22320</v>
      </c>
      <c r="F25" s="311"/>
      <c r="G25" s="315">
        <f ca="1">DATA!$D$11/1000000</f>
        <v>6.3450274953554002</v>
      </c>
      <c r="H25" s="315">
        <f>C25*DATA!$D$5/1000000</f>
        <v>29.03720522902627</v>
      </c>
      <c r="I25" s="315">
        <f>(C25*DATA!$D$5*DATA!$D$7)/1000000</f>
        <v>0.6533371176530911</v>
      </c>
      <c r="J25" s="313">
        <f t="shared" ca="1" si="1"/>
        <v>36.035569842034761</v>
      </c>
      <c r="K25" s="311"/>
      <c r="L25" s="313">
        <f>((D25*DATA!$D$23)/1000000)+((E25*DATA!$D$24)/1000000)</f>
        <v>38.694844800000006</v>
      </c>
      <c r="M25" s="313">
        <f t="shared" si="2"/>
        <v>38.694844800000006</v>
      </c>
      <c r="N25" s="313">
        <f t="shared" ca="1" si="6"/>
        <v>2.6592749579652448</v>
      </c>
      <c r="O25" s="312">
        <f>1/(1+'[93]Asumsi I'!$C$3)^(KKF!A25)</f>
        <v>0.13003959011721541</v>
      </c>
      <c r="P25" s="313">
        <f t="shared" ca="1" si="7"/>
        <v>0.34581102554277571</v>
      </c>
      <c r="Q25" s="313">
        <f t="shared" ca="1" si="9"/>
        <v>-246.49554347072129</v>
      </c>
      <c r="S25" s="301" t="str">
        <f t="shared" ca="1" si="3"/>
        <v>a</v>
      </c>
      <c r="T25" s="317" t="str">
        <f t="shared" ca="1" si="10"/>
        <v/>
      </c>
      <c r="U25" s="301"/>
    </row>
    <row r="26" spans="1:21" ht="20.100000000000001" customHeight="1">
      <c r="A26" s="310">
        <f t="shared" si="11"/>
        <v>19</v>
      </c>
      <c r="B26" s="311">
        <f t="shared" si="11"/>
        <v>2042</v>
      </c>
      <c r="C26" s="312">
        <f t="shared" si="8"/>
        <v>26784</v>
      </c>
      <c r="D26" s="313">
        <f t="shared" si="5"/>
        <v>4464</v>
      </c>
      <c r="E26" s="313">
        <f t="shared" si="0"/>
        <v>22320</v>
      </c>
      <c r="F26" s="311"/>
      <c r="G26" s="315">
        <f ca="1">DATA!$D$11/1000000</f>
        <v>6.3450274953554002</v>
      </c>
      <c r="H26" s="315">
        <f>C26*DATA!$D$5/1000000</f>
        <v>29.03720522902627</v>
      </c>
      <c r="I26" s="315">
        <f>(C26*DATA!$D$5*DATA!$D$7)/1000000</f>
        <v>0.6533371176530911</v>
      </c>
      <c r="J26" s="313">
        <f t="shared" ca="1" si="1"/>
        <v>36.035569842034761</v>
      </c>
      <c r="K26" s="311"/>
      <c r="L26" s="313">
        <f>((D26*DATA!$D$23)/1000000)+((E26*DATA!$D$24)/1000000)</f>
        <v>38.694844800000006</v>
      </c>
      <c r="M26" s="313">
        <f t="shared" si="2"/>
        <v>38.694844800000006</v>
      </c>
      <c r="N26" s="313">
        <f t="shared" ca="1" si="6"/>
        <v>2.6592749579652448</v>
      </c>
      <c r="O26" s="312">
        <f>1/(1+'[93]Asumsi I'!$C$3)^(KKF!A26)</f>
        <v>0.1161067768903709</v>
      </c>
      <c r="P26" s="313">
        <f t="shared" ca="1" si="7"/>
        <v>0.30875984423462111</v>
      </c>
      <c r="Q26" s="313">
        <f t="shared" ca="1" si="9"/>
        <v>-246.18678362648666</v>
      </c>
      <c r="S26" s="301" t="str">
        <f t="shared" ca="1" si="3"/>
        <v>a</v>
      </c>
      <c r="T26" s="317" t="str">
        <f t="shared" ca="1" si="10"/>
        <v/>
      </c>
      <c r="U26" s="301"/>
    </row>
    <row r="27" spans="1:21" ht="20.100000000000001" customHeight="1">
      <c r="A27" s="310">
        <f t="shared" si="11"/>
        <v>20</v>
      </c>
      <c r="B27" s="311">
        <f t="shared" si="11"/>
        <v>2043</v>
      </c>
      <c r="C27" s="312">
        <f t="shared" si="8"/>
        <v>26784</v>
      </c>
      <c r="D27" s="313">
        <f t="shared" si="5"/>
        <v>4464</v>
      </c>
      <c r="E27" s="313">
        <f t="shared" si="0"/>
        <v>22320</v>
      </c>
      <c r="F27" s="311"/>
      <c r="G27" s="315">
        <f ca="1">DATA!$D$11/1000000</f>
        <v>6.3450274953554002</v>
      </c>
      <c r="H27" s="315">
        <f>C27*DATA!$D$5/1000000</f>
        <v>29.03720522902627</v>
      </c>
      <c r="I27" s="315">
        <f>(C27*DATA!$D$5*DATA!$D$7)/1000000</f>
        <v>0.6533371176530911</v>
      </c>
      <c r="J27" s="313">
        <f t="shared" ca="1" si="1"/>
        <v>36.035569842034761</v>
      </c>
      <c r="K27" s="311"/>
      <c r="L27" s="313">
        <f>((D27*DATA!$D$23)/1000000)+((E27*DATA!$D$24)/1000000)</f>
        <v>38.694844800000006</v>
      </c>
      <c r="M27" s="313">
        <f t="shared" si="2"/>
        <v>38.694844800000006</v>
      </c>
      <c r="N27" s="313">
        <f t="shared" ca="1" si="6"/>
        <v>2.6592749579652448</v>
      </c>
      <c r="O27" s="312">
        <f>1/(1+'[93]Asumsi I'!$C$3)^(KKF!A27)</f>
        <v>0.1036667650806883</v>
      </c>
      <c r="P27" s="313">
        <f t="shared" ca="1" si="7"/>
        <v>0.2756784323523403</v>
      </c>
      <c r="Q27" s="313">
        <f t="shared" ca="1" si="9"/>
        <v>-245.91110519413431</v>
      </c>
      <c r="S27" s="301" t="str">
        <f t="shared" ca="1" si="3"/>
        <v>a</v>
      </c>
      <c r="T27" s="317" t="str">
        <f t="shared" ca="1" si="10"/>
        <v/>
      </c>
      <c r="U27" s="301"/>
    </row>
    <row r="28" spans="1:21" ht="20.100000000000001" customHeight="1">
      <c r="A28" s="310">
        <f t="shared" si="11"/>
        <v>21</v>
      </c>
      <c r="B28" s="311">
        <f t="shared" si="11"/>
        <v>2044</v>
      </c>
      <c r="C28" s="312">
        <f t="shared" si="8"/>
        <v>26784</v>
      </c>
      <c r="D28" s="313">
        <f t="shared" si="5"/>
        <v>4464</v>
      </c>
      <c r="E28" s="313">
        <f t="shared" si="0"/>
        <v>22320</v>
      </c>
      <c r="F28" s="311"/>
      <c r="G28" s="315">
        <f ca="1">DATA!$D$11/1000000</f>
        <v>6.3450274953554002</v>
      </c>
      <c r="H28" s="315">
        <f>C28*DATA!$D$5/1000000</f>
        <v>29.03720522902627</v>
      </c>
      <c r="I28" s="315">
        <f>(C28*DATA!$D$5*DATA!$D$7)/1000000</f>
        <v>0.6533371176530911</v>
      </c>
      <c r="J28" s="313">
        <f t="shared" ca="1" si="1"/>
        <v>36.035569842034761</v>
      </c>
      <c r="K28" s="311"/>
      <c r="L28" s="313">
        <f>((D28*DATA!$D$23)/1000000)+((E28*DATA!$D$24)/1000000)</f>
        <v>38.694844800000006</v>
      </c>
      <c r="M28" s="313">
        <f t="shared" si="2"/>
        <v>38.694844800000006</v>
      </c>
      <c r="N28" s="313">
        <f t="shared" ca="1" si="6"/>
        <v>2.6592749579652448</v>
      </c>
      <c r="O28" s="312">
        <f>1/(1+'[93]Asumsi I'!$C$3)^(KKF!A28)</f>
        <v>9.2559611679185971E-2</v>
      </c>
      <c r="P28" s="313">
        <f t="shared" ca="1" si="7"/>
        <v>0.24614145745744664</v>
      </c>
      <c r="Q28" s="313">
        <f t="shared" ca="1" si="9"/>
        <v>-245.66496373667687</v>
      </c>
      <c r="S28" s="301" t="str">
        <f t="shared" ca="1" si="3"/>
        <v>a</v>
      </c>
      <c r="T28" s="317" t="str">
        <f t="shared" ca="1" si="10"/>
        <v/>
      </c>
      <c r="U28" s="301"/>
    </row>
    <row r="29" spans="1:21" ht="20.100000000000001" customHeight="1">
      <c r="A29" s="310">
        <f t="shared" si="11"/>
        <v>22</v>
      </c>
      <c r="B29" s="311">
        <f t="shared" si="11"/>
        <v>2045</v>
      </c>
      <c r="C29" s="312">
        <f t="shared" si="8"/>
        <v>26784</v>
      </c>
      <c r="D29" s="313">
        <f t="shared" si="5"/>
        <v>4464</v>
      </c>
      <c r="E29" s="313">
        <f t="shared" si="0"/>
        <v>22320</v>
      </c>
      <c r="F29" s="311"/>
      <c r="G29" s="315">
        <f ca="1">DATA!$D$11/1000000</f>
        <v>6.3450274953554002</v>
      </c>
      <c r="H29" s="315">
        <f>C29*DATA!$D$5/1000000</f>
        <v>29.03720522902627</v>
      </c>
      <c r="I29" s="315">
        <f>(C29*DATA!$D$5*DATA!$D$7)/1000000</f>
        <v>0.6533371176530911</v>
      </c>
      <c r="J29" s="313">
        <f t="shared" ca="1" si="1"/>
        <v>36.035569842034761</v>
      </c>
      <c r="K29" s="311"/>
      <c r="L29" s="313">
        <f>((D29*DATA!$D$23)/1000000)+((E29*DATA!$D$24)/1000000)</f>
        <v>38.694844800000006</v>
      </c>
      <c r="M29" s="313">
        <f t="shared" si="2"/>
        <v>38.694844800000006</v>
      </c>
      <c r="N29" s="313">
        <f t="shared" ca="1" si="6"/>
        <v>2.6592749579652448</v>
      </c>
      <c r="O29" s="312">
        <f>1/(1+'[93]Asumsi I'!$C$3)^(KKF!A29)</f>
        <v>8.2642510427844609E-2</v>
      </c>
      <c r="P29" s="313">
        <f t="shared" ca="1" si="7"/>
        <v>0.21976915844414879</v>
      </c>
      <c r="Q29" s="313">
        <f t="shared" ca="1" si="9"/>
        <v>-245.44519457823273</v>
      </c>
      <c r="S29" s="301" t="str">
        <f t="shared" ca="1" si="3"/>
        <v>a</v>
      </c>
      <c r="T29" s="317" t="str">
        <f t="shared" ca="1" si="10"/>
        <v/>
      </c>
      <c r="U29" s="301"/>
    </row>
    <row r="30" spans="1:21" ht="20.100000000000001" customHeight="1">
      <c r="A30" s="310">
        <f t="shared" si="11"/>
        <v>23</v>
      </c>
      <c r="B30" s="311">
        <f t="shared" si="11"/>
        <v>2046</v>
      </c>
      <c r="C30" s="312">
        <f t="shared" si="8"/>
        <v>26784</v>
      </c>
      <c r="D30" s="313">
        <f t="shared" si="5"/>
        <v>4464</v>
      </c>
      <c r="E30" s="313">
        <f t="shared" si="0"/>
        <v>22320</v>
      </c>
      <c r="F30" s="311"/>
      <c r="G30" s="315">
        <f ca="1">DATA!$D$11/1000000</f>
        <v>6.3450274953554002</v>
      </c>
      <c r="H30" s="315">
        <f>C30*DATA!$D$5/1000000</f>
        <v>29.03720522902627</v>
      </c>
      <c r="I30" s="315">
        <f>(C30*DATA!$D$5*DATA!$D$7)/1000000</f>
        <v>0.6533371176530911</v>
      </c>
      <c r="J30" s="313">
        <f t="shared" ca="1" si="1"/>
        <v>36.035569842034761</v>
      </c>
      <c r="K30" s="311"/>
      <c r="L30" s="313">
        <f>((D30*DATA!$D$23)/1000000)+((E30*DATA!$D$24)/1000000)</f>
        <v>38.694844800000006</v>
      </c>
      <c r="M30" s="313">
        <f t="shared" si="2"/>
        <v>38.694844800000006</v>
      </c>
      <c r="N30" s="313">
        <f t="shared" ca="1" si="6"/>
        <v>2.6592749579652448</v>
      </c>
      <c r="O30" s="312">
        <f>1/(1+'[93]Asumsi I'!$C$3)^(KKF!A30)</f>
        <v>7.3787955739146982E-2</v>
      </c>
      <c r="P30" s="313">
        <f t="shared" ca="1" si="7"/>
        <v>0.19622246289656142</v>
      </c>
      <c r="Q30" s="313">
        <f t="shared" ca="1" si="9"/>
        <v>-245.24897211533616</v>
      </c>
      <c r="S30" s="301" t="str">
        <f t="shared" ca="1" si="3"/>
        <v>a</v>
      </c>
      <c r="T30" s="317" t="str">
        <f t="shared" ca="1" si="10"/>
        <v/>
      </c>
      <c r="U30" s="301"/>
    </row>
    <row r="31" spans="1:21" ht="20.100000000000001" customHeight="1">
      <c r="A31" s="310">
        <f t="shared" si="11"/>
        <v>24</v>
      </c>
      <c r="B31" s="311">
        <f t="shared" si="11"/>
        <v>2047</v>
      </c>
      <c r="C31" s="312">
        <f t="shared" si="8"/>
        <v>26784</v>
      </c>
      <c r="D31" s="313">
        <f t="shared" si="5"/>
        <v>4464</v>
      </c>
      <c r="E31" s="313">
        <f t="shared" si="0"/>
        <v>22320</v>
      </c>
      <c r="F31" s="311"/>
      <c r="G31" s="315">
        <f ca="1">DATA!$D$11/1000000</f>
        <v>6.3450274953554002</v>
      </c>
      <c r="H31" s="315">
        <f>C31*DATA!$D$5/1000000</f>
        <v>29.03720522902627</v>
      </c>
      <c r="I31" s="315">
        <f>(C31*DATA!$D$5*DATA!$D$7)/1000000</f>
        <v>0.6533371176530911</v>
      </c>
      <c r="J31" s="313">
        <f t="shared" ca="1" si="1"/>
        <v>36.035569842034761</v>
      </c>
      <c r="K31" s="311"/>
      <c r="L31" s="313">
        <f>((D31*DATA!$D$23)/1000000)+((E31*DATA!$D$24)/1000000)</f>
        <v>38.694844800000006</v>
      </c>
      <c r="M31" s="313">
        <f t="shared" si="2"/>
        <v>38.694844800000006</v>
      </c>
      <c r="N31" s="313">
        <f t="shared" ca="1" si="6"/>
        <v>2.6592749579652448</v>
      </c>
      <c r="O31" s="312">
        <f>1/(1+'[93]Asumsi I'!$C$3)^(KKF!A31)</f>
        <v>6.5882103338524081E-2</v>
      </c>
      <c r="P31" s="313">
        <f t="shared" ca="1" si="7"/>
        <v>0.17519862758621554</v>
      </c>
      <c r="Q31" s="313">
        <f ca="1">Q30+P31</f>
        <v>-245.07377348774995</v>
      </c>
      <c r="S31" s="301" t="str">
        <f t="shared" ca="1" si="3"/>
        <v>a</v>
      </c>
      <c r="T31" s="317" t="str">
        <f t="shared" ca="1" si="10"/>
        <v/>
      </c>
      <c r="U31" s="301"/>
    </row>
    <row r="32" spans="1:21" ht="20.100000000000001" customHeight="1">
      <c r="A32" s="310">
        <f t="shared" si="11"/>
        <v>25</v>
      </c>
      <c r="B32" s="311">
        <f>B30+1</f>
        <v>2047</v>
      </c>
      <c r="C32" s="312">
        <f t="shared" si="8"/>
        <v>26784</v>
      </c>
      <c r="D32" s="313">
        <f t="shared" si="5"/>
        <v>4464</v>
      </c>
      <c r="E32" s="313">
        <f t="shared" si="0"/>
        <v>22320</v>
      </c>
      <c r="F32" s="311"/>
      <c r="G32" s="315">
        <f ca="1">DATA!$D$11/1000000</f>
        <v>6.3450274953554002</v>
      </c>
      <c r="H32" s="315">
        <f>C32*DATA!$D$5/1000000</f>
        <v>29.03720522902627</v>
      </c>
      <c r="I32" s="315">
        <f>(C32*DATA!$D$5*DATA!$D$7)/1000000</f>
        <v>0.6533371176530911</v>
      </c>
      <c r="J32" s="313">
        <f t="shared" ca="1" si="1"/>
        <v>36.035569842034761</v>
      </c>
      <c r="K32" s="311"/>
      <c r="L32" s="313">
        <f>((D32*DATA!$D$23)/1000000)+((E32*DATA!$D$24)/1000000)</f>
        <v>38.694844800000006</v>
      </c>
      <c r="M32" s="313">
        <f t="shared" si="2"/>
        <v>38.694844800000006</v>
      </c>
      <c r="N32" s="313">
        <f t="shared" ca="1" si="6"/>
        <v>2.6592749579652448</v>
      </c>
      <c r="O32" s="312">
        <f>1/(1+'[93]Asumsi I'!$C$3)^(KKF!A32)</f>
        <v>5.8823306552253637E-2</v>
      </c>
      <c r="P32" s="313">
        <f t="shared" ca="1" si="7"/>
        <v>0.15642734605912101</v>
      </c>
      <c r="Q32" s="313">
        <f ca="1">Q31+P32</f>
        <v>-244.91734614169081</v>
      </c>
      <c r="S32" s="301" t="str">
        <f t="shared" ca="1" si="3"/>
        <v>a</v>
      </c>
      <c r="T32" s="317" t="str">
        <f t="shared" ca="1" si="10"/>
        <v/>
      </c>
      <c r="U32" s="301"/>
    </row>
    <row r="33" spans="2:22" ht="20.100000000000001" customHeight="1">
      <c r="B33" s="320"/>
      <c r="C33" s="320"/>
      <c r="D33" s="320"/>
      <c r="E33" s="320"/>
      <c r="F33" s="657" t="s">
        <v>1374</v>
      </c>
      <c r="G33" s="657"/>
      <c r="H33" s="657"/>
      <c r="I33" s="321"/>
      <c r="J33" s="322">
        <f ca="1">SUM(J7:J32)</f>
        <v>1236.8567076251115</v>
      </c>
      <c r="K33" s="657" t="s">
        <v>1375</v>
      </c>
      <c r="L33" s="657"/>
      <c r="M33" s="322">
        <f>SUM(M7:M32)</f>
        <v>1037.5641720000008</v>
      </c>
      <c r="N33" s="320"/>
      <c r="O33" s="320"/>
      <c r="P33" s="323"/>
      <c r="Q33" s="323"/>
      <c r="S33" s="301">
        <f ca="1">COUNTIF(S7:S32,"a")</f>
        <v>26</v>
      </c>
    </row>
    <row r="34" spans="2:22" ht="20.100000000000001" customHeight="1">
      <c r="B34" s="320"/>
      <c r="C34" s="320"/>
      <c r="D34" s="320"/>
      <c r="E34" s="320"/>
      <c r="F34" s="324"/>
      <c r="G34" s="324"/>
      <c r="H34" s="324"/>
      <c r="I34" s="324"/>
      <c r="J34" s="325"/>
      <c r="K34" s="324"/>
      <c r="L34" s="324"/>
      <c r="M34" s="325"/>
      <c r="N34" s="320"/>
      <c r="O34" s="320"/>
      <c r="P34" s="326" t="s">
        <v>1376</v>
      </c>
      <c r="Q34" s="327">
        <f ca="1">+J7/N32</f>
        <v>126.33799320673057</v>
      </c>
      <c r="V34" s="328"/>
    </row>
    <row r="35" spans="2:22" ht="20.100000000000001" customHeight="1">
      <c r="B35" s="320"/>
      <c r="C35" s="320"/>
      <c r="D35" s="320"/>
      <c r="E35" s="320"/>
      <c r="F35" s="324"/>
      <c r="G35" s="324"/>
      <c r="H35" s="324"/>
      <c r="I35" s="324"/>
      <c r="J35" s="325"/>
      <c r="K35" s="324"/>
      <c r="L35" s="324"/>
      <c r="M35" s="325"/>
      <c r="N35" s="320"/>
      <c r="O35" s="320"/>
      <c r="P35" s="326" t="s">
        <v>1377</v>
      </c>
      <c r="Q35" s="329" t="e">
        <f ca="1">AVERAGE(T7:T32)</f>
        <v>#DIV/0!</v>
      </c>
    </row>
    <row r="36" spans="2:22" ht="20.100000000000001" customHeight="1">
      <c r="B36" s="320"/>
      <c r="C36" s="320"/>
      <c r="D36" s="320"/>
      <c r="E36" s="320"/>
      <c r="F36" s="324"/>
      <c r="G36" s="324"/>
      <c r="H36" s="324"/>
      <c r="I36" s="324"/>
      <c r="J36" s="325"/>
      <c r="K36" s="324"/>
      <c r="L36" s="324"/>
      <c r="M36" s="325"/>
      <c r="N36" s="320"/>
      <c r="O36" s="320"/>
      <c r="P36" s="326" t="s">
        <v>1378</v>
      </c>
      <c r="Q36" s="330">
        <f ca="1">M33/J33</f>
        <v>0.83887176712024114</v>
      </c>
    </row>
    <row r="37" spans="2:22" ht="20.100000000000001" customHeight="1">
      <c r="B37" s="320"/>
      <c r="C37" s="320"/>
      <c r="D37" s="320"/>
      <c r="E37" s="320"/>
      <c r="F37" s="324"/>
      <c r="G37" s="324"/>
      <c r="H37" s="324"/>
      <c r="I37" s="324"/>
      <c r="J37" s="325"/>
      <c r="K37" s="324"/>
      <c r="L37" s="324"/>
      <c r="M37" s="325"/>
      <c r="N37" s="320"/>
      <c r="O37" s="320"/>
      <c r="P37" s="326" t="s">
        <v>1028</v>
      </c>
      <c r="Q37" s="331">
        <f ca="1">+NPV(0.12,N7:N32)</f>
        <v>-218.67620191222395</v>
      </c>
    </row>
    <row r="38" spans="2:22" ht="20.100000000000001" customHeight="1">
      <c r="B38" s="320"/>
      <c r="C38" s="320"/>
      <c r="D38" s="320"/>
      <c r="E38" s="320"/>
      <c r="F38" s="324"/>
      <c r="G38" s="324"/>
      <c r="H38" s="324"/>
      <c r="I38" s="324"/>
      <c r="J38" s="325"/>
      <c r="K38" s="324"/>
      <c r="L38" s="324"/>
      <c r="M38" s="325"/>
      <c r="N38" s="320"/>
      <c r="O38" s="320"/>
      <c r="P38" s="326" t="s">
        <v>1029</v>
      </c>
      <c r="Q38" s="332">
        <f ca="1">IRR(N7:N32,DATA!D4)</f>
        <v>-8.6772804076317156E-2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Q7:Q32">
    <cfRule type="cellIs" dxfId="86" priority="3" operator="lessThan">
      <formula>0</formula>
    </cfRule>
    <cfRule type="cellIs" dxfId="85" priority="4" operator="lessThan">
      <formula>0</formula>
    </cfRule>
    <cfRule type="cellIs" dxfId="84" priority="5" operator="lessThan">
      <formula>-6395.81</formula>
    </cfRule>
    <cfRule type="cellIs" dxfId="83" priority="6" operator="lessThan">
      <formula>0</formula>
    </cfRule>
  </conditionalFormatting>
  <conditionalFormatting sqref="K7">
    <cfRule type="cellIs" dxfId="82" priority="1" stopIfTrue="1" operator="greaterThanOrEqual">
      <formula>$F$7</formula>
    </cfRule>
    <cfRule type="cellIs" dxfId="81" priority="2" stopIfTrue="1" operator="lessThan">
      <formula>$F$7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361"/>
  <sheetViews>
    <sheetView showGridLines="0" zoomScale="70" zoomScaleNormal="70" zoomScaleSheetLayoutView="70" workbookViewId="0">
      <pane ySplit="13" topLeftCell="A340" activePane="bottomLeft" state="frozen"/>
      <selection activeCell="H1093" sqref="H1093"/>
      <selection pane="bottomLeft" activeCell="I358" sqref="I358:K358"/>
    </sheetView>
  </sheetViews>
  <sheetFormatPr defaultRowHeight="15"/>
  <cols>
    <col min="1" max="1" width="8.28515625" style="333" customWidth="1"/>
    <col min="2" max="2" width="5.140625" style="334" customWidth="1"/>
    <col min="3" max="3" width="53.42578125" style="399" customWidth="1"/>
    <col min="4" max="4" width="13.7109375" style="399" customWidth="1"/>
    <col min="5" max="5" width="12.5703125" style="337" customWidth="1"/>
    <col min="6" max="6" width="7.7109375" style="337" customWidth="1"/>
    <col min="7" max="7" width="12.7109375" style="337" customWidth="1"/>
    <col min="8" max="8" width="18.140625" style="338" customWidth="1"/>
    <col min="9" max="9" width="16.7109375" style="338" customWidth="1"/>
    <col min="10" max="10" width="16.7109375" style="339" customWidth="1"/>
    <col min="11" max="11" width="19.140625" style="339" bestFit="1" customWidth="1"/>
    <col min="12" max="12" width="3.7109375" style="339" customWidth="1"/>
    <col min="13" max="13" width="14" style="339" customWidth="1"/>
    <col min="14" max="14" width="15" style="339" customWidth="1"/>
    <col min="15" max="15" width="9.140625" style="340" customWidth="1"/>
    <col min="16" max="16" width="12.7109375" style="341" customWidth="1"/>
    <col min="17" max="17" width="12.7109375" style="340" customWidth="1"/>
    <col min="18" max="18" width="2.42578125" style="340" customWidth="1"/>
    <col min="19" max="22" width="10.85546875" style="340" customWidth="1"/>
    <col min="23" max="24" width="9.140625" style="340" customWidth="1"/>
    <col min="25" max="16384" width="9.140625" style="340"/>
  </cols>
  <sheetData>
    <row r="1" spans="1:22">
      <c r="C1" s="335" t="s">
        <v>1009</v>
      </c>
      <c r="D1" s="336"/>
      <c r="U1" s="333"/>
    </row>
    <row r="2" spans="1:22">
      <c r="C2" s="335" t="s">
        <v>1348</v>
      </c>
      <c r="D2" s="336"/>
      <c r="T2" s="341"/>
      <c r="U2" s="342" t="s">
        <v>1036</v>
      </c>
      <c r="V2" s="341"/>
    </row>
    <row r="3" spans="1:22">
      <c r="C3" s="335" t="s">
        <v>1440</v>
      </c>
      <c r="D3" s="336"/>
      <c r="O3" s="680" t="s">
        <v>1036</v>
      </c>
      <c r="P3" s="680"/>
      <c r="Q3" s="343"/>
      <c r="T3" s="341"/>
      <c r="U3" s="342" t="s">
        <v>1041</v>
      </c>
      <c r="V3" s="341"/>
    </row>
    <row r="4" spans="1:22" ht="15.75" customHeight="1">
      <c r="B4" s="681" t="s">
        <v>1023</v>
      </c>
      <c r="C4" s="681"/>
      <c r="D4" s="681"/>
      <c r="E4" s="681"/>
      <c r="F4" s="681"/>
      <c r="G4" s="681"/>
      <c r="H4" s="681"/>
      <c r="I4" s="681"/>
      <c r="J4" s="681"/>
      <c r="K4" s="681"/>
      <c r="O4" s="680"/>
      <c r="P4" s="680"/>
      <c r="T4" s="341"/>
      <c r="U4" s="341"/>
      <c r="V4" s="341"/>
    </row>
    <row r="5" spans="1:22">
      <c r="C5" s="344"/>
      <c r="D5" s="336"/>
      <c r="T5" s="341"/>
      <c r="U5" s="342"/>
      <c r="V5" s="341"/>
    </row>
    <row r="6" spans="1:22">
      <c r="C6" s="344"/>
      <c r="D6" s="336"/>
      <c r="E6" s="345" t="s">
        <v>1037</v>
      </c>
      <c r="F6" s="346" t="s">
        <v>9</v>
      </c>
      <c r="G6" s="664" t="str">
        <f>DATA!D14</f>
        <v>PERUM DOMBO (EX BEDONO)</v>
      </c>
      <c r="H6" s="664"/>
      <c r="I6" s="664"/>
      <c r="J6" s="664"/>
      <c r="K6" s="664"/>
      <c r="T6" s="341"/>
      <c r="U6" s="342"/>
      <c r="V6" s="341"/>
    </row>
    <row r="7" spans="1:22">
      <c r="C7" s="344"/>
      <c r="D7" s="336"/>
      <c r="E7" s="345" t="s">
        <v>1038</v>
      </c>
      <c r="F7" s="346" t="s">
        <v>9</v>
      </c>
      <c r="G7" s="345" t="s">
        <v>1632</v>
      </c>
      <c r="J7" s="347"/>
      <c r="T7" s="341"/>
      <c r="U7" s="342"/>
      <c r="V7" s="341"/>
    </row>
    <row r="8" spans="1:22">
      <c r="C8" s="344"/>
      <c r="D8" s="336"/>
      <c r="E8" s="345" t="s">
        <v>1039</v>
      </c>
      <c r="F8" s="346" t="s">
        <v>9</v>
      </c>
      <c r="G8" s="345" t="s">
        <v>1440</v>
      </c>
      <c r="J8" s="347"/>
      <c r="T8" s="341"/>
      <c r="U8" s="342"/>
      <c r="V8" s="341"/>
    </row>
    <row r="9" spans="1:22">
      <c r="C9" s="344"/>
      <c r="D9" s="336"/>
      <c r="E9" s="345" t="s">
        <v>1040</v>
      </c>
      <c r="F9" s="346" t="s">
        <v>9</v>
      </c>
      <c r="G9" s="345" t="s">
        <v>1546</v>
      </c>
      <c r="J9" s="347"/>
      <c r="T9" s="341"/>
      <c r="U9" s="342"/>
      <c r="V9" s="341"/>
    </row>
    <row r="10" spans="1:22" ht="15.75" thickBot="1">
      <c r="C10" s="336"/>
      <c r="D10" s="336"/>
      <c r="T10" s="341"/>
      <c r="U10" s="341"/>
      <c r="V10" s="341"/>
    </row>
    <row r="11" spans="1:22" ht="21" customHeight="1">
      <c r="B11" s="683" t="s">
        <v>0</v>
      </c>
      <c r="C11" s="685" t="s">
        <v>1</v>
      </c>
      <c r="D11" s="674" t="s">
        <v>42</v>
      </c>
      <c r="E11" s="674" t="s">
        <v>43</v>
      </c>
      <c r="F11" s="674" t="s">
        <v>2</v>
      </c>
      <c r="G11" s="688" t="s">
        <v>41</v>
      </c>
      <c r="H11" s="674" t="s">
        <v>3</v>
      </c>
      <c r="I11" s="674"/>
      <c r="J11" s="674"/>
      <c r="K11" s="675"/>
      <c r="O11" s="348"/>
      <c r="P11" s="349"/>
      <c r="Q11" s="348"/>
      <c r="S11" s="350"/>
      <c r="T11" s="351"/>
      <c r="U11" s="351"/>
      <c r="V11" s="351"/>
    </row>
    <row r="12" spans="1:22" ht="15" customHeight="1">
      <c r="B12" s="684"/>
      <c r="C12" s="686"/>
      <c r="D12" s="678"/>
      <c r="E12" s="678"/>
      <c r="F12" s="678"/>
      <c r="G12" s="689"/>
      <c r="H12" s="676" t="s">
        <v>46</v>
      </c>
      <c r="I12" s="676" t="s">
        <v>5</v>
      </c>
      <c r="J12" s="678" t="s">
        <v>47</v>
      </c>
      <c r="K12" s="679" t="s">
        <v>4</v>
      </c>
      <c r="O12" s="349"/>
      <c r="P12" s="349"/>
      <c r="Q12" s="349"/>
      <c r="S12" s="350"/>
      <c r="T12" s="350"/>
      <c r="U12" s="350"/>
      <c r="V12" s="350"/>
    </row>
    <row r="13" spans="1:22" ht="15" customHeight="1">
      <c r="B13" s="684"/>
      <c r="C13" s="687"/>
      <c r="D13" s="678"/>
      <c r="E13" s="678"/>
      <c r="F13" s="678"/>
      <c r="G13" s="690"/>
      <c r="H13" s="677"/>
      <c r="I13" s="677"/>
      <c r="J13" s="678"/>
      <c r="K13" s="679"/>
      <c r="O13" s="352"/>
      <c r="P13" s="352"/>
      <c r="Q13" s="352"/>
      <c r="S13" s="350"/>
      <c r="T13" s="350"/>
      <c r="U13" s="350"/>
      <c r="V13" s="350"/>
    </row>
    <row r="14" spans="1:22" s="360" customFormat="1" ht="15.75" customHeight="1">
      <c r="A14" s="333"/>
      <c r="B14" s="482"/>
      <c r="C14" s="483"/>
      <c r="D14" s="353" t="str">
        <f ca="1">IF(ISERROR(OFFSET('HARGA SATUAN'!$D$6,MATCH(RAB!C14,'HARGA SATUAN'!$C$7:$C$1492,0),0)),"",OFFSET('HARGA SATUAN'!$D$6,MATCH(RAB!C14,'HARGA SATUAN'!$C$7:$C$1492,0),0))</f>
        <v/>
      </c>
      <c r="E14" s="354" t="str">
        <f ca="1">IF(B14="+","Unit",IF(ISERROR(OFFSET('HARGA SATUAN'!$E$6,MATCH(RAB!C14,'HARGA SATUAN'!$C$7:$C$1492,0),0)),"",OFFSET('HARGA SATUAN'!$E$6,MATCH(RAB!C14,'HARGA SATUAN'!$C$7:$C$1492,0),0)))</f>
        <v/>
      </c>
      <c r="F14" s="361"/>
      <c r="G14" s="355">
        <f ca="1">IF(ISERROR(OFFSET('HARGA SATUAN'!$I$6,MATCH(RAB!C14,'HARGA SATUAN'!$C$7:$C$1492,0),0)),0,OFFSET('HARGA SATUAN'!$I$6,MATCH(RAB!C14,'HARGA SATUAN'!$C$7:$C$1492,0),0))</f>
        <v>0</v>
      </c>
      <c r="H14" s="356">
        <f t="shared" ref="H14" ca="1" si="0">IF(OR(D14="MDU",D14="MDU-KD"),(IF($O$3="RAB NON MDU","PLN KD",G14*F14)),0)</f>
        <v>0</v>
      </c>
      <c r="I14" s="356">
        <f t="shared" ref="I14" ca="1" si="1">IF(D14="HDW",G14*F14,0)</f>
        <v>0</v>
      </c>
      <c r="J14" s="356">
        <f t="shared" ref="J14" ca="1" si="2">IF(D14="JASA",G14*F14,0)</f>
        <v>0</v>
      </c>
      <c r="K14" s="357">
        <f t="shared" ref="K14" ca="1" si="3">SUM(H14:J14)</f>
        <v>0</v>
      </c>
      <c r="L14" s="339"/>
      <c r="M14" s="339"/>
      <c r="N14" s="339"/>
      <c r="O14" s="358"/>
      <c r="P14" s="358"/>
      <c r="Q14" s="341"/>
      <c r="R14" s="333"/>
      <c r="S14" s="359"/>
      <c r="T14" s="338"/>
      <c r="U14" s="338"/>
      <c r="V14" s="338"/>
    </row>
    <row r="15" spans="1:22" s="360" customFormat="1" ht="15.75" customHeight="1">
      <c r="A15" s="333"/>
      <c r="B15" s="482"/>
      <c r="C15" s="558" t="s">
        <v>1647</v>
      </c>
      <c r="D15" s="353"/>
      <c r="E15" s="354"/>
      <c r="F15" s="361"/>
      <c r="G15" s="355"/>
      <c r="H15" s="356"/>
      <c r="I15" s="356"/>
      <c r="J15" s="356"/>
      <c r="K15" s="357"/>
      <c r="L15" s="339"/>
      <c r="M15" s="339"/>
      <c r="N15" s="339"/>
      <c r="O15" s="358"/>
      <c r="P15" s="358"/>
      <c r="Q15" s="341"/>
      <c r="R15" s="333"/>
      <c r="S15" s="359"/>
      <c r="T15" s="338"/>
      <c r="U15" s="338"/>
      <c r="V15" s="338"/>
    </row>
    <row r="16" spans="1:22" s="363" customFormat="1">
      <c r="A16" s="333" t="e">
        <f>IF(AND(C16=0,#REF!=0,#REF!=0),"BLANKS",1)</f>
        <v>#REF!</v>
      </c>
      <c r="B16" s="482" t="s">
        <v>480</v>
      </c>
      <c r="C16" s="483" t="s">
        <v>1606</v>
      </c>
      <c r="D16" s="353" t="str">
        <f ca="1">IF(ISERROR(OFFSET('HARGA SATUAN'!$D$6,MATCH(RAB!C16,'HARGA SATUAN'!$C$7:$C$1492,0),0)),"",OFFSET('HARGA SATUAN'!$D$6,MATCH(RAB!C16,'HARGA SATUAN'!$C$7:$C$1492,0),0))</f>
        <v/>
      </c>
      <c r="E16" s="354" t="str">
        <f ca="1">IF(B16="+","Unit",IF(ISERROR(OFFSET('HARGA SATUAN'!$E$6,MATCH(RAB!C16,'HARGA SATUAN'!$C$7:$C$1492,0),0)),"",OFFSET('HARGA SATUAN'!$E$6,MATCH(RAB!C16,'HARGA SATUAN'!$C$7:$C$1492,0),0)))</f>
        <v/>
      </c>
      <c r="F16" s="361"/>
      <c r="G16" s="355">
        <f ca="1">IF(ISERROR(OFFSET('HARGA SATUAN'!$I$6,MATCH(RAB!C16,'HARGA SATUAN'!$C$7:$C$1492,0),0)),0,OFFSET('HARGA SATUAN'!$I$6,MATCH(RAB!C16,'HARGA SATUAN'!$C$7:$C$1492,0),0))</f>
        <v>0</v>
      </c>
      <c r="H16" s="356">
        <f t="shared" ref="H16" ca="1" si="4">IF(OR(D16="MDU",D16="MDU-KD"),(IF($O$3="RAB NON MDU","PLN KD",G16*F16)),0)</f>
        <v>0</v>
      </c>
      <c r="I16" s="356">
        <f t="shared" ref="I16" ca="1" si="5">IF(D16="HDW",G16*F16,0)</f>
        <v>0</v>
      </c>
      <c r="J16" s="356">
        <f t="shared" ref="J16" ca="1" si="6">IF(D16="JASA",G16*F16,0)</f>
        <v>0</v>
      </c>
      <c r="K16" s="357">
        <f t="shared" ref="K16" ca="1" si="7">SUM(H16:J16)</f>
        <v>0</v>
      </c>
      <c r="L16" s="362"/>
      <c r="M16" s="362"/>
      <c r="N16" s="362"/>
      <c r="O16" s="358"/>
      <c r="P16" s="358"/>
      <c r="Q16" s="341"/>
      <c r="R16" s="333"/>
      <c r="S16" s="359"/>
      <c r="T16" s="338"/>
      <c r="U16" s="338"/>
      <c r="V16" s="338"/>
    </row>
    <row r="17" spans="1:22" s="363" customFormat="1">
      <c r="A17" s="333"/>
      <c r="B17" s="482"/>
      <c r="C17" s="483"/>
      <c r="D17" s="353"/>
      <c r="E17" s="354"/>
      <c r="F17" s="361"/>
      <c r="G17" s="355"/>
      <c r="H17" s="356"/>
      <c r="I17" s="356"/>
      <c r="J17" s="356"/>
      <c r="K17" s="357"/>
      <c r="L17" s="362"/>
      <c r="M17" s="362"/>
      <c r="N17" s="362"/>
      <c r="O17" s="358"/>
      <c r="P17" s="358"/>
      <c r="Q17" s="341"/>
      <c r="R17" s="333"/>
      <c r="S17" s="359"/>
      <c r="T17" s="338"/>
      <c r="U17" s="338"/>
      <c r="V17" s="338"/>
    </row>
    <row r="18" spans="1:22" s="363" customFormat="1">
      <c r="A18" s="333"/>
      <c r="B18" s="488">
        <v>1</v>
      </c>
      <c r="C18" s="109" t="s">
        <v>103</v>
      </c>
      <c r="D18" s="353" t="str">
        <f ca="1">IF(ISERROR(OFFSET('HARGA SATUAN'!$D$6,MATCH(RAB!C18,'HARGA SATUAN'!$C$7:$C$1492,0),0)),"",OFFSET('HARGA SATUAN'!$D$6,MATCH(RAB!C18,'HARGA SATUAN'!$C$7:$C$1492,0),0))</f>
        <v>HDW</v>
      </c>
      <c r="E18" s="354" t="str">
        <f ca="1">IF(B18="+","Unit",IF(ISERROR(OFFSET('HARGA SATUAN'!$E$6,MATCH(RAB!C18,'HARGA SATUAN'!$C$7:$C$1492,0),0)),"",OFFSET('HARGA SATUAN'!$E$6,MATCH(RAB!C18,'HARGA SATUAN'!$C$7:$C$1492,0),0)))</f>
        <v>Btg</v>
      </c>
      <c r="F18" s="361">
        <v>5</v>
      </c>
      <c r="G18" s="355">
        <f ca="1">IF(ISERROR(OFFSET('HARGA SATUAN'!$I$6,MATCH(RAB!C18,'HARGA SATUAN'!$C$7:$C$1492,0),0)),0,OFFSET('HARGA SATUAN'!$I$6,MATCH(RAB!C18,'HARGA SATUAN'!$C$7:$C$1492,0),0))</f>
        <v>5800000</v>
      </c>
      <c r="H18" s="356">
        <f t="shared" ref="H18:H21" ca="1" si="8">IF(OR(D18="MDU",D18="MDU-KD"),(IF($O$3="RAB NON MDU","PLN KD",G18*F18)),0)</f>
        <v>0</v>
      </c>
      <c r="I18" s="356">
        <f t="shared" ref="I18:I21" ca="1" si="9">IF(D18="HDW",G18*F18,0)</f>
        <v>29000000</v>
      </c>
      <c r="J18" s="356">
        <f t="shared" ref="J18:J21" ca="1" si="10">IF(D18="JASA",G18*F18,0)</f>
        <v>0</v>
      </c>
      <c r="K18" s="357">
        <f t="shared" ref="K18:K21" ca="1" si="11">SUM(H18:J18)</f>
        <v>29000000</v>
      </c>
      <c r="L18" s="362"/>
      <c r="M18" s="362"/>
      <c r="N18" s="362"/>
      <c r="O18" s="358"/>
      <c r="P18" s="358"/>
      <c r="Q18" s="341"/>
      <c r="R18" s="333"/>
      <c r="S18" s="359"/>
      <c r="T18" s="338"/>
      <c r="U18" s="338"/>
      <c r="V18" s="338"/>
    </row>
    <row r="19" spans="1:22" s="363" customFormat="1">
      <c r="A19" s="333"/>
      <c r="B19" s="488">
        <v>2</v>
      </c>
      <c r="C19" s="109" t="s">
        <v>101</v>
      </c>
      <c r="D19" s="353" t="str">
        <f ca="1">IF(ISERROR(OFFSET('HARGA SATUAN'!$D$6,MATCH(RAB!C19,'HARGA SATUAN'!$C$7:$C$1492,0),0)),"",OFFSET('HARGA SATUAN'!$D$6,MATCH(RAB!C19,'HARGA SATUAN'!$C$7:$C$1492,0),0))</f>
        <v>HDW</v>
      </c>
      <c r="E19" s="354" t="str">
        <f ca="1">IF(B19="+","Unit",IF(ISERROR(OFFSET('HARGA SATUAN'!$E$6,MATCH(RAB!C19,'HARGA SATUAN'!$C$7:$C$1492,0),0)),"",OFFSET('HARGA SATUAN'!$E$6,MATCH(RAB!C19,'HARGA SATUAN'!$C$7:$C$1492,0),0)))</f>
        <v>Btg</v>
      </c>
      <c r="F19" s="361">
        <v>7</v>
      </c>
      <c r="G19" s="355">
        <f ca="1">IF(ISERROR(OFFSET('HARGA SATUAN'!$I$6,MATCH(RAB!C19,'HARGA SATUAN'!$C$7:$C$1492,0),0)),0,OFFSET('HARGA SATUAN'!$I$6,MATCH(RAB!C19,'HARGA SATUAN'!$C$7:$C$1492,0),0))</f>
        <v>3382600</v>
      </c>
      <c r="H19" s="356">
        <f t="shared" ca="1" si="8"/>
        <v>0</v>
      </c>
      <c r="I19" s="356">
        <f t="shared" ca="1" si="9"/>
        <v>23678200</v>
      </c>
      <c r="J19" s="356">
        <f t="shared" ca="1" si="10"/>
        <v>0</v>
      </c>
      <c r="K19" s="357">
        <f t="shared" ca="1" si="11"/>
        <v>23678200</v>
      </c>
      <c r="L19" s="362"/>
      <c r="M19" s="362"/>
      <c r="N19" s="362"/>
      <c r="O19" s="358"/>
      <c r="P19" s="358"/>
      <c r="Q19" s="341"/>
      <c r="R19" s="333"/>
      <c r="S19" s="359"/>
      <c r="T19" s="338"/>
      <c r="U19" s="338"/>
      <c r="V19" s="338"/>
    </row>
    <row r="20" spans="1:22" s="363" customFormat="1">
      <c r="A20" s="333"/>
      <c r="B20" s="488">
        <v>3</v>
      </c>
      <c r="C20" s="109" t="s">
        <v>6</v>
      </c>
      <c r="D20" s="353" t="str">
        <f ca="1">IF(ISERROR(OFFSET('HARGA SATUAN'!$D$6,MATCH(RAB!C20,'HARGA SATUAN'!$C$7:$C$1492,0),0)),"",OFFSET('HARGA SATUAN'!$D$6,MATCH(RAB!C20,'HARGA SATUAN'!$C$7:$C$1492,0),0))</f>
        <v>JASA</v>
      </c>
      <c r="E20" s="354" t="str">
        <f ca="1">IF(B20="+","Unit",IF(ISERROR(OFFSET('HARGA SATUAN'!$E$6,MATCH(RAB!C20,'HARGA SATUAN'!$C$7:$C$1492,0),0)),"",OFFSET('HARGA SATUAN'!$E$6,MATCH(RAB!C20,'HARGA SATUAN'!$C$7:$C$1492,0),0)))</f>
        <v>Btg</v>
      </c>
      <c r="F20" s="361">
        <f>F18+F19</f>
        <v>12</v>
      </c>
      <c r="G20" s="355">
        <f ca="1">IF(ISERROR(OFFSET('HARGA SATUAN'!$I$6,MATCH(RAB!C20,'HARGA SATUAN'!$C$7:$C$1492,0),0)),0,OFFSET('HARGA SATUAN'!$I$6,MATCH(RAB!C20,'HARGA SATUAN'!$C$7:$C$1492,0),0))</f>
        <v>10066.666666666668</v>
      </c>
      <c r="H20" s="356">
        <f t="shared" ca="1" si="8"/>
        <v>0</v>
      </c>
      <c r="I20" s="356">
        <f t="shared" ca="1" si="9"/>
        <v>0</v>
      </c>
      <c r="J20" s="356">
        <f t="shared" ca="1" si="10"/>
        <v>120800.00000000001</v>
      </c>
      <c r="K20" s="357">
        <f t="shared" ca="1" si="11"/>
        <v>120800.00000000001</v>
      </c>
      <c r="L20" s="362"/>
      <c r="M20" s="362"/>
      <c r="N20" s="362"/>
      <c r="O20" s="358"/>
      <c r="P20" s="358"/>
      <c r="Q20" s="341"/>
      <c r="R20" s="333"/>
      <c r="S20" s="359"/>
      <c r="T20" s="338"/>
      <c r="U20" s="338"/>
      <c r="V20" s="338"/>
    </row>
    <row r="21" spans="1:22" s="363" customFormat="1">
      <c r="A21" s="333"/>
      <c r="B21" s="484"/>
      <c r="C21" s="109"/>
      <c r="D21" s="353" t="str">
        <f ca="1">IF(ISERROR(OFFSET('HARGA SATUAN'!$D$6,MATCH(RAB!C21,'HARGA SATUAN'!$C$7:$C$1492,0),0)),"",OFFSET('HARGA SATUAN'!$D$6,MATCH(RAB!C21,'HARGA SATUAN'!$C$7:$C$1492,0),0))</f>
        <v/>
      </c>
      <c r="E21" s="354" t="str">
        <f ca="1">IF(B21="+","Unit",IF(ISERROR(OFFSET('HARGA SATUAN'!$E$6,MATCH(RAB!C21,'HARGA SATUAN'!$C$7:$C$1492,0),0)),"",OFFSET('HARGA SATUAN'!$E$6,MATCH(RAB!C21,'HARGA SATUAN'!$C$7:$C$1492,0),0)))</f>
        <v/>
      </c>
      <c r="F21" s="361"/>
      <c r="G21" s="355">
        <f ca="1">IF(ISERROR(OFFSET('HARGA SATUAN'!$I$6,MATCH(RAB!C21,'HARGA SATUAN'!$C$7:$C$1492,0),0)),0,OFFSET('HARGA SATUAN'!$I$6,MATCH(RAB!C21,'HARGA SATUAN'!$C$7:$C$1492,0),0))</f>
        <v>0</v>
      </c>
      <c r="H21" s="356">
        <f t="shared" ca="1" si="8"/>
        <v>0</v>
      </c>
      <c r="I21" s="356">
        <f t="shared" ca="1" si="9"/>
        <v>0</v>
      </c>
      <c r="J21" s="356">
        <f t="shared" ca="1" si="10"/>
        <v>0</v>
      </c>
      <c r="K21" s="357">
        <f t="shared" ca="1" si="11"/>
        <v>0</v>
      </c>
      <c r="L21" s="362"/>
      <c r="M21" s="362"/>
      <c r="N21" s="362"/>
      <c r="O21" s="358"/>
      <c r="P21" s="358"/>
      <c r="Q21" s="341"/>
      <c r="R21" s="333"/>
      <c r="S21" s="359"/>
      <c r="T21" s="338"/>
      <c r="U21" s="338"/>
      <c r="V21" s="338"/>
    </row>
    <row r="22" spans="1:22" s="363" customFormat="1">
      <c r="A22" s="333" t="e">
        <f>IF(AND(C22=0,#REF!=0,#REF!=0),"BLANKS",1)</f>
        <v>#REF!</v>
      </c>
      <c r="B22" s="482" t="s">
        <v>505</v>
      </c>
      <c r="C22" s="483" t="s">
        <v>1607</v>
      </c>
      <c r="D22" s="353" t="str">
        <f ca="1">IF(ISERROR(OFFSET('HARGA SATUAN'!$D$6,MATCH(RAB!C22,'HARGA SATUAN'!$C$7:$C$1492,0),0)),"",OFFSET('HARGA SATUAN'!$D$6,MATCH(RAB!C22,'HARGA SATUAN'!$C$7:$C$1492,0),0))</f>
        <v/>
      </c>
      <c r="E22" s="354" t="str">
        <f ca="1">IF(B22="+","Unit",IF(ISERROR(OFFSET('HARGA SATUAN'!$E$6,MATCH(RAB!C22,'HARGA SATUAN'!$C$7:$C$1492,0),0)),"",OFFSET('HARGA SATUAN'!$E$6,MATCH(RAB!C22,'HARGA SATUAN'!$C$7:$C$1492,0),0)))</f>
        <v/>
      </c>
      <c r="F22" s="361"/>
      <c r="G22" s="355">
        <f ca="1">IF(ISERROR(OFFSET('HARGA SATUAN'!$I$6,MATCH(RAB!C22,'HARGA SATUAN'!$C$7:$C$1492,0),0)),0,OFFSET('HARGA SATUAN'!$I$6,MATCH(RAB!C22,'HARGA SATUAN'!$C$7:$C$1492,0),0))</f>
        <v>0</v>
      </c>
      <c r="H22" s="356">
        <f t="shared" ref="H22:H78" ca="1" si="12">IF(OR(D22="MDU",D22="MDU-KD"),(IF($O$3="RAB NON MDU","PLN KD",G22*F22)),0)</f>
        <v>0</v>
      </c>
      <c r="I22" s="356">
        <f t="shared" ref="I22:I78" ca="1" si="13">IF(D22="HDW",G22*F22,0)</f>
        <v>0</v>
      </c>
      <c r="J22" s="356">
        <f t="shared" ref="J22:J78" ca="1" si="14">IF(D22="JASA",G22*F22,0)</f>
        <v>0</v>
      </c>
      <c r="K22" s="357">
        <f t="shared" ref="K22:K78" ca="1" si="15">SUM(H22:J22)</f>
        <v>0</v>
      </c>
      <c r="L22" s="362"/>
      <c r="M22" s="362"/>
      <c r="N22" s="362"/>
      <c r="O22" s="358"/>
      <c r="P22" s="358"/>
      <c r="Q22" s="341"/>
      <c r="R22" s="333"/>
      <c r="S22" s="359"/>
      <c r="T22" s="338"/>
      <c r="U22" s="338"/>
      <c r="V22" s="338"/>
    </row>
    <row r="23" spans="1:22" s="363" customFormat="1">
      <c r="A23" s="333"/>
      <c r="B23" s="485"/>
      <c r="C23" s="486"/>
      <c r="D23" s="353" t="str">
        <f ca="1">IF(ISERROR(OFFSET('HARGA SATUAN'!$D$6,MATCH(RAB!C23,'HARGA SATUAN'!$C$7:$C$1492,0),0)),"",OFFSET('HARGA SATUAN'!$D$6,MATCH(RAB!C23,'HARGA SATUAN'!$C$7:$C$1492,0),0))</f>
        <v/>
      </c>
      <c r="E23" s="354" t="str">
        <f ca="1">IF(B23="+","Unit",IF(ISERROR(OFFSET('HARGA SATUAN'!$E$6,MATCH(RAB!C23,'HARGA SATUAN'!$C$7:$C$1492,0),0)),"",OFFSET('HARGA SATUAN'!$E$6,MATCH(RAB!C23,'HARGA SATUAN'!$C$7:$C$1492,0),0)))</f>
        <v/>
      </c>
      <c r="F23" s="361"/>
      <c r="G23" s="355">
        <f ca="1">IF(ISERROR(OFFSET('HARGA SATUAN'!$I$6,MATCH(RAB!C23,'HARGA SATUAN'!$C$7:$C$1492,0),0)),0,OFFSET('HARGA SATUAN'!$I$6,MATCH(RAB!C23,'HARGA SATUAN'!$C$7:$C$1492,0),0))</f>
        <v>0</v>
      </c>
      <c r="H23" s="356">
        <f t="shared" ca="1" si="12"/>
        <v>0</v>
      </c>
      <c r="I23" s="356">
        <f t="shared" ca="1" si="13"/>
        <v>0</v>
      </c>
      <c r="J23" s="356">
        <f t="shared" ca="1" si="14"/>
        <v>0</v>
      </c>
      <c r="K23" s="357">
        <f t="shared" ca="1" si="15"/>
        <v>0</v>
      </c>
      <c r="L23" s="362"/>
      <c r="M23" s="362"/>
      <c r="N23" s="362"/>
      <c r="O23" s="358"/>
      <c r="P23" s="358"/>
      <c r="Q23" s="341"/>
      <c r="R23" s="333"/>
      <c r="S23" s="359"/>
      <c r="T23" s="338"/>
      <c r="U23" s="338"/>
      <c r="V23" s="338"/>
    </row>
    <row r="24" spans="1:22" s="363" customFormat="1">
      <c r="A24" s="333"/>
      <c r="B24" s="491" t="s">
        <v>1035</v>
      </c>
      <c r="C24" s="493" t="s">
        <v>1613</v>
      </c>
      <c r="D24" s="353" t="str">
        <f ca="1">IF(ISERROR(OFFSET('HARGA SATUAN'!$D$6,MATCH(RAB!C24,'HARGA SATUAN'!$C$7:$C$1492,0),0)),"",OFFSET('HARGA SATUAN'!$D$6,MATCH(RAB!C24,'HARGA SATUAN'!$C$7:$C$1492,0),0))</f>
        <v/>
      </c>
      <c r="E24" s="354" t="str">
        <f ca="1">IF(B24="+","Unit",IF(ISERROR(OFFSET('HARGA SATUAN'!$E$6,MATCH(RAB!C24,'HARGA SATUAN'!$C$7:$C$1492,0),0)),"",OFFSET('HARGA SATUAN'!$E$6,MATCH(RAB!C24,'HARGA SATUAN'!$C$7:$C$1492,0),0)))</f>
        <v>Unit</v>
      </c>
      <c r="F24" s="559">
        <v>2</v>
      </c>
      <c r="G24" s="355">
        <f ca="1">IF(ISERROR(OFFSET('HARGA SATUAN'!$I$6,MATCH(RAB!C24,'HARGA SATUAN'!$C$7:$C$1492,0),0)),0,OFFSET('HARGA SATUAN'!$I$6,MATCH(RAB!C24,'HARGA SATUAN'!$C$7:$C$1492,0),0))</f>
        <v>0</v>
      </c>
      <c r="H24" s="356">
        <f t="shared" ca="1" si="12"/>
        <v>0</v>
      </c>
      <c r="I24" s="356">
        <f t="shared" ca="1" si="13"/>
        <v>0</v>
      </c>
      <c r="J24" s="356">
        <f t="shared" ca="1" si="14"/>
        <v>0</v>
      </c>
      <c r="K24" s="357">
        <f t="shared" ca="1" si="15"/>
        <v>0</v>
      </c>
      <c r="L24" s="362"/>
      <c r="M24" s="362"/>
      <c r="N24" s="362"/>
      <c r="O24" s="358"/>
      <c r="P24" s="358"/>
      <c r="Q24" s="341"/>
      <c r="R24" s="333"/>
      <c r="S24" s="359"/>
      <c r="T24" s="338"/>
      <c r="U24" s="338"/>
      <c r="V24" s="338"/>
    </row>
    <row r="25" spans="1:22" s="363" customFormat="1">
      <c r="A25" s="333"/>
      <c r="B25" s="491">
        <v>1</v>
      </c>
      <c r="C25" s="109" t="s">
        <v>1560</v>
      </c>
      <c r="D25" s="353" t="str">
        <f ca="1">IF(ISERROR(OFFSET('HARGA SATUAN'!$D$6,MATCH(RAB!C25,'HARGA SATUAN'!$C$7:$C$1492,0),0)),"",OFFSET('HARGA SATUAN'!$D$6,MATCH(RAB!C25,'HARGA SATUAN'!$C$7:$C$1492,0),0))</f>
        <v>MDU-KD</v>
      </c>
      <c r="E25" s="354" t="str">
        <f ca="1">IF(B25="+","Unit",IF(ISERROR(OFFSET('HARGA SATUAN'!$E$6,MATCH(RAB!C25,'HARGA SATUAN'!$C$7:$C$1492,0),0)),"",OFFSET('HARGA SATUAN'!$E$6,MATCH(RAB!C25,'HARGA SATUAN'!$C$7:$C$1492,0),0)))</f>
        <v>Set</v>
      </c>
      <c r="F25" s="559">
        <f>F24*1</f>
        <v>2</v>
      </c>
      <c r="G25" s="355">
        <f ca="1">IF(ISERROR(OFFSET('HARGA SATUAN'!$I$6,MATCH(RAB!C25,'HARGA SATUAN'!$C$7:$C$1492,0),0)),0,OFFSET('HARGA SATUAN'!$I$6,MATCH(RAB!C25,'HARGA SATUAN'!$C$7:$C$1492,0),0))</f>
        <v>430000</v>
      </c>
      <c r="H25" s="356">
        <f t="shared" ca="1" si="12"/>
        <v>860000</v>
      </c>
      <c r="I25" s="356">
        <f t="shared" ca="1" si="13"/>
        <v>0</v>
      </c>
      <c r="J25" s="356">
        <f t="shared" ca="1" si="14"/>
        <v>0</v>
      </c>
      <c r="K25" s="357">
        <f t="shared" ca="1" si="15"/>
        <v>860000</v>
      </c>
      <c r="L25" s="362"/>
      <c r="M25" s="362"/>
      <c r="N25" s="362"/>
      <c r="O25" s="358"/>
      <c r="P25" s="358"/>
      <c r="Q25" s="341"/>
      <c r="R25" s="333"/>
      <c r="S25" s="359"/>
      <c r="T25" s="338"/>
      <c r="U25" s="338"/>
      <c r="V25" s="338"/>
    </row>
    <row r="26" spans="1:22" s="363" customFormat="1">
      <c r="A26" s="333"/>
      <c r="B26" s="491">
        <v>2</v>
      </c>
      <c r="C26" s="493" t="s">
        <v>152</v>
      </c>
      <c r="D26" s="353" t="str">
        <f ca="1">IF(ISERROR(OFFSET('HARGA SATUAN'!$D$6,MATCH(RAB!C26,'HARGA SATUAN'!$C$7:$C$1492,0),0)),"",OFFSET('HARGA SATUAN'!$D$6,MATCH(RAB!C26,'HARGA SATUAN'!$C$7:$C$1492,0),0))</f>
        <v>HDW</v>
      </c>
      <c r="E26" s="354" t="str">
        <f ca="1">IF(B26="+","Unit",IF(ISERROR(OFFSET('HARGA SATUAN'!$E$6,MATCH(RAB!C26,'HARGA SATUAN'!$C$7:$C$1492,0),0)),"",OFFSET('HARGA SATUAN'!$E$6,MATCH(RAB!C26,'HARGA SATUAN'!$C$7:$C$1492,0),0)))</f>
        <v>Mtr</v>
      </c>
      <c r="F26" s="559">
        <f>F24*1</f>
        <v>2</v>
      </c>
      <c r="G26" s="355">
        <f ca="1">IF(ISERROR(OFFSET('HARGA SATUAN'!$I$6,MATCH(RAB!C26,'HARGA SATUAN'!$C$7:$C$1492,0),0)),0,OFFSET('HARGA SATUAN'!$I$6,MATCH(RAB!C26,'HARGA SATUAN'!$C$7:$C$1492,0),0))</f>
        <v>7789</v>
      </c>
      <c r="H26" s="356">
        <f t="shared" ca="1" si="12"/>
        <v>0</v>
      </c>
      <c r="I26" s="356">
        <f t="shared" ca="1" si="13"/>
        <v>15578</v>
      </c>
      <c r="J26" s="356">
        <f t="shared" ca="1" si="14"/>
        <v>0</v>
      </c>
      <c r="K26" s="357">
        <f t="shared" ca="1" si="15"/>
        <v>15578</v>
      </c>
      <c r="L26" s="362"/>
      <c r="M26" s="362"/>
      <c r="N26" s="362"/>
      <c r="O26" s="358"/>
      <c r="P26" s="358"/>
      <c r="Q26" s="341"/>
      <c r="R26" s="333"/>
      <c r="S26" s="359"/>
      <c r="T26" s="338"/>
      <c r="U26" s="338"/>
      <c r="V26" s="338"/>
    </row>
    <row r="27" spans="1:22" s="363" customFormat="1">
      <c r="A27" s="333"/>
      <c r="B27" s="491">
        <v>3</v>
      </c>
      <c r="C27" s="493" t="s">
        <v>179</v>
      </c>
      <c r="D27" s="353" t="str">
        <f ca="1">IF(ISERROR(OFFSET('HARGA SATUAN'!$D$6,MATCH(RAB!C27,'HARGA SATUAN'!$C$7:$C$1492,0),0)),"",OFFSET('HARGA SATUAN'!$D$6,MATCH(RAB!C27,'HARGA SATUAN'!$C$7:$C$1492,0),0))</f>
        <v>HDW</v>
      </c>
      <c r="E27" s="354" t="str">
        <f ca="1">IF(B27="+","Unit",IF(ISERROR(OFFSET('HARGA SATUAN'!$E$6,MATCH(RAB!C27,'HARGA SATUAN'!$C$7:$C$1492,0),0)),"",OFFSET('HARGA SATUAN'!$E$6,MATCH(RAB!C27,'HARGA SATUAN'!$C$7:$C$1492,0),0)))</f>
        <v>Bh</v>
      </c>
      <c r="F27" s="559">
        <f>F24*1</f>
        <v>2</v>
      </c>
      <c r="G27" s="355">
        <f ca="1">IF(ISERROR(OFFSET('HARGA SATUAN'!$I$6,MATCH(RAB!C27,'HARGA SATUAN'!$C$7:$C$1492,0),0)),0,OFFSET('HARGA SATUAN'!$I$6,MATCH(RAB!C27,'HARGA SATUAN'!$C$7:$C$1492,0),0))</f>
        <v>15500</v>
      </c>
      <c r="H27" s="356">
        <f t="shared" ca="1" si="12"/>
        <v>0</v>
      </c>
      <c r="I27" s="356">
        <f t="shared" ca="1" si="13"/>
        <v>31000</v>
      </c>
      <c r="J27" s="356">
        <f t="shared" ca="1" si="14"/>
        <v>0</v>
      </c>
      <c r="K27" s="357">
        <f t="shared" ca="1" si="15"/>
        <v>31000</v>
      </c>
      <c r="L27" s="362"/>
      <c r="M27" s="362"/>
      <c r="N27" s="362"/>
      <c r="O27" s="358"/>
      <c r="P27" s="358"/>
      <c r="Q27" s="341"/>
      <c r="R27" s="333"/>
      <c r="S27" s="359"/>
      <c r="T27" s="338"/>
      <c r="U27" s="338"/>
      <c r="V27" s="338"/>
    </row>
    <row r="28" spans="1:22" s="363" customFormat="1">
      <c r="A28" s="333"/>
      <c r="B28" s="491">
        <v>4</v>
      </c>
      <c r="C28" s="493" t="s">
        <v>217</v>
      </c>
      <c r="D28" s="353" t="str">
        <f ca="1">IF(ISERROR(OFFSET('HARGA SATUAN'!$D$6,MATCH(RAB!C28,'HARGA SATUAN'!$C$7:$C$1492,0),0)),"",OFFSET('HARGA SATUAN'!$D$6,MATCH(RAB!C28,'HARGA SATUAN'!$C$7:$C$1492,0),0))</f>
        <v>HDW</v>
      </c>
      <c r="E28" s="354" t="str">
        <f ca="1">IF(B28="+","Unit",IF(ISERROR(OFFSET('HARGA SATUAN'!$E$6,MATCH(RAB!C28,'HARGA SATUAN'!$C$7:$C$1492,0),0)),"",OFFSET('HARGA SATUAN'!$E$6,MATCH(RAB!C28,'HARGA SATUAN'!$C$7:$C$1492,0),0)))</f>
        <v>Bh</v>
      </c>
      <c r="F28" s="559">
        <f>F24*2</f>
        <v>4</v>
      </c>
      <c r="G28" s="355">
        <f ca="1">IF(ISERROR(OFFSET('HARGA SATUAN'!$I$6,MATCH(RAB!C28,'HARGA SATUAN'!$C$7:$C$1492,0),0)),0,OFFSET('HARGA SATUAN'!$I$6,MATCH(RAB!C28,'HARGA SATUAN'!$C$7:$C$1492,0),0))</f>
        <v>11400</v>
      </c>
      <c r="H28" s="356">
        <f t="shared" ca="1" si="12"/>
        <v>0</v>
      </c>
      <c r="I28" s="356">
        <f t="shared" ca="1" si="13"/>
        <v>45600</v>
      </c>
      <c r="J28" s="356">
        <f t="shared" ca="1" si="14"/>
        <v>0</v>
      </c>
      <c r="K28" s="357">
        <f t="shared" ca="1" si="15"/>
        <v>45600</v>
      </c>
      <c r="L28" s="362"/>
      <c r="M28" s="362"/>
      <c r="N28" s="362"/>
      <c r="O28" s="358"/>
      <c r="P28" s="358"/>
      <c r="Q28" s="341"/>
      <c r="R28" s="333"/>
      <c r="S28" s="359"/>
      <c r="T28" s="338"/>
      <c r="U28" s="338"/>
      <c r="V28" s="338"/>
    </row>
    <row r="29" spans="1:22" s="363" customFormat="1">
      <c r="A29" s="333"/>
      <c r="B29" s="491">
        <v>5</v>
      </c>
      <c r="C29" s="493" t="s">
        <v>218</v>
      </c>
      <c r="D29" s="353" t="str">
        <f ca="1">IF(ISERROR(OFFSET('HARGA SATUAN'!$D$6,MATCH(RAB!C29,'HARGA SATUAN'!$C$7:$C$1492,0),0)),"",OFFSET('HARGA SATUAN'!$D$6,MATCH(RAB!C29,'HARGA SATUAN'!$C$7:$C$1492,0),0))</f>
        <v>HDW</v>
      </c>
      <c r="E29" s="354" t="str">
        <f ca="1">IF(B29="+","Unit",IF(ISERROR(OFFSET('HARGA SATUAN'!$E$6,MATCH(RAB!C29,'HARGA SATUAN'!$C$7:$C$1492,0),0)),"",OFFSET('HARGA SATUAN'!$E$6,MATCH(RAB!C29,'HARGA SATUAN'!$C$7:$C$1492,0),0)))</f>
        <v>Bh</v>
      </c>
      <c r="F29" s="559">
        <f>F24*2</f>
        <v>4</v>
      </c>
      <c r="G29" s="355">
        <f ca="1">IF(ISERROR(OFFSET('HARGA SATUAN'!$I$6,MATCH(RAB!C29,'HARGA SATUAN'!$C$7:$C$1492,0),0)),0,OFFSET('HARGA SATUAN'!$I$6,MATCH(RAB!C29,'HARGA SATUAN'!$C$7:$C$1492,0),0))</f>
        <v>29600</v>
      </c>
      <c r="H29" s="356">
        <f t="shared" ca="1" si="12"/>
        <v>0</v>
      </c>
      <c r="I29" s="356">
        <f t="shared" ca="1" si="13"/>
        <v>118400</v>
      </c>
      <c r="J29" s="356">
        <f t="shared" ca="1" si="14"/>
        <v>0</v>
      </c>
      <c r="K29" s="357">
        <f t="shared" ca="1" si="15"/>
        <v>118400</v>
      </c>
      <c r="L29" s="362"/>
      <c r="M29" s="362"/>
      <c r="N29" s="362"/>
      <c r="O29" s="358"/>
      <c r="P29" s="358"/>
      <c r="Q29" s="341"/>
      <c r="R29" s="333"/>
      <c r="S29" s="359"/>
      <c r="T29" s="338"/>
      <c r="U29" s="338"/>
      <c r="V29" s="338"/>
    </row>
    <row r="30" spans="1:22" s="363" customFormat="1">
      <c r="A30" s="333"/>
      <c r="B30" s="491">
        <v>6</v>
      </c>
      <c r="C30" s="493" t="s">
        <v>223</v>
      </c>
      <c r="D30" s="353" t="str">
        <f ca="1">IF(ISERROR(OFFSET('HARGA SATUAN'!$D$6,MATCH(RAB!C30,'HARGA SATUAN'!$C$7:$C$1492,0),0)),"",OFFSET('HARGA SATUAN'!$D$6,MATCH(RAB!C30,'HARGA SATUAN'!$C$7:$C$1492,0),0))</f>
        <v>HDW</v>
      </c>
      <c r="E30" s="354" t="str">
        <f ca="1">IF(B30="+","Unit",IF(ISERROR(OFFSET('HARGA SATUAN'!$E$6,MATCH(RAB!C30,'HARGA SATUAN'!$C$7:$C$1492,0),0)),"",OFFSET('HARGA SATUAN'!$E$6,MATCH(RAB!C30,'HARGA SATUAN'!$C$7:$C$1492,0),0)))</f>
        <v>Bh</v>
      </c>
      <c r="F30" s="559">
        <f>F24*2</f>
        <v>4</v>
      </c>
      <c r="G30" s="355">
        <f ca="1">IF(ISERROR(OFFSET('HARGA SATUAN'!$I$6,MATCH(RAB!C30,'HARGA SATUAN'!$C$7:$C$1492,0),0)),0,OFFSET('HARGA SATUAN'!$I$6,MATCH(RAB!C30,'HARGA SATUAN'!$C$7:$C$1492,0),0))</f>
        <v>27815</v>
      </c>
      <c r="H30" s="356">
        <f t="shared" ca="1" si="12"/>
        <v>0</v>
      </c>
      <c r="I30" s="356">
        <f t="shared" ca="1" si="13"/>
        <v>111260</v>
      </c>
      <c r="J30" s="356">
        <f t="shared" ca="1" si="14"/>
        <v>0</v>
      </c>
      <c r="K30" s="357">
        <f t="shared" ca="1" si="15"/>
        <v>111260</v>
      </c>
      <c r="L30" s="362"/>
      <c r="M30" s="362"/>
      <c r="N30" s="362"/>
      <c r="O30" s="358"/>
      <c r="P30" s="358"/>
      <c r="Q30" s="341"/>
      <c r="R30" s="333"/>
      <c r="S30" s="359"/>
      <c r="T30" s="338"/>
      <c r="U30" s="338"/>
      <c r="V30" s="338"/>
    </row>
    <row r="31" spans="1:22" s="363" customFormat="1">
      <c r="A31" s="333"/>
      <c r="B31" s="491">
        <v>7</v>
      </c>
      <c r="C31" s="493" t="s">
        <v>27</v>
      </c>
      <c r="D31" s="353" t="str">
        <f ca="1">IF(ISERROR(OFFSET('HARGA SATUAN'!$D$6,MATCH(RAB!C31,'HARGA SATUAN'!$C$7:$C$1492,0),0)),"",OFFSET('HARGA SATUAN'!$D$6,MATCH(RAB!C31,'HARGA SATUAN'!$C$7:$C$1492,0),0))</f>
        <v>HDW</v>
      </c>
      <c r="E31" s="354" t="str">
        <f ca="1">IF(B31="+","Unit",IF(ISERROR(OFFSET('HARGA SATUAN'!$E$6,MATCH(RAB!C31,'HARGA SATUAN'!$C$7:$C$1492,0),0)),"",OFFSET('HARGA SATUAN'!$E$6,MATCH(RAB!C31,'HARGA SATUAN'!$C$7:$C$1492,0),0)))</f>
        <v>Bh</v>
      </c>
      <c r="F31" s="559">
        <f>F24*1</f>
        <v>2</v>
      </c>
      <c r="G31" s="355">
        <f ca="1">IF(ISERROR(OFFSET('HARGA SATUAN'!$I$6,MATCH(RAB!C31,'HARGA SATUAN'!$C$7:$C$1492,0),0)),0,OFFSET('HARGA SATUAN'!$I$6,MATCH(RAB!C31,'HARGA SATUAN'!$C$7:$C$1492,0),0))</f>
        <v>16000</v>
      </c>
      <c r="H31" s="356">
        <f t="shared" ca="1" si="12"/>
        <v>0</v>
      </c>
      <c r="I31" s="356">
        <f t="shared" ca="1" si="13"/>
        <v>32000</v>
      </c>
      <c r="J31" s="356">
        <f t="shared" ca="1" si="14"/>
        <v>0</v>
      </c>
      <c r="K31" s="357">
        <f t="shared" ca="1" si="15"/>
        <v>32000</v>
      </c>
      <c r="L31" s="362"/>
      <c r="M31" s="362"/>
      <c r="N31" s="362"/>
      <c r="O31" s="358"/>
      <c r="P31" s="358"/>
      <c r="Q31" s="341"/>
      <c r="R31" s="333"/>
      <c r="S31" s="359"/>
      <c r="T31" s="338"/>
      <c r="U31" s="338"/>
      <c r="V31" s="338"/>
    </row>
    <row r="32" spans="1:22" s="363" customFormat="1">
      <c r="A32" s="333"/>
      <c r="B32" s="491">
        <v>8</v>
      </c>
      <c r="C32" s="493" t="s">
        <v>265</v>
      </c>
      <c r="D32" s="353" t="str">
        <f ca="1">IF(ISERROR(OFFSET('HARGA SATUAN'!$D$6,MATCH(RAB!C32,'HARGA SATUAN'!$C$7:$C$1492,0),0)),"",OFFSET('HARGA SATUAN'!$D$6,MATCH(RAB!C32,'HARGA SATUAN'!$C$7:$C$1492,0),0))</f>
        <v>HDW</v>
      </c>
      <c r="E32" s="354" t="str">
        <f ca="1">IF(B32="+","Unit",IF(ISERROR(OFFSET('HARGA SATUAN'!$E$6,MATCH(RAB!C32,'HARGA SATUAN'!$C$7:$C$1492,0),0)),"",OFFSET('HARGA SATUAN'!$E$6,MATCH(RAB!C32,'HARGA SATUAN'!$C$7:$C$1492,0),0)))</f>
        <v>Bh</v>
      </c>
      <c r="F32" s="559">
        <f>F24*1</f>
        <v>2</v>
      </c>
      <c r="G32" s="355">
        <f ca="1">IF(ISERROR(OFFSET('HARGA SATUAN'!$I$6,MATCH(RAB!C32,'HARGA SATUAN'!$C$7:$C$1492,0),0)),0,OFFSET('HARGA SATUAN'!$I$6,MATCH(RAB!C32,'HARGA SATUAN'!$C$7:$C$1492,0),0))</f>
        <v>33501.866666666669</v>
      </c>
      <c r="H32" s="356">
        <f t="shared" ca="1" si="12"/>
        <v>0</v>
      </c>
      <c r="I32" s="356">
        <f t="shared" ca="1" si="13"/>
        <v>67003.733333333337</v>
      </c>
      <c r="J32" s="356">
        <f t="shared" ca="1" si="14"/>
        <v>0</v>
      </c>
      <c r="K32" s="357">
        <f t="shared" ca="1" si="15"/>
        <v>67003.733333333337</v>
      </c>
      <c r="L32" s="362"/>
      <c r="M32" s="362"/>
      <c r="N32" s="362"/>
      <c r="O32" s="358"/>
      <c r="P32" s="358"/>
      <c r="Q32" s="341"/>
      <c r="R32" s="333"/>
      <c r="S32" s="359"/>
      <c r="T32" s="338"/>
      <c r="U32" s="338"/>
      <c r="V32" s="338"/>
    </row>
    <row r="33" spans="1:22" s="363" customFormat="1">
      <c r="A33" s="333"/>
      <c r="B33" s="491">
        <v>9</v>
      </c>
      <c r="C33" s="493" t="s">
        <v>26</v>
      </c>
      <c r="D33" s="353" t="str">
        <f ca="1">IF(ISERROR(OFFSET('HARGA SATUAN'!$D$6,MATCH(RAB!C33,'HARGA SATUAN'!$C$7:$C$1492,0),0)),"",OFFSET('HARGA SATUAN'!$D$6,MATCH(RAB!C33,'HARGA SATUAN'!$C$7:$C$1492,0),0))</f>
        <v>HDW</v>
      </c>
      <c r="E33" s="354" t="str">
        <f ca="1">IF(B33="+","Unit",IF(ISERROR(OFFSET('HARGA SATUAN'!$E$6,MATCH(RAB!C33,'HARGA SATUAN'!$C$7:$C$1492,0),0)),"",OFFSET('HARGA SATUAN'!$E$6,MATCH(RAB!C33,'HARGA SATUAN'!$C$7:$C$1492,0),0)))</f>
        <v>Bh</v>
      </c>
      <c r="F33" s="559">
        <f>F24*2</f>
        <v>4</v>
      </c>
      <c r="G33" s="355">
        <f ca="1">IF(ISERROR(OFFSET('HARGA SATUAN'!$I$6,MATCH(RAB!C33,'HARGA SATUAN'!$C$7:$C$1492,0),0)),0,OFFSET('HARGA SATUAN'!$I$6,MATCH(RAB!C33,'HARGA SATUAN'!$C$7:$C$1492,0),0))</f>
        <v>2500</v>
      </c>
      <c r="H33" s="356">
        <f t="shared" ca="1" si="12"/>
        <v>0</v>
      </c>
      <c r="I33" s="356">
        <f t="shared" ca="1" si="13"/>
        <v>10000</v>
      </c>
      <c r="J33" s="356">
        <f t="shared" ca="1" si="14"/>
        <v>0</v>
      </c>
      <c r="K33" s="357">
        <f t="shared" ca="1" si="15"/>
        <v>10000</v>
      </c>
      <c r="L33" s="362"/>
      <c r="M33" s="362"/>
      <c r="N33" s="362"/>
      <c r="O33" s="358"/>
      <c r="P33" s="358"/>
      <c r="Q33" s="341"/>
      <c r="R33" s="333"/>
      <c r="S33" s="359"/>
      <c r="T33" s="338"/>
      <c r="U33" s="338"/>
      <c r="V33" s="338"/>
    </row>
    <row r="34" spans="1:22" s="363" customFormat="1">
      <c r="A34" s="333"/>
      <c r="B34" s="491">
        <v>10</v>
      </c>
      <c r="C34" s="493" t="s">
        <v>655</v>
      </c>
      <c r="D34" s="353" t="str">
        <f ca="1">IF(ISERROR(OFFSET('HARGA SATUAN'!$D$6,MATCH(RAB!C34,'HARGA SATUAN'!$C$7:$C$1492,0),0)),"",OFFSET('HARGA SATUAN'!$D$6,MATCH(RAB!C34,'HARGA SATUAN'!$C$7:$C$1492,0),0))</f>
        <v>JASA</v>
      </c>
      <c r="E34" s="354" t="str">
        <f ca="1">IF(B34="+","Unit",IF(ISERROR(OFFSET('HARGA SATUAN'!$E$6,MATCH(RAB!C34,'HARGA SATUAN'!$C$7:$C$1492,0),0)),"",OFFSET('HARGA SATUAN'!$E$6,MATCH(RAB!C34,'HARGA SATUAN'!$C$7:$C$1492,0),0)))</f>
        <v>Unit</v>
      </c>
      <c r="F34" s="559">
        <f>F24*1</f>
        <v>2</v>
      </c>
      <c r="G34" s="355">
        <f ca="1">IF(ISERROR(OFFSET('HARGA SATUAN'!$I$6,MATCH(RAB!C34,'HARGA SATUAN'!$C$7:$C$1492,0),0)),0,OFFSET('HARGA SATUAN'!$I$6,MATCH(RAB!C34,'HARGA SATUAN'!$C$7:$C$1492,0),0))</f>
        <v>50100</v>
      </c>
      <c r="H34" s="356">
        <f t="shared" ca="1" si="12"/>
        <v>0</v>
      </c>
      <c r="I34" s="356">
        <f t="shared" ca="1" si="13"/>
        <v>0</v>
      </c>
      <c r="J34" s="356">
        <f t="shared" ca="1" si="14"/>
        <v>100200</v>
      </c>
      <c r="K34" s="357">
        <f t="shared" ca="1" si="15"/>
        <v>100200</v>
      </c>
      <c r="L34" s="362"/>
      <c r="M34" s="362"/>
      <c r="N34" s="362"/>
      <c r="O34" s="358"/>
      <c r="P34" s="358"/>
      <c r="Q34" s="341"/>
      <c r="R34" s="333"/>
      <c r="S34" s="359"/>
      <c r="T34" s="338"/>
      <c r="U34" s="338"/>
      <c r="V34" s="338"/>
    </row>
    <row r="35" spans="1:22" s="363" customFormat="1">
      <c r="A35" s="333"/>
      <c r="B35" s="488"/>
      <c r="C35" s="492"/>
      <c r="D35" s="353" t="str">
        <f ca="1">IF(ISERROR(OFFSET('HARGA SATUAN'!$D$6,MATCH(RAB!C35,'HARGA SATUAN'!$C$7:$C$1492,0),0)),"",OFFSET('HARGA SATUAN'!$D$6,MATCH(RAB!C35,'HARGA SATUAN'!$C$7:$C$1492,0),0))</f>
        <v/>
      </c>
      <c r="E35" s="354" t="str">
        <f ca="1">IF(B35="+","Unit",IF(ISERROR(OFFSET('HARGA SATUAN'!$E$6,MATCH(RAB!C35,'HARGA SATUAN'!$C$7:$C$1492,0),0)),"",OFFSET('HARGA SATUAN'!$E$6,MATCH(RAB!C35,'HARGA SATUAN'!$C$7:$C$1492,0),0)))</f>
        <v/>
      </c>
      <c r="F35" s="361"/>
      <c r="G35" s="355">
        <f ca="1">IF(ISERROR(OFFSET('HARGA SATUAN'!$I$6,MATCH(RAB!C35,'HARGA SATUAN'!$C$7:$C$1492,0),0)),0,OFFSET('HARGA SATUAN'!$I$6,MATCH(RAB!C35,'HARGA SATUAN'!$C$7:$C$1492,0),0))</f>
        <v>0</v>
      </c>
      <c r="H35" s="356">
        <f t="shared" ca="1" si="12"/>
        <v>0</v>
      </c>
      <c r="I35" s="356">
        <f t="shared" ca="1" si="13"/>
        <v>0</v>
      </c>
      <c r="J35" s="356">
        <f t="shared" ca="1" si="14"/>
        <v>0</v>
      </c>
      <c r="K35" s="357">
        <f t="shared" ca="1" si="15"/>
        <v>0</v>
      </c>
      <c r="L35" s="362"/>
      <c r="M35" s="362"/>
      <c r="N35" s="362"/>
      <c r="O35" s="358"/>
      <c r="P35" s="358"/>
      <c r="Q35" s="341"/>
      <c r="R35" s="333"/>
      <c r="S35" s="359"/>
      <c r="T35" s="338"/>
      <c r="U35" s="338"/>
      <c r="V35" s="338"/>
    </row>
    <row r="36" spans="1:22" s="363" customFormat="1">
      <c r="A36" s="333"/>
      <c r="B36" s="491" t="s">
        <v>1035</v>
      </c>
      <c r="C36" s="494" t="s">
        <v>1614</v>
      </c>
      <c r="D36" s="353" t="str">
        <f ca="1">IF(ISERROR(OFFSET('HARGA SATUAN'!$D$6,MATCH(RAB!C36,'HARGA SATUAN'!$C$7:$C$1492,0),0)),"",OFFSET('HARGA SATUAN'!$D$6,MATCH(RAB!C36,'HARGA SATUAN'!$C$7:$C$1492,0),0))</f>
        <v/>
      </c>
      <c r="E36" s="354" t="str">
        <f ca="1">IF(B36="+","Unit",IF(ISERROR(OFFSET('HARGA SATUAN'!$E$6,MATCH(RAB!C36,'HARGA SATUAN'!$C$7:$C$1492,0),0)),"",OFFSET('HARGA SATUAN'!$E$6,MATCH(RAB!C36,'HARGA SATUAN'!$C$7:$C$1492,0),0)))</f>
        <v>Unit</v>
      </c>
      <c r="F36" s="503">
        <v>1</v>
      </c>
      <c r="G36" s="355">
        <f ca="1">IF(ISERROR(OFFSET('HARGA SATUAN'!$I$6,MATCH(RAB!C36,'HARGA SATUAN'!$C$7:$C$1492,0),0)),0,OFFSET('HARGA SATUAN'!$I$6,MATCH(RAB!C36,'HARGA SATUAN'!$C$7:$C$1492,0),0))</f>
        <v>0</v>
      </c>
      <c r="H36" s="356">
        <f t="shared" ca="1" si="12"/>
        <v>0</v>
      </c>
      <c r="I36" s="356">
        <f t="shared" ca="1" si="13"/>
        <v>0</v>
      </c>
      <c r="J36" s="356">
        <f t="shared" ca="1" si="14"/>
        <v>0</v>
      </c>
      <c r="K36" s="357">
        <f t="shared" ca="1" si="15"/>
        <v>0</v>
      </c>
      <c r="L36" s="362"/>
      <c r="M36" s="362"/>
      <c r="N36" s="362"/>
      <c r="O36" s="358"/>
      <c r="P36" s="358"/>
      <c r="Q36" s="341"/>
      <c r="R36" s="333"/>
      <c r="S36" s="359"/>
      <c r="T36" s="338"/>
      <c r="U36" s="338"/>
      <c r="V36" s="338"/>
    </row>
    <row r="37" spans="1:22" s="363" customFormat="1">
      <c r="A37" s="333"/>
      <c r="B37" s="491">
        <v>1</v>
      </c>
      <c r="C37" s="109" t="s">
        <v>1560</v>
      </c>
      <c r="D37" s="353" t="str">
        <f ca="1">IF(ISERROR(OFFSET('HARGA SATUAN'!$D$6,MATCH(RAB!C37,'HARGA SATUAN'!$C$7:$C$1492,0),0)),"",OFFSET('HARGA SATUAN'!$D$6,MATCH(RAB!C37,'HARGA SATUAN'!$C$7:$C$1492,0),0))</f>
        <v>MDU-KD</v>
      </c>
      <c r="E37" s="354" t="str">
        <f ca="1">IF(B37="+","Unit",IF(ISERROR(OFFSET('HARGA SATUAN'!$E$6,MATCH(RAB!C37,'HARGA SATUAN'!$C$7:$C$1492,0),0)),"",OFFSET('HARGA SATUAN'!$E$6,MATCH(RAB!C37,'HARGA SATUAN'!$C$7:$C$1492,0),0)))</f>
        <v>Set</v>
      </c>
      <c r="F37" s="503">
        <f>F36*1</f>
        <v>1</v>
      </c>
      <c r="G37" s="355">
        <f ca="1">IF(ISERROR(OFFSET('HARGA SATUAN'!$I$6,MATCH(RAB!C37,'HARGA SATUAN'!$C$7:$C$1492,0),0)),0,OFFSET('HARGA SATUAN'!$I$6,MATCH(RAB!C37,'HARGA SATUAN'!$C$7:$C$1492,0),0))</f>
        <v>430000</v>
      </c>
      <c r="H37" s="356">
        <f t="shared" ca="1" si="12"/>
        <v>430000</v>
      </c>
      <c r="I37" s="356">
        <f t="shared" ca="1" si="13"/>
        <v>0</v>
      </c>
      <c r="J37" s="356">
        <f t="shared" ca="1" si="14"/>
        <v>0</v>
      </c>
      <c r="K37" s="357">
        <f t="shared" ca="1" si="15"/>
        <v>430000</v>
      </c>
      <c r="L37" s="362"/>
      <c r="M37" s="362"/>
      <c r="N37" s="362"/>
      <c r="O37" s="358"/>
      <c r="P37" s="358"/>
      <c r="Q37" s="341"/>
      <c r="R37" s="333"/>
      <c r="S37" s="359"/>
      <c r="T37" s="338"/>
      <c r="U37" s="338"/>
      <c r="V37" s="338"/>
    </row>
    <row r="38" spans="1:22" s="363" customFormat="1">
      <c r="A38" s="333"/>
      <c r="B38" s="491">
        <v>2</v>
      </c>
      <c r="C38" s="494" t="s">
        <v>149</v>
      </c>
      <c r="D38" s="353" t="str">
        <f ca="1">IF(ISERROR(OFFSET('HARGA SATUAN'!$D$6,MATCH(RAB!C38,'HARGA SATUAN'!$C$7:$C$1492,0),0)),"",OFFSET('HARGA SATUAN'!$D$6,MATCH(RAB!C38,'HARGA SATUAN'!$C$7:$C$1492,0),0))</f>
        <v>HDW</v>
      </c>
      <c r="E38" s="354" t="str">
        <f ca="1">IF(B38="+","Unit",IF(ISERROR(OFFSET('HARGA SATUAN'!$E$6,MATCH(RAB!C38,'HARGA SATUAN'!$C$7:$C$1492,0),0)),"",OFFSET('HARGA SATUAN'!$E$6,MATCH(RAB!C38,'HARGA SATUAN'!$C$7:$C$1492,0),0)))</f>
        <v>Set</v>
      </c>
      <c r="F38" s="503">
        <f>F36*2</f>
        <v>2</v>
      </c>
      <c r="G38" s="355">
        <f ca="1">IF(ISERROR(OFFSET('HARGA SATUAN'!$I$6,MATCH(RAB!C38,'HARGA SATUAN'!$C$7:$C$1492,0),0)),0,OFFSET('HARGA SATUAN'!$I$6,MATCH(RAB!C38,'HARGA SATUAN'!$C$7:$C$1492,0),0))</f>
        <v>67800</v>
      </c>
      <c r="H38" s="356">
        <f t="shared" ca="1" si="12"/>
        <v>0</v>
      </c>
      <c r="I38" s="356">
        <f t="shared" ca="1" si="13"/>
        <v>135600</v>
      </c>
      <c r="J38" s="356">
        <f t="shared" ca="1" si="14"/>
        <v>0</v>
      </c>
      <c r="K38" s="357">
        <f t="shared" ca="1" si="15"/>
        <v>135600</v>
      </c>
      <c r="L38" s="362"/>
      <c r="M38" s="362"/>
      <c r="N38" s="362"/>
      <c r="O38" s="358"/>
      <c r="P38" s="358"/>
      <c r="Q38" s="341"/>
      <c r="R38" s="333"/>
      <c r="S38" s="359"/>
      <c r="T38" s="338"/>
      <c r="U38" s="338"/>
      <c r="V38" s="338"/>
    </row>
    <row r="39" spans="1:22" s="363" customFormat="1">
      <c r="A39" s="333"/>
      <c r="B39" s="491">
        <v>3</v>
      </c>
      <c r="C39" s="494" t="s">
        <v>179</v>
      </c>
      <c r="D39" s="353" t="str">
        <f ca="1">IF(ISERROR(OFFSET('HARGA SATUAN'!$D$6,MATCH(RAB!C39,'HARGA SATUAN'!$C$7:$C$1492,0),0)),"",OFFSET('HARGA SATUAN'!$D$6,MATCH(RAB!C39,'HARGA SATUAN'!$C$7:$C$1492,0),0))</f>
        <v>HDW</v>
      </c>
      <c r="E39" s="354" t="str">
        <f ca="1">IF(B39="+","Unit",IF(ISERROR(OFFSET('HARGA SATUAN'!$E$6,MATCH(RAB!C39,'HARGA SATUAN'!$C$7:$C$1492,0),0)),"",OFFSET('HARGA SATUAN'!$E$6,MATCH(RAB!C39,'HARGA SATUAN'!$C$7:$C$1492,0),0)))</f>
        <v>Bh</v>
      </c>
      <c r="F39" s="503">
        <f>F36*1</f>
        <v>1</v>
      </c>
      <c r="G39" s="355">
        <f ca="1">IF(ISERROR(OFFSET('HARGA SATUAN'!$I$6,MATCH(RAB!C39,'HARGA SATUAN'!$C$7:$C$1492,0),0)),0,OFFSET('HARGA SATUAN'!$I$6,MATCH(RAB!C39,'HARGA SATUAN'!$C$7:$C$1492,0),0))</f>
        <v>15500</v>
      </c>
      <c r="H39" s="356">
        <f t="shared" ca="1" si="12"/>
        <v>0</v>
      </c>
      <c r="I39" s="356">
        <f t="shared" ca="1" si="13"/>
        <v>15500</v>
      </c>
      <c r="J39" s="356">
        <f t="shared" ca="1" si="14"/>
        <v>0</v>
      </c>
      <c r="K39" s="357">
        <f t="shared" ca="1" si="15"/>
        <v>15500</v>
      </c>
      <c r="L39" s="362"/>
      <c r="M39" s="362"/>
      <c r="N39" s="362"/>
      <c r="O39" s="358"/>
      <c r="P39" s="358"/>
      <c r="Q39" s="341"/>
      <c r="R39" s="333"/>
      <c r="S39" s="359"/>
      <c r="T39" s="338"/>
      <c r="U39" s="338"/>
      <c r="V39" s="338"/>
    </row>
    <row r="40" spans="1:22" s="363" customFormat="1">
      <c r="A40" s="333"/>
      <c r="B40" s="491">
        <v>4</v>
      </c>
      <c r="C40" s="494" t="s">
        <v>217</v>
      </c>
      <c r="D40" s="353" t="str">
        <f ca="1">IF(ISERROR(OFFSET('HARGA SATUAN'!$D$6,MATCH(RAB!C40,'HARGA SATUAN'!$C$7:$C$1492,0),0)),"",OFFSET('HARGA SATUAN'!$D$6,MATCH(RAB!C40,'HARGA SATUAN'!$C$7:$C$1492,0),0))</f>
        <v>HDW</v>
      </c>
      <c r="E40" s="354" t="str">
        <f ca="1">IF(B40="+","Unit",IF(ISERROR(OFFSET('HARGA SATUAN'!$E$6,MATCH(RAB!C40,'HARGA SATUAN'!$C$7:$C$1492,0),0)),"",OFFSET('HARGA SATUAN'!$E$6,MATCH(RAB!C40,'HARGA SATUAN'!$C$7:$C$1492,0),0)))</f>
        <v>Bh</v>
      </c>
      <c r="F40" s="503">
        <f>F36*2</f>
        <v>2</v>
      </c>
      <c r="G40" s="355">
        <f ca="1">IF(ISERROR(OFFSET('HARGA SATUAN'!$I$6,MATCH(RAB!C40,'HARGA SATUAN'!$C$7:$C$1492,0),0)),0,OFFSET('HARGA SATUAN'!$I$6,MATCH(RAB!C40,'HARGA SATUAN'!$C$7:$C$1492,0),0))</f>
        <v>11400</v>
      </c>
      <c r="H40" s="356">
        <f t="shared" ca="1" si="12"/>
        <v>0</v>
      </c>
      <c r="I40" s="356">
        <f t="shared" ca="1" si="13"/>
        <v>22800</v>
      </c>
      <c r="J40" s="356">
        <f t="shared" ca="1" si="14"/>
        <v>0</v>
      </c>
      <c r="K40" s="357">
        <f t="shared" ca="1" si="15"/>
        <v>22800</v>
      </c>
      <c r="L40" s="362"/>
      <c r="M40" s="362"/>
      <c r="N40" s="362"/>
      <c r="O40" s="358"/>
      <c r="P40" s="358"/>
      <c r="Q40" s="341"/>
      <c r="R40" s="333"/>
      <c r="S40" s="359"/>
      <c r="T40" s="338"/>
      <c r="U40" s="338"/>
      <c r="V40" s="338"/>
    </row>
    <row r="41" spans="1:22" s="363" customFormat="1">
      <c r="A41" s="333"/>
      <c r="B41" s="491">
        <v>5</v>
      </c>
      <c r="C41" s="494" t="s">
        <v>223</v>
      </c>
      <c r="D41" s="353" t="str">
        <f ca="1">IF(ISERROR(OFFSET('HARGA SATUAN'!$D$6,MATCH(RAB!C41,'HARGA SATUAN'!$C$7:$C$1492,0),0)),"",OFFSET('HARGA SATUAN'!$D$6,MATCH(RAB!C41,'HARGA SATUAN'!$C$7:$C$1492,0),0))</f>
        <v>HDW</v>
      </c>
      <c r="E41" s="354" t="str">
        <f ca="1">IF(B41="+","Unit",IF(ISERROR(OFFSET('HARGA SATUAN'!$E$6,MATCH(RAB!C41,'HARGA SATUAN'!$C$7:$C$1492,0),0)),"",OFFSET('HARGA SATUAN'!$E$6,MATCH(RAB!C41,'HARGA SATUAN'!$C$7:$C$1492,0),0)))</f>
        <v>Bh</v>
      </c>
      <c r="F41" s="503">
        <f>F36*2</f>
        <v>2</v>
      </c>
      <c r="G41" s="355">
        <f ca="1">IF(ISERROR(OFFSET('HARGA SATUAN'!$I$6,MATCH(RAB!C41,'HARGA SATUAN'!$C$7:$C$1492,0),0)),0,OFFSET('HARGA SATUAN'!$I$6,MATCH(RAB!C41,'HARGA SATUAN'!$C$7:$C$1492,0),0))</f>
        <v>27815</v>
      </c>
      <c r="H41" s="356">
        <f t="shared" ca="1" si="12"/>
        <v>0</v>
      </c>
      <c r="I41" s="356">
        <f t="shared" ca="1" si="13"/>
        <v>55630</v>
      </c>
      <c r="J41" s="356">
        <f t="shared" ca="1" si="14"/>
        <v>0</v>
      </c>
      <c r="K41" s="357">
        <f t="shared" ca="1" si="15"/>
        <v>55630</v>
      </c>
      <c r="L41" s="362"/>
      <c r="M41" s="362"/>
      <c r="N41" s="362"/>
      <c r="O41" s="358"/>
      <c r="P41" s="358"/>
      <c r="Q41" s="341"/>
      <c r="R41" s="333"/>
      <c r="S41" s="359"/>
      <c r="T41" s="338"/>
      <c r="U41" s="338"/>
      <c r="V41" s="338"/>
    </row>
    <row r="42" spans="1:22" s="363" customFormat="1">
      <c r="A42" s="333"/>
      <c r="B42" s="491">
        <v>6</v>
      </c>
      <c r="C42" s="494" t="s">
        <v>257</v>
      </c>
      <c r="D42" s="353" t="str">
        <f ca="1">IF(ISERROR(OFFSET('HARGA SATUAN'!$D$6,MATCH(RAB!C42,'HARGA SATUAN'!$C$7:$C$1492,0),0)),"",OFFSET('HARGA SATUAN'!$D$6,MATCH(RAB!C42,'HARGA SATUAN'!$C$7:$C$1492,0),0))</f>
        <v>HDW</v>
      </c>
      <c r="E42" s="354" t="str">
        <f ca="1">IF(B42="+","Unit",IF(ISERROR(OFFSET('HARGA SATUAN'!$E$6,MATCH(RAB!C42,'HARGA SATUAN'!$C$7:$C$1492,0),0)),"",OFFSET('HARGA SATUAN'!$E$6,MATCH(RAB!C42,'HARGA SATUAN'!$C$7:$C$1492,0),0)))</f>
        <v>Bh</v>
      </c>
      <c r="F42" s="503">
        <f>F36*1</f>
        <v>1</v>
      </c>
      <c r="G42" s="355">
        <f ca="1">IF(ISERROR(OFFSET('HARGA SATUAN'!$I$6,MATCH(RAB!C42,'HARGA SATUAN'!$C$7:$C$1492,0),0)),0,OFFSET('HARGA SATUAN'!$I$6,MATCH(RAB!C42,'HARGA SATUAN'!$C$7:$C$1492,0),0))</f>
        <v>75420</v>
      </c>
      <c r="H42" s="356">
        <f t="shared" ca="1" si="12"/>
        <v>0</v>
      </c>
      <c r="I42" s="356">
        <f t="shared" ca="1" si="13"/>
        <v>75420</v>
      </c>
      <c r="J42" s="356">
        <f t="shared" ca="1" si="14"/>
        <v>0</v>
      </c>
      <c r="K42" s="357">
        <f t="shared" ca="1" si="15"/>
        <v>75420</v>
      </c>
      <c r="L42" s="362"/>
      <c r="M42" s="362"/>
      <c r="N42" s="362"/>
      <c r="O42" s="358"/>
      <c r="P42" s="358"/>
      <c r="Q42" s="341"/>
      <c r="R42" s="333"/>
      <c r="S42" s="359"/>
      <c r="T42" s="338"/>
      <c r="U42" s="338"/>
      <c r="V42" s="338"/>
    </row>
    <row r="43" spans="1:22" s="363" customFormat="1">
      <c r="A43" s="333"/>
      <c r="B43" s="491">
        <v>7</v>
      </c>
      <c r="C43" s="494" t="s">
        <v>27</v>
      </c>
      <c r="D43" s="353" t="str">
        <f ca="1">IF(ISERROR(OFFSET('HARGA SATUAN'!$D$6,MATCH(RAB!C43,'HARGA SATUAN'!$C$7:$C$1492,0),0)),"",OFFSET('HARGA SATUAN'!$D$6,MATCH(RAB!C43,'HARGA SATUAN'!$C$7:$C$1492,0),0))</f>
        <v>HDW</v>
      </c>
      <c r="E43" s="354" t="str">
        <f ca="1">IF(B43="+","Unit",IF(ISERROR(OFFSET('HARGA SATUAN'!$E$6,MATCH(RAB!C43,'HARGA SATUAN'!$C$7:$C$1492,0),0)),"",OFFSET('HARGA SATUAN'!$E$6,MATCH(RAB!C43,'HARGA SATUAN'!$C$7:$C$1492,0),0)))</f>
        <v>Bh</v>
      </c>
      <c r="F43" s="503">
        <f>F36*1</f>
        <v>1</v>
      </c>
      <c r="G43" s="355">
        <f ca="1">IF(ISERROR(OFFSET('HARGA SATUAN'!$I$6,MATCH(RAB!C43,'HARGA SATUAN'!$C$7:$C$1492,0),0)),0,OFFSET('HARGA SATUAN'!$I$6,MATCH(RAB!C43,'HARGA SATUAN'!$C$7:$C$1492,0),0))</f>
        <v>16000</v>
      </c>
      <c r="H43" s="356">
        <f t="shared" ca="1" si="12"/>
        <v>0</v>
      </c>
      <c r="I43" s="356">
        <f t="shared" ca="1" si="13"/>
        <v>16000</v>
      </c>
      <c r="J43" s="356">
        <f t="shared" ca="1" si="14"/>
        <v>0</v>
      </c>
      <c r="K43" s="357">
        <f t="shared" ca="1" si="15"/>
        <v>16000</v>
      </c>
      <c r="L43" s="362"/>
      <c r="M43" s="362"/>
      <c r="N43" s="362"/>
      <c r="O43" s="358"/>
      <c r="P43" s="358"/>
      <c r="Q43" s="341"/>
      <c r="R43" s="333"/>
      <c r="S43" s="359"/>
      <c r="T43" s="338"/>
      <c r="U43" s="338"/>
      <c r="V43" s="338"/>
    </row>
    <row r="44" spans="1:22" s="363" customFormat="1">
      <c r="A44" s="333"/>
      <c r="B44" s="491">
        <v>8</v>
      </c>
      <c r="C44" s="494" t="s">
        <v>265</v>
      </c>
      <c r="D44" s="353" t="str">
        <f ca="1">IF(ISERROR(OFFSET('HARGA SATUAN'!$D$6,MATCH(RAB!C44,'HARGA SATUAN'!$C$7:$C$1492,0),0)),"",OFFSET('HARGA SATUAN'!$D$6,MATCH(RAB!C44,'HARGA SATUAN'!$C$7:$C$1492,0),0))</f>
        <v>HDW</v>
      </c>
      <c r="E44" s="354" t="str">
        <f ca="1">IF(B44="+","Unit",IF(ISERROR(OFFSET('HARGA SATUAN'!$E$6,MATCH(RAB!C44,'HARGA SATUAN'!$C$7:$C$1492,0),0)),"",OFFSET('HARGA SATUAN'!$E$6,MATCH(RAB!C44,'HARGA SATUAN'!$C$7:$C$1492,0),0)))</f>
        <v>Bh</v>
      </c>
      <c r="F44" s="503">
        <f>F36*1</f>
        <v>1</v>
      </c>
      <c r="G44" s="355">
        <f ca="1">IF(ISERROR(OFFSET('HARGA SATUAN'!$I$6,MATCH(RAB!C44,'HARGA SATUAN'!$C$7:$C$1492,0),0)),0,OFFSET('HARGA SATUAN'!$I$6,MATCH(RAB!C44,'HARGA SATUAN'!$C$7:$C$1492,0),0))</f>
        <v>33501.866666666669</v>
      </c>
      <c r="H44" s="356">
        <f t="shared" ca="1" si="12"/>
        <v>0</v>
      </c>
      <c r="I44" s="356">
        <f t="shared" ca="1" si="13"/>
        <v>33501.866666666669</v>
      </c>
      <c r="J44" s="356">
        <f t="shared" ca="1" si="14"/>
        <v>0</v>
      </c>
      <c r="K44" s="357">
        <f t="shared" ca="1" si="15"/>
        <v>33501.866666666669</v>
      </c>
      <c r="L44" s="362"/>
      <c r="M44" s="362"/>
      <c r="N44" s="362"/>
      <c r="O44" s="358"/>
      <c r="P44" s="358"/>
      <c r="Q44" s="341"/>
      <c r="R44" s="333"/>
      <c r="S44" s="359"/>
      <c r="T44" s="338"/>
      <c r="U44" s="338"/>
      <c r="V44" s="338"/>
    </row>
    <row r="45" spans="1:22" s="363" customFormat="1">
      <c r="A45" s="333"/>
      <c r="B45" s="491">
        <v>9</v>
      </c>
      <c r="C45" s="494" t="s">
        <v>38</v>
      </c>
      <c r="D45" s="353" t="str">
        <f ca="1">IF(ISERROR(OFFSET('HARGA SATUAN'!$D$6,MATCH(RAB!C45,'HARGA SATUAN'!$C$7:$C$1492,0),0)),"",OFFSET('HARGA SATUAN'!$D$6,MATCH(RAB!C45,'HARGA SATUAN'!$C$7:$C$1492,0),0))</f>
        <v>HDW</v>
      </c>
      <c r="E45" s="354" t="str">
        <f ca="1">IF(B45="+","Unit",IF(ISERROR(OFFSET('HARGA SATUAN'!$E$6,MATCH(RAB!C45,'HARGA SATUAN'!$C$7:$C$1492,0),0)),"",OFFSET('HARGA SATUAN'!$E$6,MATCH(RAB!C45,'HARGA SATUAN'!$C$7:$C$1492,0),0)))</f>
        <v>Mtr</v>
      </c>
      <c r="F45" s="503">
        <f>F36*0.8</f>
        <v>0.8</v>
      </c>
      <c r="G45" s="355">
        <f ca="1">IF(ISERROR(OFFSET('HARGA SATUAN'!$I$6,MATCH(RAB!C45,'HARGA SATUAN'!$C$7:$C$1492,0),0)),0,OFFSET('HARGA SATUAN'!$I$6,MATCH(RAB!C45,'HARGA SATUAN'!$C$7:$C$1492,0),0))</f>
        <v>8550</v>
      </c>
      <c r="H45" s="356">
        <f t="shared" ca="1" si="12"/>
        <v>0</v>
      </c>
      <c r="I45" s="356">
        <f t="shared" ca="1" si="13"/>
        <v>6840</v>
      </c>
      <c r="J45" s="356">
        <f t="shared" ca="1" si="14"/>
        <v>0</v>
      </c>
      <c r="K45" s="357">
        <f t="shared" ca="1" si="15"/>
        <v>6840</v>
      </c>
      <c r="L45" s="362"/>
      <c r="M45" s="362"/>
      <c r="N45" s="362"/>
      <c r="O45" s="358"/>
      <c r="P45" s="358"/>
      <c r="Q45" s="341"/>
      <c r="R45" s="333"/>
      <c r="S45" s="359"/>
      <c r="T45" s="338"/>
      <c r="U45" s="338"/>
      <c r="V45" s="338"/>
    </row>
    <row r="46" spans="1:22" s="363" customFormat="1">
      <c r="A46" s="333"/>
      <c r="B46" s="491">
        <v>10</v>
      </c>
      <c r="C46" s="494" t="s">
        <v>26</v>
      </c>
      <c r="D46" s="353" t="str">
        <f ca="1">IF(ISERROR(OFFSET('HARGA SATUAN'!$D$6,MATCH(RAB!C46,'HARGA SATUAN'!$C$7:$C$1492,0),0)),"",OFFSET('HARGA SATUAN'!$D$6,MATCH(RAB!C46,'HARGA SATUAN'!$C$7:$C$1492,0),0))</f>
        <v>HDW</v>
      </c>
      <c r="E46" s="354" t="str">
        <f ca="1">IF(B46="+","Unit",IF(ISERROR(OFFSET('HARGA SATUAN'!$E$6,MATCH(RAB!C46,'HARGA SATUAN'!$C$7:$C$1492,0),0)),"",OFFSET('HARGA SATUAN'!$E$6,MATCH(RAB!C46,'HARGA SATUAN'!$C$7:$C$1492,0),0)))</f>
        <v>Bh</v>
      </c>
      <c r="F46" s="503">
        <f>F36*2</f>
        <v>2</v>
      </c>
      <c r="G46" s="355">
        <f ca="1">IF(ISERROR(OFFSET('HARGA SATUAN'!$I$6,MATCH(RAB!C46,'HARGA SATUAN'!$C$7:$C$1492,0),0)),0,OFFSET('HARGA SATUAN'!$I$6,MATCH(RAB!C46,'HARGA SATUAN'!$C$7:$C$1492,0),0))</f>
        <v>2500</v>
      </c>
      <c r="H46" s="356">
        <f t="shared" ca="1" si="12"/>
        <v>0</v>
      </c>
      <c r="I46" s="356">
        <f t="shared" ca="1" si="13"/>
        <v>5000</v>
      </c>
      <c r="J46" s="356">
        <f t="shared" ca="1" si="14"/>
        <v>0</v>
      </c>
      <c r="K46" s="357">
        <f t="shared" ca="1" si="15"/>
        <v>5000</v>
      </c>
      <c r="L46" s="362"/>
      <c r="M46" s="362"/>
      <c r="N46" s="362"/>
      <c r="O46" s="358"/>
      <c r="P46" s="358"/>
      <c r="Q46" s="341"/>
      <c r="R46" s="333"/>
      <c r="S46" s="359"/>
      <c r="T46" s="338"/>
      <c r="U46" s="338"/>
      <c r="V46" s="338"/>
    </row>
    <row r="47" spans="1:22" s="363" customFormat="1">
      <c r="A47" s="333"/>
      <c r="B47" s="491">
        <v>11</v>
      </c>
      <c r="C47" s="494" t="s">
        <v>649</v>
      </c>
      <c r="D47" s="353" t="str">
        <f ca="1">IF(ISERROR(OFFSET('HARGA SATUAN'!$D$6,MATCH(RAB!C47,'HARGA SATUAN'!$C$7:$C$1492,0),0)),"",OFFSET('HARGA SATUAN'!$D$6,MATCH(RAB!C47,'HARGA SATUAN'!$C$7:$C$1492,0),0))</f>
        <v>JASA</v>
      </c>
      <c r="E47" s="354" t="str">
        <f ca="1">IF(B47="+","Unit",IF(ISERROR(OFFSET('HARGA SATUAN'!$E$6,MATCH(RAB!C47,'HARGA SATUAN'!$C$7:$C$1492,0),0)),"",OFFSET('HARGA SATUAN'!$E$6,MATCH(RAB!C47,'HARGA SATUAN'!$C$7:$C$1492,0),0)))</f>
        <v>Unit</v>
      </c>
      <c r="F47" s="503">
        <f>F36*1</f>
        <v>1</v>
      </c>
      <c r="G47" s="355">
        <f ca="1">IF(ISERROR(OFFSET('HARGA SATUAN'!$I$6,MATCH(RAB!C47,'HARGA SATUAN'!$C$7:$C$1492,0),0)),0,OFFSET('HARGA SATUAN'!$I$6,MATCH(RAB!C47,'HARGA SATUAN'!$C$7:$C$1492,0),0))</f>
        <v>70300</v>
      </c>
      <c r="H47" s="356">
        <f t="shared" ca="1" si="12"/>
        <v>0</v>
      </c>
      <c r="I47" s="356">
        <f t="shared" ca="1" si="13"/>
        <v>0</v>
      </c>
      <c r="J47" s="356">
        <f t="shared" ca="1" si="14"/>
        <v>70300</v>
      </c>
      <c r="K47" s="357">
        <f t="shared" ca="1" si="15"/>
        <v>70300</v>
      </c>
      <c r="L47" s="362"/>
      <c r="M47" s="362"/>
      <c r="N47" s="362"/>
      <c r="O47" s="358"/>
      <c r="P47" s="358"/>
      <c r="Q47" s="341"/>
      <c r="R47" s="333"/>
      <c r="S47" s="359"/>
      <c r="T47" s="338"/>
      <c r="U47" s="338"/>
      <c r="V47" s="338"/>
    </row>
    <row r="48" spans="1:22" s="363" customFormat="1">
      <c r="A48" s="333"/>
      <c r="B48" s="488"/>
      <c r="C48" s="492"/>
      <c r="D48" s="353" t="str">
        <f ca="1">IF(ISERROR(OFFSET('HARGA SATUAN'!$D$6,MATCH(RAB!C48,'HARGA SATUAN'!$C$7:$C$1492,0),0)),"",OFFSET('HARGA SATUAN'!$D$6,MATCH(RAB!C48,'HARGA SATUAN'!$C$7:$C$1492,0),0))</f>
        <v/>
      </c>
      <c r="E48" s="354" t="str">
        <f ca="1">IF(B48="+","Unit",IF(ISERROR(OFFSET('HARGA SATUAN'!$E$6,MATCH(RAB!C48,'HARGA SATUAN'!$C$7:$C$1492,0),0)),"",OFFSET('HARGA SATUAN'!$E$6,MATCH(RAB!C48,'HARGA SATUAN'!$C$7:$C$1492,0),0)))</f>
        <v/>
      </c>
      <c r="F48" s="361"/>
      <c r="G48" s="355">
        <f ca="1">IF(ISERROR(OFFSET('HARGA SATUAN'!$I$6,MATCH(RAB!C48,'HARGA SATUAN'!$C$7:$C$1492,0),0)),0,OFFSET('HARGA SATUAN'!$I$6,MATCH(RAB!C48,'HARGA SATUAN'!$C$7:$C$1492,0),0))</f>
        <v>0</v>
      </c>
      <c r="H48" s="356">
        <f t="shared" ca="1" si="12"/>
        <v>0</v>
      </c>
      <c r="I48" s="356">
        <f t="shared" ca="1" si="13"/>
        <v>0</v>
      </c>
      <c r="J48" s="356">
        <f t="shared" ca="1" si="14"/>
        <v>0</v>
      </c>
      <c r="K48" s="357">
        <f t="shared" ca="1" si="15"/>
        <v>0</v>
      </c>
      <c r="L48" s="362"/>
      <c r="M48" s="362"/>
      <c r="N48" s="362"/>
      <c r="O48" s="358"/>
      <c r="P48" s="358"/>
      <c r="Q48" s="341"/>
      <c r="R48" s="333"/>
      <c r="S48" s="359"/>
      <c r="T48" s="338"/>
      <c r="U48" s="338"/>
      <c r="V48" s="338"/>
    </row>
    <row r="49" spans="1:22" s="363" customFormat="1">
      <c r="A49" s="333"/>
      <c r="B49" s="491" t="s">
        <v>1035</v>
      </c>
      <c r="C49" s="494" t="s">
        <v>1615</v>
      </c>
      <c r="D49" s="353" t="str">
        <f ca="1">IF(ISERROR(OFFSET('HARGA SATUAN'!$D$6,MATCH(RAB!C49,'HARGA SATUAN'!$C$7:$C$1492,0),0)),"",OFFSET('HARGA SATUAN'!$D$6,MATCH(RAB!C49,'HARGA SATUAN'!$C$7:$C$1492,0),0))</f>
        <v/>
      </c>
      <c r="E49" s="354" t="str">
        <f ca="1">IF(B49="+","Unit",IF(ISERROR(OFFSET('HARGA SATUAN'!$E$6,MATCH(RAB!C49,'HARGA SATUAN'!$C$7:$C$1492,0),0)),"",OFFSET('HARGA SATUAN'!$E$6,MATCH(RAB!C49,'HARGA SATUAN'!$C$7:$C$1492,0),0)))</f>
        <v>Unit</v>
      </c>
      <c r="F49" s="559">
        <v>3</v>
      </c>
      <c r="G49" s="355">
        <f ca="1">IF(ISERROR(OFFSET('HARGA SATUAN'!$I$6,MATCH(RAB!C49,'HARGA SATUAN'!$C$7:$C$1492,0),0)),0,OFFSET('HARGA SATUAN'!$I$6,MATCH(RAB!C49,'HARGA SATUAN'!$C$7:$C$1492,0),0))</f>
        <v>0</v>
      </c>
      <c r="H49" s="356">
        <f t="shared" ca="1" si="12"/>
        <v>0</v>
      </c>
      <c r="I49" s="356">
        <f t="shared" ca="1" si="13"/>
        <v>0</v>
      </c>
      <c r="J49" s="356">
        <f t="shared" ca="1" si="14"/>
        <v>0</v>
      </c>
      <c r="K49" s="357">
        <f t="shared" ca="1" si="15"/>
        <v>0</v>
      </c>
      <c r="L49" s="362"/>
      <c r="M49" s="362"/>
      <c r="N49" s="362"/>
      <c r="O49" s="358"/>
      <c r="P49" s="358"/>
      <c r="Q49" s="341"/>
      <c r="R49" s="333"/>
      <c r="S49" s="359"/>
      <c r="T49" s="338"/>
      <c r="U49" s="338"/>
      <c r="V49" s="338"/>
    </row>
    <row r="50" spans="1:22" s="363" customFormat="1">
      <c r="A50" s="333"/>
      <c r="B50" s="491">
        <v>1</v>
      </c>
      <c r="C50" s="109" t="s">
        <v>1559</v>
      </c>
      <c r="D50" s="353" t="str">
        <f ca="1">IF(ISERROR(OFFSET('HARGA SATUAN'!$D$6,MATCH(RAB!C50,'HARGA SATUAN'!$C$7:$C$1492,0),0)),"",OFFSET('HARGA SATUAN'!$D$6,MATCH(RAB!C50,'HARGA SATUAN'!$C$7:$C$1492,0),0))</f>
        <v>MDU-KD</v>
      </c>
      <c r="E50" s="354" t="str">
        <f ca="1">IF(B50="+","Unit",IF(ISERROR(OFFSET('HARGA SATUAN'!$E$6,MATCH(RAB!C50,'HARGA SATUAN'!$C$7:$C$1492,0),0)),"",OFFSET('HARGA SATUAN'!$E$6,MATCH(RAB!C50,'HARGA SATUAN'!$C$7:$C$1492,0),0)))</f>
        <v>Bh</v>
      </c>
      <c r="F50" s="559">
        <f>F49*1</f>
        <v>3</v>
      </c>
      <c r="G50" s="355">
        <f ca="1">IF(ISERROR(OFFSET('HARGA SATUAN'!$I$6,MATCH(RAB!C50,'HARGA SATUAN'!$C$7:$C$1492,0),0)),0,OFFSET('HARGA SATUAN'!$I$6,MATCH(RAB!C50,'HARGA SATUAN'!$C$7:$C$1492,0),0))</f>
        <v>235900</v>
      </c>
      <c r="H50" s="356">
        <f t="shared" ca="1" si="12"/>
        <v>707700</v>
      </c>
      <c r="I50" s="356">
        <f t="shared" ca="1" si="13"/>
        <v>0</v>
      </c>
      <c r="J50" s="356">
        <f t="shared" ca="1" si="14"/>
        <v>0</v>
      </c>
      <c r="K50" s="357">
        <f t="shared" ca="1" si="15"/>
        <v>707700</v>
      </c>
      <c r="L50" s="362"/>
      <c r="M50" s="362"/>
      <c r="N50" s="362"/>
      <c r="O50" s="358"/>
      <c r="P50" s="358"/>
      <c r="Q50" s="341"/>
      <c r="R50" s="333"/>
      <c r="S50" s="359"/>
      <c r="T50" s="338"/>
      <c r="U50" s="338"/>
      <c r="V50" s="338"/>
    </row>
    <row r="51" spans="1:22" s="363" customFormat="1">
      <c r="A51" s="333"/>
      <c r="B51" s="491">
        <v>2</v>
      </c>
      <c r="C51" s="494" t="s">
        <v>28</v>
      </c>
      <c r="D51" s="353" t="str">
        <f ca="1">IF(ISERROR(OFFSET('HARGA SATUAN'!$D$6,MATCH(RAB!C51,'HARGA SATUAN'!$C$7:$C$1492,0),0)),"",OFFSET('HARGA SATUAN'!$D$6,MATCH(RAB!C51,'HARGA SATUAN'!$C$7:$C$1492,0),0))</f>
        <v>HDW</v>
      </c>
      <c r="E51" s="354" t="str">
        <f ca="1">IF(B51="+","Unit",IF(ISERROR(OFFSET('HARGA SATUAN'!$E$6,MATCH(RAB!C51,'HARGA SATUAN'!$C$7:$C$1492,0),0)),"",OFFSET('HARGA SATUAN'!$E$6,MATCH(RAB!C51,'HARGA SATUAN'!$C$7:$C$1492,0),0)))</f>
        <v>Bh</v>
      </c>
      <c r="F51" s="559">
        <f>F49*2</f>
        <v>6</v>
      </c>
      <c r="G51" s="355">
        <f ca="1">IF(ISERROR(OFFSET('HARGA SATUAN'!$I$6,MATCH(RAB!C51,'HARGA SATUAN'!$C$7:$C$1492,0),0)),0,OFFSET('HARGA SATUAN'!$I$6,MATCH(RAB!C51,'HARGA SATUAN'!$C$7:$C$1492,0),0))</f>
        <v>26500</v>
      </c>
      <c r="H51" s="356">
        <f t="shared" ca="1" si="12"/>
        <v>0</v>
      </c>
      <c r="I51" s="356">
        <f t="shared" ca="1" si="13"/>
        <v>159000</v>
      </c>
      <c r="J51" s="356">
        <f t="shared" ca="1" si="14"/>
        <v>0</v>
      </c>
      <c r="K51" s="357">
        <f t="shared" ca="1" si="15"/>
        <v>159000</v>
      </c>
      <c r="L51" s="362"/>
      <c r="M51" s="362"/>
      <c r="N51" s="362"/>
      <c r="O51" s="358"/>
      <c r="P51" s="358"/>
      <c r="Q51" s="341"/>
      <c r="R51" s="333"/>
      <c r="S51" s="359"/>
      <c r="T51" s="338"/>
      <c r="U51" s="338"/>
      <c r="V51" s="338"/>
    </row>
    <row r="52" spans="1:22" s="363" customFormat="1">
      <c r="A52" s="333"/>
      <c r="B52" s="491">
        <v>3</v>
      </c>
      <c r="C52" s="494" t="s">
        <v>178</v>
      </c>
      <c r="D52" s="353" t="str">
        <f ca="1">IF(ISERROR(OFFSET('HARGA SATUAN'!$D$6,MATCH(RAB!C52,'HARGA SATUAN'!$C$7:$C$1492,0),0)),"",OFFSET('HARGA SATUAN'!$D$6,MATCH(RAB!C52,'HARGA SATUAN'!$C$7:$C$1492,0),0))</f>
        <v>HDW</v>
      </c>
      <c r="E52" s="354" t="str">
        <f ca="1">IF(B52="+","Unit",IF(ISERROR(OFFSET('HARGA SATUAN'!$E$6,MATCH(RAB!C52,'HARGA SATUAN'!$C$7:$C$1492,0),0)),"",OFFSET('HARGA SATUAN'!$E$6,MATCH(RAB!C52,'HARGA SATUAN'!$C$7:$C$1492,0),0)))</f>
        <v>Bh</v>
      </c>
      <c r="F52" s="503">
        <f>F49*1</f>
        <v>3</v>
      </c>
      <c r="G52" s="355">
        <f ca="1">IF(ISERROR(OFFSET('HARGA SATUAN'!$I$6,MATCH(RAB!C52,'HARGA SATUAN'!$C$7:$C$1492,0),0)),0,OFFSET('HARGA SATUAN'!$I$6,MATCH(RAB!C52,'HARGA SATUAN'!$C$7:$C$1492,0),0))</f>
        <v>95000</v>
      </c>
      <c r="H52" s="356">
        <f t="shared" ca="1" si="12"/>
        <v>0</v>
      </c>
      <c r="I52" s="356">
        <f t="shared" ca="1" si="13"/>
        <v>285000</v>
      </c>
      <c r="J52" s="356">
        <f t="shared" ca="1" si="14"/>
        <v>0</v>
      </c>
      <c r="K52" s="357">
        <f t="shared" ca="1" si="15"/>
        <v>285000</v>
      </c>
      <c r="L52" s="362"/>
      <c r="M52" s="362"/>
      <c r="N52" s="362"/>
      <c r="O52" s="358"/>
      <c r="P52" s="358"/>
      <c r="Q52" s="341"/>
      <c r="R52" s="333"/>
      <c r="S52" s="359"/>
      <c r="T52" s="338"/>
      <c r="U52" s="338"/>
      <c r="V52" s="338"/>
    </row>
    <row r="53" spans="1:22" s="363" customFormat="1">
      <c r="A53" s="333"/>
      <c r="B53" s="491">
        <v>4</v>
      </c>
      <c r="C53" s="494" t="s">
        <v>217</v>
      </c>
      <c r="D53" s="353" t="str">
        <f ca="1">IF(ISERROR(OFFSET('HARGA SATUAN'!$D$6,MATCH(RAB!C53,'HARGA SATUAN'!$C$7:$C$1492,0),0)),"",OFFSET('HARGA SATUAN'!$D$6,MATCH(RAB!C53,'HARGA SATUAN'!$C$7:$C$1492,0),0))</f>
        <v>HDW</v>
      </c>
      <c r="E53" s="354" t="str">
        <f ca="1">IF(B53="+","Unit",IF(ISERROR(OFFSET('HARGA SATUAN'!$E$6,MATCH(RAB!C53,'HARGA SATUAN'!$C$7:$C$1492,0),0)),"",OFFSET('HARGA SATUAN'!$E$6,MATCH(RAB!C53,'HARGA SATUAN'!$C$7:$C$1492,0),0)))</f>
        <v>Bh</v>
      </c>
      <c r="F53" s="503">
        <f>F49*2</f>
        <v>6</v>
      </c>
      <c r="G53" s="355">
        <f ca="1">IF(ISERROR(OFFSET('HARGA SATUAN'!$I$6,MATCH(RAB!C53,'HARGA SATUAN'!$C$7:$C$1492,0),0)),0,OFFSET('HARGA SATUAN'!$I$6,MATCH(RAB!C53,'HARGA SATUAN'!$C$7:$C$1492,0),0))</f>
        <v>11400</v>
      </c>
      <c r="H53" s="356">
        <f t="shared" ca="1" si="12"/>
        <v>0</v>
      </c>
      <c r="I53" s="356">
        <f t="shared" ca="1" si="13"/>
        <v>68400</v>
      </c>
      <c r="J53" s="356">
        <f t="shared" ca="1" si="14"/>
        <v>0</v>
      </c>
      <c r="K53" s="357">
        <f t="shared" ca="1" si="15"/>
        <v>68400</v>
      </c>
      <c r="L53" s="362"/>
      <c r="M53" s="362"/>
      <c r="N53" s="362"/>
      <c r="O53" s="358"/>
      <c r="P53" s="358"/>
      <c r="Q53" s="341"/>
      <c r="R53" s="333"/>
      <c r="S53" s="359"/>
      <c r="T53" s="338"/>
      <c r="U53" s="338"/>
      <c r="V53" s="338"/>
    </row>
    <row r="54" spans="1:22" s="363" customFormat="1">
      <c r="A54" s="333"/>
      <c r="B54" s="491">
        <v>5</v>
      </c>
      <c r="C54" s="494" t="s">
        <v>254</v>
      </c>
      <c r="D54" s="353" t="str">
        <f ca="1">IF(ISERROR(OFFSET('HARGA SATUAN'!$D$6,MATCH(RAB!C54,'HARGA SATUAN'!$C$7:$C$1492,0),0)),"",OFFSET('HARGA SATUAN'!$D$6,MATCH(RAB!C54,'HARGA SATUAN'!$C$7:$C$1492,0),0))</f>
        <v>HDW</v>
      </c>
      <c r="E54" s="354" t="str">
        <f ca="1">IF(B54="+","Unit",IF(ISERROR(OFFSET('HARGA SATUAN'!$E$6,MATCH(RAB!C54,'HARGA SATUAN'!$C$7:$C$1492,0),0)),"",OFFSET('HARGA SATUAN'!$E$6,MATCH(RAB!C54,'HARGA SATUAN'!$C$7:$C$1492,0),0)))</f>
        <v>Bh</v>
      </c>
      <c r="F54" s="503">
        <f>F49*1</f>
        <v>3</v>
      </c>
      <c r="G54" s="355">
        <f ca="1">IF(ISERROR(OFFSET('HARGA SATUAN'!$I$6,MATCH(RAB!C54,'HARGA SATUAN'!$C$7:$C$1492,0),0)),0,OFFSET('HARGA SATUAN'!$I$6,MATCH(RAB!C54,'HARGA SATUAN'!$C$7:$C$1492,0),0))</f>
        <v>51100</v>
      </c>
      <c r="H54" s="356">
        <f t="shared" ca="1" si="12"/>
        <v>0</v>
      </c>
      <c r="I54" s="356">
        <f t="shared" ca="1" si="13"/>
        <v>153300</v>
      </c>
      <c r="J54" s="356">
        <f t="shared" ca="1" si="14"/>
        <v>0</v>
      </c>
      <c r="K54" s="357">
        <f t="shared" ca="1" si="15"/>
        <v>153300</v>
      </c>
      <c r="L54" s="362"/>
      <c r="M54" s="362"/>
      <c r="N54" s="362"/>
      <c r="O54" s="358"/>
      <c r="P54" s="358"/>
      <c r="Q54" s="341"/>
      <c r="R54" s="333"/>
      <c r="S54" s="359"/>
      <c r="T54" s="338"/>
      <c r="U54" s="338"/>
      <c r="V54" s="338"/>
    </row>
    <row r="55" spans="1:22" s="363" customFormat="1">
      <c r="A55" s="333"/>
      <c r="B55" s="491">
        <v>6</v>
      </c>
      <c r="C55" s="494" t="s">
        <v>264</v>
      </c>
      <c r="D55" s="353" t="str">
        <f ca="1">IF(ISERROR(OFFSET('HARGA SATUAN'!$D$6,MATCH(RAB!C55,'HARGA SATUAN'!$C$7:$C$1492,0),0)),"",OFFSET('HARGA SATUAN'!$D$6,MATCH(RAB!C55,'HARGA SATUAN'!$C$7:$C$1492,0),0))</f>
        <v>HDW</v>
      </c>
      <c r="E55" s="354" t="str">
        <f ca="1">IF(B55="+","Unit",IF(ISERROR(OFFSET('HARGA SATUAN'!$E$6,MATCH(RAB!C55,'HARGA SATUAN'!$C$7:$C$1492,0),0)),"",OFFSET('HARGA SATUAN'!$E$6,MATCH(RAB!C55,'HARGA SATUAN'!$C$7:$C$1492,0),0)))</f>
        <v>Bh</v>
      </c>
      <c r="F55" s="503">
        <f>F49*1</f>
        <v>3</v>
      </c>
      <c r="G55" s="355">
        <f ca="1">IF(ISERROR(OFFSET('HARGA SATUAN'!$I$6,MATCH(RAB!C55,'HARGA SATUAN'!$C$7:$C$1492,0),0)),0,OFFSET('HARGA SATUAN'!$I$6,MATCH(RAB!C55,'HARGA SATUAN'!$C$7:$C$1492,0),0))</f>
        <v>28000</v>
      </c>
      <c r="H55" s="356">
        <f t="shared" ca="1" si="12"/>
        <v>0</v>
      </c>
      <c r="I55" s="356">
        <f t="shared" ca="1" si="13"/>
        <v>84000</v>
      </c>
      <c r="J55" s="356">
        <f t="shared" ca="1" si="14"/>
        <v>0</v>
      </c>
      <c r="K55" s="357">
        <f t="shared" ca="1" si="15"/>
        <v>84000</v>
      </c>
      <c r="L55" s="362"/>
      <c r="M55" s="362"/>
      <c r="N55" s="362"/>
      <c r="O55" s="358"/>
      <c r="P55" s="358"/>
      <c r="Q55" s="341"/>
      <c r="R55" s="333"/>
      <c r="S55" s="359"/>
      <c r="T55" s="338"/>
      <c r="U55" s="338"/>
      <c r="V55" s="338"/>
    </row>
    <row r="56" spans="1:22" s="363" customFormat="1">
      <c r="A56" s="333"/>
      <c r="B56" s="495">
        <v>7</v>
      </c>
      <c r="C56" s="496" t="s">
        <v>38</v>
      </c>
      <c r="D56" s="353" t="str">
        <f ca="1">IF(ISERROR(OFFSET('HARGA SATUAN'!$D$6,MATCH(RAB!C56,'HARGA SATUAN'!$C$7:$C$1492,0),0)),"",OFFSET('HARGA SATUAN'!$D$6,MATCH(RAB!C56,'HARGA SATUAN'!$C$7:$C$1492,0),0))</f>
        <v>HDW</v>
      </c>
      <c r="E56" s="354" t="str">
        <f ca="1">IF(B56="+","Unit",IF(ISERROR(OFFSET('HARGA SATUAN'!$E$6,MATCH(RAB!C56,'HARGA SATUAN'!$C$7:$C$1492,0),0)),"",OFFSET('HARGA SATUAN'!$E$6,MATCH(RAB!C56,'HARGA SATUAN'!$C$7:$C$1492,0),0)))</f>
        <v>Mtr</v>
      </c>
      <c r="F56" s="503">
        <f>2.6*F49</f>
        <v>7.8000000000000007</v>
      </c>
      <c r="G56" s="355">
        <f ca="1">IF(ISERROR(OFFSET('HARGA SATUAN'!$I$6,MATCH(RAB!C56,'HARGA SATUAN'!$C$7:$C$1492,0),0)),0,OFFSET('HARGA SATUAN'!$I$6,MATCH(RAB!C56,'HARGA SATUAN'!$C$7:$C$1492,0),0))</f>
        <v>8550</v>
      </c>
      <c r="H56" s="356">
        <f t="shared" ca="1" si="12"/>
        <v>0</v>
      </c>
      <c r="I56" s="356">
        <f t="shared" ca="1" si="13"/>
        <v>66690</v>
      </c>
      <c r="J56" s="356">
        <f t="shared" ca="1" si="14"/>
        <v>0</v>
      </c>
      <c r="K56" s="357">
        <f t="shared" ca="1" si="15"/>
        <v>66690</v>
      </c>
      <c r="L56" s="362"/>
      <c r="M56" s="362"/>
      <c r="N56" s="362"/>
      <c r="O56" s="358"/>
      <c r="P56" s="358"/>
      <c r="Q56" s="341"/>
      <c r="R56" s="333"/>
      <c r="S56" s="359"/>
      <c r="T56" s="338"/>
      <c r="U56" s="338"/>
      <c r="V56" s="338"/>
    </row>
    <row r="57" spans="1:22" s="363" customFormat="1">
      <c r="A57" s="333"/>
      <c r="B57" s="497">
        <v>8</v>
      </c>
      <c r="C57" s="498" t="s">
        <v>26</v>
      </c>
      <c r="D57" s="353" t="str">
        <f ca="1">IF(ISERROR(OFFSET('HARGA SATUAN'!$D$6,MATCH(RAB!C57,'HARGA SATUAN'!$C$7:$C$1492,0),0)),"",OFFSET('HARGA SATUAN'!$D$6,MATCH(RAB!C57,'HARGA SATUAN'!$C$7:$C$1492,0),0))</f>
        <v>HDW</v>
      </c>
      <c r="E57" s="354" t="str">
        <f ca="1">IF(B57="+","Unit",IF(ISERROR(OFFSET('HARGA SATUAN'!$E$6,MATCH(RAB!C57,'HARGA SATUAN'!$C$7:$C$1492,0),0)),"",OFFSET('HARGA SATUAN'!$E$6,MATCH(RAB!C57,'HARGA SATUAN'!$C$7:$C$1492,0),0)))</f>
        <v>Bh</v>
      </c>
      <c r="F57" s="503">
        <f>F49*2</f>
        <v>6</v>
      </c>
      <c r="G57" s="355">
        <f ca="1">IF(ISERROR(OFFSET('HARGA SATUAN'!$I$6,MATCH(RAB!C57,'HARGA SATUAN'!$C$7:$C$1492,0),0)),0,OFFSET('HARGA SATUAN'!$I$6,MATCH(RAB!C57,'HARGA SATUAN'!$C$7:$C$1492,0),0))</f>
        <v>2500</v>
      </c>
      <c r="H57" s="356">
        <f t="shared" ca="1" si="12"/>
        <v>0</v>
      </c>
      <c r="I57" s="356">
        <f t="shared" ca="1" si="13"/>
        <v>15000</v>
      </c>
      <c r="J57" s="356">
        <f t="shared" ca="1" si="14"/>
        <v>0</v>
      </c>
      <c r="K57" s="357">
        <f t="shared" ca="1" si="15"/>
        <v>15000</v>
      </c>
      <c r="L57" s="362"/>
      <c r="M57" s="362"/>
      <c r="N57" s="362"/>
      <c r="O57" s="358"/>
      <c r="P57" s="358"/>
      <c r="Q57" s="341"/>
      <c r="R57" s="333"/>
      <c r="S57" s="359"/>
      <c r="T57" s="338"/>
      <c r="U57" s="338"/>
      <c r="V57" s="338"/>
    </row>
    <row r="58" spans="1:22" s="363" customFormat="1">
      <c r="A58" s="333"/>
      <c r="B58" s="497">
        <v>9</v>
      </c>
      <c r="C58" s="493" t="s">
        <v>641</v>
      </c>
      <c r="D58" s="353" t="str">
        <f ca="1">IF(ISERROR(OFFSET('HARGA SATUAN'!$D$6,MATCH(RAB!C58,'HARGA SATUAN'!$C$7:$C$1492,0),0)),"",OFFSET('HARGA SATUAN'!$D$6,MATCH(RAB!C58,'HARGA SATUAN'!$C$7:$C$1492,0),0))</f>
        <v>JASA</v>
      </c>
      <c r="E58" s="354" t="str">
        <f ca="1">IF(B58="+","Unit",IF(ISERROR(OFFSET('HARGA SATUAN'!$E$6,MATCH(RAB!C58,'HARGA SATUAN'!$C$7:$C$1492,0),0)),"",OFFSET('HARGA SATUAN'!$E$6,MATCH(RAB!C58,'HARGA SATUAN'!$C$7:$C$1492,0),0)))</f>
        <v>Unit</v>
      </c>
      <c r="F58" s="559">
        <f>F49*1</f>
        <v>3</v>
      </c>
      <c r="G58" s="355">
        <f ca="1">IF(ISERROR(OFFSET('HARGA SATUAN'!$I$6,MATCH(RAB!C58,'HARGA SATUAN'!$C$7:$C$1492,0),0)),0,OFFSET('HARGA SATUAN'!$I$6,MATCH(RAB!C58,'HARGA SATUAN'!$C$7:$C$1492,0),0))</f>
        <v>53200</v>
      </c>
      <c r="H58" s="356">
        <f t="shared" ca="1" si="12"/>
        <v>0</v>
      </c>
      <c r="I58" s="356">
        <f t="shared" ca="1" si="13"/>
        <v>0</v>
      </c>
      <c r="J58" s="356">
        <f t="shared" ca="1" si="14"/>
        <v>159600</v>
      </c>
      <c r="K58" s="357">
        <f t="shared" ca="1" si="15"/>
        <v>159600</v>
      </c>
      <c r="L58" s="362"/>
      <c r="M58" s="362"/>
      <c r="N58" s="362"/>
      <c r="O58" s="358"/>
      <c r="P58" s="358"/>
      <c r="Q58" s="341"/>
      <c r="R58" s="333"/>
      <c r="S58" s="359"/>
      <c r="T58" s="338"/>
      <c r="U58" s="338"/>
      <c r="V58" s="338"/>
    </row>
    <row r="59" spans="1:22" s="363" customFormat="1">
      <c r="A59" s="333"/>
      <c r="B59" s="488"/>
      <c r="C59" s="492"/>
      <c r="D59" s="353" t="str">
        <f ca="1">IF(ISERROR(OFFSET('HARGA SATUAN'!$D$6,MATCH(RAB!C59,'HARGA SATUAN'!$C$7:$C$1492,0),0)),"",OFFSET('HARGA SATUAN'!$D$6,MATCH(RAB!C59,'HARGA SATUAN'!$C$7:$C$1492,0),0))</f>
        <v/>
      </c>
      <c r="E59" s="354" t="str">
        <f ca="1">IF(B59="+","Unit",IF(ISERROR(OFFSET('HARGA SATUAN'!$E$6,MATCH(RAB!C59,'HARGA SATUAN'!$C$7:$C$1492,0),0)),"",OFFSET('HARGA SATUAN'!$E$6,MATCH(RAB!C59,'HARGA SATUAN'!$C$7:$C$1492,0),0)))</f>
        <v/>
      </c>
      <c r="F59" s="361"/>
      <c r="G59" s="355">
        <f ca="1">IF(ISERROR(OFFSET('HARGA SATUAN'!$I$6,MATCH(RAB!C59,'HARGA SATUAN'!$C$7:$C$1492,0),0)),0,OFFSET('HARGA SATUAN'!$I$6,MATCH(RAB!C59,'HARGA SATUAN'!$C$7:$C$1492,0),0))</f>
        <v>0</v>
      </c>
      <c r="H59" s="356">
        <f t="shared" ca="1" si="12"/>
        <v>0</v>
      </c>
      <c r="I59" s="356">
        <f t="shared" ca="1" si="13"/>
        <v>0</v>
      </c>
      <c r="J59" s="356">
        <f t="shared" ca="1" si="14"/>
        <v>0</v>
      </c>
      <c r="K59" s="357">
        <f t="shared" ca="1" si="15"/>
        <v>0</v>
      </c>
      <c r="L59" s="362"/>
      <c r="M59" s="362"/>
      <c r="N59" s="362"/>
      <c r="O59" s="358"/>
      <c r="P59" s="358"/>
      <c r="Q59" s="341"/>
      <c r="R59" s="333"/>
      <c r="S59" s="359"/>
      <c r="T59" s="338"/>
      <c r="U59" s="338"/>
      <c r="V59" s="338"/>
    </row>
    <row r="60" spans="1:22" s="363" customFormat="1">
      <c r="A60" s="333"/>
      <c r="B60" s="491" t="s">
        <v>1035</v>
      </c>
      <c r="C60" s="494" t="s">
        <v>1610</v>
      </c>
      <c r="D60" s="353" t="str">
        <f ca="1">IF(ISERROR(OFFSET('HARGA SATUAN'!$D$6,MATCH(RAB!C60,'HARGA SATUAN'!$C$7:$C$1492,0),0)),"",OFFSET('HARGA SATUAN'!$D$6,MATCH(RAB!C60,'HARGA SATUAN'!$C$7:$C$1492,0),0))</f>
        <v/>
      </c>
      <c r="E60" s="354" t="str">
        <f ca="1">IF(B60="+","Unit",IF(ISERROR(OFFSET('HARGA SATUAN'!$E$6,MATCH(RAB!C60,'HARGA SATUAN'!$C$7:$C$1492,0),0)),"",OFFSET('HARGA SATUAN'!$E$6,MATCH(RAB!C60,'HARGA SATUAN'!$C$7:$C$1492,0),0)))</f>
        <v>Unit</v>
      </c>
      <c r="F60" s="503">
        <v>6</v>
      </c>
      <c r="G60" s="355">
        <f ca="1">IF(ISERROR(OFFSET('HARGA SATUAN'!$I$6,MATCH(RAB!C60,'HARGA SATUAN'!$C$7:$C$1492,0),0)),0,OFFSET('HARGA SATUAN'!$I$6,MATCH(RAB!C60,'HARGA SATUAN'!$C$7:$C$1492,0),0))</f>
        <v>0</v>
      </c>
      <c r="H60" s="356">
        <f t="shared" ca="1" si="12"/>
        <v>0</v>
      </c>
      <c r="I60" s="356">
        <f t="shared" ca="1" si="13"/>
        <v>0</v>
      </c>
      <c r="J60" s="356">
        <f t="shared" ca="1" si="14"/>
        <v>0</v>
      </c>
      <c r="K60" s="357">
        <f t="shared" ca="1" si="15"/>
        <v>0</v>
      </c>
      <c r="L60" s="362"/>
      <c r="M60" s="362"/>
      <c r="N60" s="362"/>
      <c r="O60" s="358"/>
      <c r="P60" s="358"/>
      <c r="Q60" s="341"/>
      <c r="R60" s="333"/>
      <c r="S60" s="359"/>
      <c r="T60" s="338"/>
      <c r="U60" s="338"/>
      <c r="V60" s="338"/>
    </row>
    <row r="61" spans="1:22" s="363" customFormat="1">
      <c r="A61" s="333"/>
      <c r="B61" s="491">
        <v>1</v>
      </c>
      <c r="C61" s="494" t="s">
        <v>30</v>
      </c>
      <c r="D61" s="353" t="str">
        <f ca="1">IF(ISERROR(OFFSET('HARGA SATUAN'!$D$6,MATCH(RAB!C61,'HARGA SATUAN'!$C$7:$C$1492,0),0)),"",OFFSET('HARGA SATUAN'!$D$6,MATCH(RAB!C61,'HARGA SATUAN'!$C$7:$C$1492,0),0))</f>
        <v>HDW</v>
      </c>
      <c r="E61" s="354" t="str">
        <f ca="1">IF(B61="+","Unit",IF(ISERROR(OFFSET('HARGA SATUAN'!$E$6,MATCH(RAB!C61,'HARGA SATUAN'!$C$7:$C$1492,0),0)),"",OFFSET('HARGA SATUAN'!$E$6,MATCH(RAB!C61,'HARGA SATUAN'!$C$7:$C$1492,0),0)))</f>
        <v>Bh</v>
      </c>
      <c r="F61" s="503">
        <f>F60*1</f>
        <v>6</v>
      </c>
      <c r="G61" s="355">
        <f ca="1">IF(ISERROR(OFFSET('HARGA SATUAN'!$I$6,MATCH(RAB!C61,'HARGA SATUAN'!$C$7:$C$1492,0),0)),0,OFFSET('HARGA SATUAN'!$I$6,MATCH(RAB!C61,'HARGA SATUAN'!$C$7:$C$1492,0),0))</f>
        <v>47459</v>
      </c>
      <c r="H61" s="356">
        <f t="shared" ca="1" si="12"/>
        <v>0</v>
      </c>
      <c r="I61" s="356">
        <f t="shared" ca="1" si="13"/>
        <v>284754</v>
      </c>
      <c r="J61" s="356">
        <f t="shared" ca="1" si="14"/>
        <v>0</v>
      </c>
      <c r="K61" s="357">
        <f t="shared" ca="1" si="15"/>
        <v>284754</v>
      </c>
      <c r="L61" s="362"/>
      <c r="M61" s="362"/>
      <c r="N61" s="362"/>
      <c r="O61" s="358"/>
      <c r="P61" s="358"/>
      <c r="Q61" s="341"/>
      <c r="R61" s="333"/>
      <c r="S61" s="359"/>
      <c r="T61" s="338"/>
      <c r="U61" s="338"/>
      <c r="V61" s="338"/>
    </row>
    <row r="62" spans="1:22" s="363" customFormat="1">
      <c r="A62" s="333"/>
      <c r="B62" s="491">
        <v>2</v>
      </c>
      <c r="C62" s="494" t="s">
        <v>32</v>
      </c>
      <c r="D62" s="353" t="str">
        <f ca="1">IF(ISERROR(OFFSET('HARGA SATUAN'!$D$6,MATCH(RAB!C62,'HARGA SATUAN'!$C$7:$C$1492,0),0)),"",OFFSET('HARGA SATUAN'!$D$6,MATCH(RAB!C62,'HARGA SATUAN'!$C$7:$C$1492,0),0))</f>
        <v>HDW</v>
      </c>
      <c r="E62" s="354" t="str">
        <f ca="1">IF(B62="+","Unit",IF(ISERROR(OFFSET('HARGA SATUAN'!$E$6,MATCH(RAB!C62,'HARGA SATUAN'!$C$7:$C$1492,0),0)),"",OFFSET('HARGA SATUAN'!$E$6,MATCH(RAB!C62,'HARGA SATUAN'!$C$7:$C$1492,0),0)))</f>
        <v>Mtr</v>
      </c>
      <c r="F62" s="503">
        <f>F60*0.8</f>
        <v>4.8000000000000007</v>
      </c>
      <c r="G62" s="355">
        <f ca="1">IF(ISERROR(OFFSET('HARGA SATUAN'!$I$6,MATCH(RAB!C62,'HARGA SATUAN'!$C$7:$C$1492,0),0)),0,OFFSET('HARGA SATUAN'!$I$6,MATCH(RAB!C62,'HARGA SATUAN'!$C$7:$C$1492,0),0))</f>
        <v>30000</v>
      </c>
      <c r="H62" s="356">
        <f t="shared" ca="1" si="12"/>
        <v>0</v>
      </c>
      <c r="I62" s="356">
        <f t="shared" ca="1" si="13"/>
        <v>144000.00000000003</v>
      </c>
      <c r="J62" s="356">
        <f t="shared" ca="1" si="14"/>
        <v>0</v>
      </c>
      <c r="K62" s="357">
        <f t="shared" ca="1" si="15"/>
        <v>144000.00000000003</v>
      </c>
      <c r="L62" s="362"/>
      <c r="M62" s="362"/>
      <c r="N62" s="362"/>
      <c r="O62" s="358"/>
      <c r="P62" s="358"/>
      <c r="Q62" s="341"/>
      <c r="R62" s="333"/>
      <c r="S62" s="359"/>
      <c r="T62" s="338"/>
      <c r="U62" s="338"/>
      <c r="V62" s="338"/>
    </row>
    <row r="63" spans="1:22" s="363" customFormat="1">
      <c r="A63" s="333"/>
      <c r="B63" s="491">
        <v>3</v>
      </c>
      <c r="C63" s="494" t="s">
        <v>33</v>
      </c>
      <c r="D63" s="353" t="str">
        <f ca="1">IF(ISERROR(OFFSET('HARGA SATUAN'!$D$6,MATCH(RAB!C63,'HARGA SATUAN'!$C$7:$C$1492,0),0)),"",OFFSET('HARGA SATUAN'!$D$6,MATCH(RAB!C63,'HARGA SATUAN'!$C$7:$C$1492,0),0))</f>
        <v>HDW</v>
      </c>
      <c r="E63" s="354" t="str">
        <f ca="1">IF(B63="+","Unit",IF(ISERROR(OFFSET('HARGA SATUAN'!$E$6,MATCH(RAB!C63,'HARGA SATUAN'!$C$7:$C$1492,0),0)),"",OFFSET('HARGA SATUAN'!$E$6,MATCH(RAB!C63,'HARGA SATUAN'!$C$7:$C$1492,0),0)))</f>
        <v>Bh</v>
      </c>
      <c r="F63" s="503">
        <f>F60*1</f>
        <v>6</v>
      </c>
      <c r="G63" s="355">
        <f ca="1">IF(ISERROR(OFFSET('HARGA SATUAN'!$I$6,MATCH(RAB!C63,'HARGA SATUAN'!$C$7:$C$1492,0),0)),0,OFFSET('HARGA SATUAN'!$I$6,MATCH(RAB!C63,'HARGA SATUAN'!$C$7:$C$1492,0),0))</f>
        <v>9500</v>
      </c>
      <c r="H63" s="356">
        <f t="shared" ca="1" si="12"/>
        <v>0</v>
      </c>
      <c r="I63" s="356">
        <f t="shared" ca="1" si="13"/>
        <v>57000</v>
      </c>
      <c r="J63" s="356">
        <f t="shared" ca="1" si="14"/>
        <v>0</v>
      </c>
      <c r="K63" s="357">
        <f t="shared" ca="1" si="15"/>
        <v>57000</v>
      </c>
      <c r="L63" s="362"/>
      <c r="M63" s="362"/>
      <c r="N63" s="362"/>
      <c r="O63" s="358"/>
      <c r="P63" s="358"/>
      <c r="Q63" s="341"/>
      <c r="R63" s="333"/>
      <c r="S63" s="359"/>
      <c r="T63" s="338"/>
      <c r="U63" s="338"/>
      <c r="V63" s="338"/>
    </row>
    <row r="64" spans="1:22" s="363" customFormat="1">
      <c r="A64" s="333"/>
      <c r="B64" s="491">
        <v>4</v>
      </c>
      <c r="C64" s="494" t="s">
        <v>737</v>
      </c>
      <c r="D64" s="353" t="str">
        <f ca="1">IF(ISERROR(OFFSET('HARGA SATUAN'!$D$6,MATCH(RAB!C64,'HARGA SATUAN'!$C$7:$C$1492,0),0)),"",OFFSET('HARGA SATUAN'!$D$6,MATCH(RAB!C64,'HARGA SATUAN'!$C$7:$C$1492,0),0))</f>
        <v>JASA</v>
      </c>
      <c r="E64" s="354" t="str">
        <f ca="1">IF(B64="+","Unit",IF(ISERROR(OFFSET('HARGA SATUAN'!$E$6,MATCH(RAB!C64,'HARGA SATUAN'!$C$7:$C$1492,0),0)),"",OFFSET('HARGA SATUAN'!$E$6,MATCH(RAB!C64,'HARGA SATUAN'!$C$7:$C$1492,0),0)))</f>
        <v>Unit</v>
      </c>
      <c r="F64" s="503">
        <f>F60*1</f>
        <v>6</v>
      </c>
      <c r="G64" s="355">
        <f ca="1">IF(ISERROR(OFFSET('HARGA SATUAN'!$I$6,MATCH(RAB!C64,'HARGA SATUAN'!$C$7:$C$1492,0),0)),0,OFFSET('HARGA SATUAN'!$I$6,MATCH(RAB!C64,'HARGA SATUAN'!$C$7:$C$1492,0),0))</f>
        <v>16200</v>
      </c>
      <c r="H64" s="356">
        <f t="shared" ca="1" si="12"/>
        <v>0</v>
      </c>
      <c r="I64" s="356">
        <f t="shared" ca="1" si="13"/>
        <v>0</v>
      </c>
      <c r="J64" s="356">
        <f t="shared" ca="1" si="14"/>
        <v>97200</v>
      </c>
      <c r="K64" s="357">
        <f t="shared" ca="1" si="15"/>
        <v>97200</v>
      </c>
      <c r="L64" s="362"/>
      <c r="M64" s="362"/>
      <c r="N64" s="362"/>
      <c r="O64" s="358"/>
      <c r="P64" s="358"/>
      <c r="Q64" s="341"/>
      <c r="R64" s="333"/>
      <c r="S64" s="359"/>
      <c r="T64" s="338"/>
      <c r="U64" s="338"/>
      <c r="V64" s="338"/>
    </row>
    <row r="65" spans="1:22" s="363" customFormat="1">
      <c r="A65" s="333"/>
      <c r="B65" s="488"/>
      <c r="C65" s="492"/>
      <c r="D65" s="353" t="str">
        <f ca="1">IF(ISERROR(OFFSET('HARGA SATUAN'!$D$6,MATCH(RAB!C65,'HARGA SATUAN'!$C$7:$C$1492,0),0)),"",OFFSET('HARGA SATUAN'!$D$6,MATCH(RAB!C65,'HARGA SATUAN'!$C$7:$C$1492,0),0))</f>
        <v/>
      </c>
      <c r="E65" s="354" t="str">
        <f ca="1">IF(B65="+","Unit",IF(ISERROR(OFFSET('HARGA SATUAN'!$E$6,MATCH(RAB!C65,'HARGA SATUAN'!$C$7:$C$1492,0),0)),"",OFFSET('HARGA SATUAN'!$E$6,MATCH(RAB!C65,'HARGA SATUAN'!$C$7:$C$1492,0),0)))</f>
        <v/>
      </c>
      <c r="F65" s="361"/>
      <c r="G65" s="355">
        <f ca="1">IF(ISERROR(OFFSET('HARGA SATUAN'!$I$6,MATCH(RAB!C65,'HARGA SATUAN'!$C$7:$C$1492,0),0)),0,OFFSET('HARGA SATUAN'!$I$6,MATCH(RAB!C65,'HARGA SATUAN'!$C$7:$C$1492,0),0))</f>
        <v>0</v>
      </c>
      <c r="H65" s="356">
        <f t="shared" ca="1" si="12"/>
        <v>0</v>
      </c>
      <c r="I65" s="356">
        <f t="shared" ca="1" si="13"/>
        <v>0</v>
      </c>
      <c r="J65" s="356">
        <f t="shared" ca="1" si="14"/>
        <v>0</v>
      </c>
      <c r="K65" s="357">
        <f t="shared" ca="1" si="15"/>
        <v>0</v>
      </c>
      <c r="L65" s="362"/>
      <c r="M65" s="362"/>
      <c r="N65" s="362"/>
      <c r="O65" s="358"/>
      <c r="P65" s="358"/>
      <c r="Q65" s="341"/>
      <c r="R65" s="333"/>
      <c r="S65" s="359"/>
      <c r="T65" s="338"/>
      <c r="U65" s="338"/>
      <c r="V65" s="338"/>
    </row>
    <row r="66" spans="1:22" s="363" customFormat="1">
      <c r="A66" s="333"/>
      <c r="B66" s="491" t="s">
        <v>1035</v>
      </c>
      <c r="C66" s="494" t="s">
        <v>1616</v>
      </c>
      <c r="D66" s="353" t="str">
        <f ca="1">IF(ISERROR(OFFSET('HARGA SATUAN'!$D$6,MATCH(RAB!C66,'HARGA SATUAN'!$C$7:$C$1492,0),0)),"",OFFSET('HARGA SATUAN'!$D$6,MATCH(RAB!C66,'HARGA SATUAN'!$C$7:$C$1492,0),0))</f>
        <v/>
      </c>
      <c r="E66" s="354" t="str">
        <f ca="1">IF(B66="+","Unit",IF(ISERROR(OFFSET('HARGA SATUAN'!$E$6,MATCH(RAB!C66,'HARGA SATUAN'!$C$7:$C$1492,0),0)),"",OFFSET('HARGA SATUAN'!$E$6,MATCH(RAB!C66,'HARGA SATUAN'!$C$7:$C$1492,0),0)))</f>
        <v>Unit</v>
      </c>
      <c r="F66" s="499">
        <v>1</v>
      </c>
      <c r="G66" s="355">
        <f ca="1">IF(ISERROR(OFFSET('HARGA SATUAN'!$I$6,MATCH(RAB!C66,'HARGA SATUAN'!$C$7:$C$1492,0),0)),0,OFFSET('HARGA SATUAN'!$I$6,MATCH(RAB!C66,'HARGA SATUAN'!$C$7:$C$1492,0),0))</f>
        <v>0</v>
      </c>
      <c r="H66" s="356">
        <f t="shared" ca="1" si="12"/>
        <v>0</v>
      </c>
      <c r="I66" s="356">
        <f t="shared" ca="1" si="13"/>
        <v>0</v>
      </c>
      <c r="J66" s="356">
        <f t="shared" ca="1" si="14"/>
        <v>0</v>
      </c>
      <c r="K66" s="357">
        <f t="shared" ca="1" si="15"/>
        <v>0</v>
      </c>
      <c r="L66" s="362"/>
      <c r="M66" s="362"/>
      <c r="N66" s="362"/>
      <c r="O66" s="358"/>
      <c r="P66" s="358"/>
      <c r="Q66" s="341"/>
      <c r="R66" s="333"/>
      <c r="S66" s="359"/>
      <c r="T66" s="338"/>
      <c r="U66" s="338"/>
      <c r="V66" s="338"/>
    </row>
    <row r="67" spans="1:22" s="363" customFormat="1">
      <c r="A67" s="333"/>
      <c r="B67" s="491">
        <v>1</v>
      </c>
      <c r="C67" s="494" t="s">
        <v>535</v>
      </c>
      <c r="D67" s="353" t="str">
        <f ca="1">IF(ISERROR(OFFSET('HARGA SATUAN'!$D$6,MATCH(RAB!C67,'HARGA SATUAN'!$C$7:$C$1492,0),0)),"",OFFSET('HARGA SATUAN'!$D$6,MATCH(RAB!C67,'HARGA SATUAN'!$C$7:$C$1492,0),0))</f>
        <v>MDU-KD</v>
      </c>
      <c r="E67" s="354" t="str">
        <f ca="1">IF(B67="+","Unit",IF(ISERROR(OFFSET('HARGA SATUAN'!$E$6,MATCH(RAB!C67,'HARGA SATUAN'!$C$7:$C$1492,0),0)),"",OFFSET('HARGA SATUAN'!$E$6,MATCH(RAB!C67,'HARGA SATUAN'!$C$7:$C$1492,0),0)))</f>
        <v>Bh</v>
      </c>
      <c r="F67" s="499">
        <v>1</v>
      </c>
      <c r="G67" s="355">
        <f ca="1">IF(ISERROR(OFFSET('HARGA SATUAN'!$I$6,MATCH(RAB!C67,'HARGA SATUAN'!$C$7:$C$1492,0),0)),0,OFFSET('HARGA SATUAN'!$I$6,MATCH(RAB!C67,'HARGA SATUAN'!$C$7:$C$1492,0),0))</f>
        <v>848250</v>
      </c>
      <c r="H67" s="356">
        <f t="shared" ca="1" si="12"/>
        <v>848250</v>
      </c>
      <c r="I67" s="356">
        <f t="shared" ca="1" si="13"/>
        <v>0</v>
      </c>
      <c r="J67" s="356">
        <f t="shared" ca="1" si="14"/>
        <v>0</v>
      </c>
      <c r="K67" s="357">
        <f t="shared" ca="1" si="15"/>
        <v>848250</v>
      </c>
      <c r="L67" s="362"/>
      <c r="M67" s="362"/>
      <c r="N67" s="362"/>
      <c r="O67" s="358"/>
      <c r="P67" s="358"/>
      <c r="Q67" s="341"/>
      <c r="R67" s="333"/>
      <c r="S67" s="359"/>
      <c r="T67" s="338"/>
      <c r="U67" s="338"/>
      <c r="V67" s="338"/>
    </row>
    <row r="68" spans="1:22" s="363" customFormat="1">
      <c r="A68" s="333"/>
      <c r="B68" s="491">
        <v>2</v>
      </c>
      <c r="C68" s="109" t="s">
        <v>62</v>
      </c>
      <c r="D68" s="353" t="str">
        <f ca="1">IF(ISERROR(OFFSET('HARGA SATUAN'!$D$6,MATCH(RAB!C68,'HARGA SATUAN'!$C$7:$C$1492,0),0)),"",OFFSET('HARGA SATUAN'!$D$6,MATCH(RAB!C68,'HARGA SATUAN'!$C$7:$C$1492,0),0))</f>
        <v>HDW</v>
      </c>
      <c r="E68" s="354" t="str">
        <f ca="1">IF(B68="+","Unit",IF(ISERROR(OFFSET('HARGA SATUAN'!$E$6,MATCH(RAB!C68,'HARGA SATUAN'!$C$7:$C$1492,0),0)),"",OFFSET('HARGA SATUAN'!$E$6,MATCH(RAB!C68,'HARGA SATUAN'!$C$7:$C$1492,0),0)))</f>
        <v>Bh</v>
      </c>
      <c r="F68" s="499">
        <v>1</v>
      </c>
      <c r="G68" s="355">
        <f ca="1">IF(ISERROR(OFFSET('HARGA SATUAN'!$I$6,MATCH(RAB!C68,'HARGA SATUAN'!$C$7:$C$1492,0),0)),0,OFFSET('HARGA SATUAN'!$I$6,MATCH(RAB!C68,'HARGA SATUAN'!$C$7:$C$1492,0),0))</f>
        <v>32500</v>
      </c>
      <c r="H68" s="356">
        <f t="shared" ca="1" si="12"/>
        <v>0</v>
      </c>
      <c r="I68" s="356">
        <f t="shared" ca="1" si="13"/>
        <v>32500</v>
      </c>
      <c r="J68" s="356">
        <f t="shared" ca="1" si="14"/>
        <v>0</v>
      </c>
      <c r="K68" s="357">
        <f t="shared" ca="1" si="15"/>
        <v>32500</v>
      </c>
      <c r="L68" s="362"/>
      <c r="M68" s="362"/>
      <c r="N68" s="362"/>
      <c r="O68" s="358"/>
      <c r="P68" s="358"/>
      <c r="Q68" s="341"/>
      <c r="R68" s="333"/>
      <c r="S68" s="359"/>
      <c r="T68" s="338"/>
      <c r="U68" s="338"/>
      <c r="V68" s="338"/>
    </row>
    <row r="69" spans="1:22" s="363" customFormat="1">
      <c r="A69" s="333"/>
      <c r="B69" s="491">
        <v>3</v>
      </c>
      <c r="C69" s="494" t="s">
        <v>187</v>
      </c>
      <c r="D69" s="353" t="str">
        <f ca="1">IF(ISERROR(OFFSET('HARGA SATUAN'!$D$6,MATCH(RAB!C69,'HARGA SATUAN'!$C$7:$C$1492,0),0)),"",OFFSET('HARGA SATUAN'!$D$6,MATCH(RAB!C69,'HARGA SATUAN'!$C$7:$C$1492,0),0))</f>
        <v>HDW</v>
      </c>
      <c r="E69" s="354" t="str">
        <f ca="1">IF(B69="+","Unit",IF(ISERROR(OFFSET('HARGA SATUAN'!$E$6,MATCH(RAB!C69,'HARGA SATUAN'!$C$7:$C$1492,0),0)),"",OFFSET('HARGA SATUAN'!$E$6,MATCH(RAB!C69,'HARGA SATUAN'!$C$7:$C$1492,0),0)))</f>
        <v>Bh</v>
      </c>
      <c r="F69" s="499">
        <v>1</v>
      </c>
      <c r="G69" s="355">
        <f ca="1">IF(ISERROR(OFFSET('HARGA SATUAN'!$I$6,MATCH(RAB!C69,'HARGA SATUAN'!$C$7:$C$1492,0),0)),0,OFFSET('HARGA SATUAN'!$I$6,MATCH(RAB!C69,'HARGA SATUAN'!$C$7:$C$1492,0),0))</f>
        <v>17100</v>
      </c>
      <c r="H69" s="356">
        <f t="shared" ca="1" si="12"/>
        <v>0</v>
      </c>
      <c r="I69" s="356">
        <f t="shared" ca="1" si="13"/>
        <v>17100</v>
      </c>
      <c r="J69" s="356">
        <f t="shared" ca="1" si="14"/>
        <v>0</v>
      </c>
      <c r="K69" s="357">
        <f t="shared" ca="1" si="15"/>
        <v>17100</v>
      </c>
      <c r="L69" s="362"/>
      <c r="M69" s="362"/>
      <c r="N69" s="362"/>
      <c r="O69" s="358"/>
      <c r="P69" s="358"/>
      <c r="Q69" s="341"/>
      <c r="R69" s="333"/>
      <c r="S69" s="359"/>
      <c r="T69" s="338"/>
      <c r="U69" s="338"/>
      <c r="V69" s="338"/>
    </row>
    <row r="70" spans="1:22" s="363" customFormat="1">
      <c r="A70" s="333"/>
      <c r="B70" s="491">
        <v>4</v>
      </c>
      <c r="C70" s="109" t="s">
        <v>174</v>
      </c>
      <c r="D70" s="353" t="str">
        <f ca="1">IF(ISERROR(OFFSET('HARGA SATUAN'!$D$6,MATCH(RAB!C70,'HARGA SATUAN'!$C$7:$C$1492,0),0)),"",OFFSET('HARGA SATUAN'!$D$6,MATCH(RAB!C70,'HARGA SATUAN'!$C$7:$C$1492,0),0))</f>
        <v>HDW</v>
      </c>
      <c r="E70" s="354" t="str">
        <f ca="1">IF(B70="+","Unit",IF(ISERROR(OFFSET('HARGA SATUAN'!$E$6,MATCH(RAB!C70,'HARGA SATUAN'!$C$7:$C$1492,0),0)),"",OFFSET('HARGA SATUAN'!$E$6,MATCH(RAB!C70,'HARGA SATUAN'!$C$7:$C$1492,0),0)))</f>
        <v>Bh</v>
      </c>
      <c r="F70" s="499">
        <v>1</v>
      </c>
      <c r="G70" s="355">
        <f ca="1">IF(ISERROR(OFFSET('HARGA SATUAN'!$I$6,MATCH(RAB!C70,'HARGA SATUAN'!$C$7:$C$1492,0),0)),0,OFFSET('HARGA SATUAN'!$I$6,MATCH(RAB!C70,'HARGA SATUAN'!$C$7:$C$1492,0),0))</f>
        <v>67700</v>
      </c>
      <c r="H70" s="356">
        <f t="shared" ca="1" si="12"/>
        <v>0</v>
      </c>
      <c r="I70" s="356">
        <f t="shared" ca="1" si="13"/>
        <v>67700</v>
      </c>
      <c r="J70" s="356">
        <f t="shared" ca="1" si="14"/>
        <v>0</v>
      </c>
      <c r="K70" s="357">
        <f t="shared" ca="1" si="15"/>
        <v>67700</v>
      </c>
      <c r="L70" s="362"/>
      <c r="M70" s="362"/>
      <c r="N70" s="362"/>
      <c r="O70" s="358"/>
      <c r="P70" s="358"/>
      <c r="Q70" s="341"/>
      <c r="R70" s="333"/>
      <c r="S70" s="359"/>
      <c r="T70" s="338"/>
      <c r="U70" s="338"/>
      <c r="V70" s="338"/>
    </row>
    <row r="71" spans="1:22" s="363" customFormat="1">
      <c r="A71" s="333"/>
      <c r="B71" s="491">
        <v>5</v>
      </c>
      <c r="C71" s="494" t="s">
        <v>747</v>
      </c>
      <c r="D71" s="353" t="str">
        <f ca="1">IF(ISERROR(OFFSET('HARGA SATUAN'!$D$6,MATCH(RAB!C71,'HARGA SATUAN'!$C$7:$C$1492,0),0)),"",OFFSET('HARGA SATUAN'!$D$6,MATCH(RAB!C71,'HARGA SATUAN'!$C$7:$C$1492,0),0))</f>
        <v>JASA</v>
      </c>
      <c r="E71" s="354" t="str">
        <f ca="1">IF(B71="+","Unit",IF(ISERROR(OFFSET('HARGA SATUAN'!$E$6,MATCH(RAB!C71,'HARGA SATUAN'!$C$7:$C$1492,0),0)),"",OFFSET('HARGA SATUAN'!$E$6,MATCH(RAB!C71,'HARGA SATUAN'!$C$7:$C$1492,0),0)))</f>
        <v>Unit</v>
      </c>
      <c r="F71" s="499">
        <v>1</v>
      </c>
      <c r="G71" s="355">
        <f ca="1">IF(ISERROR(OFFSET('HARGA SATUAN'!$I$6,MATCH(RAB!C71,'HARGA SATUAN'!$C$7:$C$1492,0),0)),0,OFFSET('HARGA SATUAN'!$I$6,MATCH(RAB!C71,'HARGA SATUAN'!$C$7:$C$1492,0),0))</f>
        <v>58400</v>
      </c>
      <c r="H71" s="356">
        <f t="shared" ca="1" si="12"/>
        <v>0</v>
      </c>
      <c r="I71" s="356">
        <f t="shared" ca="1" si="13"/>
        <v>0</v>
      </c>
      <c r="J71" s="356">
        <f t="shared" ca="1" si="14"/>
        <v>58400</v>
      </c>
      <c r="K71" s="357">
        <f t="shared" ca="1" si="15"/>
        <v>58400</v>
      </c>
      <c r="L71" s="362"/>
      <c r="M71" s="362"/>
      <c r="N71" s="362"/>
      <c r="O71" s="358"/>
      <c r="P71" s="358"/>
      <c r="Q71" s="341"/>
      <c r="R71" s="333"/>
      <c r="S71" s="359"/>
      <c r="T71" s="338"/>
      <c r="U71" s="338"/>
      <c r="V71" s="338"/>
    </row>
    <row r="72" spans="1:22" s="363" customFormat="1">
      <c r="A72" s="333"/>
      <c r="B72" s="489"/>
      <c r="C72" s="490"/>
      <c r="D72" s="353" t="str">
        <f ca="1">IF(ISERROR(OFFSET('HARGA SATUAN'!$D$6,MATCH(RAB!C72,'HARGA SATUAN'!$C$7:$C$1492,0),0)),"",OFFSET('HARGA SATUAN'!$D$6,MATCH(RAB!C72,'HARGA SATUAN'!$C$7:$C$1492,0),0))</f>
        <v/>
      </c>
      <c r="E72" s="354" t="str">
        <f ca="1">IF(B72="+","Unit",IF(ISERROR(OFFSET('HARGA SATUAN'!$E$6,MATCH(RAB!C72,'HARGA SATUAN'!$C$7:$C$1492,0),0)),"",OFFSET('HARGA SATUAN'!$E$6,MATCH(RAB!C72,'HARGA SATUAN'!$C$7:$C$1492,0),0)))</f>
        <v/>
      </c>
      <c r="F72" s="361"/>
      <c r="G72" s="355">
        <f ca="1">IF(ISERROR(OFFSET('HARGA SATUAN'!$I$6,MATCH(RAB!C72,'HARGA SATUAN'!$C$7:$C$1492,0),0)),0,OFFSET('HARGA SATUAN'!$I$6,MATCH(RAB!C72,'HARGA SATUAN'!$C$7:$C$1492,0),0))</f>
        <v>0</v>
      </c>
      <c r="H72" s="356">
        <f t="shared" ca="1" si="12"/>
        <v>0</v>
      </c>
      <c r="I72" s="356">
        <f t="shared" ca="1" si="13"/>
        <v>0</v>
      </c>
      <c r="J72" s="356">
        <f t="shared" ca="1" si="14"/>
        <v>0</v>
      </c>
      <c r="K72" s="357">
        <f t="shared" ca="1" si="15"/>
        <v>0</v>
      </c>
      <c r="L72" s="362"/>
      <c r="M72" s="362"/>
      <c r="N72" s="362"/>
      <c r="O72" s="358"/>
      <c r="P72" s="358"/>
      <c r="Q72" s="341"/>
      <c r="R72" s="333"/>
      <c r="S72" s="359"/>
      <c r="T72" s="338"/>
      <c r="U72" s="338"/>
      <c r="V72" s="338"/>
    </row>
    <row r="73" spans="1:22" s="363" customFormat="1">
      <c r="A73" s="333"/>
      <c r="B73" s="489">
        <v>1</v>
      </c>
      <c r="C73" s="109" t="s">
        <v>65</v>
      </c>
      <c r="D73" s="353" t="str">
        <f ca="1">IF(ISERROR(OFFSET('HARGA SATUAN'!$D$6,MATCH(RAB!C73,'HARGA SATUAN'!$C$7:$C$1492,0),0)),"",OFFSET('HARGA SATUAN'!$D$6,MATCH(RAB!C73,'HARGA SATUAN'!$C$7:$C$1492,0),0))</f>
        <v>MDU-KD</v>
      </c>
      <c r="E73" s="354" t="str">
        <f ca="1">IF(B73="+","Unit",IF(ISERROR(OFFSET('HARGA SATUAN'!$E$6,MATCH(RAB!C73,'HARGA SATUAN'!$C$7:$C$1492,0),0)),"",OFFSET('HARGA SATUAN'!$E$6,MATCH(RAB!C73,'HARGA SATUAN'!$C$7:$C$1492,0),0)))</f>
        <v>Mtr</v>
      </c>
      <c r="F73" s="361">
        <f>275*2</f>
        <v>550</v>
      </c>
      <c r="G73" s="355">
        <f ca="1">IF(ISERROR(OFFSET('HARGA SATUAN'!$I$6,MATCH(RAB!C73,'HARGA SATUAN'!$C$7:$C$1492,0),0)),0,OFFSET('HARGA SATUAN'!$I$6,MATCH(RAB!C73,'HARGA SATUAN'!$C$7:$C$1492,0),0))</f>
        <v>14200</v>
      </c>
      <c r="H73" s="356">
        <f t="shared" ref="H73:H76" ca="1" si="16">IF(OR(D73="MDU",D73="MDU-KD"),(IF($O$3="RAB NON MDU","PLN KD",G73*F73)),0)</f>
        <v>7810000</v>
      </c>
      <c r="I73" s="356">
        <f t="shared" ref="I73:I76" ca="1" si="17">IF(D73="HDW",G73*F73,0)</f>
        <v>0</v>
      </c>
      <c r="J73" s="356">
        <f t="shared" ref="J73:J76" ca="1" si="18">IF(D73="JASA",G73*F73,0)</f>
        <v>0</v>
      </c>
      <c r="K73" s="357">
        <f t="shared" ref="K73:K76" ca="1" si="19">SUM(H73:J73)</f>
        <v>7810000</v>
      </c>
      <c r="L73" s="362"/>
      <c r="M73" s="362"/>
      <c r="N73" s="362"/>
      <c r="O73" s="358"/>
      <c r="P73" s="358"/>
      <c r="Q73" s="341"/>
      <c r="R73" s="333"/>
      <c r="S73" s="359"/>
      <c r="T73" s="338"/>
      <c r="U73" s="338"/>
      <c r="V73" s="338"/>
    </row>
    <row r="74" spans="1:22" s="363" customFormat="1">
      <c r="A74" s="333"/>
      <c r="B74" s="489">
        <v>2</v>
      </c>
      <c r="C74" s="109" t="s">
        <v>316</v>
      </c>
      <c r="D74" s="353" t="str">
        <f ca="1">IF(ISERROR(OFFSET('HARGA SATUAN'!$D$6,MATCH(RAB!C74,'HARGA SATUAN'!$C$7:$C$1492,0),0)),"",OFFSET('HARGA SATUAN'!$D$6,MATCH(RAB!C74,'HARGA SATUAN'!$C$7:$C$1492,0),0))</f>
        <v>JASA</v>
      </c>
      <c r="E74" s="354" t="str">
        <f ca="1">IF(B74="+","Unit",IF(ISERROR(OFFSET('HARGA SATUAN'!$E$6,MATCH(RAB!C74,'HARGA SATUAN'!$C$7:$C$1492,0),0)),"",OFFSET('HARGA SATUAN'!$E$6,MATCH(RAB!C74,'HARGA SATUAN'!$C$7:$C$1492,0),0)))</f>
        <v>Per 50 m</v>
      </c>
      <c r="F74" s="361">
        <f>F73/100</f>
        <v>5.5</v>
      </c>
      <c r="G74" s="355">
        <f ca="1">IF(ISERROR(OFFSET('HARGA SATUAN'!$I$6,MATCH(RAB!C74,'HARGA SATUAN'!$C$7:$C$1492,0),0)),0,OFFSET('HARGA SATUAN'!$I$6,MATCH(RAB!C74,'HARGA SATUAN'!$C$7:$C$1492,0),0))</f>
        <v>179300</v>
      </c>
      <c r="H74" s="356">
        <f t="shared" ca="1" si="16"/>
        <v>0</v>
      </c>
      <c r="I74" s="356">
        <f t="shared" ca="1" si="17"/>
        <v>0</v>
      </c>
      <c r="J74" s="356">
        <f t="shared" ca="1" si="18"/>
        <v>986150</v>
      </c>
      <c r="K74" s="357">
        <f t="shared" ca="1" si="19"/>
        <v>986150</v>
      </c>
      <c r="L74" s="362"/>
      <c r="M74" s="362"/>
      <c r="N74" s="362"/>
      <c r="O74" s="358"/>
      <c r="P74" s="358"/>
      <c r="Q74" s="341"/>
      <c r="R74" s="333"/>
      <c r="S74" s="359"/>
      <c r="T74" s="338"/>
      <c r="U74" s="338"/>
      <c r="V74" s="338"/>
    </row>
    <row r="75" spans="1:22" s="363" customFormat="1">
      <c r="A75" s="333"/>
      <c r="B75" s="489"/>
      <c r="C75" s="490"/>
      <c r="D75" s="353" t="str">
        <f ca="1">IF(ISERROR(OFFSET('HARGA SATUAN'!$D$6,MATCH(RAB!C75,'HARGA SATUAN'!$C$7:$C$1492,0),0)),"",OFFSET('HARGA SATUAN'!$D$6,MATCH(RAB!C75,'HARGA SATUAN'!$C$7:$C$1492,0),0))</f>
        <v/>
      </c>
      <c r="E75" s="354" t="str">
        <f ca="1">IF(B75="+","Unit",IF(ISERROR(OFFSET('HARGA SATUAN'!$E$6,MATCH(RAB!C75,'HARGA SATUAN'!$C$7:$C$1492,0),0)),"",OFFSET('HARGA SATUAN'!$E$6,MATCH(RAB!C75,'HARGA SATUAN'!$C$7:$C$1492,0),0)))</f>
        <v/>
      </c>
      <c r="F75" s="361"/>
      <c r="G75" s="355">
        <f ca="1">IF(ISERROR(OFFSET('HARGA SATUAN'!$I$6,MATCH(RAB!C75,'HARGA SATUAN'!$C$7:$C$1492,0),0)),0,OFFSET('HARGA SATUAN'!$I$6,MATCH(RAB!C75,'HARGA SATUAN'!$C$7:$C$1492,0),0))</f>
        <v>0</v>
      </c>
      <c r="H75" s="356">
        <f t="shared" ca="1" si="16"/>
        <v>0</v>
      </c>
      <c r="I75" s="356">
        <f t="shared" ca="1" si="17"/>
        <v>0</v>
      </c>
      <c r="J75" s="356">
        <f t="shared" ca="1" si="18"/>
        <v>0</v>
      </c>
      <c r="K75" s="357">
        <f t="shared" ca="1" si="19"/>
        <v>0</v>
      </c>
      <c r="L75" s="362"/>
      <c r="M75" s="362"/>
      <c r="N75" s="362"/>
      <c r="O75" s="358"/>
      <c r="P75" s="358"/>
      <c r="Q75" s="341"/>
      <c r="R75" s="333"/>
      <c r="S75" s="359"/>
      <c r="T75" s="338"/>
      <c r="U75" s="338"/>
      <c r="V75" s="338"/>
    </row>
    <row r="76" spans="1:22" s="363" customFormat="1">
      <c r="A76" s="333"/>
      <c r="B76" s="488" t="s">
        <v>524</v>
      </c>
      <c r="C76" s="492" t="s">
        <v>1617</v>
      </c>
      <c r="D76" s="353" t="str">
        <f ca="1">IF(ISERROR(OFFSET('HARGA SATUAN'!$D$6,MATCH(RAB!C76,'HARGA SATUAN'!$C$7:$C$1492,0),0)),"",OFFSET('HARGA SATUAN'!$D$6,MATCH(RAB!C76,'HARGA SATUAN'!$C$7:$C$1492,0),0))</f>
        <v/>
      </c>
      <c r="E76" s="354" t="str">
        <f ca="1">IF(B76="+","Unit",IF(ISERROR(OFFSET('HARGA SATUAN'!$E$6,MATCH(RAB!C76,'HARGA SATUAN'!$C$7:$C$1492,0),0)),"",OFFSET('HARGA SATUAN'!$E$6,MATCH(RAB!C76,'HARGA SATUAN'!$C$7:$C$1492,0),0)))</f>
        <v/>
      </c>
      <c r="F76" s="361"/>
      <c r="G76" s="355">
        <f ca="1">IF(ISERROR(OFFSET('HARGA SATUAN'!$I$6,MATCH(RAB!C76,'HARGA SATUAN'!$C$7:$C$1492,0),0)),0,OFFSET('HARGA SATUAN'!$I$6,MATCH(RAB!C76,'HARGA SATUAN'!$C$7:$C$1492,0),0))</f>
        <v>0</v>
      </c>
      <c r="H76" s="356">
        <f t="shared" ca="1" si="16"/>
        <v>0</v>
      </c>
      <c r="I76" s="356">
        <f t="shared" ca="1" si="17"/>
        <v>0</v>
      </c>
      <c r="J76" s="356">
        <f t="shared" ca="1" si="18"/>
        <v>0</v>
      </c>
      <c r="K76" s="357">
        <f t="shared" ca="1" si="19"/>
        <v>0</v>
      </c>
      <c r="L76" s="362"/>
      <c r="M76" s="362"/>
      <c r="N76" s="362"/>
      <c r="O76" s="358"/>
      <c r="P76" s="358"/>
      <c r="Q76" s="341"/>
      <c r="R76" s="333"/>
      <c r="S76" s="359"/>
      <c r="T76" s="338"/>
      <c r="U76" s="338"/>
      <c r="V76" s="338"/>
    </row>
    <row r="77" spans="1:22" s="363" customFormat="1">
      <c r="A77" s="333"/>
      <c r="B77" s="488"/>
      <c r="C77" s="492"/>
      <c r="D77" s="353" t="str">
        <f ca="1">IF(ISERROR(OFFSET('HARGA SATUAN'!$D$6,MATCH(RAB!C77,'HARGA SATUAN'!$C$7:$C$1492,0),0)),"",OFFSET('HARGA SATUAN'!$D$6,MATCH(RAB!C77,'HARGA SATUAN'!$C$7:$C$1492,0),0))</f>
        <v/>
      </c>
      <c r="E77" s="354" t="str">
        <f ca="1">IF(B77="+","Unit",IF(ISERROR(OFFSET('HARGA SATUAN'!$E$6,MATCH(RAB!C77,'HARGA SATUAN'!$C$7:$C$1492,0),0)),"",OFFSET('HARGA SATUAN'!$E$6,MATCH(RAB!C77,'HARGA SATUAN'!$C$7:$C$1492,0),0)))</f>
        <v/>
      </c>
      <c r="F77" s="361"/>
      <c r="G77" s="355">
        <f ca="1">IF(ISERROR(OFFSET('HARGA SATUAN'!$I$6,MATCH(RAB!C77,'HARGA SATUAN'!$C$7:$C$1492,0),0)),0,OFFSET('HARGA SATUAN'!$I$6,MATCH(RAB!C77,'HARGA SATUAN'!$C$7:$C$1492,0),0))</f>
        <v>0</v>
      </c>
      <c r="H77" s="356">
        <f t="shared" ca="1" si="12"/>
        <v>0</v>
      </c>
      <c r="I77" s="356">
        <f t="shared" ca="1" si="13"/>
        <v>0</v>
      </c>
      <c r="J77" s="356">
        <f t="shared" ca="1" si="14"/>
        <v>0</v>
      </c>
      <c r="K77" s="357">
        <f t="shared" ca="1" si="15"/>
        <v>0</v>
      </c>
      <c r="L77" s="362"/>
      <c r="M77" s="362"/>
      <c r="N77" s="362"/>
      <c r="O77" s="358"/>
      <c r="P77" s="358"/>
      <c r="Q77" s="341"/>
      <c r="R77" s="333"/>
      <c r="S77" s="359"/>
      <c r="T77" s="338"/>
      <c r="U77" s="338"/>
      <c r="V77" s="338"/>
    </row>
    <row r="78" spans="1:22" s="360" customFormat="1">
      <c r="A78" s="333"/>
      <c r="B78" s="491" t="s">
        <v>1035</v>
      </c>
      <c r="C78" s="494" t="s">
        <v>1618</v>
      </c>
      <c r="D78" s="353" t="str">
        <f ca="1">IF(ISERROR(OFFSET('HARGA SATUAN'!$D$6,MATCH(RAB!C78,'HARGA SATUAN'!$C$7:$C$1492,0),0)),"",OFFSET('HARGA SATUAN'!$D$6,MATCH(RAB!C78,'HARGA SATUAN'!$C$7:$C$1492,0),0))</f>
        <v/>
      </c>
      <c r="E78" s="354" t="str">
        <f ca="1">IF(B78="+","Unit",IF(ISERROR(OFFSET('HARGA SATUAN'!$E$6,MATCH(RAB!C78,'HARGA SATUAN'!$C$7:$C$1492,0),0)),"",OFFSET('HARGA SATUAN'!$E$6,MATCH(RAB!C78,'HARGA SATUAN'!$C$7:$C$1492,0),0)))</f>
        <v>Unit</v>
      </c>
      <c r="F78" s="503">
        <v>6</v>
      </c>
      <c r="G78" s="355">
        <f ca="1">IF(ISERROR(OFFSET('HARGA SATUAN'!$I$6,MATCH(RAB!C78,'HARGA SATUAN'!$C$7:$C$1492,0),0)),0,OFFSET('HARGA SATUAN'!$I$6,MATCH(RAB!C78,'HARGA SATUAN'!$C$7:$C$1492,0),0))</f>
        <v>0</v>
      </c>
      <c r="H78" s="356">
        <f t="shared" ca="1" si="12"/>
        <v>0</v>
      </c>
      <c r="I78" s="356">
        <f t="shared" ca="1" si="13"/>
        <v>0</v>
      </c>
      <c r="J78" s="356">
        <f t="shared" ca="1" si="14"/>
        <v>0</v>
      </c>
      <c r="K78" s="357">
        <f t="shared" ca="1" si="15"/>
        <v>0</v>
      </c>
      <c r="L78" s="339"/>
      <c r="M78" s="339"/>
      <c r="N78" s="362"/>
      <c r="O78" s="341"/>
      <c r="P78" s="387"/>
      <c r="Q78" s="341"/>
    </row>
    <row r="79" spans="1:22" s="360" customFormat="1">
      <c r="A79" s="333"/>
      <c r="B79" s="491">
        <v>1</v>
      </c>
      <c r="C79" s="494" t="s">
        <v>229</v>
      </c>
      <c r="D79" s="353" t="str">
        <f ca="1">IF(ISERROR(OFFSET('HARGA SATUAN'!$D$6,MATCH(RAB!C79,'HARGA SATUAN'!$C$7:$C$1492,0),0)),"",OFFSET('HARGA SATUAN'!$D$6,MATCH(RAB!C79,'HARGA SATUAN'!$C$7:$C$1492,0),0))</f>
        <v>HDW</v>
      </c>
      <c r="E79" s="354" t="str">
        <f ca="1">IF(B79="+","Unit",IF(ISERROR(OFFSET('HARGA SATUAN'!$E$6,MATCH(RAB!C79,'HARGA SATUAN'!$C$7:$C$1492,0),0)),"",OFFSET('HARGA SATUAN'!$E$6,MATCH(RAB!C79,'HARGA SATUAN'!$C$7:$C$1492,0),0)))</f>
        <v>Bh</v>
      </c>
      <c r="F79" s="503">
        <v>6</v>
      </c>
      <c r="G79" s="355">
        <f ca="1">IF(ISERROR(OFFSET('HARGA SATUAN'!$I$6,MATCH(RAB!C79,'HARGA SATUAN'!$C$7:$C$1492,0),0)),0,OFFSET('HARGA SATUAN'!$I$6,MATCH(RAB!C79,'HARGA SATUAN'!$C$7:$C$1492,0),0))</f>
        <v>4212</v>
      </c>
      <c r="H79" s="356">
        <f t="shared" ref="H79:H119" ca="1" si="20">IF(OR(D79="MDU",D79="MDU-KD"),(IF($O$3="RAB NON MDU","PLN KD",G79*F79)),0)</f>
        <v>0</v>
      </c>
      <c r="I79" s="356">
        <f t="shared" ref="I79:I119" ca="1" si="21">IF(D79="HDW",G79*F79,0)</f>
        <v>25272</v>
      </c>
      <c r="J79" s="356">
        <f t="shared" ref="J79:J119" ca="1" si="22">IF(D79="JASA",G79*F79,0)</f>
        <v>0</v>
      </c>
      <c r="K79" s="357">
        <f t="shared" ref="K79:K119" ca="1" si="23">SUM(H79:J79)</f>
        <v>25272</v>
      </c>
      <c r="L79" s="339"/>
      <c r="M79" s="339"/>
      <c r="N79" s="362"/>
      <c r="O79" s="341"/>
      <c r="P79" s="387"/>
      <c r="Q79" s="341"/>
    </row>
    <row r="80" spans="1:22" s="360" customFormat="1">
      <c r="A80" s="333"/>
      <c r="B80" s="491">
        <v>2</v>
      </c>
      <c r="C80" s="494" t="s">
        <v>266</v>
      </c>
      <c r="D80" s="353" t="str">
        <f ca="1">IF(ISERROR(OFFSET('HARGA SATUAN'!$D$6,MATCH(RAB!C80,'HARGA SATUAN'!$C$7:$C$1492,0),0)),"",OFFSET('HARGA SATUAN'!$D$6,MATCH(RAB!C80,'HARGA SATUAN'!$C$7:$C$1492,0),0))</f>
        <v>HDW</v>
      </c>
      <c r="E80" s="354" t="str">
        <f ca="1">IF(B80="+","Unit",IF(ISERROR(OFFSET('HARGA SATUAN'!$E$6,MATCH(RAB!C80,'HARGA SATUAN'!$C$7:$C$1492,0),0)),"",OFFSET('HARGA SATUAN'!$E$6,MATCH(RAB!C80,'HARGA SATUAN'!$C$7:$C$1492,0),0)))</f>
        <v>Mtr</v>
      </c>
      <c r="F80" s="503">
        <v>6</v>
      </c>
      <c r="G80" s="355">
        <f ca="1">IF(ISERROR(OFFSET('HARGA SATUAN'!$I$6,MATCH(RAB!C80,'HARGA SATUAN'!$C$7:$C$1492,0),0)),0,OFFSET('HARGA SATUAN'!$I$6,MATCH(RAB!C80,'HARGA SATUAN'!$C$7:$C$1492,0),0))</f>
        <v>23310</v>
      </c>
      <c r="H80" s="356">
        <f t="shared" ca="1" si="20"/>
        <v>0</v>
      </c>
      <c r="I80" s="356">
        <f t="shared" ca="1" si="21"/>
        <v>139860</v>
      </c>
      <c r="J80" s="356">
        <f t="shared" ca="1" si="22"/>
        <v>0</v>
      </c>
      <c r="K80" s="357">
        <f t="shared" ca="1" si="23"/>
        <v>139860</v>
      </c>
      <c r="L80" s="339"/>
      <c r="M80" s="339"/>
      <c r="N80" s="362"/>
      <c r="O80" s="341"/>
      <c r="P80" s="387"/>
      <c r="Q80" s="341"/>
    </row>
    <row r="81" spans="1:17" s="360" customFormat="1">
      <c r="A81" s="333"/>
      <c r="B81" s="491">
        <v>3</v>
      </c>
      <c r="C81" s="494" t="s">
        <v>35</v>
      </c>
      <c r="D81" s="353" t="str">
        <f ca="1">IF(ISERROR(OFFSET('HARGA SATUAN'!$D$6,MATCH(RAB!C81,'HARGA SATUAN'!$C$7:$C$1492,0),0)),"",OFFSET('HARGA SATUAN'!$D$6,MATCH(RAB!C81,'HARGA SATUAN'!$C$7:$C$1492,0),0))</f>
        <v>HDW</v>
      </c>
      <c r="E81" s="354" t="str">
        <f ca="1">IF(B81="+","Unit",IF(ISERROR(OFFSET('HARGA SATUAN'!$E$6,MATCH(RAB!C81,'HARGA SATUAN'!$C$7:$C$1492,0),0)),"",OFFSET('HARGA SATUAN'!$E$6,MATCH(RAB!C81,'HARGA SATUAN'!$C$7:$C$1492,0),0)))</f>
        <v>Bh</v>
      </c>
      <c r="F81" s="503">
        <v>6</v>
      </c>
      <c r="G81" s="355">
        <f ca="1">IF(ISERROR(OFFSET('HARGA SATUAN'!$I$6,MATCH(RAB!C81,'HARGA SATUAN'!$C$7:$C$1492,0),0)),0,OFFSET('HARGA SATUAN'!$I$6,MATCH(RAB!C81,'HARGA SATUAN'!$C$7:$C$1492,0),0))</f>
        <v>2300</v>
      </c>
      <c r="H81" s="356">
        <f t="shared" ca="1" si="20"/>
        <v>0</v>
      </c>
      <c r="I81" s="356">
        <f t="shared" ca="1" si="21"/>
        <v>13800</v>
      </c>
      <c r="J81" s="356">
        <f t="shared" ca="1" si="22"/>
        <v>0</v>
      </c>
      <c r="K81" s="357">
        <f t="shared" ca="1" si="23"/>
        <v>13800</v>
      </c>
      <c r="L81" s="339"/>
      <c r="M81" s="339"/>
      <c r="N81" s="362"/>
      <c r="O81" s="341"/>
      <c r="P81" s="387"/>
      <c r="Q81" s="341"/>
    </row>
    <row r="82" spans="1:17" s="360" customFormat="1">
      <c r="A82" s="333"/>
      <c r="B82" s="491">
        <v>4</v>
      </c>
      <c r="C82" s="494" t="s">
        <v>609</v>
      </c>
      <c r="D82" s="353" t="str">
        <f ca="1">IF(ISERROR(OFFSET('HARGA SATUAN'!$D$6,MATCH(RAB!C82,'HARGA SATUAN'!$C$7:$C$1492,0),0)),"",OFFSET('HARGA SATUAN'!$D$6,MATCH(RAB!C82,'HARGA SATUAN'!$C$7:$C$1492,0),0))</f>
        <v>HDW</v>
      </c>
      <c r="E82" s="354" t="str">
        <f ca="1">IF(B82="+","Unit",IF(ISERROR(OFFSET('HARGA SATUAN'!$E$6,MATCH(RAB!C82,'HARGA SATUAN'!$C$7:$C$1492,0),0)),"",OFFSET('HARGA SATUAN'!$E$6,MATCH(RAB!C82,'HARGA SATUAN'!$C$7:$C$1492,0),0)))</f>
        <v>Bh</v>
      </c>
      <c r="F82" s="503">
        <v>6</v>
      </c>
      <c r="G82" s="355">
        <f ca="1">IF(ISERROR(OFFSET('HARGA SATUAN'!$I$6,MATCH(RAB!C82,'HARGA SATUAN'!$C$7:$C$1492,0),0)),0,OFFSET('HARGA SATUAN'!$I$6,MATCH(RAB!C82,'HARGA SATUAN'!$C$7:$C$1492,0),0))</f>
        <v>71000</v>
      </c>
      <c r="H82" s="356">
        <f t="shared" ca="1" si="20"/>
        <v>0</v>
      </c>
      <c r="I82" s="356">
        <f t="shared" ca="1" si="21"/>
        <v>426000</v>
      </c>
      <c r="J82" s="356">
        <f t="shared" ca="1" si="22"/>
        <v>0</v>
      </c>
      <c r="K82" s="357">
        <f t="shared" ca="1" si="23"/>
        <v>426000</v>
      </c>
      <c r="L82" s="339"/>
      <c r="M82" s="339"/>
      <c r="N82" s="362"/>
      <c r="O82" s="341"/>
      <c r="P82" s="387"/>
      <c r="Q82" s="341"/>
    </row>
    <row r="83" spans="1:17" s="360" customFormat="1">
      <c r="A83" s="333"/>
      <c r="B83" s="491">
        <v>5</v>
      </c>
      <c r="C83" s="494" t="s">
        <v>629</v>
      </c>
      <c r="D83" s="353" t="str">
        <f ca="1">IF(ISERROR(OFFSET('HARGA SATUAN'!$D$6,MATCH(RAB!C83,'HARGA SATUAN'!$C$7:$C$1492,0),0)),"",OFFSET('HARGA SATUAN'!$D$6,MATCH(RAB!C83,'HARGA SATUAN'!$C$7:$C$1492,0),0))</f>
        <v>JASA</v>
      </c>
      <c r="E83" s="354" t="str">
        <f ca="1">IF(B83="+","Unit",IF(ISERROR(OFFSET('HARGA SATUAN'!$E$6,MATCH(RAB!C83,'HARGA SATUAN'!$C$7:$C$1492,0),0)),"",OFFSET('HARGA SATUAN'!$E$6,MATCH(RAB!C83,'HARGA SATUAN'!$C$7:$C$1492,0),0)))</f>
        <v>Unit</v>
      </c>
      <c r="F83" s="503">
        <v>6</v>
      </c>
      <c r="G83" s="355">
        <f ca="1">IF(ISERROR(OFFSET('HARGA SATUAN'!$I$6,MATCH(RAB!C83,'HARGA SATUAN'!$C$7:$C$1492,0),0)),0,OFFSET('HARGA SATUAN'!$I$6,MATCH(RAB!C83,'HARGA SATUAN'!$C$7:$C$1492,0),0))</f>
        <v>29400</v>
      </c>
      <c r="H83" s="356">
        <f t="shared" ca="1" si="20"/>
        <v>0</v>
      </c>
      <c r="I83" s="356">
        <f t="shared" ca="1" si="21"/>
        <v>0</v>
      </c>
      <c r="J83" s="356">
        <f t="shared" ca="1" si="22"/>
        <v>176400</v>
      </c>
      <c r="K83" s="357">
        <f t="shared" ca="1" si="23"/>
        <v>176400</v>
      </c>
      <c r="L83" s="339"/>
      <c r="M83" s="339"/>
      <c r="N83" s="362"/>
      <c r="O83" s="341"/>
      <c r="P83" s="387"/>
      <c r="Q83" s="341"/>
    </row>
    <row r="84" spans="1:17" s="360" customFormat="1">
      <c r="A84" s="333"/>
      <c r="B84" s="488"/>
      <c r="C84" s="492"/>
      <c r="D84" s="353" t="str">
        <f ca="1">IF(ISERROR(OFFSET('HARGA SATUAN'!$D$6,MATCH(RAB!C84,'HARGA SATUAN'!$C$7:$C$1492,0),0)),"",OFFSET('HARGA SATUAN'!$D$6,MATCH(RAB!C84,'HARGA SATUAN'!$C$7:$C$1492,0),0))</f>
        <v/>
      </c>
      <c r="E84" s="354" t="str">
        <f ca="1">IF(B84="+","Unit",IF(ISERROR(OFFSET('HARGA SATUAN'!$E$6,MATCH(RAB!C84,'HARGA SATUAN'!$C$7:$C$1492,0),0)),"",OFFSET('HARGA SATUAN'!$E$6,MATCH(RAB!C84,'HARGA SATUAN'!$C$7:$C$1492,0),0)))</f>
        <v/>
      </c>
      <c r="F84" s="361"/>
      <c r="G84" s="355">
        <f ca="1">IF(ISERROR(OFFSET('HARGA SATUAN'!$I$6,MATCH(RAB!C84,'HARGA SATUAN'!$C$7:$C$1492,0),0)),0,OFFSET('HARGA SATUAN'!$I$6,MATCH(RAB!C84,'HARGA SATUAN'!$C$7:$C$1492,0),0))</f>
        <v>0</v>
      </c>
      <c r="H84" s="356">
        <f t="shared" ca="1" si="20"/>
        <v>0</v>
      </c>
      <c r="I84" s="356">
        <f t="shared" ca="1" si="21"/>
        <v>0</v>
      </c>
      <c r="J84" s="356">
        <f t="shared" ca="1" si="22"/>
        <v>0</v>
      </c>
      <c r="K84" s="357">
        <f t="shared" ca="1" si="23"/>
        <v>0</v>
      </c>
      <c r="L84" s="339"/>
      <c r="M84" s="339"/>
      <c r="N84" s="362"/>
      <c r="O84" s="341"/>
      <c r="P84" s="387"/>
      <c r="Q84" s="341"/>
    </row>
    <row r="85" spans="1:17" s="360" customFormat="1">
      <c r="A85" s="333"/>
      <c r="B85" s="491" t="s">
        <v>1035</v>
      </c>
      <c r="C85" s="494" t="s">
        <v>1619</v>
      </c>
      <c r="D85" s="353" t="str">
        <f ca="1">IF(ISERROR(OFFSET('HARGA SATUAN'!$D$6,MATCH(RAB!C85,'HARGA SATUAN'!$C$7:$C$1492,0),0)),"",OFFSET('HARGA SATUAN'!$D$6,MATCH(RAB!C85,'HARGA SATUAN'!$C$7:$C$1492,0),0))</f>
        <v/>
      </c>
      <c r="E85" s="354" t="str">
        <f ca="1">IF(B85="+","Unit",IF(ISERROR(OFFSET('HARGA SATUAN'!$E$6,MATCH(RAB!C85,'HARGA SATUAN'!$C$7:$C$1492,0),0)),"",OFFSET('HARGA SATUAN'!$E$6,MATCH(RAB!C85,'HARGA SATUAN'!$C$7:$C$1492,0),0)))</f>
        <v>Unit</v>
      </c>
      <c r="F85" s="503">
        <v>6</v>
      </c>
      <c r="G85" s="355">
        <f ca="1">IF(ISERROR(OFFSET('HARGA SATUAN'!$I$6,MATCH(RAB!C85,'HARGA SATUAN'!$C$7:$C$1492,0),0)),0,OFFSET('HARGA SATUAN'!$I$6,MATCH(RAB!C85,'HARGA SATUAN'!$C$7:$C$1492,0),0))</f>
        <v>0</v>
      </c>
      <c r="H85" s="356">
        <f t="shared" ca="1" si="20"/>
        <v>0</v>
      </c>
      <c r="I85" s="356">
        <f t="shared" ca="1" si="21"/>
        <v>0</v>
      </c>
      <c r="J85" s="356">
        <f t="shared" ca="1" si="22"/>
        <v>0</v>
      </c>
      <c r="K85" s="357">
        <f t="shared" ca="1" si="23"/>
        <v>0</v>
      </c>
      <c r="L85" s="339"/>
      <c r="M85" s="339"/>
      <c r="N85" s="362"/>
      <c r="O85" s="341"/>
      <c r="P85" s="387"/>
      <c r="Q85" s="341"/>
    </row>
    <row r="86" spans="1:17">
      <c r="B86" s="491">
        <v>1</v>
      </c>
      <c r="C86" s="494" t="s">
        <v>595</v>
      </c>
      <c r="D86" s="353" t="str">
        <f ca="1">IF(ISERROR(OFFSET('HARGA SATUAN'!$D$6,MATCH(RAB!C86,'HARGA SATUAN'!$C$7:$C$1492,0),0)),"",OFFSET('HARGA SATUAN'!$D$6,MATCH(RAB!C86,'HARGA SATUAN'!$C$7:$C$1492,0),0))</f>
        <v>HDW</v>
      </c>
      <c r="E86" s="354" t="str">
        <f ca="1">IF(B86="+","Unit",IF(ISERROR(OFFSET('HARGA SATUAN'!$E$6,MATCH(RAB!C86,'HARGA SATUAN'!$C$7:$C$1492,0),0)),"",OFFSET('HARGA SATUAN'!$E$6,MATCH(RAB!C86,'HARGA SATUAN'!$C$7:$C$1492,0),0)))</f>
        <v>Bh</v>
      </c>
      <c r="F86" s="503">
        <v>6</v>
      </c>
      <c r="G86" s="355">
        <f ca="1">IF(ISERROR(OFFSET('HARGA SATUAN'!$I$6,MATCH(RAB!C86,'HARGA SATUAN'!$C$7:$C$1492,0),0)),0,OFFSET('HARGA SATUAN'!$I$6,MATCH(RAB!C86,'HARGA SATUAN'!$C$7:$C$1492,0),0))</f>
        <v>78500</v>
      </c>
      <c r="H86" s="356">
        <f t="shared" ca="1" si="20"/>
        <v>0</v>
      </c>
      <c r="I86" s="356">
        <f t="shared" ca="1" si="21"/>
        <v>471000</v>
      </c>
      <c r="J86" s="356">
        <f t="shared" ca="1" si="22"/>
        <v>0</v>
      </c>
      <c r="K86" s="357">
        <f t="shared" ca="1" si="23"/>
        <v>471000</v>
      </c>
    </row>
    <row r="87" spans="1:17">
      <c r="B87" s="491">
        <v>2</v>
      </c>
      <c r="C87" s="494" t="s">
        <v>229</v>
      </c>
      <c r="D87" s="353" t="str">
        <f ca="1">IF(ISERROR(OFFSET('HARGA SATUAN'!$D$6,MATCH(RAB!C87,'HARGA SATUAN'!$C$7:$C$1492,0),0)),"",OFFSET('HARGA SATUAN'!$D$6,MATCH(RAB!C87,'HARGA SATUAN'!$C$7:$C$1492,0),0))</f>
        <v>HDW</v>
      </c>
      <c r="E87" s="354" t="str">
        <f ca="1">IF(B87="+","Unit",IF(ISERROR(OFFSET('HARGA SATUAN'!$E$6,MATCH(RAB!C87,'HARGA SATUAN'!$C$7:$C$1492,0),0)),"",OFFSET('HARGA SATUAN'!$E$6,MATCH(RAB!C87,'HARGA SATUAN'!$C$7:$C$1492,0),0)))</f>
        <v>Bh</v>
      </c>
      <c r="F87" s="503">
        <v>6</v>
      </c>
      <c r="G87" s="355">
        <f ca="1">IF(ISERROR(OFFSET('HARGA SATUAN'!$I$6,MATCH(RAB!C87,'HARGA SATUAN'!$C$7:$C$1492,0),0)),0,OFFSET('HARGA SATUAN'!$I$6,MATCH(RAB!C87,'HARGA SATUAN'!$C$7:$C$1492,0),0))</f>
        <v>4212</v>
      </c>
      <c r="H87" s="356">
        <f t="shared" ca="1" si="20"/>
        <v>0</v>
      </c>
      <c r="I87" s="356">
        <f t="shared" ca="1" si="21"/>
        <v>25272</v>
      </c>
      <c r="J87" s="356">
        <f t="shared" ca="1" si="22"/>
        <v>0</v>
      </c>
      <c r="K87" s="357">
        <f t="shared" ca="1" si="23"/>
        <v>25272</v>
      </c>
    </row>
    <row r="88" spans="1:17">
      <c r="B88" s="491">
        <v>3</v>
      </c>
      <c r="C88" s="494" t="s">
        <v>266</v>
      </c>
      <c r="D88" s="353" t="str">
        <f ca="1">IF(ISERROR(OFFSET('HARGA SATUAN'!$D$6,MATCH(RAB!C88,'HARGA SATUAN'!$C$7:$C$1492,0),0)),"",OFFSET('HARGA SATUAN'!$D$6,MATCH(RAB!C88,'HARGA SATUAN'!$C$7:$C$1492,0),0))</f>
        <v>HDW</v>
      </c>
      <c r="E88" s="354" t="str">
        <f ca="1">IF(B88="+","Unit",IF(ISERROR(OFFSET('HARGA SATUAN'!$E$6,MATCH(RAB!C88,'HARGA SATUAN'!$C$7:$C$1492,0),0)),"",OFFSET('HARGA SATUAN'!$E$6,MATCH(RAB!C88,'HARGA SATUAN'!$C$7:$C$1492,0),0)))</f>
        <v>Mtr</v>
      </c>
      <c r="F88" s="503">
        <v>6</v>
      </c>
      <c r="G88" s="355">
        <f ca="1">IF(ISERROR(OFFSET('HARGA SATUAN'!$I$6,MATCH(RAB!C88,'HARGA SATUAN'!$C$7:$C$1492,0),0)),0,OFFSET('HARGA SATUAN'!$I$6,MATCH(RAB!C88,'HARGA SATUAN'!$C$7:$C$1492,0),0))</f>
        <v>23310</v>
      </c>
      <c r="H88" s="356">
        <f t="shared" ca="1" si="20"/>
        <v>0</v>
      </c>
      <c r="I88" s="356">
        <f t="shared" ca="1" si="21"/>
        <v>139860</v>
      </c>
      <c r="J88" s="356">
        <f t="shared" ca="1" si="22"/>
        <v>0</v>
      </c>
      <c r="K88" s="357">
        <f t="shared" ca="1" si="23"/>
        <v>139860</v>
      </c>
    </row>
    <row r="89" spans="1:17">
      <c r="B89" s="491">
        <v>4</v>
      </c>
      <c r="C89" s="494" t="s">
        <v>35</v>
      </c>
      <c r="D89" s="353" t="str">
        <f ca="1">IF(ISERROR(OFFSET('HARGA SATUAN'!$D$6,MATCH(RAB!C89,'HARGA SATUAN'!$C$7:$C$1492,0),0)),"",OFFSET('HARGA SATUAN'!$D$6,MATCH(RAB!C89,'HARGA SATUAN'!$C$7:$C$1492,0),0))</f>
        <v>HDW</v>
      </c>
      <c r="E89" s="354" t="str">
        <f ca="1">IF(B89="+","Unit",IF(ISERROR(OFFSET('HARGA SATUAN'!$E$6,MATCH(RAB!C89,'HARGA SATUAN'!$C$7:$C$1492,0),0)),"",OFFSET('HARGA SATUAN'!$E$6,MATCH(RAB!C89,'HARGA SATUAN'!$C$7:$C$1492,0),0)))</f>
        <v>Bh</v>
      </c>
      <c r="F89" s="503">
        <v>6</v>
      </c>
      <c r="G89" s="355">
        <f ca="1">IF(ISERROR(OFFSET('HARGA SATUAN'!$I$6,MATCH(RAB!C89,'HARGA SATUAN'!$C$7:$C$1492,0),0)),0,OFFSET('HARGA SATUAN'!$I$6,MATCH(RAB!C89,'HARGA SATUAN'!$C$7:$C$1492,0),0))</f>
        <v>2300</v>
      </c>
      <c r="H89" s="356">
        <f t="shared" ca="1" si="20"/>
        <v>0</v>
      </c>
      <c r="I89" s="356">
        <f t="shared" ca="1" si="21"/>
        <v>13800</v>
      </c>
      <c r="J89" s="356">
        <f t="shared" ca="1" si="22"/>
        <v>0</v>
      </c>
      <c r="K89" s="357">
        <f t="shared" ca="1" si="23"/>
        <v>13800</v>
      </c>
    </row>
    <row r="90" spans="1:17">
      <c r="B90" s="491">
        <v>5</v>
      </c>
      <c r="C90" s="494" t="s">
        <v>630</v>
      </c>
      <c r="D90" s="353" t="str">
        <f ca="1">IF(ISERROR(OFFSET('HARGA SATUAN'!$D$6,MATCH(RAB!C90,'HARGA SATUAN'!$C$7:$C$1492,0),0)),"",OFFSET('HARGA SATUAN'!$D$6,MATCH(RAB!C90,'HARGA SATUAN'!$C$7:$C$1492,0),0))</f>
        <v>JASA</v>
      </c>
      <c r="E90" s="354" t="str">
        <f ca="1">IF(B90="+","Unit",IF(ISERROR(OFFSET('HARGA SATUAN'!$E$6,MATCH(RAB!C90,'HARGA SATUAN'!$C$7:$C$1492,0),0)),"",OFFSET('HARGA SATUAN'!$E$6,MATCH(RAB!C90,'HARGA SATUAN'!$C$7:$C$1492,0),0)))</f>
        <v>Unit</v>
      </c>
      <c r="F90" s="503">
        <v>6</v>
      </c>
      <c r="G90" s="355">
        <f ca="1">IF(ISERROR(OFFSET('HARGA SATUAN'!$I$6,MATCH(RAB!C90,'HARGA SATUAN'!$C$7:$C$1492,0),0)),0,OFFSET('HARGA SATUAN'!$I$6,MATCH(RAB!C90,'HARGA SATUAN'!$C$7:$C$1492,0),0))</f>
        <v>35700</v>
      </c>
      <c r="H90" s="356">
        <f t="shared" ca="1" si="20"/>
        <v>0</v>
      </c>
      <c r="I90" s="356">
        <f t="shared" ca="1" si="21"/>
        <v>0</v>
      </c>
      <c r="J90" s="356">
        <f t="shared" ca="1" si="22"/>
        <v>214200</v>
      </c>
      <c r="K90" s="357">
        <f t="shared" ca="1" si="23"/>
        <v>214200</v>
      </c>
    </row>
    <row r="91" spans="1:17">
      <c r="B91" s="491"/>
      <c r="C91" s="494"/>
      <c r="D91" s="353" t="str">
        <f ca="1">IF(ISERROR(OFFSET('HARGA SATUAN'!$D$6,MATCH(RAB!C91,'HARGA SATUAN'!$C$7:$C$1492,0),0)),"",OFFSET('HARGA SATUAN'!$D$6,MATCH(RAB!C91,'HARGA SATUAN'!$C$7:$C$1492,0),0))</f>
        <v/>
      </c>
      <c r="E91" s="354" t="str">
        <f ca="1">IF(B91="+","Unit",IF(ISERROR(OFFSET('HARGA SATUAN'!$E$6,MATCH(RAB!C91,'HARGA SATUAN'!$C$7:$C$1492,0),0)),"",OFFSET('HARGA SATUAN'!$E$6,MATCH(RAB!C91,'HARGA SATUAN'!$C$7:$C$1492,0),0)))</f>
        <v/>
      </c>
      <c r="F91" s="503"/>
      <c r="G91" s="355">
        <f ca="1">IF(ISERROR(OFFSET('HARGA SATUAN'!$I$6,MATCH(RAB!C91,'HARGA SATUAN'!$C$7:$C$1492,0),0)),0,OFFSET('HARGA SATUAN'!$I$6,MATCH(RAB!C91,'HARGA SATUAN'!$C$7:$C$1492,0),0))</f>
        <v>0</v>
      </c>
      <c r="H91" s="356">
        <f t="shared" ca="1" si="20"/>
        <v>0</v>
      </c>
      <c r="I91" s="356">
        <f t="shared" ca="1" si="21"/>
        <v>0</v>
      </c>
      <c r="J91" s="356">
        <f t="shared" ca="1" si="22"/>
        <v>0</v>
      </c>
      <c r="K91" s="357">
        <f t="shared" ca="1" si="23"/>
        <v>0</v>
      </c>
    </row>
    <row r="92" spans="1:17">
      <c r="B92" s="491" t="s">
        <v>1035</v>
      </c>
      <c r="C92" s="494" t="s">
        <v>1620</v>
      </c>
      <c r="D92" s="353" t="str">
        <f ca="1">IF(ISERROR(OFFSET('HARGA SATUAN'!$D$6,MATCH(RAB!C92,'HARGA SATUAN'!$C$7:$C$1492,0),0)),"",OFFSET('HARGA SATUAN'!$D$6,MATCH(RAB!C92,'HARGA SATUAN'!$C$7:$C$1492,0),0))</f>
        <v/>
      </c>
      <c r="E92" s="354" t="str">
        <f ca="1">IF(B92="+","Unit",IF(ISERROR(OFFSET('HARGA SATUAN'!$E$6,MATCH(RAB!C92,'HARGA SATUAN'!$C$7:$C$1492,0),0)),"",OFFSET('HARGA SATUAN'!$E$6,MATCH(RAB!C92,'HARGA SATUAN'!$C$7:$C$1492,0),0)))</f>
        <v>Unit</v>
      </c>
      <c r="F92" s="503">
        <v>1</v>
      </c>
      <c r="G92" s="355">
        <f ca="1">IF(ISERROR(OFFSET('HARGA SATUAN'!$I$6,MATCH(RAB!C92,'HARGA SATUAN'!$C$7:$C$1492,0),0)),0,OFFSET('HARGA SATUAN'!$I$6,MATCH(RAB!C92,'HARGA SATUAN'!$C$7:$C$1492,0),0))</f>
        <v>0</v>
      </c>
      <c r="H92" s="356">
        <f t="shared" ca="1" si="20"/>
        <v>0</v>
      </c>
      <c r="I92" s="356">
        <f t="shared" ca="1" si="21"/>
        <v>0</v>
      </c>
      <c r="J92" s="356">
        <f t="shared" ca="1" si="22"/>
        <v>0</v>
      </c>
      <c r="K92" s="357">
        <f t="shared" ca="1" si="23"/>
        <v>0</v>
      </c>
    </row>
    <row r="93" spans="1:17">
      <c r="B93" s="491">
        <v>1</v>
      </c>
      <c r="C93" s="494" t="s">
        <v>598</v>
      </c>
      <c r="D93" s="353" t="str">
        <f ca="1">IF(ISERROR(OFFSET('HARGA SATUAN'!$D$6,MATCH(RAB!C93,'HARGA SATUAN'!$C$7:$C$1492,0),0)),"",OFFSET('HARGA SATUAN'!$D$6,MATCH(RAB!C93,'HARGA SATUAN'!$C$7:$C$1492,0),0))</f>
        <v>HDW</v>
      </c>
      <c r="E93" s="354" t="str">
        <f ca="1">IF(B93="+","Unit",IF(ISERROR(OFFSET('HARGA SATUAN'!$E$6,MATCH(RAB!C93,'HARGA SATUAN'!$C$7:$C$1492,0),0)),"",OFFSET('HARGA SATUAN'!$E$6,MATCH(RAB!C93,'HARGA SATUAN'!$C$7:$C$1492,0),0)))</f>
        <v>Bh</v>
      </c>
      <c r="F93" s="503">
        <v>1</v>
      </c>
      <c r="G93" s="355">
        <f ca="1">IF(ISERROR(OFFSET('HARGA SATUAN'!$I$6,MATCH(RAB!C93,'HARGA SATUAN'!$C$7:$C$1492,0),0)),0,OFFSET('HARGA SATUAN'!$I$6,MATCH(RAB!C93,'HARGA SATUAN'!$C$7:$C$1492,0),0))</f>
        <v>3965</v>
      </c>
      <c r="H93" s="356">
        <f t="shared" ca="1" si="20"/>
        <v>0</v>
      </c>
      <c r="I93" s="356">
        <f t="shared" ca="1" si="21"/>
        <v>3965</v>
      </c>
      <c r="J93" s="356">
        <f t="shared" ca="1" si="22"/>
        <v>0</v>
      </c>
      <c r="K93" s="357">
        <f t="shared" ca="1" si="23"/>
        <v>3965</v>
      </c>
    </row>
    <row r="94" spans="1:17">
      <c r="B94" s="491">
        <v>2</v>
      </c>
      <c r="C94" s="494" t="s">
        <v>474</v>
      </c>
      <c r="D94" s="353" t="str">
        <f ca="1">IF(ISERROR(OFFSET('HARGA SATUAN'!$D$6,MATCH(RAB!C94,'HARGA SATUAN'!$C$7:$C$1492,0),0)),"",OFFSET('HARGA SATUAN'!$D$6,MATCH(RAB!C94,'HARGA SATUAN'!$C$7:$C$1492,0),0))</f>
        <v>HDW</v>
      </c>
      <c r="E94" s="354" t="str">
        <f ca="1">IF(B94="+","Unit",IF(ISERROR(OFFSET('HARGA SATUAN'!$E$6,MATCH(RAB!C94,'HARGA SATUAN'!$C$7:$C$1492,0),0)),"",OFFSET('HARGA SATUAN'!$E$6,MATCH(RAB!C94,'HARGA SATUAN'!$C$7:$C$1492,0),0)))</f>
        <v>Bh</v>
      </c>
      <c r="F94" s="503">
        <v>1</v>
      </c>
      <c r="G94" s="355">
        <f ca="1">IF(ISERROR(OFFSET('HARGA SATUAN'!$I$6,MATCH(RAB!C94,'HARGA SATUAN'!$C$7:$C$1492,0),0)),0,OFFSET('HARGA SATUAN'!$I$6,MATCH(RAB!C94,'HARGA SATUAN'!$C$7:$C$1492,0),0))</f>
        <v>3711.24</v>
      </c>
      <c r="H94" s="356">
        <f t="shared" ca="1" si="20"/>
        <v>0</v>
      </c>
      <c r="I94" s="356">
        <f t="shared" ca="1" si="21"/>
        <v>3711.24</v>
      </c>
      <c r="J94" s="356">
        <f t="shared" ca="1" si="22"/>
        <v>0</v>
      </c>
      <c r="K94" s="357">
        <f t="shared" ca="1" si="23"/>
        <v>3711.24</v>
      </c>
    </row>
    <row r="95" spans="1:17">
      <c r="B95" s="491">
        <v>3</v>
      </c>
      <c r="C95" s="494" t="s">
        <v>266</v>
      </c>
      <c r="D95" s="353" t="str">
        <f ca="1">IF(ISERROR(OFFSET('HARGA SATUAN'!$D$6,MATCH(RAB!C95,'HARGA SATUAN'!$C$7:$C$1492,0),0)),"",OFFSET('HARGA SATUAN'!$D$6,MATCH(RAB!C95,'HARGA SATUAN'!$C$7:$C$1492,0),0))</f>
        <v>HDW</v>
      </c>
      <c r="E95" s="354" t="str">
        <f ca="1">IF(B95="+","Unit",IF(ISERROR(OFFSET('HARGA SATUAN'!$E$6,MATCH(RAB!C95,'HARGA SATUAN'!$C$7:$C$1492,0),0)),"",OFFSET('HARGA SATUAN'!$E$6,MATCH(RAB!C95,'HARGA SATUAN'!$C$7:$C$1492,0),0)))</f>
        <v>Mtr</v>
      </c>
      <c r="F95" s="503">
        <v>1</v>
      </c>
      <c r="G95" s="355">
        <f ca="1">IF(ISERROR(OFFSET('HARGA SATUAN'!$I$6,MATCH(RAB!C95,'HARGA SATUAN'!$C$7:$C$1492,0),0)),0,OFFSET('HARGA SATUAN'!$I$6,MATCH(RAB!C95,'HARGA SATUAN'!$C$7:$C$1492,0),0))</f>
        <v>23310</v>
      </c>
      <c r="H95" s="356">
        <f t="shared" ca="1" si="20"/>
        <v>0</v>
      </c>
      <c r="I95" s="356">
        <f t="shared" ca="1" si="21"/>
        <v>23310</v>
      </c>
      <c r="J95" s="356">
        <f t="shared" ca="1" si="22"/>
        <v>0</v>
      </c>
      <c r="K95" s="357">
        <f t="shared" ca="1" si="23"/>
        <v>23310</v>
      </c>
    </row>
    <row r="96" spans="1:17">
      <c r="B96" s="491">
        <v>4</v>
      </c>
      <c r="C96" s="494" t="s">
        <v>35</v>
      </c>
      <c r="D96" s="353" t="str">
        <f ca="1">IF(ISERROR(OFFSET('HARGA SATUAN'!$D$6,MATCH(RAB!C96,'HARGA SATUAN'!$C$7:$C$1492,0),0)),"",OFFSET('HARGA SATUAN'!$D$6,MATCH(RAB!C96,'HARGA SATUAN'!$C$7:$C$1492,0),0))</f>
        <v>HDW</v>
      </c>
      <c r="E96" s="354" t="str">
        <f ca="1">IF(B96="+","Unit",IF(ISERROR(OFFSET('HARGA SATUAN'!$E$6,MATCH(RAB!C96,'HARGA SATUAN'!$C$7:$C$1492,0),0)),"",OFFSET('HARGA SATUAN'!$E$6,MATCH(RAB!C96,'HARGA SATUAN'!$C$7:$C$1492,0),0)))</f>
        <v>Bh</v>
      </c>
      <c r="F96" s="503">
        <v>1</v>
      </c>
      <c r="G96" s="355">
        <f ca="1">IF(ISERROR(OFFSET('HARGA SATUAN'!$I$6,MATCH(RAB!C96,'HARGA SATUAN'!$C$7:$C$1492,0),0)),0,OFFSET('HARGA SATUAN'!$I$6,MATCH(RAB!C96,'HARGA SATUAN'!$C$7:$C$1492,0),0))</f>
        <v>2300</v>
      </c>
      <c r="H96" s="356">
        <f t="shared" ca="1" si="20"/>
        <v>0</v>
      </c>
      <c r="I96" s="356">
        <f t="shared" ca="1" si="21"/>
        <v>2300</v>
      </c>
      <c r="J96" s="356">
        <f t="shared" ca="1" si="22"/>
        <v>0</v>
      </c>
      <c r="K96" s="357">
        <f t="shared" ca="1" si="23"/>
        <v>2300</v>
      </c>
    </row>
    <row r="97" spans="2:11">
      <c r="B97" s="491">
        <v>5</v>
      </c>
      <c r="C97" s="494" t="s">
        <v>632</v>
      </c>
      <c r="D97" s="353" t="str">
        <f ca="1">IF(ISERROR(OFFSET('HARGA SATUAN'!$D$6,MATCH(RAB!C97,'HARGA SATUAN'!$C$7:$C$1492,0),0)),"",OFFSET('HARGA SATUAN'!$D$6,MATCH(RAB!C97,'HARGA SATUAN'!$C$7:$C$1492,0),0))</f>
        <v>JASA</v>
      </c>
      <c r="E97" s="354" t="str">
        <f ca="1">IF(B97="+","Unit",IF(ISERROR(OFFSET('HARGA SATUAN'!$E$6,MATCH(RAB!C97,'HARGA SATUAN'!$C$7:$C$1492,0),0)),"",OFFSET('HARGA SATUAN'!$E$6,MATCH(RAB!C97,'HARGA SATUAN'!$C$7:$C$1492,0),0)))</f>
        <v>Unit</v>
      </c>
      <c r="F97" s="503">
        <v>1</v>
      </c>
      <c r="G97" s="355">
        <f ca="1">IF(ISERROR(OFFSET('HARGA SATUAN'!$I$6,MATCH(RAB!C97,'HARGA SATUAN'!$C$7:$C$1492,0),0)),0,OFFSET('HARGA SATUAN'!$I$6,MATCH(RAB!C97,'HARGA SATUAN'!$C$7:$C$1492,0),0))</f>
        <v>22700</v>
      </c>
      <c r="H97" s="356">
        <f t="shared" ca="1" si="20"/>
        <v>0</v>
      </c>
      <c r="I97" s="356">
        <f t="shared" ca="1" si="21"/>
        <v>0</v>
      </c>
      <c r="J97" s="356">
        <f t="shared" ca="1" si="22"/>
        <v>22700</v>
      </c>
      <c r="K97" s="357">
        <f t="shared" ca="1" si="23"/>
        <v>22700</v>
      </c>
    </row>
    <row r="98" spans="2:11">
      <c r="B98" s="491"/>
      <c r="C98" s="494"/>
      <c r="D98" s="353" t="str">
        <f ca="1">IF(ISERROR(OFFSET('HARGA SATUAN'!$D$6,MATCH(RAB!C98,'HARGA SATUAN'!$C$7:$C$1492,0),0)),"",OFFSET('HARGA SATUAN'!$D$6,MATCH(RAB!C98,'HARGA SATUAN'!$C$7:$C$1492,0),0))</f>
        <v/>
      </c>
      <c r="E98" s="354" t="str">
        <f ca="1">IF(B98="+","Unit",IF(ISERROR(OFFSET('HARGA SATUAN'!$E$6,MATCH(RAB!C98,'HARGA SATUAN'!$C$7:$C$1492,0),0)),"",OFFSET('HARGA SATUAN'!$E$6,MATCH(RAB!C98,'HARGA SATUAN'!$C$7:$C$1492,0),0)))</f>
        <v/>
      </c>
      <c r="F98" s="503"/>
      <c r="G98" s="355">
        <f ca="1">IF(ISERROR(OFFSET('HARGA SATUAN'!$I$6,MATCH(RAB!C98,'HARGA SATUAN'!$C$7:$C$1492,0),0)),0,OFFSET('HARGA SATUAN'!$I$6,MATCH(RAB!C98,'HARGA SATUAN'!$C$7:$C$1492,0),0))</f>
        <v>0</v>
      </c>
      <c r="H98" s="356">
        <f t="shared" ca="1" si="20"/>
        <v>0</v>
      </c>
      <c r="I98" s="356">
        <f t="shared" ca="1" si="21"/>
        <v>0</v>
      </c>
      <c r="J98" s="356">
        <f t="shared" ca="1" si="22"/>
        <v>0</v>
      </c>
      <c r="K98" s="357">
        <f t="shared" ca="1" si="23"/>
        <v>0</v>
      </c>
    </row>
    <row r="99" spans="2:11">
      <c r="B99" s="491"/>
      <c r="C99" s="562" t="s">
        <v>1621</v>
      </c>
      <c r="D99" s="353" t="str">
        <f ca="1">IF(ISERROR(OFFSET('HARGA SATUAN'!$D$6,MATCH(RAB!C99,'HARGA SATUAN'!$C$7:$C$1492,0),0)),"",OFFSET('HARGA SATUAN'!$D$6,MATCH(RAB!C99,'HARGA SATUAN'!$C$7:$C$1492,0),0))</f>
        <v/>
      </c>
      <c r="E99" s="354" t="str">
        <f ca="1">IF(B99="+","Unit",IF(ISERROR(OFFSET('HARGA SATUAN'!$E$6,MATCH(RAB!C99,'HARGA SATUAN'!$C$7:$C$1492,0),0)),"",OFFSET('HARGA SATUAN'!$E$6,MATCH(RAB!C99,'HARGA SATUAN'!$C$7:$C$1492,0),0)))</f>
        <v/>
      </c>
      <c r="F99" s="503"/>
      <c r="G99" s="355">
        <f ca="1">IF(ISERROR(OFFSET('HARGA SATUAN'!$I$6,MATCH(RAB!C99,'HARGA SATUAN'!$C$7:$C$1492,0),0)),0,OFFSET('HARGA SATUAN'!$I$6,MATCH(RAB!C99,'HARGA SATUAN'!$C$7:$C$1492,0),0))</f>
        <v>0</v>
      </c>
      <c r="H99" s="356">
        <f t="shared" ca="1" si="20"/>
        <v>0</v>
      </c>
      <c r="I99" s="356">
        <f t="shared" ca="1" si="21"/>
        <v>0</v>
      </c>
      <c r="J99" s="356">
        <f t="shared" ca="1" si="22"/>
        <v>0</v>
      </c>
      <c r="K99" s="357">
        <f t="shared" ca="1" si="23"/>
        <v>0</v>
      </c>
    </row>
    <row r="100" spans="2:11">
      <c r="B100" s="491"/>
      <c r="C100" s="494"/>
      <c r="D100" s="353" t="str">
        <f ca="1">IF(ISERROR(OFFSET('HARGA SATUAN'!$D$6,MATCH(RAB!C100,'HARGA SATUAN'!$C$7:$C$1492,0),0)),"",OFFSET('HARGA SATUAN'!$D$6,MATCH(RAB!C100,'HARGA SATUAN'!$C$7:$C$1492,0),0))</f>
        <v/>
      </c>
      <c r="E100" s="354" t="str">
        <f ca="1">IF(B100="+","Unit",IF(ISERROR(OFFSET('HARGA SATUAN'!$E$6,MATCH(RAB!C100,'HARGA SATUAN'!$C$7:$C$1492,0),0)),"",OFFSET('HARGA SATUAN'!$E$6,MATCH(RAB!C100,'HARGA SATUAN'!$C$7:$C$1492,0),0)))</f>
        <v/>
      </c>
      <c r="F100" s="503"/>
      <c r="G100" s="355">
        <f ca="1">IF(ISERROR(OFFSET('HARGA SATUAN'!$I$6,MATCH(RAB!C100,'HARGA SATUAN'!$C$7:$C$1492,0),0)),0,OFFSET('HARGA SATUAN'!$I$6,MATCH(RAB!C100,'HARGA SATUAN'!$C$7:$C$1492,0),0))</f>
        <v>0</v>
      </c>
      <c r="H100" s="356">
        <f t="shared" ca="1" si="20"/>
        <v>0</v>
      </c>
      <c r="I100" s="356">
        <f t="shared" ca="1" si="21"/>
        <v>0</v>
      </c>
      <c r="J100" s="356">
        <f t="shared" ca="1" si="22"/>
        <v>0</v>
      </c>
      <c r="K100" s="357">
        <f t="shared" ca="1" si="23"/>
        <v>0</v>
      </c>
    </row>
    <row r="101" spans="2:11">
      <c r="B101" s="491" t="s">
        <v>1035</v>
      </c>
      <c r="C101" s="494" t="s">
        <v>1622</v>
      </c>
      <c r="D101" s="353" t="str">
        <f ca="1">IF(ISERROR(OFFSET('HARGA SATUAN'!$D$6,MATCH(RAB!C101,'HARGA SATUAN'!$C$7:$C$1492,0),0)),"",OFFSET('HARGA SATUAN'!$D$6,MATCH(RAB!C101,'HARGA SATUAN'!$C$7:$C$1492,0),0))</f>
        <v/>
      </c>
      <c r="E101" s="354" t="str">
        <f ca="1">IF(B101="+","Unit",IF(ISERROR(OFFSET('HARGA SATUAN'!$E$6,MATCH(RAB!C101,'HARGA SATUAN'!$C$7:$C$1492,0),0)),"",OFFSET('HARGA SATUAN'!$E$6,MATCH(RAB!C101,'HARGA SATUAN'!$C$7:$C$1492,0),0)))</f>
        <v>Unit</v>
      </c>
      <c r="F101" s="503">
        <v>3</v>
      </c>
      <c r="G101" s="355">
        <f ca="1">IF(ISERROR(OFFSET('HARGA SATUAN'!$I$6,MATCH(RAB!C101,'HARGA SATUAN'!$C$7:$C$1492,0),0)),0,OFFSET('HARGA SATUAN'!$I$6,MATCH(RAB!C101,'HARGA SATUAN'!$C$7:$C$1492,0),0))</f>
        <v>0</v>
      </c>
      <c r="H101" s="356">
        <f t="shared" ca="1" si="20"/>
        <v>0</v>
      </c>
      <c r="I101" s="356">
        <f t="shared" ca="1" si="21"/>
        <v>0</v>
      </c>
      <c r="J101" s="356">
        <f t="shared" ca="1" si="22"/>
        <v>0</v>
      </c>
      <c r="K101" s="357">
        <f t="shared" ca="1" si="23"/>
        <v>0</v>
      </c>
    </row>
    <row r="102" spans="2:11">
      <c r="B102" s="491">
        <v>1</v>
      </c>
      <c r="C102" s="494" t="s">
        <v>28</v>
      </c>
      <c r="D102" s="353" t="str">
        <f ca="1">IF(ISERROR(OFFSET('HARGA SATUAN'!$D$6,MATCH(RAB!C102,'HARGA SATUAN'!$C$7:$C$1492,0),0)),"",OFFSET('HARGA SATUAN'!$D$6,MATCH(RAB!C102,'HARGA SATUAN'!$C$7:$C$1492,0),0))</f>
        <v>HDW</v>
      </c>
      <c r="E102" s="354" t="str">
        <f ca="1">IF(B102="+","Unit",IF(ISERROR(OFFSET('HARGA SATUAN'!$E$6,MATCH(RAB!C102,'HARGA SATUAN'!$C$7:$C$1492,0),0)),"",OFFSET('HARGA SATUAN'!$E$6,MATCH(RAB!C102,'HARGA SATUAN'!$C$7:$C$1492,0),0)))</f>
        <v>Bh</v>
      </c>
      <c r="F102" s="503">
        <f>F101*1</f>
        <v>3</v>
      </c>
      <c r="G102" s="355">
        <f ca="1">IF(ISERROR(OFFSET('HARGA SATUAN'!$I$6,MATCH(RAB!C102,'HARGA SATUAN'!$C$7:$C$1492,0),0)),0,OFFSET('HARGA SATUAN'!$I$6,MATCH(RAB!C102,'HARGA SATUAN'!$C$7:$C$1492,0),0))</f>
        <v>26500</v>
      </c>
      <c r="H102" s="356">
        <f t="shared" ca="1" si="20"/>
        <v>0</v>
      </c>
      <c r="I102" s="356">
        <f t="shared" ca="1" si="21"/>
        <v>79500</v>
      </c>
      <c r="J102" s="356">
        <f t="shared" ca="1" si="22"/>
        <v>0</v>
      </c>
      <c r="K102" s="357">
        <f t="shared" ca="1" si="23"/>
        <v>79500</v>
      </c>
    </row>
    <row r="103" spans="2:11">
      <c r="B103" s="491">
        <v>2</v>
      </c>
      <c r="C103" s="494" t="s">
        <v>203</v>
      </c>
      <c r="D103" s="353" t="str">
        <f ca="1">IF(ISERROR(OFFSET('HARGA SATUAN'!$D$6,MATCH(RAB!C103,'HARGA SATUAN'!$C$7:$C$1492,0),0)),"",OFFSET('HARGA SATUAN'!$D$6,MATCH(RAB!C103,'HARGA SATUAN'!$C$7:$C$1492,0),0))</f>
        <v>HDW</v>
      </c>
      <c r="E103" s="354" t="str">
        <f ca="1">IF(B103="+","Unit",IF(ISERROR(OFFSET('HARGA SATUAN'!$E$6,MATCH(RAB!C103,'HARGA SATUAN'!$C$7:$C$1492,0),0)),"",OFFSET('HARGA SATUAN'!$E$6,MATCH(RAB!C103,'HARGA SATUAN'!$C$7:$C$1492,0),0)))</f>
        <v>Bh</v>
      </c>
      <c r="F103" s="503">
        <f>F101*1</f>
        <v>3</v>
      </c>
      <c r="G103" s="355">
        <f ca="1">IF(ISERROR(OFFSET('HARGA SATUAN'!$I$6,MATCH(RAB!C103,'HARGA SATUAN'!$C$7:$C$1492,0),0)),0,OFFSET('HARGA SATUAN'!$I$6,MATCH(RAB!C103,'HARGA SATUAN'!$C$7:$C$1492,0),0))</f>
        <v>12500</v>
      </c>
      <c r="H103" s="356">
        <f t="shared" ca="1" si="20"/>
        <v>0</v>
      </c>
      <c r="I103" s="356">
        <f t="shared" ca="1" si="21"/>
        <v>37500</v>
      </c>
      <c r="J103" s="356">
        <f t="shared" ca="1" si="22"/>
        <v>0</v>
      </c>
      <c r="K103" s="357">
        <f t="shared" ca="1" si="23"/>
        <v>37500</v>
      </c>
    </row>
    <row r="104" spans="2:11">
      <c r="B104" s="491">
        <v>3</v>
      </c>
      <c r="C104" s="494" t="s">
        <v>206</v>
      </c>
      <c r="D104" s="353" t="str">
        <f ca="1">IF(ISERROR(OFFSET('HARGA SATUAN'!$D$6,MATCH(RAB!C104,'HARGA SATUAN'!$C$7:$C$1492,0),0)),"",OFFSET('HARGA SATUAN'!$D$6,MATCH(RAB!C104,'HARGA SATUAN'!$C$7:$C$1492,0),0))</f>
        <v>HDW</v>
      </c>
      <c r="E104" s="354" t="str">
        <f ca="1">IF(B104="+","Unit",IF(ISERROR(OFFSET('HARGA SATUAN'!$E$6,MATCH(RAB!C104,'HARGA SATUAN'!$C$7:$C$1492,0),0)),"",OFFSET('HARGA SATUAN'!$E$6,MATCH(RAB!C104,'HARGA SATUAN'!$C$7:$C$1492,0),0)))</f>
        <v>Mtr</v>
      </c>
      <c r="F104" s="503">
        <f>F101*12</f>
        <v>36</v>
      </c>
      <c r="G104" s="355">
        <f ca="1">IF(ISERROR(OFFSET('HARGA SATUAN'!$I$6,MATCH(RAB!C104,'HARGA SATUAN'!$C$7:$C$1492,0),0)),0,OFFSET('HARGA SATUAN'!$I$6,MATCH(RAB!C104,'HARGA SATUAN'!$C$7:$C$1492,0),0))</f>
        <v>39204</v>
      </c>
      <c r="H104" s="356">
        <f t="shared" ca="1" si="20"/>
        <v>0</v>
      </c>
      <c r="I104" s="356">
        <f t="shared" ca="1" si="21"/>
        <v>1411344</v>
      </c>
      <c r="J104" s="356">
        <f t="shared" ca="1" si="22"/>
        <v>0</v>
      </c>
      <c r="K104" s="357">
        <f t="shared" ca="1" si="23"/>
        <v>1411344</v>
      </c>
    </row>
    <row r="105" spans="2:11">
      <c r="B105" s="491">
        <v>4</v>
      </c>
      <c r="C105" s="494" t="s">
        <v>287</v>
      </c>
      <c r="D105" s="353" t="str">
        <f ca="1">IF(ISERROR(OFFSET('HARGA SATUAN'!$D$6,MATCH(RAB!C105,'HARGA SATUAN'!$C$7:$C$1492,0),0)),"",OFFSET('HARGA SATUAN'!$D$6,MATCH(RAB!C105,'HARGA SATUAN'!$C$7:$C$1492,0),0))</f>
        <v>HDW</v>
      </c>
      <c r="E105" s="354" t="str">
        <f ca="1">IF(B105="+","Unit",IF(ISERROR(OFFSET('HARGA SATUAN'!$E$6,MATCH(RAB!C105,'HARGA SATUAN'!$C$7:$C$1492,0),0)),"",OFFSET('HARGA SATUAN'!$E$6,MATCH(RAB!C105,'HARGA SATUAN'!$C$7:$C$1492,0),0)))</f>
        <v>Bh</v>
      </c>
      <c r="F105" s="503">
        <f>F101*2</f>
        <v>6</v>
      </c>
      <c r="G105" s="355">
        <f ca="1">IF(ISERROR(OFFSET('HARGA SATUAN'!$I$6,MATCH(RAB!C105,'HARGA SATUAN'!$C$7:$C$1492,0),0)),0,OFFSET('HARGA SATUAN'!$I$6,MATCH(RAB!C105,'HARGA SATUAN'!$C$7:$C$1492,0),0))</f>
        <v>40000</v>
      </c>
      <c r="H105" s="356">
        <f t="shared" ca="1" si="20"/>
        <v>0</v>
      </c>
      <c r="I105" s="356">
        <f t="shared" ca="1" si="21"/>
        <v>240000</v>
      </c>
      <c r="J105" s="356">
        <f t="shared" ca="1" si="22"/>
        <v>0</v>
      </c>
      <c r="K105" s="357">
        <f t="shared" ca="1" si="23"/>
        <v>240000</v>
      </c>
    </row>
    <row r="106" spans="2:11">
      <c r="B106" s="491">
        <v>5</v>
      </c>
      <c r="C106" s="494" t="s">
        <v>26</v>
      </c>
      <c r="D106" s="353" t="str">
        <f ca="1">IF(ISERROR(OFFSET('HARGA SATUAN'!$D$6,MATCH(RAB!C106,'HARGA SATUAN'!$C$7:$C$1492,0),0)),"",OFFSET('HARGA SATUAN'!$D$6,MATCH(RAB!C106,'HARGA SATUAN'!$C$7:$C$1492,0),0))</f>
        <v>HDW</v>
      </c>
      <c r="E106" s="354" t="str">
        <f ca="1">IF(B106="+","Unit",IF(ISERROR(OFFSET('HARGA SATUAN'!$E$6,MATCH(RAB!C106,'HARGA SATUAN'!$C$7:$C$1492,0),0)),"",OFFSET('HARGA SATUAN'!$E$6,MATCH(RAB!C106,'HARGA SATUAN'!$C$7:$C$1492,0),0)))</f>
        <v>Bh</v>
      </c>
      <c r="F106" s="503">
        <f>F101*1</f>
        <v>3</v>
      </c>
      <c r="G106" s="355">
        <f ca="1">IF(ISERROR(OFFSET('HARGA SATUAN'!$I$6,MATCH(RAB!C106,'HARGA SATUAN'!$C$7:$C$1492,0),0)),0,OFFSET('HARGA SATUAN'!$I$6,MATCH(RAB!C106,'HARGA SATUAN'!$C$7:$C$1492,0),0))</f>
        <v>2500</v>
      </c>
      <c r="H106" s="356">
        <f t="shared" ca="1" si="20"/>
        <v>0</v>
      </c>
      <c r="I106" s="356">
        <f t="shared" ca="1" si="21"/>
        <v>7500</v>
      </c>
      <c r="J106" s="356">
        <f t="shared" ca="1" si="22"/>
        <v>0</v>
      </c>
      <c r="K106" s="357">
        <f t="shared" ca="1" si="23"/>
        <v>7500</v>
      </c>
    </row>
    <row r="107" spans="2:11">
      <c r="B107" s="491">
        <v>6</v>
      </c>
      <c r="C107" s="494" t="s">
        <v>760</v>
      </c>
      <c r="D107" s="353" t="str">
        <f ca="1">IF(ISERROR(OFFSET('HARGA SATUAN'!$D$6,MATCH(RAB!C107,'HARGA SATUAN'!$C$7:$C$1492,0),0)),"",OFFSET('HARGA SATUAN'!$D$6,MATCH(RAB!C107,'HARGA SATUAN'!$C$7:$C$1492,0),0))</f>
        <v>JASA</v>
      </c>
      <c r="E107" s="354" t="str">
        <f ca="1">IF(B107="+","Unit",IF(ISERROR(OFFSET('HARGA SATUAN'!$E$6,MATCH(RAB!C107,'HARGA SATUAN'!$C$7:$C$1492,0),0)),"",OFFSET('HARGA SATUAN'!$E$6,MATCH(RAB!C107,'HARGA SATUAN'!$C$7:$C$1492,0),0)))</f>
        <v>Unit</v>
      </c>
      <c r="F107" s="503">
        <f>F101*1</f>
        <v>3</v>
      </c>
      <c r="G107" s="355">
        <f ca="1">IF(ISERROR(OFFSET('HARGA SATUAN'!$I$6,MATCH(RAB!C107,'HARGA SATUAN'!$C$7:$C$1492,0),0)),0,OFFSET('HARGA SATUAN'!$I$6,MATCH(RAB!C107,'HARGA SATUAN'!$C$7:$C$1492,0),0))</f>
        <v>36600</v>
      </c>
      <c r="H107" s="356">
        <f t="shared" ca="1" si="20"/>
        <v>0</v>
      </c>
      <c r="I107" s="356">
        <f t="shared" ca="1" si="21"/>
        <v>0</v>
      </c>
      <c r="J107" s="356">
        <f t="shared" ca="1" si="22"/>
        <v>109800</v>
      </c>
      <c r="K107" s="357">
        <f t="shared" ca="1" si="23"/>
        <v>109800</v>
      </c>
    </row>
    <row r="108" spans="2:11">
      <c r="B108" s="491"/>
      <c r="C108" s="500"/>
      <c r="D108" s="353" t="str">
        <f ca="1">IF(ISERROR(OFFSET('HARGA SATUAN'!$D$6,MATCH(RAB!C108,'HARGA SATUAN'!$C$7:$C$1492,0),0)),"",OFFSET('HARGA SATUAN'!$D$6,MATCH(RAB!C108,'HARGA SATUAN'!$C$7:$C$1492,0),0))</f>
        <v/>
      </c>
      <c r="E108" s="354" t="str">
        <f ca="1">IF(B108="+","Unit",IF(ISERROR(OFFSET('HARGA SATUAN'!$E$6,MATCH(RAB!C108,'HARGA SATUAN'!$C$7:$C$1492,0),0)),"",OFFSET('HARGA SATUAN'!$E$6,MATCH(RAB!C108,'HARGA SATUAN'!$C$7:$C$1492,0),0)))</f>
        <v/>
      </c>
      <c r="F108" s="361"/>
      <c r="G108" s="355">
        <f ca="1">IF(ISERROR(OFFSET('HARGA SATUAN'!$I$6,MATCH(RAB!C108,'HARGA SATUAN'!$C$7:$C$1492,0),0)),0,OFFSET('HARGA SATUAN'!$I$6,MATCH(RAB!C108,'HARGA SATUAN'!$C$7:$C$1492,0),0))</f>
        <v>0</v>
      </c>
      <c r="H108" s="356">
        <f t="shared" ca="1" si="20"/>
        <v>0</v>
      </c>
      <c r="I108" s="356">
        <f t="shared" ca="1" si="21"/>
        <v>0</v>
      </c>
      <c r="J108" s="356">
        <f t="shared" ca="1" si="22"/>
        <v>0</v>
      </c>
      <c r="K108" s="357">
        <f t="shared" ca="1" si="23"/>
        <v>0</v>
      </c>
    </row>
    <row r="109" spans="2:11">
      <c r="B109" s="491" t="s">
        <v>1035</v>
      </c>
      <c r="C109" s="494" t="s">
        <v>1623</v>
      </c>
      <c r="D109" s="353" t="str">
        <f ca="1">IF(ISERROR(OFFSET('HARGA SATUAN'!$D$6,MATCH(RAB!C109,'HARGA SATUAN'!$C$7:$C$1492,0),0)),"",OFFSET('HARGA SATUAN'!$D$6,MATCH(RAB!C109,'HARGA SATUAN'!$C$7:$C$1492,0),0))</f>
        <v/>
      </c>
      <c r="E109" s="354" t="str">
        <f ca="1">IF(B109="+","Unit",IF(ISERROR(OFFSET('HARGA SATUAN'!$E$6,MATCH(RAB!C109,'HARGA SATUAN'!$C$7:$C$1492,0),0)),"",OFFSET('HARGA SATUAN'!$E$6,MATCH(RAB!C109,'HARGA SATUAN'!$C$7:$C$1492,0),0)))</f>
        <v>Unit</v>
      </c>
      <c r="F109" s="503">
        <f>F101</f>
        <v>3</v>
      </c>
      <c r="G109" s="355">
        <f ca="1">IF(ISERROR(OFFSET('HARGA SATUAN'!$I$6,MATCH(RAB!C109,'HARGA SATUAN'!$C$7:$C$1492,0),0)),0,OFFSET('HARGA SATUAN'!$I$6,MATCH(RAB!C109,'HARGA SATUAN'!$C$7:$C$1492,0),0))</f>
        <v>0</v>
      </c>
      <c r="H109" s="356">
        <f t="shared" ca="1" si="20"/>
        <v>0</v>
      </c>
      <c r="I109" s="356">
        <f t="shared" ca="1" si="21"/>
        <v>0</v>
      </c>
      <c r="J109" s="356">
        <f t="shared" ca="1" si="22"/>
        <v>0</v>
      </c>
      <c r="K109" s="357">
        <f t="shared" ca="1" si="23"/>
        <v>0</v>
      </c>
    </row>
    <row r="110" spans="2:11">
      <c r="B110" s="495">
        <v>1</v>
      </c>
      <c r="C110" s="501" t="s">
        <v>597</v>
      </c>
      <c r="D110" s="353" t="str">
        <f ca="1">IF(ISERROR(OFFSET('HARGA SATUAN'!$D$6,MATCH(RAB!C110,'HARGA SATUAN'!$C$7:$C$1492,0),0)),"",OFFSET('HARGA SATUAN'!$D$6,MATCH(RAB!C110,'HARGA SATUAN'!$C$7:$C$1492,0),0))</f>
        <v>HDW</v>
      </c>
      <c r="E110" s="354" t="str">
        <f ca="1">IF(B110="+","Unit",IF(ISERROR(OFFSET('HARGA SATUAN'!$E$6,MATCH(RAB!C110,'HARGA SATUAN'!$C$7:$C$1492,0),0)),"",OFFSET('HARGA SATUAN'!$E$6,MATCH(RAB!C110,'HARGA SATUAN'!$C$7:$C$1492,0),0)))</f>
        <v>Bh</v>
      </c>
      <c r="F110" s="503">
        <f>F109*1</f>
        <v>3</v>
      </c>
      <c r="G110" s="355">
        <f ca="1">IF(ISERROR(OFFSET('HARGA SATUAN'!$I$6,MATCH(RAB!C110,'HARGA SATUAN'!$C$7:$C$1492,0),0)),0,OFFSET('HARGA SATUAN'!$I$6,MATCH(RAB!C110,'HARGA SATUAN'!$C$7:$C$1492,0),0))</f>
        <v>120900</v>
      </c>
      <c r="H110" s="356">
        <f t="shared" ca="1" si="20"/>
        <v>0</v>
      </c>
      <c r="I110" s="356">
        <f t="shared" ca="1" si="21"/>
        <v>362700</v>
      </c>
      <c r="J110" s="356">
        <f t="shared" ca="1" si="22"/>
        <v>0</v>
      </c>
      <c r="K110" s="357">
        <f t="shared" ca="1" si="23"/>
        <v>362700</v>
      </c>
    </row>
    <row r="111" spans="2:11">
      <c r="B111" s="497">
        <v>2</v>
      </c>
      <c r="C111" s="502" t="s">
        <v>261</v>
      </c>
      <c r="D111" s="353" t="str">
        <f ca="1">IF(ISERROR(OFFSET('HARGA SATUAN'!$D$6,MATCH(RAB!C111,'HARGA SATUAN'!$C$7:$C$1492,0),0)),"",OFFSET('HARGA SATUAN'!$D$6,MATCH(RAB!C111,'HARGA SATUAN'!$C$7:$C$1492,0),0))</f>
        <v>HDW</v>
      </c>
      <c r="E111" s="354" t="str">
        <f ca="1">IF(B111="+","Unit",IF(ISERROR(OFFSET('HARGA SATUAN'!$E$6,MATCH(RAB!C111,'HARGA SATUAN'!$C$7:$C$1492,0),0)),"",OFFSET('HARGA SATUAN'!$E$6,MATCH(RAB!C111,'HARGA SATUAN'!$C$7:$C$1492,0),0)))</f>
        <v>Bh</v>
      </c>
      <c r="F111" s="503">
        <f>F109*1</f>
        <v>3</v>
      </c>
      <c r="G111" s="355">
        <f ca="1">IF(ISERROR(OFFSET('HARGA SATUAN'!$I$6,MATCH(RAB!C111,'HARGA SATUAN'!$C$7:$C$1492,0),0)),0,OFFSET('HARGA SATUAN'!$I$6,MATCH(RAB!C111,'HARGA SATUAN'!$C$7:$C$1492,0),0))</f>
        <v>135800</v>
      </c>
      <c r="H111" s="356">
        <f t="shared" ca="1" si="20"/>
        <v>0</v>
      </c>
      <c r="I111" s="356">
        <f t="shared" ca="1" si="21"/>
        <v>407400</v>
      </c>
      <c r="J111" s="356">
        <f t="shared" ca="1" si="22"/>
        <v>0</v>
      </c>
      <c r="K111" s="357">
        <f t="shared" ca="1" si="23"/>
        <v>407400</v>
      </c>
    </row>
    <row r="112" spans="2:11">
      <c r="B112" s="497">
        <v>3</v>
      </c>
      <c r="C112" s="493" t="s">
        <v>214</v>
      </c>
      <c r="D112" s="353" t="str">
        <f ca="1">IF(ISERROR(OFFSET('HARGA SATUAN'!$D$6,MATCH(RAB!C112,'HARGA SATUAN'!$C$7:$C$1492,0),0)),"",OFFSET('HARGA SATUAN'!$D$6,MATCH(RAB!C112,'HARGA SATUAN'!$C$7:$C$1492,0),0))</f>
        <v>HDW</v>
      </c>
      <c r="E112" s="354" t="str">
        <f ca="1">IF(B112="+","Unit",IF(ISERROR(OFFSET('HARGA SATUAN'!$E$6,MATCH(RAB!C112,'HARGA SATUAN'!$C$7:$C$1492,0),0)),"",OFFSET('HARGA SATUAN'!$E$6,MATCH(RAB!C112,'HARGA SATUAN'!$C$7:$C$1492,0),0)))</f>
        <v>Bh</v>
      </c>
      <c r="F112" s="559">
        <f>F109*1</f>
        <v>3</v>
      </c>
      <c r="G112" s="355">
        <f ca="1">IF(ISERROR(OFFSET('HARGA SATUAN'!$I$6,MATCH(RAB!C112,'HARGA SATUAN'!$C$7:$C$1492,0),0)),0,OFFSET('HARGA SATUAN'!$I$6,MATCH(RAB!C112,'HARGA SATUAN'!$C$7:$C$1492,0),0))</f>
        <v>4500</v>
      </c>
      <c r="H112" s="356">
        <f t="shared" ca="1" si="20"/>
        <v>0</v>
      </c>
      <c r="I112" s="356">
        <f t="shared" ca="1" si="21"/>
        <v>13500</v>
      </c>
      <c r="J112" s="356">
        <f t="shared" ca="1" si="22"/>
        <v>0</v>
      </c>
      <c r="K112" s="357">
        <f t="shared" ca="1" si="23"/>
        <v>13500</v>
      </c>
    </row>
    <row r="113" spans="2:11">
      <c r="B113" s="491">
        <v>4</v>
      </c>
      <c r="C113" s="494" t="s">
        <v>768</v>
      </c>
      <c r="D113" s="353" t="str">
        <f ca="1">IF(ISERROR(OFFSET('HARGA SATUAN'!$D$6,MATCH(RAB!C113,'HARGA SATUAN'!$C$7:$C$1492,0),0)),"",OFFSET('HARGA SATUAN'!$D$6,MATCH(RAB!C113,'HARGA SATUAN'!$C$7:$C$1492,0),0))</f>
        <v>JASA</v>
      </c>
      <c r="E113" s="354" t="str">
        <f ca="1">IF(B113="+","Unit",IF(ISERROR(OFFSET('HARGA SATUAN'!$E$6,MATCH(RAB!C113,'HARGA SATUAN'!$C$7:$C$1492,0),0)),"",OFFSET('HARGA SATUAN'!$E$6,MATCH(RAB!C113,'HARGA SATUAN'!$C$7:$C$1492,0),0)))</f>
        <v>Unit</v>
      </c>
      <c r="F113" s="503">
        <f>F109*1</f>
        <v>3</v>
      </c>
      <c r="G113" s="355">
        <f ca="1">IF(ISERROR(OFFSET('HARGA SATUAN'!$I$6,MATCH(RAB!C113,'HARGA SATUAN'!$C$7:$C$1492,0),0)),0,OFFSET('HARGA SATUAN'!$I$6,MATCH(RAB!C113,'HARGA SATUAN'!$C$7:$C$1492,0),0))</f>
        <v>55500</v>
      </c>
      <c r="H113" s="356">
        <f t="shared" ca="1" si="20"/>
        <v>0</v>
      </c>
      <c r="I113" s="356">
        <f t="shared" ca="1" si="21"/>
        <v>0</v>
      </c>
      <c r="J113" s="356">
        <f t="shared" ca="1" si="22"/>
        <v>166500</v>
      </c>
      <c r="K113" s="357">
        <f t="shared" ca="1" si="23"/>
        <v>166500</v>
      </c>
    </row>
    <row r="114" spans="2:11">
      <c r="B114" s="491"/>
      <c r="C114" s="494"/>
      <c r="D114" s="353" t="str">
        <f ca="1">IF(ISERROR(OFFSET('HARGA SATUAN'!$D$6,MATCH(RAB!C114,'HARGA SATUAN'!$C$7:$C$1492,0),0)),"",OFFSET('HARGA SATUAN'!$D$6,MATCH(RAB!C114,'HARGA SATUAN'!$C$7:$C$1492,0),0))</f>
        <v/>
      </c>
      <c r="E114" s="354" t="str">
        <f ca="1">IF(B114="+","Unit",IF(ISERROR(OFFSET('HARGA SATUAN'!$E$6,MATCH(RAB!C114,'HARGA SATUAN'!$C$7:$C$1492,0),0)),"",OFFSET('HARGA SATUAN'!$E$6,MATCH(RAB!C114,'HARGA SATUAN'!$C$7:$C$1492,0),0)))</f>
        <v/>
      </c>
      <c r="F114" s="361"/>
      <c r="G114" s="355">
        <f ca="1">IF(ISERROR(OFFSET('HARGA SATUAN'!$I$6,MATCH(RAB!C114,'HARGA SATUAN'!$C$7:$C$1492,0),0)),0,OFFSET('HARGA SATUAN'!$I$6,MATCH(RAB!C114,'HARGA SATUAN'!$C$7:$C$1492,0),0))</f>
        <v>0</v>
      </c>
      <c r="H114" s="356">
        <f t="shared" ca="1" si="20"/>
        <v>0</v>
      </c>
      <c r="I114" s="356">
        <f t="shared" ca="1" si="21"/>
        <v>0</v>
      </c>
      <c r="J114" s="356">
        <f t="shared" ca="1" si="22"/>
        <v>0</v>
      </c>
      <c r="K114" s="357">
        <f t="shared" ca="1" si="23"/>
        <v>0</v>
      </c>
    </row>
    <row r="115" spans="2:11">
      <c r="B115" s="491" t="s">
        <v>1035</v>
      </c>
      <c r="C115" s="494" t="s">
        <v>1624</v>
      </c>
      <c r="D115" s="353" t="str">
        <f ca="1">IF(ISERROR(OFFSET('HARGA SATUAN'!$D$6,MATCH(RAB!C115,'HARGA SATUAN'!$C$7:$C$1492,0),0)),"",OFFSET('HARGA SATUAN'!$D$6,MATCH(RAB!C115,'HARGA SATUAN'!$C$7:$C$1492,0),0))</f>
        <v/>
      </c>
      <c r="E115" s="354" t="str">
        <f ca="1">IF(B115="+","Unit",IF(ISERROR(OFFSET('HARGA SATUAN'!$E$6,MATCH(RAB!C115,'HARGA SATUAN'!$C$7:$C$1492,0),0)),"",OFFSET('HARGA SATUAN'!$E$6,MATCH(RAB!C115,'HARGA SATUAN'!$C$7:$C$1492,0),0)))</f>
        <v>Unit</v>
      </c>
      <c r="F115" s="503">
        <f>F109</f>
        <v>3</v>
      </c>
      <c r="G115" s="355">
        <f ca="1">IF(ISERROR(OFFSET('HARGA SATUAN'!$I$6,MATCH(RAB!C115,'HARGA SATUAN'!$C$7:$C$1492,0),0)),0,OFFSET('HARGA SATUAN'!$I$6,MATCH(RAB!C115,'HARGA SATUAN'!$C$7:$C$1492,0),0))</f>
        <v>0</v>
      </c>
      <c r="H115" s="356">
        <f t="shared" ca="1" si="20"/>
        <v>0</v>
      </c>
      <c r="I115" s="356">
        <f t="shared" ca="1" si="21"/>
        <v>0</v>
      </c>
      <c r="J115" s="356">
        <f t="shared" ca="1" si="22"/>
        <v>0</v>
      </c>
      <c r="K115" s="357">
        <f t="shared" ca="1" si="23"/>
        <v>0</v>
      </c>
    </row>
    <row r="116" spans="2:11">
      <c r="B116" s="491">
        <v>1</v>
      </c>
      <c r="C116" s="494" t="s">
        <v>30</v>
      </c>
      <c r="D116" s="353" t="str">
        <f ca="1">IF(ISERROR(OFFSET('HARGA SATUAN'!$D$6,MATCH(RAB!C116,'HARGA SATUAN'!$C$7:$C$1492,0),0)),"",OFFSET('HARGA SATUAN'!$D$6,MATCH(RAB!C116,'HARGA SATUAN'!$C$7:$C$1492,0),0))</f>
        <v>HDW</v>
      </c>
      <c r="E116" s="354" t="str">
        <f ca="1">IF(B116="+","Unit",IF(ISERROR(OFFSET('HARGA SATUAN'!$E$6,MATCH(RAB!C116,'HARGA SATUAN'!$C$7:$C$1492,0),0)),"",OFFSET('HARGA SATUAN'!$E$6,MATCH(RAB!C116,'HARGA SATUAN'!$C$7:$C$1492,0),0)))</f>
        <v>Bh</v>
      </c>
      <c r="F116" s="503">
        <f>F115*1</f>
        <v>3</v>
      </c>
      <c r="G116" s="355">
        <f ca="1">IF(ISERROR(OFFSET('HARGA SATUAN'!$I$6,MATCH(RAB!C116,'HARGA SATUAN'!$C$7:$C$1492,0),0)),0,OFFSET('HARGA SATUAN'!$I$6,MATCH(RAB!C116,'HARGA SATUAN'!$C$7:$C$1492,0),0))</f>
        <v>47459</v>
      </c>
      <c r="H116" s="356">
        <f t="shared" ca="1" si="20"/>
        <v>0</v>
      </c>
      <c r="I116" s="356">
        <f t="shared" ca="1" si="21"/>
        <v>142377</v>
      </c>
      <c r="J116" s="356">
        <f t="shared" ca="1" si="22"/>
        <v>0</v>
      </c>
      <c r="K116" s="357">
        <f t="shared" ca="1" si="23"/>
        <v>142377</v>
      </c>
    </row>
    <row r="117" spans="2:11">
      <c r="B117" s="491">
        <v>2</v>
      </c>
      <c r="C117" s="494" t="s">
        <v>32</v>
      </c>
      <c r="D117" s="353" t="str">
        <f ca="1">IF(ISERROR(OFFSET('HARGA SATUAN'!$D$6,MATCH(RAB!C117,'HARGA SATUAN'!$C$7:$C$1492,0),0)),"",OFFSET('HARGA SATUAN'!$D$6,MATCH(RAB!C117,'HARGA SATUAN'!$C$7:$C$1492,0),0))</f>
        <v>HDW</v>
      </c>
      <c r="E117" s="354" t="str">
        <f ca="1">IF(B117="+","Unit",IF(ISERROR(OFFSET('HARGA SATUAN'!$E$6,MATCH(RAB!C117,'HARGA SATUAN'!$C$7:$C$1492,0),0)),"",OFFSET('HARGA SATUAN'!$E$6,MATCH(RAB!C117,'HARGA SATUAN'!$C$7:$C$1492,0),0)))</f>
        <v>Mtr</v>
      </c>
      <c r="F117" s="503">
        <f>F115*1</f>
        <v>3</v>
      </c>
      <c r="G117" s="355">
        <f ca="1">IF(ISERROR(OFFSET('HARGA SATUAN'!$I$6,MATCH(RAB!C117,'HARGA SATUAN'!$C$7:$C$1492,0),0)),0,OFFSET('HARGA SATUAN'!$I$6,MATCH(RAB!C117,'HARGA SATUAN'!$C$7:$C$1492,0),0))</f>
        <v>30000</v>
      </c>
      <c r="H117" s="356">
        <f t="shared" ca="1" si="20"/>
        <v>0</v>
      </c>
      <c r="I117" s="356">
        <f t="shared" ca="1" si="21"/>
        <v>90000</v>
      </c>
      <c r="J117" s="356">
        <f t="shared" ca="1" si="22"/>
        <v>0</v>
      </c>
      <c r="K117" s="357">
        <f t="shared" ca="1" si="23"/>
        <v>90000</v>
      </c>
    </row>
    <row r="118" spans="2:11">
      <c r="B118" s="491">
        <v>3</v>
      </c>
      <c r="C118" s="494" t="s">
        <v>33</v>
      </c>
      <c r="D118" s="353" t="str">
        <f ca="1">IF(ISERROR(OFFSET('HARGA SATUAN'!$D$6,MATCH(RAB!C118,'HARGA SATUAN'!$C$7:$C$1492,0),0)),"",OFFSET('HARGA SATUAN'!$D$6,MATCH(RAB!C118,'HARGA SATUAN'!$C$7:$C$1492,0),0))</f>
        <v>HDW</v>
      </c>
      <c r="E118" s="354" t="str">
        <f ca="1">IF(B118="+","Unit",IF(ISERROR(OFFSET('HARGA SATUAN'!$E$6,MATCH(RAB!C118,'HARGA SATUAN'!$C$7:$C$1492,0),0)),"",OFFSET('HARGA SATUAN'!$E$6,MATCH(RAB!C118,'HARGA SATUAN'!$C$7:$C$1492,0),0)))</f>
        <v>Bh</v>
      </c>
      <c r="F118" s="503">
        <f>F115*1</f>
        <v>3</v>
      </c>
      <c r="G118" s="355">
        <f ca="1">IF(ISERROR(OFFSET('HARGA SATUAN'!$I$6,MATCH(RAB!C118,'HARGA SATUAN'!$C$7:$C$1492,0),0)),0,OFFSET('HARGA SATUAN'!$I$6,MATCH(RAB!C118,'HARGA SATUAN'!$C$7:$C$1492,0),0))</f>
        <v>9500</v>
      </c>
      <c r="H118" s="356">
        <f t="shared" ca="1" si="20"/>
        <v>0</v>
      </c>
      <c r="I118" s="356">
        <f t="shared" ca="1" si="21"/>
        <v>28500</v>
      </c>
      <c r="J118" s="356">
        <f t="shared" ca="1" si="22"/>
        <v>0</v>
      </c>
      <c r="K118" s="357">
        <f t="shared" ca="1" si="23"/>
        <v>28500</v>
      </c>
    </row>
    <row r="119" spans="2:11">
      <c r="B119" s="491">
        <v>4</v>
      </c>
      <c r="C119" s="494" t="s">
        <v>738</v>
      </c>
      <c r="D119" s="353" t="str">
        <f ca="1">IF(ISERROR(OFFSET('HARGA SATUAN'!$D$6,MATCH(RAB!C119,'HARGA SATUAN'!$C$7:$C$1492,0),0)),"",OFFSET('HARGA SATUAN'!$D$6,MATCH(RAB!C119,'HARGA SATUAN'!$C$7:$C$1492,0),0))</f>
        <v>JASA</v>
      </c>
      <c r="E119" s="354" t="str">
        <f ca="1">IF(B119="+","Unit",IF(ISERROR(OFFSET('HARGA SATUAN'!$E$6,MATCH(RAB!C119,'HARGA SATUAN'!$C$7:$C$1492,0),0)),"",OFFSET('HARGA SATUAN'!$E$6,MATCH(RAB!C119,'HARGA SATUAN'!$C$7:$C$1492,0),0)))</f>
        <v>Unit</v>
      </c>
      <c r="F119" s="503">
        <f>F115*1</f>
        <v>3</v>
      </c>
      <c r="G119" s="355">
        <f ca="1">IF(ISERROR(OFFSET('HARGA SATUAN'!$I$6,MATCH(RAB!C119,'HARGA SATUAN'!$C$7:$C$1492,0),0)),0,OFFSET('HARGA SATUAN'!$I$6,MATCH(RAB!C119,'HARGA SATUAN'!$C$7:$C$1492,0),0))</f>
        <v>21200</v>
      </c>
      <c r="H119" s="356">
        <f t="shared" ca="1" si="20"/>
        <v>0</v>
      </c>
      <c r="I119" s="356">
        <f t="shared" ca="1" si="21"/>
        <v>0</v>
      </c>
      <c r="J119" s="356">
        <f t="shared" ca="1" si="22"/>
        <v>63600</v>
      </c>
      <c r="K119" s="357">
        <f t="shared" ca="1" si="23"/>
        <v>63600</v>
      </c>
    </row>
    <row r="120" spans="2:11">
      <c r="B120" s="491"/>
      <c r="C120" s="494"/>
      <c r="D120" s="353" t="str">
        <f ca="1">IF(ISERROR(OFFSET('HARGA SATUAN'!$D$6,MATCH(RAB!C120,'HARGA SATUAN'!$C$7:$C$1492,0),0)),"",OFFSET('HARGA SATUAN'!$D$6,MATCH(RAB!C120,'HARGA SATUAN'!$C$7:$C$1492,0),0))</f>
        <v/>
      </c>
      <c r="E120" s="354" t="str">
        <f ca="1">IF(B120="+","Unit",IF(ISERROR(OFFSET('HARGA SATUAN'!$E$6,MATCH(RAB!C120,'HARGA SATUAN'!$C$7:$C$1492,0),0)),"",OFFSET('HARGA SATUAN'!$E$6,MATCH(RAB!C120,'HARGA SATUAN'!$C$7:$C$1492,0),0)))</f>
        <v/>
      </c>
      <c r="F120" s="503"/>
      <c r="G120" s="355">
        <f ca="1">IF(ISERROR(OFFSET('HARGA SATUAN'!$I$6,MATCH(RAB!C120,'HARGA SATUAN'!$C$7:$C$1492,0),0)),0,OFFSET('HARGA SATUAN'!$I$6,MATCH(RAB!C120,'HARGA SATUAN'!$C$7:$C$1492,0),0))</f>
        <v>0</v>
      </c>
      <c r="H120" s="356">
        <f t="shared" ref="H120:H126" ca="1" si="24">IF(OR(D120="MDU",D120="MDU-KD"),(IF($O$3="RAB NON MDU","PLN KD",G120*F120)),0)</f>
        <v>0</v>
      </c>
      <c r="I120" s="356">
        <f t="shared" ref="I120:I126" ca="1" si="25">IF(D120="HDW",G120*F120,0)</f>
        <v>0</v>
      </c>
      <c r="J120" s="356">
        <f t="shared" ref="J120:J126" ca="1" si="26">IF(D120="JASA",G120*F120,0)</f>
        <v>0</v>
      </c>
      <c r="K120" s="357">
        <f t="shared" ref="K120:K126" ca="1" si="27">SUM(H120:J120)</f>
        <v>0</v>
      </c>
    </row>
    <row r="121" spans="2:11">
      <c r="B121" s="491"/>
      <c r="C121" s="494"/>
      <c r="D121" s="353" t="str">
        <f ca="1">IF(ISERROR(OFFSET('HARGA SATUAN'!$D$6,MATCH(RAB!C121,'HARGA SATUAN'!$C$7:$C$1492,0),0)),"",OFFSET('HARGA SATUAN'!$D$6,MATCH(RAB!C121,'HARGA SATUAN'!$C$7:$C$1492,0),0))</f>
        <v/>
      </c>
      <c r="E121" s="354" t="str">
        <f ca="1">IF(B121="+","Unit",IF(ISERROR(OFFSET('HARGA SATUAN'!$E$6,MATCH(RAB!C121,'HARGA SATUAN'!$C$7:$C$1492,0),0)),"",OFFSET('HARGA SATUAN'!$E$6,MATCH(RAB!C121,'HARGA SATUAN'!$C$7:$C$1492,0),0)))</f>
        <v/>
      </c>
      <c r="F121" s="503"/>
      <c r="G121" s="355">
        <f ca="1">IF(ISERROR(OFFSET('HARGA SATUAN'!$I$6,MATCH(RAB!C121,'HARGA SATUAN'!$C$7:$C$1492,0),0)),0,OFFSET('HARGA SATUAN'!$I$6,MATCH(RAB!C121,'HARGA SATUAN'!$C$7:$C$1492,0),0))</f>
        <v>0</v>
      </c>
      <c r="H121" s="356">
        <f t="shared" ca="1" si="24"/>
        <v>0</v>
      </c>
      <c r="I121" s="356">
        <f t="shared" ca="1" si="25"/>
        <v>0</v>
      </c>
      <c r="J121" s="356">
        <f t="shared" ca="1" si="26"/>
        <v>0</v>
      </c>
      <c r="K121" s="357">
        <f t="shared" ca="1" si="27"/>
        <v>0</v>
      </c>
    </row>
    <row r="122" spans="2:11">
      <c r="B122" s="364">
        <v>1</v>
      </c>
      <c r="C122" s="109" t="s">
        <v>1402</v>
      </c>
      <c r="D122" s="353" t="str">
        <f ca="1">IF(ISERROR(OFFSET('HARGA SATUAN'!$D$6,MATCH(RAB!C122,'HARGA SATUAN'!$C$7:$C$1492,0),0)),"",OFFSET('HARGA SATUAN'!$D$6,MATCH(RAB!C122,'HARGA SATUAN'!$C$7:$C$1492,0),0))</f>
        <v>MDU-KD</v>
      </c>
      <c r="E122" s="354" t="str">
        <f ca="1">IF(B122="+","Unit",IF(ISERROR(OFFSET('HARGA SATUAN'!$E$6,MATCH(RAB!C122,'HARGA SATUAN'!$C$7:$C$1492,0),0)),"",OFFSET('HARGA SATUAN'!$E$6,MATCH(RAB!C122,'HARGA SATUAN'!$C$7:$C$1492,0),0)))</f>
        <v>Mtr</v>
      </c>
      <c r="F122" s="361">
        <v>330</v>
      </c>
      <c r="G122" s="355">
        <f ca="1">IF(ISERROR(OFFSET('HARGA SATUAN'!$I$6,MATCH(RAB!C122,'HARGA SATUAN'!$C$7:$C$1492,0),0)),0,OFFSET('HARGA SATUAN'!$I$6,MATCH(RAB!C122,'HARGA SATUAN'!$C$7:$C$1492,0),0))</f>
        <v>53300</v>
      </c>
      <c r="H122" s="356">
        <f t="shared" ca="1" si="24"/>
        <v>17589000</v>
      </c>
      <c r="I122" s="356">
        <f t="shared" ca="1" si="25"/>
        <v>0</v>
      </c>
      <c r="J122" s="356">
        <f t="shared" ca="1" si="26"/>
        <v>0</v>
      </c>
      <c r="K122" s="357">
        <f t="shared" ca="1" si="27"/>
        <v>17589000</v>
      </c>
    </row>
    <row r="123" spans="2:11">
      <c r="B123" s="364">
        <v>2</v>
      </c>
      <c r="C123" s="109" t="s">
        <v>347</v>
      </c>
      <c r="D123" s="353" t="str">
        <f ca="1">IF(ISERROR(OFFSET('HARGA SATUAN'!$D$6,MATCH(RAB!C123,'HARGA SATUAN'!$C$7:$C$1492,0),0)),"",OFFSET('HARGA SATUAN'!$D$6,MATCH(RAB!C123,'HARGA SATUAN'!$C$7:$C$1492,0),0))</f>
        <v>JASA</v>
      </c>
      <c r="E123" s="354" t="str">
        <f ca="1">IF(B123="+","Unit",IF(ISERROR(OFFSET('HARGA SATUAN'!$E$6,MATCH(RAB!C123,'HARGA SATUAN'!$C$7:$C$1492,0),0)),"",OFFSET('HARGA SATUAN'!$E$6,MATCH(RAB!C123,'HARGA SATUAN'!$C$7:$C$1492,0),0)))</f>
        <v>Per 50 m</v>
      </c>
      <c r="F123" s="361">
        <f>F122/50</f>
        <v>6.6</v>
      </c>
      <c r="G123" s="355">
        <f ca="1">IF(ISERROR(OFFSET('HARGA SATUAN'!$I$6,MATCH(RAB!C123,'HARGA SATUAN'!$C$7:$C$1492,0),0)),0,OFFSET('HARGA SATUAN'!$I$6,MATCH(RAB!C123,'HARGA SATUAN'!$C$7:$C$1492,0),0))</f>
        <v>179000</v>
      </c>
      <c r="H123" s="356">
        <f t="shared" ca="1" si="24"/>
        <v>0</v>
      </c>
      <c r="I123" s="356">
        <f t="shared" ca="1" si="25"/>
        <v>0</v>
      </c>
      <c r="J123" s="356">
        <f t="shared" ca="1" si="26"/>
        <v>1181400</v>
      </c>
      <c r="K123" s="357">
        <f t="shared" ca="1" si="27"/>
        <v>1181400</v>
      </c>
    </row>
    <row r="124" spans="2:11">
      <c r="B124" s="364"/>
      <c r="C124" s="109"/>
      <c r="D124" s="353" t="str">
        <f ca="1">IF(ISERROR(OFFSET('HARGA SATUAN'!$D$6,MATCH(RAB!C124,'HARGA SATUAN'!$C$7:$C$1492,0),0)),"",OFFSET('HARGA SATUAN'!$D$6,MATCH(RAB!C124,'HARGA SATUAN'!$C$7:$C$1492,0),0))</f>
        <v/>
      </c>
      <c r="E124" s="354" t="str">
        <f ca="1">IF(B124="+","Unit",IF(ISERROR(OFFSET('HARGA SATUAN'!$E$6,MATCH(RAB!C124,'HARGA SATUAN'!$C$7:$C$1492,0),0)),"",OFFSET('HARGA SATUAN'!$E$6,MATCH(RAB!C124,'HARGA SATUAN'!$C$7:$C$1492,0),0)))</f>
        <v/>
      </c>
      <c r="F124" s="361"/>
      <c r="G124" s="355">
        <f ca="1">IF(ISERROR(OFFSET('HARGA SATUAN'!$I$6,MATCH(RAB!C124,'HARGA SATUAN'!$C$7:$C$1492,0),0)),0,OFFSET('HARGA SATUAN'!$I$6,MATCH(RAB!C124,'HARGA SATUAN'!$C$7:$C$1492,0),0))</f>
        <v>0</v>
      </c>
      <c r="H124" s="356">
        <f t="shared" ca="1" si="24"/>
        <v>0</v>
      </c>
      <c r="I124" s="356">
        <f t="shared" ca="1" si="25"/>
        <v>0</v>
      </c>
      <c r="J124" s="356">
        <f t="shared" ca="1" si="26"/>
        <v>0</v>
      </c>
      <c r="K124" s="357">
        <f t="shared" ca="1" si="27"/>
        <v>0</v>
      </c>
    </row>
    <row r="125" spans="2:11">
      <c r="B125" s="509" t="s">
        <v>526</v>
      </c>
      <c r="C125" s="511" t="s">
        <v>1630</v>
      </c>
      <c r="D125" s="353" t="str">
        <f ca="1">IF(ISERROR(OFFSET('HARGA SATUAN'!$D$6,MATCH(RAB!C125,'HARGA SATUAN'!$C$7:$C$1492,0),0)),"",OFFSET('HARGA SATUAN'!$D$6,MATCH(RAB!C125,'HARGA SATUAN'!$C$7:$C$1492,0),0))</f>
        <v/>
      </c>
      <c r="E125" s="354" t="str">
        <f ca="1">IF(B125="+","Unit",IF(ISERROR(OFFSET('HARGA SATUAN'!$E$6,MATCH(RAB!C125,'HARGA SATUAN'!$C$7:$C$1492,0),0)),"",OFFSET('HARGA SATUAN'!$E$6,MATCH(RAB!C125,'HARGA SATUAN'!$C$7:$C$1492,0),0)))</f>
        <v/>
      </c>
      <c r="F125" s="361"/>
      <c r="G125" s="355">
        <f ca="1">IF(ISERROR(OFFSET('HARGA SATUAN'!$I$6,MATCH(RAB!C125,'HARGA SATUAN'!$C$7:$C$1492,0),0)),0,OFFSET('HARGA SATUAN'!$I$6,MATCH(RAB!C125,'HARGA SATUAN'!$C$7:$C$1492,0),0))</f>
        <v>0</v>
      </c>
      <c r="H125" s="356">
        <f t="shared" ca="1" si="24"/>
        <v>0</v>
      </c>
      <c r="I125" s="356">
        <f t="shared" ca="1" si="25"/>
        <v>0</v>
      </c>
      <c r="J125" s="356">
        <f t="shared" ca="1" si="26"/>
        <v>0</v>
      </c>
      <c r="K125" s="357">
        <f t="shared" ca="1" si="27"/>
        <v>0</v>
      </c>
    </row>
    <row r="126" spans="2:11">
      <c r="B126" s="508"/>
      <c r="C126" s="510"/>
      <c r="D126" s="353" t="str">
        <f ca="1">IF(ISERROR(OFFSET('HARGA SATUAN'!$D$6,MATCH(RAB!C126,'HARGA SATUAN'!$C$7:$C$1492,0),0)),"",OFFSET('HARGA SATUAN'!$D$6,MATCH(RAB!C126,'HARGA SATUAN'!$C$7:$C$1492,0),0))</f>
        <v/>
      </c>
      <c r="E126" s="354" t="str">
        <f ca="1">IF(B126="+","Unit",IF(ISERROR(OFFSET('HARGA SATUAN'!$E$6,MATCH(RAB!C126,'HARGA SATUAN'!$C$7:$C$1492,0),0)),"",OFFSET('HARGA SATUAN'!$E$6,MATCH(RAB!C126,'HARGA SATUAN'!$C$7:$C$1492,0),0)))</f>
        <v/>
      </c>
      <c r="F126" s="361"/>
      <c r="G126" s="355">
        <f ca="1">IF(ISERROR(OFFSET('HARGA SATUAN'!$I$6,MATCH(RAB!C126,'HARGA SATUAN'!$C$7:$C$1492,0),0)),0,OFFSET('HARGA SATUAN'!$I$6,MATCH(RAB!C126,'HARGA SATUAN'!$C$7:$C$1492,0),0))</f>
        <v>0</v>
      </c>
      <c r="H126" s="356">
        <f t="shared" ca="1" si="24"/>
        <v>0</v>
      </c>
      <c r="I126" s="356">
        <f t="shared" ca="1" si="25"/>
        <v>0</v>
      </c>
      <c r="J126" s="356">
        <f t="shared" ca="1" si="26"/>
        <v>0</v>
      </c>
      <c r="K126" s="357">
        <f t="shared" ca="1" si="27"/>
        <v>0</v>
      </c>
    </row>
    <row r="127" spans="2:11">
      <c r="B127" s="508" t="s">
        <v>1035</v>
      </c>
      <c r="C127" s="510" t="s">
        <v>1625</v>
      </c>
      <c r="D127" s="353" t="str">
        <f ca="1">IF(ISERROR(OFFSET('HARGA SATUAN'!$D$6,MATCH(RAB!C127,'HARGA SATUAN'!$C$7:$C$1492,0),0)),"",OFFSET('HARGA SATUAN'!$D$6,MATCH(RAB!C127,'HARGA SATUAN'!$C$7:$C$1492,0),0))</f>
        <v/>
      </c>
      <c r="E127" s="354" t="str">
        <f ca="1">IF(B127="+","Unit",IF(ISERROR(OFFSET('HARGA SATUAN'!$E$6,MATCH(RAB!C127,'HARGA SATUAN'!$C$7:$C$1492,0),0)),"",OFFSET('HARGA SATUAN'!$E$6,MATCH(RAB!C127,'HARGA SATUAN'!$C$7:$C$1492,0),0)))</f>
        <v>Unit</v>
      </c>
      <c r="F127" s="23">
        <v>1</v>
      </c>
      <c r="G127" s="355">
        <f ca="1">IF(ISERROR(OFFSET('HARGA SATUAN'!$I$6,MATCH(RAB!C127,'HARGA SATUAN'!$C$7:$C$1492,0),0)),0,OFFSET('HARGA SATUAN'!$I$6,MATCH(RAB!C127,'HARGA SATUAN'!$C$7:$C$1492,0),0))</f>
        <v>0</v>
      </c>
      <c r="H127" s="356">
        <f t="shared" ref="H127:H340" ca="1" si="28">IF(OR(D127="MDU",D127="MDU-KD"),(IF($O$3="RAB NON MDU","PLN KD",G127*F127)),0)</f>
        <v>0</v>
      </c>
      <c r="I127" s="356">
        <f t="shared" ref="I127:I340" ca="1" si="29">IF(D127="HDW",G127*F127,0)</f>
        <v>0</v>
      </c>
      <c r="J127" s="356">
        <f t="shared" ref="J127:J340" ca="1" si="30">IF(D127="JASA",G127*F127,0)</f>
        <v>0</v>
      </c>
      <c r="K127" s="357">
        <f t="shared" ref="K127:K340" ca="1" si="31">SUM(H127:J127)</f>
        <v>0</v>
      </c>
    </row>
    <row r="128" spans="2:11">
      <c r="B128" s="508">
        <v>1</v>
      </c>
      <c r="C128" s="507" t="s">
        <v>532</v>
      </c>
      <c r="D128" s="353" t="str">
        <f ca="1">IF(ISERROR(OFFSET('HARGA SATUAN'!$D$6,MATCH(RAB!C128,'HARGA SATUAN'!$C$7:$C$1492,0),0)),"",OFFSET('HARGA SATUAN'!$D$6,MATCH(RAB!C128,'HARGA SATUAN'!$C$7:$C$1492,0),0))</f>
        <v>MDU-KD</v>
      </c>
      <c r="E128" s="354" t="str">
        <f ca="1">IF(B128="+","Unit",IF(ISERROR(OFFSET('HARGA SATUAN'!$E$6,MATCH(RAB!C128,'HARGA SATUAN'!$C$7:$C$1492,0),0)),"",OFFSET('HARGA SATUAN'!$E$6,MATCH(RAB!C128,'HARGA SATUAN'!$C$7:$C$1492,0),0)))</f>
        <v>Bh</v>
      </c>
      <c r="F128" s="512">
        <v>1</v>
      </c>
      <c r="G128" s="355">
        <f ca="1">IF(ISERROR(OFFSET('HARGA SATUAN'!$I$6,MATCH(RAB!C128,'HARGA SATUAN'!$C$7:$C$1492,0),0)),0,OFFSET('HARGA SATUAN'!$I$6,MATCH(RAB!C128,'HARGA SATUAN'!$C$7:$C$1492,0),0))</f>
        <v>27845400</v>
      </c>
      <c r="H128" s="356">
        <f t="shared" ca="1" si="28"/>
        <v>27845400</v>
      </c>
      <c r="I128" s="356">
        <f t="shared" ca="1" si="29"/>
        <v>0</v>
      </c>
      <c r="J128" s="356">
        <f t="shared" ca="1" si="30"/>
        <v>0</v>
      </c>
      <c r="K128" s="357">
        <f t="shared" ca="1" si="31"/>
        <v>27845400</v>
      </c>
    </row>
    <row r="129" spans="2:11">
      <c r="B129" s="497">
        <v>2</v>
      </c>
      <c r="C129" s="507" t="s">
        <v>1626</v>
      </c>
      <c r="D129" s="353" t="str">
        <f ca="1">IF(ISERROR(OFFSET('HARGA SATUAN'!$D$6,MATCH(RAB!C129,'HARGA SATUAN'!$C$7:$C$1492,0),0)),"",OFFSET('HARGA SATUAN'!$D$6,MATCH(RAB!C129,'HARGA SATUAN'!$C$7:$C$1492,0),0))</f>
        <v/>
      </c>
      <c r="E129" s="354" t="str">
        <f ca="1">IF(B129="+","Unit",IF(ISERROR(OFFSET('HARGA SATUAN'!$E$6,MATCH(RAB!C129,'HARGA SATUAN'!$C$7:$C$1492,0),0)),"",OFFSET('HARGA SATUAN'!$E$6,MATCH(RAB!C129,'HARGA SATUAN'!$C$7:$C$1492,0),0)))</f>
        <v/>
      </c>
      <c r="F129" s="512"/>
      <c r="G129" s="355">
        <f ca="1">IF(ISERROR(OFFSET('HARGA SATUAN'!$I$6,MATCH(RAB!C129,'HARGA SATUAN'!$C$7:$C$1492,0),0)),0,OFFSET('HARGA SATUAN'!$I$6,MATCH(RAB!C129,'HARGA SATUAN'!$C$7:$C$1492,0),0))</f>
        <v>0</v>
      </c>
      <c r="H129" s="356">
        <f t="shared" ca="1" si="28"/>
        <v>0</v>
      </c>
      <c r="I129" s="356">
        <f t="shared" ca="1" si="29"/>
        <v>0</v>
      </c>
      <c r="J129" s="356">
        <f t="shared" ca="1" si="30"/>
        <v>0</v>
      </c>
      <c r="K129" s="357">
        <f t="shared" ca="1" si="31"/>
        <v>0</v>
      </c>
    </row>
    <row r="130" spans="2:11">
      <c r="B130" s="497"/>
      <c r="C130" s="507" t="s">
        <v>65</v>
      </c>
      <c r="D130" s="353" t="str">
        <f ca="1">IF(ISERROR(OFFSET('HARGA SATUAN'!$D$6,MATCH(RAB!C130,'HARGA SATUAN'!$C$7:$C$1492,0),0)),"",OFFSET('HARGA SATUAN'!$D$6,MATCH(RAB!C130,'HARGA SATUAN'!$C$7:$C$1492,0),0))</f>
        <v>MDU-KD</v>
      </c>
      <c r="E130" s="354" t="str">
        <f ca="1">IF(B130="+","Unit",IF(ISERROR(OFFSET('HARGA SATUAN'!$E$6,MATCH(RAB!C130,'HARGA SATUAN'!$C$7:$C$1492,0),0)),"",OFFSET('HARGA SATUAN'!$E$6,MATCH(RAB!C130,'HARGA SATUAN'!$C$7:$C$1492,0),0)))</f>
        <v>Mtr</v>
      </c>
      <c r="F130" s="512">
        <v>2</v>
      </c>
      <c r="G130" s="355">
        <f ca="1">IF(ISERROR(OFFSET('HARGA SATUAN'!$I$6,MATCH(RAB!C130,'HARGA SATUAN'!$C$7:$C$1492,0),0)),0,OFFSET('HARGA SATUAN'!$I$6,MATCH(RAB!C130,'HARGA SATUAN'!$C$7:$C$1492,0),0))</f>
        <v>14200</v>
      </c>
      <c r="H130" s="356">
        <f t="shared" ca="1" si="28"/>
        <v>28400</v>
      </c>
      <c r="I130" s="356">
        <f t="shared" ca="1" si="29"/>
        <v>0</v>
      </c>
      <c r="J130" s="356">
        <f t="shared" ca="1" si="30"/>
        <v>0</v>
      </c>
      <c r="K130" s="357">
        <f t="shared" ca="1" si="31"/>
        <v>28400</v>
      </c>
    </row>
    <row r="131" spans="2:11">
      <c r="B131" s="508"/>
      <c r="C131" s="109" t="s">
        <v>1402</v>
      </c>
      <c r="D131" s="353" t="str">
        <f ca="1">IF(ISERROR(OFFSET('HARGA SATUAN'!$D$6,MATCH(RAB!C131,'HARGA SATUAN'!$C$7:$C$1492,0),0)),"",OFFSET('HARGA SATUAN'!$D$6,MATCH(RAB!C131,'HARGA SATUAN'!$C$7:$C$1492,0),0))</f>
        <v>MDU-KD</v>
      </c>
      <c r="E131" s="354" t="str">
        <f ca="1">IF(B131="+","Unit",IF(ISERROR(OFFSET('HARGA SATUAN'!$E$6,MATCH(RAB!C131,'HARGA SATUAN'!$C$7:$C$1492,0),0)),"",OFFSET('HARGA SATUAN'!$E$6,MATCH(RAB!C131,'HARGA SATUAN'!$C$7:$C$1492,0),0)))</f>
        <v>Mtr</v>
      </c>
      <c r="F131" s="512">
        <v>2</v>
      </c>
      <c r="G131" s="355">
        <f ca="1">IF(ISERROR(OFFSET('HARGA SATUAN'!$I$6,MATCH(RAB!C131,'HARGA SATUAN'!$C$7:$C$1492,0),0)),0,OFFSET('HARGA SATUAN'!$I$6,MATCH(RAB!C131,'HARGA SATUAN'!$C$7:$C$1492,0),0))</f>
        <v>53300</v>
      </c>
      <c r="H131" s="356">
        <f t="shared" ca="1" si="28"/>
        <v>106600</v>
      </c>
      <c r="I131" s="356">
        <f t="shared" ca="1" si="29"/>
        <v>0</v>
      </c>
      <c r="J131" s="356">
        <f t="shared" ca="1" si="30"/>
        <v>0</v>
      </c>
      <c r="K131" s="357">
        <f t="shared" ca="1" si="31"/>
        <v>106600</v>
      </c>
    </row>
    <row r="132" spans="2:11">
      <c r="B132" s="508">
        <v>3</v>
      </c>
      <c r="C132" s="507" t="s">
        <v>207</v>
      </c>
      <c r="D132" s="353" t="str">
        <f ca="1">IF(ISERROR(OFFSET('HARGA SATUAN'!$D$6,MATCH(RAB!C132,'HARGA SATUAN'!$C$7:$C$1492,0),0)),"",OFFSET('HARGA SATUAN'!$D$6,MATCH(RAB!C132,'HARGA SATUAN'!$C$7:$C$1492,0),0))</f>
        <v>HDW</v>
      </c>
      <c r="E132" s="354" t="str">
        <f ca="1">IF(B132="+","Unit",IF(ISERROR(OFFSET('HARGA SATUAN'!$E$6,MATCH(RAB!C132,'HARGA SATUAN'!$C$7:$C$1492,0),0)),"",OFFSET('HARGA SATUAN'!$E$6,MATCH(RAB!C132,'HARGA SATUAN'!$C$7:$C$1492,0),0)))</f>
        <v>Bh</v>
      </c>
      <c r="F132" s="512">
        <v>1</v>
      </c>
      <c r="G132" s="355">
        <f ca="1">IF(ISERROR(OFFSET('HARGA SATUAN'!$I$6,MATCH(RAB!C132,'HARGA SATUAN'!$C$7:$C$1492,0),0)),0,OFFSET('HARGA SATUAN'!$I$6,MATCH(RAB!C132,'HARGA SATUAN'!$C$7:$C$1492,0),0))</f>
        <v>87000</v>
      </c>
      <c r="H132" s="356">
        <f t="shared" ca="1" si="28"/>
        <v>0</v>
      </c>
      <c r="I132" s="356">
        <f t="shared" ca="1" si="29"/>
        <v>87000</v>
      </c>
      <c r="J132" s="356">
        <f t="shared" ca="1" si="30"/>
        <v>0</v>
      </c>
      <c r="K132" s="357">
        <f t="shared" ca="1" si="31"/>
        <v>87000</v>
      </c>
    </row>
    <row r="133" spans="2:11">
      <c r="B133" s="508">
        <v>4</v>
      </c>
      <c r="C133" s="507" t="s">
        <v>176</v>
      </c>
      <c r="D133" s="353" t="str">
        <f ca="1">IF(ISERROR(OFFSET('HARGA SATUAN'!$D$6,MATCH(RAB!C133,'HARGA SATUAN'!$C$7:$C$1492,0),0)),"",OFFSET('HARGA SATUAN'!$D$6,MATCH(RAB!C133,'HARGA SATUAN'!$C$7:$C$1492,0),0))</f>
        <v>HDW</v>
      </c>
      <c r="E133" s="354" t="str">
        <f ca="1">IF(B133="+","Unit",IF(ISERROR(OFFSET('HARGA SATUAN'!$E$6,MATCH(RAB!C133,'HARGA SATUAN'!$C$7:$C$1492,0),0)),"",OFFSET('HARGA SATUAN'!$E$6,MATCH(RAB!C133,'HARGA SATUAN'!$C$7:$C$1492,0),0)))</f>
        <v>Bh</v>
      </c>
      <c r="F133" s="512">
        <v>2</v>
      </c>
      <c r="G133" s="355">
        <f ca="1">IF(ISERROR(OFFSET('HARGA SATUAN'!$I$6,MATCH(RAB!C133,'HARGA SATUAN'!$C$7:$C$1492,0),0)),0,OFFSET('HARGA SATUAN'!$I$6,MATCH(RAB!C133,'HARGA SATUAN'!$C$7:$C$1492,0),0))</f>
        <v>404600</v>
      </c>
      <c r="H133" s="356">
        <f t="shared" ca="1" si="28"/>
        <v>0</v>
      </c>
      <c r="I133" s="356">
        <f t="shared" ca="1" si="29"/>
        <v>809200</v>
      </c>
      <c r="J133" s="356">
        <f t="shared" ca="1" si="30"/>
        <v>0</v>
      </c>
      <c r="K133" s="357">
        <f t="shared" ca="1" si="31"/>
        <v>809200</v>
      </c>
    </row>
    <row r="134" spans="2:11">
      <c r="B134" s="508">
        <v>5</v>
      </c>
      <c r="C134" s="507" t="s">
        <v>184</v>
      </c>
      <c r="D134" s="353" t="str">
        <f ca="1">IF(ISERROR(OFFSET('HARGA SATUAN'!$D$6,MATCH(RAB!C134,'HARGA SATUAN'!$C$7:$C$1492,0),0)),"",OFFSET('HARGA SATUAN'!$D$6,MATCH(RAB!C134,'HARGA SATUAN'!$C$7:$C$1492,0),0))</f>
        <v>HDW</v>
      </c>
      <c r="E134" s="354" t="str">
        <f ca="1">IF(B134="+","Unit",IF(ISERROR(OFFSET('HARGA SATUAN'!$E$6,MATCH(RAB!C134,'HARGA SATUAN'!$C$7:$C$1492,0),0)),"",OFFSET('HARGA SATUAN'!$E$6,MATCH(RAB!C134,'HARGA SATUAN'!$C$7:$C$1492,0),0)))</f>
        <v>Bh</v>
      </c>
      <c r="F134" s="512">
        <v>3</v>
      </c>
      <c r="G134" s="355">
        <f ca="1">IF(ISERROR(OFFSET('HARGA SATUAN'!$I$6,MATCH(RAB!C134,'HARGA SATUAN'!$C$7:$C$1492,0),0)),0,OFFSET('HARGA SATUAN'!$I$6,MATCH(RAB!C134,'HARGA SATUAN'!$C$7:$C$1492,0),0))</f>
        <v>15900</v>
      </c>
      <c r="H134" s="356">
        <f t="shared" ca="1" si="28"/>
        <v>0</v>
      </c>
      <c r="I134" s="356">
        <f t="shared" ca="1" si="29"/>
        <v>47700</v>
      </c>
      <c r="J134" s="356">
        <f t="shared" ca="1" si="30"/>
        <v>0</v>
      </c>
      <c r="K134" s="357">
        <f t="shared" ca="1" si="31"/>
        <v>47700</v>
      </c>
    </row>
    <row r="135" spans="2:11">
      <c r="B135" s="508">
        <v>6</v>
      </c>
      <c r="C135" s="507" t="s">
        <v>187</v>
      </c>
      <c r="D135" s="353" t="str">
        <f ca="1">IF(ISERROR(OFFSET('HARGA SATUAN'!$D$6,MATCH(RAB!C135,'HARGA SATUAN'!$C$7:$C$1492,0),0)),"",OFFSET('HARGA SATUAN'!$D$6,MATCH(RAB!C135,'HARGA SATUAN'!$C$7:$C$1492,0),0))</f>
        <v>HDW</v>
      </c>
      <c r="E135" s="354" t="str">
        <f ca="1">IF(B135="+","Unit",IF(ISERROR(OFFSET('HARGA SATUAN'!$E$6,MATCH(RAB!C135,'HARGA SATUAN'!$C$7:$C$1492,0),0)),"",OFFSET('HARGA SATUAN'!$E$6,MATCH(RAB!C135,'HARGA SATUAN'!$C$7:$C$1492,0),0)))</f>
        <v>Bh</v>
      </c>
      <c r="F135" s="512">
        <v>2</v>
      </c>
      <c r="G135" s="355">
        <f ca="1">IF(ISERROR(OFFSET('HARGA SATUAN'!$I$6,MATCH(RAB!C135,'HARGA SATUAN'!$C$7:$C$1492,0),0)),0,OFFSET('HARGA SATUAN'!$I$6,MATCH(RAB!C135,'HARGA SATUAN'!$C$7:$C$1492,0),0))</f>
        <v>17100</v>
      </c>
      <c r="H135" s="356">
        <f t="shared" ca="1" si="28"/>
        <v>0</v>
      </c>
      <c r="I135" s="356">
        <f t="shared" ca="1" si="29"/>
        <v>34200</v>
      </c>
      <c r="J135" s="356">
        <f t="shared" ca="1" si="30"/>
        <v>0</v>
      </c>
      <c r="K135" s="357">
        <f t="shared" ca="1" si="31"/>
        <v>34200</v>
      </c>
    </row>
    <row r="136" spans="2:11">
      <c r="B136" s="508">
        <v>7</v>
      </c>
      <c r="C136" s="507" t="s">
        <v>1627</v>
      </c>
      <c r="D136" s="353" t="str">
        <f ca="1">IF(ISERROR(OFFSET('HARGA SATUAN'!$D$6,MATCH(RAB!C136,'HARGA SATUAN'!$C$7:$C$1492,0),0)),"",OFFSET('HARGA SATUAN'!$D$6,MATCH(RAB!C136,'HARGA SATUAN'!$C$7:$C$1492,0),0))</f>
        <v/>
      </c>
      <c r="E136" s="354" t="str">
        <f ca="1">IF(B136="+","Unit",IF(ISERROR(OFFSET('HARGA SATUAN'!$E$6,MATCH(RAB!C136,'HARGA SATUAN'!$C$7:$C$1492,0),0)),"",OFFSET('HARGA SATUAN'!$E$6,MATCH(RAB!C136,'HARGA SATUAN'!$C$7:$C$1492,0),0)))</f>
        <v/>
      </c>
      <c r="F136" s="512">
        <v>4</v>
      </c>
      <c r="G136" s="355">
        <f ca="1">IF(ISERROR(OFFSET('HARGA SATUAN'!$I$6,MATCH(RAB!C136,'HARGA SATUAN'!$C$7:$C$1492,0),0)),0,OFFSET('HARGA SATUAN'!$I$6,MATCH(RAB!C136,'HARGA SATUAN'!$C$7:$C$1492,0),0))</f>
        <v>0</v>
      </c>
      <c r="H136" s="356">
        <f t="shared" ca="1" si="28"/>
        <v>0</v>
      </c>
      <c r="I136" s="356">
        <f t="shared" ca="1" si="29"/>
        <v>0</v>
      </c>
      <c r="J136" s="356">
        <f t="shared" ca="1" si="30"/>
        <v>0</v>
      </c>
      <c r="K136" s="357">
        <f t="shared" ca="1" si="31"/>
        <v>0</v>
      </c>
    </row>
    <row r="137" spans="2:11">
      <c r="B137" s="508">
        <v>8</v>
      </c>
      <c r="C137" s="507" t="s">
        <v>149</v>
      </c>
      <c r="D137" s="353" t="str">
        <f ca="1">IF(ISERROR(OFFSET('HARGA SATUAN'!$D$6,MATCH(RAB!C137,'HARGA SATUAN'!$C$7:$C$1492,0),0)),"",OFFSET('HARGA SATUAN'!$D$6,MATCH(RAB!C137,'HARGA SATUAN'!$C$7:$C$1492,0),0))</f>
        <v>HDW</v>
      </c>
      <c r="E137" s="354" t="str">
        <f ca="1">IF(B137="+","Unit",IF(ISERROR(OFFSET('HARGA SATUAN'!$E$6,MATCH(RAB!C137,'HARGA SATUAN'!$C$7:$C$1492,0),0)),"",OFFSET('HARGA SATUAN'!$E$6,MATCH(RAB!C137,'HARGA SATUAN'!$C$7:$C$1492,0),0)))</f>
        <v>Set</v>
      </c>
      <c r="F137" s="512">
        <v>1</v>
      </c>
      <c r="G137" s="355">
        <f ca="1">IF(ISERROR(OFFSET('HARGA SATUAN'!$I$6,MATCH(RAB!C137,'HARGA SATUAN'!$C$7:$C$1492,0),0)),0,OFFSET('HARGA SATUAN'!$I$6,MATCH(RAB!C137,'HARGA SATUAN'!$C$7:$C$1492,0),0))</f>
        <v>67800</v>
      </c>
      <c r="H137" s="356">
        <f t="shared" ca="1" si="28"/>
        <v>0</v>
      </c>
      <c r="I137" s="356">
        <f t="shared" ca="1" si="29"/>
        <v>67800</v>
      </c>
      <c r="J137" s="356">
        <f t="shared" ca="1" si="30"/>
        <v>0</v>
      </c>
      <c r="K137" s="357">
        <f t="shared" ca="1" si="31"/>
        <v>67800</v>
      </c>
    </row>
    <row r="138" spans="2:11">
      <c r="B138" s="508">
        <v>9</v>
      </c>
      <c r="C138" s="507" t="s">
        <v>32</v>
      </c>
      <c r="D138" s="353" t="str">
        <f ca="1">IF(ISERROR(OFFSET('HARGA SATUAN'!$D$6,MATCH(RAB!C138,'HARGA SATUAN'!$C$7:$C$1492,0),0)),"",OFFSET('HARGA SATUAN'!$D$6,MATCH(RAB!C138,'HARGA SATUAN'!$C$7:$C$1492,0),0))</f>
        <v>HDW</v>
      </c>
      <c r="E138" s="354" t="str">
        <f ca="1">IF(B138="+","Unit",IF(ISERROR(OFFSET('HARGA SATUAN'!$E$6,MATCH(RAB!C138,'HARGA SATUAN'!$C$7:$C$1492,0),0)),"",OFFSET('HARGA SATUAN'!$E$6,MATCH(RAB!C138,'HARGA SATUAN'!$C$7:$C$1492,0),0)))</f>
        <v>Mtr</v>
      </c>
      <c r="F138" s="512">
        <v>2</v>
      </c>
      <c r="G138" s="355">
        <f ca="1">IF(ISERROR(OFFSET('HARGA SATUAN'!$I$6,MATCH(RAB!C138,'HARGA SATUAN'!$C$7:$C$1492,0),0)),0,OFFSET('HARGA SATUAN'!$I$6,MATCH(RAB!C138,'HARGA SATUAN'!$C$7:$C$1492,0),0))</f>
        <v>30000</v>
      </c>
      <c r="H138" s="356">
        <f t="shared" ca="1" si="28"/>
        <v>0</v>
      </c>
      <c r="I138" s="356">
        <f t="shared" ca="1" si="29"/>
        <v>60000</v>
      </c>
      <c r="J138" s="356">
        <f t="shared" ca="1" si="30"/>
        <v>0</v>
      </c>
      <c r="K138" s="357">
        <f t="shared" ca="1" si="31"/>
        <v>60000</v>
      </c>
    </row>
    <row r="139" spans="2:11">
      <c r="B139" s="508">
        <v>10</v>
      </c>
      <c r="C139" s="507" t="s">
        <v>781</v>
      </c>
      <c r="D139" s="353" t="str">
        <f ca="1">IF(ISERROR(OFFSET('HARGA SATUAN'!$D$6,MATCH(RAB!C139,'HARGA SATUAN'!$C$7:$C$1492,0),0)),"",OFFSET('HARGA SATUAN'!$D$6,MATCH(RAB!C139,'HARGA SATUAN'!$C$7:$C$1492,0),0))</f>
        <v>JASA</v>
      </c>
      <c r="E139" s="354" t="str">
        <f ca="1">IF(B139="+","Unit",IF(ISERROR(OFFSET('HARGA SATUAN'!$E$6,MATCH(RAB!C139,'HARGA SATUAN'!$C$7:$C$1492,0),0)),"",OFFSET('HARGA SATUAN'!$E$6,MATCH(RAB!C139,'HARGA SATUAN'!$C$7:$C$1492,0),0)))</f>
        <v>Unit</v>
      </c>
      <c r="F139" s="512">
        <v>1</v>
      </c>
      <c r="G139" s="355">
        <f ca="1">IF(ISERROR(OFFSET('HARGA SATUAN'!$I$6,MATCH(RAB!C139,'HARGA SATUAN'!$C$7:$C$1492,0),0)),0,OFFSET('HARGA SATUAN'!$I$6,MATCH(RAB!C139,'HARGA SATUAN'!$C$7:$C$1492,0),0))</f>
        <v>346400</v>
      </c>
      <c r="H139" s="356">
        <f t="shared" ca="1" si="28"/>
        <v>0</v>
      </c>
      <c r="I139" s="356">
        <f t="shared" ca="1" si="29"/>
        <v>0</v>
      </c>
      <c r="J139" s="356">
        <f t="shared" ca="1" si="30"/>
        <v>346400</v>
      </c>
      <c r="K139" s="357">
        <f t="shared" ca="1" si="31"/>
        <v>346400</v>
      </c>
    </row>
    <row r="140" spans="2:11">
      <c r="B140" s="508"/>
      <c r="C140" s="507"/>
      <c r="D140" s="353" t="str">
        <f ca="1">IF(ISERROR(OFFSET('HARGA SATUAN'!$D$6,MATCH(RAB!C140,'HARGA SATUAN'!$C$7:$C$1492,0),0)),"",OFFSET('HARGA SATUAN'!$D$6,MATCH(RAB!C140,'HARGA SATUAN'!$C$7:$C$1492,0),0))</f>
        <v/>
      </c>
      <c r="E140" s="354" t="str">
        <f ca="1">IF(B140="+","Unit",IF(ISERROR(OFFSET('HARGA SATUAN'!$E$6,MATCH(RAB!C140,'HARGA SATUAN'!$C$7:$C$1492,0),0)),"",OFFSET('HARGA SATUAN'!$E$6,MATCH(RAB!C140,'HARGA SATUAN'!$C$7:$C$1492,0),0)))</f>
        <v/>
      </c>
      <c r="F140" s="512"/>
      <c r="G140" s="355">
        <f ca="1">IF(ISERROR(OFFSET('HARGA SATUAN'!$I$6,MATCH(RAB!C140,'HARGA SATUAN'!$C$7:$C$1492,0),0)),0,OFFSET('HARGA SATUAN'!$I$6,MATCH(RAB!C140,'HARGA SATUAN'!$C$7:$C$1492,0),0))</f>
        <v>0</v>
      </c>
      <c r="H140" s="356">
        <f t="shared" ca="1" si="28"/>
        <v>0</v>
      </c>
      <c r="I140" s="356">
        <f t="shared" ca="1" si="29"/>
        <v>0</v>
      </c>
      <c r="J140" s="356">
        <f t="shared" ca="1" si="30"/>
        <v>0</v>
      </c>
      <c r="K140" s="357">
        <f t="shared" ca="1" si="31"/>
        <v>0</v>
      </c>
    </row>
    <row r="141" spans="2:11">
      <c r="B141" s="497" t="s">
        <v>1035</v>
      </c>
      <c r="C141" s="502" t="s">
        <v>1628</v>
      </c>
      <c r="D141" s="353" t="str">
        <f ca="1">IF(ISERROR(OFFSET('HARGA SATUAN'!$D$6,MATCH(RAB!C141,'HARGA SATUAN'!$C$7:$C$1492,0),0)),"",OFFSET('HARGA SATUAN'!$D$6,MATCH(RAB!C141,'HARGA SATUAN'!$C$7:$C$1492,0),0))</f>
        <v/>
      </c>
      <c r="E141" s="354" t="str">
        <f ca="1">IF(B141="+","Unit",IF(ISERROR(OFFSET('HARGA SATUAN'!$E$6,MATCH(RAB!C141,'HARGA SATUAN'!$C$7:$C$1492,0),0)),"",OFFSET('HARGA SATUAN'!$E$6,MATCH(RAB!C141,'HARGA SATUAN'!$C$7:$C$1492,0),0)))</f>
        <v>Unit</v>
      </c>
      <c r="F141" s="503">
        <v>2</v>
      </c>
      <c r="G141" s="355">
        <f ca="1">IF(ISERROR(OFFSET('HARGA SATUAN'!$I$6,MATCH(RAB!C141,'HARGA SATUAN'!$C$7:$C$1492,0),0)),0,OFFSET('HARGA SATUAN'!$I$6,MATCH(RAB!C141,'HARGA SATUAN'!$C$7:$C$1492,0),0))</f>
        <v>0</v>
      </c>
      <c r="H141" s="356">
        <f t="shared" ca="1" si="28"/>
        <v>0</v>
      </c>
      <c r="I141" s="356">
        <f t="shared" ca="1" si="29"/>
        <v>0</v>
      </c>
      <c r="J141" s="356">
        <f t="shared" ca="1" si="30"/>
        <v>0</v>
      </c>
      <c r="K141" s="357">
        <f t="shared" ca="1" si="31"/>
        <v>0</v>
      </c>
    </row>
    <row r="142" spans="2:11">
      <c r="B142" s="497">
        <v>1</v>
      </c>
      <c r="C142" s="493" t="s">
        <v>29</v>
      </c>
      <c r="D142" s="353" t="str">
        <f ca="1">IF(ISERROR(OFFSET('HARGA SATUAN'!$D$6,MATCH(RAB!C142,'HARGA SATUAN'!$C$7:$C$1492,0),0)),"",OFFSET('HARGA SATUAN'!$D$6,MATCH(RAB!C142,'HARGA SATUAN'!$C$7:$C$1492,0),0))</f>
        <v>HDW</v>
      </c>
      <c r="E142" s="354" t="str">
        <f ca="1">IF(B142="+","Unit",IF(ISERROR(OFFSET('HARGA SATUAN'!$E$6,MATCH(RAB!C142,'HARGA SATUAN'!$C$7:$C$1492,0),0)),"",OFFSET('HARGA SATUAN'!$E$6,MATCH(RAB!C142,'HARGA SATUAN'!$C$7:$C$1492,0),0)))</f>
        <v>Bh</v>
      </c>
      <c r="F142" s="503">
        <v>2</v>
      </c>
      <c r="G142" s="355">
        <f ca="1">IF(ISERROR(OFFSET('HARGA SATUAN'!$I$6,MATCH(RAB!C142,'HARGA SATUAN'!$C$7:$C$1492,0),0)),0,OFFSET('HARGA SATUAN'!$I$6,MATCH(RAB!C142,'HARGA SATUAN'!$C$7:$C$1492,0),0))</f>
        <v>185200</v>
      </c>
      <c r="H142" s="356">
        <f t="shared" ca="1" si="28"/>
        <v>0</v>
      </c>
      <c r="I142" s="356">
        <f t="shared" ca="1" si="29"/>
        <v>370400</v>
      </c>
      <c r="J142" s="356">
        <f t="shared" ca="1" si="30"/>
        <v>0</v>
      </c>
      <c r="K142" s="357">
        <f t="shared" ca="1" si="31"/>
        <v>370400</v>
      </c>
    </row>
    <row r="143" spans="2:11">
      <c r="B143" s="508">
        <v>2</v>
      </c>
      <c r="C143" s="510" t="s">
        <v>30</v>
      </c>
      <c r="D143" s="353" t="str">
        <f ca="1">IF(ISERROR(OFFSET('HARGA SATUAN'!$D$6,MATCH(RAB!C143,'HARGA SATUAN'!$C$7:$C$1492,0),0)),"",OFFSET('HARGA SATUAN'!$D$6,MATCH(RAB!C143,'HARGA SATUAN'!$C$7:$C$1492,0),0))</f>
        <v>HDW</v>
      </c>
      <c r="E143" s="354" t="str">
        <f ca="1">IF(B143="+","Unit",IF(ISERROR(OFFSET('HARGA SATUAN'!$E$6,MATCH(RAB!C143,'HARGA SATUAN'!$C$7:$C$1492,0),0)),"",OFFSET('HARGA SATUAN'!$E$6,MATCH(RAB!C143,'HARGA SATUAN'!$C$7:$C$1492,0),0)))</f>
        <v>Bh</v>
      </c>
      <c r="F143" s="503">
        <v>2</v>
      </c>
      <c r="G143" s="355">
        <f ca="1">IF(ISERROR(OFFSET('HARGA SATUAN'!$I$6,MATCH(RAB!C143,'HARGA SATUAN'!$C$7:$C$1492,0),0)),0,OFFSET('HARGA SATUAN'!$I$6,MATCH(RAB!C143,'HARGA SATUAN'!$C$7:$C$1492,0),0))</f>
        <v>47459</v>
      </c>
      <c r="H143" s="356">
        <f t="shared" ca="1" si="28"/>
        <v>0</v>
      </c>
      <c r="I143" s="356">
        <f t="shared" ca="1" si="29"/>
        <v>94918</v>
      </c>
      <c r="J143" s="356">
        <f t="shared" ca="1" si="30"/>
        <v>0</v>
      </c>
      <c r="K143" s="357">
        <f t="shared" ca="1" si="31"/>
        <v>94918</v>
      </c>
    </row>
    <row r="144" spans="2:11">
      <c r="B144" s="508">
        <v>3</v>
      </c>
      <c r="C144" s="510" t="s">
        <v>31</v>
      </c>
      <c r="D144" s="353" t="str">
        <f ca="1">IF(ISERROR(OFFSET('HARGA SATUAN'!$D$6,MATCH(RAB!C144,'HARGA SATUAN'!$C$7:$C$1492,0),0)),"",OFFSET('HARGA SATUAN'!$D$6,MATCH(RAB!C144,'HARGA SATUAN'!$C$7:$C$1492,0),0))</f>
        <v>HDW</v>
      </c>
      <c r="E144" s="354" t="str">
        <f ca="1">IF(B144="+","Unit",IF(ISERROR(OFFSET('HARGA SATUAN'!$E$6,MATCH(RAB!C144,'HARGA SATUAN'!$C$7:$C$1492,0),0)),"",OFFSET('HARGA SATUAN'!$E$6,MATCH(RAB!C144,'HARGA SATUAN'!$C$7:$C$1492,0),0)))</f>
        <v>Bh</v>
      </c>
      <c r="F144" s="503">
        <v>2</v>
      </c>
      <c r="G144" s="355">
        <f ca="1">IF(ISERROR(OFFSET('HARGA SATUAN'!$I$6,MATCH(RAB!C144,'HARGA SATUAN'!$C$7:$C$1492,0),0)),0,OFFSET('HARGA SATUAN'!$I$6,MATCH(RAB!C144,'HARGA SATUAN'!$C$7:$C$1492,0),0))</f>
        <v>4880</v>
      </c>
      <c r="H144" s="356">
        <f t="shared" ca="1" si="28"/>
        <v>0</v>
      </c>
      <c r="I144" s="356">
        <f t="shared" ca="1" si="29"/>
        <v>9760</v>
      </c>
      <c r="J144" s="356">
        <f t="shared" ca="1" si="30"/>
        <v>0</v>
      </c>
      <c r="K144" s="357">
        <f t="shared" ca="1" si="31"/>
        <v>9760</v>
      </c>
    </row>
    <row r="145" spans="2:11">
      <c r="B145" s="508">
        <v>4</v>
      </c>
      <c r="C145" s="510" t="s">
        <v>32</v>
      </c>
      <c r="D145" s="353" t="str">
        <f ca="1">IF(ISERROR(OFFSET('HARGA SATUAN'!$D$6,MATCH(RAB!C145,'HARGA SATUAN'!$C$7:$C$1492,0),0)),"",OFFSET('HARGA SATUAN'!$D$6,MATCH(RAB!C145,'HARGA SATUAN'!$C$7:$C$1492,0),0))</f>
        <v>HDW</v>
      </c>
      <c r="E145" s="354" t="str">
        <f ca="1">IF(B145="+","Unit",IF(ISERROR(OFFSET('HARGA SATUAN'!$E$6,MATCH(RAB!C145,'HARGA SATUAN'!$C$7:$C$1492,0),0)),"",OFFSET('HARGA SATUAN'!$E$6,MATCH(RAB!C145,'HARGA SATUAN'!$C$7:$C$1492,0),0)))</f>
        <v>Mtr</v>
      </c>
      <c r="F145" s="503">
        <v>20</v>
      </c>
      <c r="G145" s="355">
        <f ca="1">IF(ISERROR(OFFSET('HARGA SATUAN'!$I$6,MATCH(RAB!C145,'HARGA SATUAN'!$C$7:$C$1492,0),0)),0,OFFSET('HARGA SATUAN'!$I$6,MATCH(RAB!C145,'HARGA SATUAN'!$C$7:$C$1492,0),0))</f>
        <v>30000</v>
      </c>
      <c r="H145" s="356">
        <f t="shared" ca="1" si="28"/>
        <v>0</v>
      </c>
      <c r="I145" s="356">
        <f t="shared" ca="1" si="29"/>
        <v>600000</v>
      </c>
      <c r="J145" s="356">
        <f t="shared" ca="1" si="30"/>
        <v>0</v>
      </c>
      <c r="K145" s="357">
        <f t="shared" ca="1" si="31"/>
        <v>600000</v>
      </c>
    </row>
    <row r="146" spans="2:11">
      <c r="B146" s="508">
        <v>5</v>
      </c>
      <c r="C146" s="510" t="s">
        <v>33</v>
      </c>
      <c r="D146" s="353" t="str">
        <f ca="1">IF(ISERROR(OFFSET('HARGA SATUAN'!$D$6,MATCH(RAB!C146,'HARGA SATUAN'!$C$7:$C$1492,0),0)),"",OFFSET('HARGA SATUAN'!$D$6,MATCH(RAB!C146,'HARGA SATUAN'!$C$7:$C$1492,0),0))</f>
        <v>HDW</v>
      </c>
      <c r="E146" s="354" t="str">
        <f ca="1">IF(B146="+","Unit",IF(ISERROR(OFFSET('HARGA SATUAN'!$E$6,MATCH(RAB!C146,'HARGA SATUAN'!$C$7:$C$1492,0),0)),"",OFFSET('HARGA SATUAN'!$E$6,MATCH(RAB!C146,'HARGA SATUAN'!$C$7:$C$1492,0),0)))</f>
        <v>Bh</v>
      </c>
      <c r="F146" s="503">
        <v>4</v>
      </c>
      <c r="G146" s="355">
        <f ca="1">IF(ISERROR(OFFSET('HARGA SATUAN'!$I$6,MATCH(RAB!C146,'HARGA SATUAN'!$C$7:$C$1492,0),0)),0,OFFSET('HARGA SATUAN'!$I$6,MATCH(RAB!C146,'HARGA SATUAN'!$C$7:$C$1492,0),0))</f>
        <v>9500</v>
      </c>
      <c r="H146" s="356">
        <f t="shared" ca="1" si="28"/>
        <v>0</v>
      </c>
      <c r="I146" s="356">
        <f t="shared" ca="1" si="29"/>
        <v>38000</v>
      </c>
      <c r="J146" s="356">
        <f t="shared" ca="1" si="30"/>
        <v>0</v>
      </c>
      <c r="K146" s="357">
        <f t="shared" ca="1" si="31"/>
        <v>38000</v>
      </c>
    </row>
    <row r="147" spans="2:11">
      <c r="B147" s="508">
        <v>6</v>
      </c>
      <c r="C147" s="510" t="s">
        <v>34</v>
      </c>
      <c r="D147" s="353" t="str">
        <f ca="1">IF(ISERROR(OFFSET('HARGA SATUAN'!$D$6,MATCH(RAB!C147,'HARGA SATUAN'!$C$7:$C$1492,0),0)),"",OFFSET('HARGA SATUAN'!$D$6,MATCH(RAB!C147,'HARGA SATUAN'!$C$7:$C$1492,0),0))</f>
        <v>HDW</v>
      </c>
      <c r="E147" s="354" t="str">
        <f ca="1">IF(B147="+","Unit",IF(ISERROR(OFFSET('HARGA SATUAN'!$E$6,MATCH(RAB!C147,'HARGA SATUAN'!$C$7:$C$1492,0),0)),"",OFFSET('HARGA SATUAN'!$E$6,MATCH(RAB!C147,'HARGA SATUAN'!$C$7:$C$1492,0),0)))</f>
        <v>Bh</v>
      </c>
      <c r="F147" s="503">
        <v>11</v>
      </c>
      <c r="G147" s="355">
        <f ca="1">IF(ISERROR(OFFSET('HARGA SATUAN'!$I$6,MATCH(RAB!C147,'HARGA SATUAN'!$C$7:$C$1492,0),0)),0,OFFSET('HARGA SATUAN'!$I$6,MATCH(RAB!C147,'HARGA SATUAN'!$C$7:$C$1492,0),0))</f>
        <v>6100</v>
      </c>
      <c r="H147" s="356">
        <f t="shared" ca="1" si="28"/>
        <v>0</v>
      </c>
      <c r="I147" s="356">
        <f t="shared" ca="1" si="29"/>
        <v>67100</v>
      </c>
      <c r="J147" s="356">
        <f t="shared" ca="1" si="30"/>
        <v>0</v>
      </c>
      <c r="K147" s="357">
        <f t="shared" ca="1" si="31"/>
        <v>67100</v>
      </c>
    </row>
    <row r="148" spans="2:11">
      <c r="B148" s="508">
        <v>7</v>
      </c>
      <c r="C148" s="510" t="s">
        <v>35</v>
      </c>
      <c r="D148" s="353" t="str">
        <f ca="1">IF(ISERROR(OFFSET('HARGA SATUAN'!$D$6,MATCH(RAB!C148,'HARGA SATUAN'!$C$7:$C$1492,0),0)),"",OFFSET('HARGA SATUAN'!$D$6,MATCH(RAB!C148,'HARGA SATUAN'!$C$7:$C$1492,0),0))</f>
        <v>HDW</v>
      </c>
      <c r="E148" s="354" t="str">
        <f ca="1">IF(B148="+","Unit",IF(ISERROR(OFFSET('HARGA SATUAN'!$E$6,MATCH(RAB!C148,'HARGA SATUAN'!$C$7:$C$1492,0),0)),"",OFFSET('HARGA SATUAN'!$E$6,MATCH(RAB!C148,'HARGA SATUAN'!$C$7:$C$1492,0),0)))</f>
        <v>Bh</v>
      </c>
      <c r="F148" s="503">
        <v>12</v>
      </c>
      <c r="G148" s="355">
        <f ca="1">IF(ISERROR(OFFSET('HARGA SATUAN'!$I$6,MATCH(RAB!C148,'HARGA SATUAN'!$C$7:$C$1492,0),0)),0,OFFSET('HARGA SATUAN'!$I$6,MATCH(RAB!C148,'HARGA SATUAN'!$C$7:$C$1492,0),0))</f>
        <v>2300</v>
      </c>
      <c r="H148" s="356">
        <f t="shared" ca="1" si="28"/>
        <v>0</v>
      </c>
      <c r="I148" s="356">
        <f t="shared" ca="1" si="29"/>
        <v>27600</v>
      </c>
      <c r="J148" s="356">
        <f t="shared" ca="1" si="30"/>
        <v>0</v>
      </c>
      <c r="K148" s="357">
        <f t="shared" ca="1" si="31"/>
        <v>27600</v>
      </c>
    </row>
    <row r="149" spans="2:11">
      <c r="B149" s="508">
        <v>8</v>
      </c>
      <c r="C149" s="510" t="s">
        <v>1629</v>
      </c>
      <c r="D149" s="353" t="str">
        <f ca="1">IF(ISERROR(OFFSET('HARGA SATUAN'!$D$6,MATCH(RAB!C149,'HARGA SATUAN'!$C$7:$C$1492,0),0)),"",OFFSET('HARGA SATUAN'!$D$6,MATCH(RAB!C149,'HARGA SATUAN'!$C$7:$C$1492,0),0))</f>
        <v>HDW</v>
      </c>
      <c r="E149" s="354" t="str">
        <f ca="1">IF(B149="+","Unit",IF(ISERROR(OFFSET('HARGA SATUAN'!$E$6,MATCH(RAB!C149,'HARGA SATUAN'!$C$7:$C$1492,0),0)),"",OFFSET('HARGA SATUAN'!$E$6,MATCH(RAB!C149,'HARGA SATUAN'!$C$7:$C$1492,0),0)))</f>
        <v>Mtr</v>
      </c>
      <c r="F149" s="503">
        <v>9.6</v>
      </c>
      <c r="G149" s="355">
        <f ca="1">IF(ISERROR(OFFSET('HARGA SATUAN'!$I$6,MATCH(RAB!C149,'HARGA SATUAN'!$C$7:$C$1492,0),0)),0,OFFSET('HARGA SATUAN'!$I$6,MATCH(RAB!C149,'HARGA SATUAN'!$C$7:$C$1492,0),0))</f>
        <v>23310</v>
      </c>
      <c r="H149" s="356">
        <f t="shared" ca="1" si="28"/>
        <v>0</v>
      </c>
      <c r="I149" s="356">
        <f t="shared" ca="1" si="29"/>
        <v>223776</v>
      </c>
      <c r="J149" s="356">
        <f t="shared" ca="1" si="30"/>
        <v>0</v>
      </c>
      <c r="K149" s="357">
        <f t="shared" ca="1" si="31"/>
        <v>223776</v>
      </c>
    </row>
    <row r="150" spans="2:11">
      <c r="B150" s="508">
        <v>9</v>
      </c>
      <c r="C150" s="510" t="s">
        <v>736</v>
      </c>
      <c r="D150" s="353" t="str">
        <f ca="1">IF(ISERROR(OFFSET('HARGA SATUAN'!$D$6,MATCH(RAB!C150,'HARGA SATUAN'!$C$7:$C$1492,0),0)),"",OFFSET('HARGA SATUAN'!$D$6,MATCH(RAB!C150,'HARGA SATUAN'!$C$7:$C$1492,0),0))</f>
        <v>JASA</v>
      </c>
      <c r="E150" s="354" t="str">
        <f ca="1">IF(B150="+","Unit",IF(ISERROR(OFFSET('HARGA SATUAN'!$E$6,MATCH(RAB!C150,'HARGA SATUAN'!$C$7:$C$1492,0),0)),"",OFFSET('HARGA SATUAN'!$E$6,MATCH(RAB!C150,'HARGA SATUAN'!$C$7:$C$1492,0),0)))</f>
        <v>Unit</v>
      </c>
      <c r="F150" s="503">
        <v>2</v>
      </c>
      <c r="G150" s="355">
        <f ca="1">IF(ISERROR(OFFSET('HARGA SATUAN'!$I$6,MATCH(RAB!C150,'HARGA SATUAN'!$C$7:$C$1492,0),0)),0,OFFSET('HARGA SATUAN'!$I$6,MATCH(RAB!C150,'HARGA SATUAN'!$C$7:$C$1492,0),0))</f>
        <v>65400</v>
      </c>
      <c r="H150" s="356">
        <f t="shared" ca="1" si="28"/>
        <v>0</v>
      </c>
      <c r="I150" s="356">
        <f t="shared" ca="1" si="29"/>
        <v>0</v>
      </c>
      <c r="J150" s="356">
        <f t="shared" ca="1" si="30"/>
        <v>130800</v>
      </c>
      <c r="K150" s="357">
        <f t="shared" ca="1" si="31"/>
        <v>130800</v>
      </c>
    </row>
    <row r="151" spans="2:11">
      <c r="B151" s="364"/>
      <c r="C151" s="487"/>
      <c r="D151" s="353" t="str">
        <f ca="1">IF(ISERROR(OFFSET('HARGA SATUAN'!$D$6,MATCH(RAB!C151,'HARGA SATUAN'!$C$7:$C$1492,0),0)),"",OFFSET('HARGA SATUAN'!$D$6,MATCH(RAB!C151,'HARGA SATUAN'!$C$7:$C$1492,0),0))</f>
        <v/>
      </c>
      <c r="E151" s="354" t="str">
        <f ca="1">IF(B151="+","Unit",IF(ISERROR(OFFSET('HARGA SATUAN'!$E$6,MATCH(RAB!C151,'HARGA SATUAN'!$C$7:$C$1492,0),0)),"",OFFSET('HARGA SATUAN'!$E$6,MATCH(RAB!C151,'HARGA SATUAN'!$C$7:$C$1492,0),0)))</f>
        <v/>
      </c>
      <c r="F151" s="361"/>
      <c r="G151" s="355">
        <f ca="1">IF(ISERROR(OFFSET('HARGA SATUAN'!$I$6,MATCH(RAB!C151,'HARGA SATUAN'!$C$7:$C$1492,0),0)),0,OFFSET('HARGA SATUAN'!$I$6,MATCH(RAB!C151,'HARGA SATUAN'!$C$7:$C$1492,0),0))</f>
        <v>0</v>
      </c>
      <c r="H151" s="356">
        <f t="shared" ca="1" si="28"/>
        <v>0</v>
      </c>
      <c r="I151" s="356">
        <f t="shared" ca="1" si="29"/>
        <v>0</v>
      </c>
      <c r="J151" s="356">
        <f t="shared" ca="1" si="30"/>
        <v>0</v>
      </c>
      <c r="K151" s="357">
        <f t="shared" ca="1" si="31"/>
        <v>0</v>
      </c>
    </row>
    <row r="152" spans="2:11">
      <c r="B152" s="364"/>
      <c r="C152" s="558" t="s">
        <v>1648</v>
      </c>
      <c r="D152" s="353" t="str">
        <f ca="1">IF(ISERROR(OFFSET('HARGA SATUAN'!$D$6,MATCH(RAB!C152,'HARGA SATUAN'!$C$7:$C$1492,0),0)),"",OFFSET('HARGA SATUAN'!$D$6,MATCH(RAB!C152,'HARGA SATUAN'!$C$7:$C$1492,0),0))</f>
        <v/>
      </c>
      <c r="E152" s="354" t="str">
        <f ca="1">IF(B152="+","Unit",IF(ISERROR(OFFSET('HARGA SATUAN'!$E$6,MATCH(RAB!C152,'HARGA SATUAN'!$C$7:$C$1492,0),0)),"",OFFSET('HARGA SATUAN'!$E$6,MATCH(RAB!C152,'HARGA SATUAN'!$C$7:$C$1492,0),0)))</f>
        <v/>
      </c>
      <c r="F152" s="361"/>
      <c r="G152" s="355">
        <f ca="1">IF(ISERROR(OFFSET('HARGA SATUAN'!$I$6,MATCH(RAB!C152,'HARGA SATUAN'!$C$7:$C$1492,0),0)),0,OFFSET('HARGA SATUAN'!$I$6,MATCH(RAB!C152,'HARGA SATUAN'!$C$7:$C$1492,0),0))</f>
        <v>0</v>
      </c>
      <c r="H152" s="356">
        <f t="shared" ref="H152:H218" ca="1" si="32">IF(OR(D152="MDU",D152="MDU-KD"),(IF($O$3="RAB NON MDU","PLN KD",G152*F152)),0)</f>
        <v>0</v>
      </c>
      <c r="I152" s="356">
        <f t="shared" ref="I152:I218" ca="1" si="33">IF(D152="HDW",G152*F152,0)</f>
        <v>0</v>
      </c>
      <c r="J152" s="356">
        <f t="shared" ref="J152:J218" ca="1" si="34">IF(D152="JASA",G152*F152,0)</f>
        <v>0</v>
      </c>
      <c r="K152" s="357">
        <f t="shared" ref="K152:K218" ca="1" si="35">SUM(H152:J152)</f>
        <v>0</v>
      </c>
    </row>
    <row r="153" spans="2:11">
      <c r="B153" s="364"/>
      <c r="C153" s="483"/>
      <c r="D153" s="353"/>
      <c r="E153" s="354"/>
      <c r="F153" s="361"/>
      <c r="G153" s="355"/>
      <c r="H153" s="356"/>
      <c r="I153" s="356"/>
      <c r="J153" s="356"/>
      <c r="K153" s="357"/>
    </row>
    <row r="154" spans="2:11">
      <c r="B154" s="482" t="s">
        <v>480</v>
      </c>
      <c r="C154" s="483" t="s">
        <v>1606</v>
      </c>
      <c r="D154" s="353" t="str">
        <f ca="1">IF(ISERROR(OFFSET('HARGA SATUAN'!$D$6,MATCH(RAB!C154,'HARGA SATUAN'!$C$7:$C$1492,0),0)),"",OFFSET('HARGA SATUAN'!$D$6,MATCH(RAB!C154,'HARGA SATUAN'!$C$7:$C$1492,0),0))</f>
        <v/>
      </c>
      <c r="E154" s="354" t="str">
        <f ca="1">IF(B154="+","Unit",IF(ISERROR(OFFSET('HARGA SATUAN'!$E$6,MATCH(RAB!C154,'HARGA SATUAN'!$C$7:$C$1492,0),0)),"",OFFSET('HARGA SATUAN'!$E$6,MATCH(RAB!C154,'HARGA SATUAN'!$C$7:$C$1492,0),0)))</f>
        <v/>
      </c>
      <c r="F154" s="361"/>
      <c r="G154" s="355">
        <f ca="1">IF(ISERROR(OFFSET('HARGA SATUAN'!$I$6,MATCH(RAB!C154,'HARGA SATUAN'!$C$7:$C$1492,0),0)),0,OFFSET('HARGA SATUAN'!$I$6,MATCH(RAB!C154,'HARGA SATUAN'!$C$7:$C$1492,0),0))</f>
        <v>0</v>
      </c>
      <c r="H154" s="356">
        <f t="shared" ref="H154:H158" ca="1" si="36">IF(OR(D154="MDU",D154="MDU-KD"),(IF($O$3="RAB NON MDU","PLN KD",G154*F154)),0)</f>
        <v>0</v>
      </c>
      <c r="I154" s="356">
        <f t="shared" ref="I154:I158" ca="1" si="37">IF(D154="HDW",G154*F154,0)</f>
        <v>0</v>
      </c>
      <c r="J154" s="356">
        <f t="shared" ref="J154:J158" ca="1" si="38">IF(D154="JASA",G154*F154,0)</f>
        <v>0</v>
      </c>
      <c r="K154" s="357">
        <f t="shared" ref="K154:K158" ca="1" si="39">SUM(H154:J154)</f>
        <v>0</v>
      </c>
    </row>
    <row r="155" spans="2:11">
      <c r="B155" s="488">
        <v>1</v>
      </c>
      <c r="C155" s="109" t="s">
        <v>103</v>
      </c>
      <c r="D155" s="353" t="str">
        <f ca="1">IF(ISERROR(OFFSET('HARGA SATUAN'!$D$6,MATCH(RAB!C155,'HARGA SATUAN'!$C$7:$C$1492,0),0)),"",OFFSET('HARGA SATUAN'!$D$6,MATCH(RAB!C155,'HARGA SATUAN'!$C$7:$C$1492,0),0))</f>
        <v>HDW</v>
      </c>
      <c r="E155" s="354" t="str">
        <f ca="1">IF(B155="+","Unit",IF(ISERROR(OFFSET('HARGA SATUAN'!$E$6,MATCH(RAB!C155,'HARGA SATUAN'!$C$7:$C$1492,0),0)),"",OFFSET('HARGA SATUAN'!$E$6,MATCH(RAB!C155,'HARGA SATUAN'!$C$7:$C$1492,0),0)))</f>
        <v>Btg</v>
      </c>
      <c r="F155" s="361">
        <v>5</v>
      </c>
      <c r="G155" s="355">
        <f ca="1">IF(ISERROR(OFFSET('HARGA SATUAN'!$I$6,MATCH(RAB!C155,'HARGA SATUAN'!$C$7:$C$1492,0),0)),0,OFFSET('HARGA SATUAN'!$I$6,MATCH(RAB!C155,'HARGA SATUAN'!$C$7:$C$1492,0),0))</f>
        <v>5800000</v>
      </c>
      <c r="H155" s="356">
        <f t="shared" ca="1" si="36"/>
        <v>0</v>
      </c>
      <c r="I155" s="356">
        <f t="shared" ca="1" si="37"/>
        <v>29000000</v>
      </c>
      <c r="J155" s="356">
        <f t="shared" ca="1" si="38"/>
        <v>0</v>
      </c>
      <c r="K155" s="357">
        <f t="shared" ca="1" si="39"/>
        <v>29000000</v>
      </c>
    </row>
    <row r="156" spans="2:11">
      <c r="B156" s="488">
        <v>2</v>
      </c>
      <c r="C156" s="109" t="s">
        <v>101</v>
      </c>
      <c r="D156" s="353" t="str">
        <f ca="1">IF(ISERROR(OFFSET('HARGA SATUAN'!$D$6,MATCH(RAB!C156,'HARGA SATUAN'!$C$7:$C$1492,0),0)),"",OFFSET('HARGA SATUAN'!$D$6,MATCH(RAB!C156,'HARGA SATUAN'!$C$7:$C$1492,0),0))</f>
        <v>HDW</v>
      </c>
      <c r="E156" s="354" t="str">
        <f ca="1">IF(B156="+","Unit",IF(ISERROR(OFFSET('HARGA SATUAN'!$E$6,MATCH(RAB!C156,'HARGA SATUAN'!$C$7:$C$1492,0),0)),"",OFFSET('HARGA SATUAN'!$E$6,MATCH(RAB!C156,'HARGA SATUAN'!$C$7:$C$1492,0),0)))</f>
        <v>Btg</v>
      </c>
      <c r="F156" s="361">
        <v>6</v>
      </c>
      <c r="G156" s="355">
        <f ca="1">IF(ISERROR(OFFSET('HARGA SATUAN'!$I$6,MATCH(RAB!C156,'HARGA SATUAN'!$C$7:$C$1492,0),0)),0,OFFSET('HARGA SATUAN'!$I$6,MATCH(RAB!C156,'HARGA SATUAN'!$C$7:$C$1492,0),0))</f>
        <v>3382600</v>
      </c>
      <c r="H156" s="356">
        <f t="shared" ca="1" si="36"/>
        <v>0</v>
      </c>
      <c r="I156" s="356">
        <f t="shared" ca="1" si="37"/>
        <v>20295600</v>
      </c>
      <c r="J156" s="356">
        <f t="shared" ca="1" si="38"/>
        <v>0</v>
      </c>
      <c r="K156" s="357">
        <f t="shared" ca="1" si="39"/>
        <v>20295600</v>
      </c>
    </row>
    <row r="157" spans="2:11">
      <c r="B157" s="488">
        <v>3</v>
      </c>
      <c r="C157" s="109" t="s">
        <v>6</v>
      </c>
      <c r="D157" s="353" t="str">
        <f ca="1">IF(ISERROR(OFFSET('HARGA SATUAN'!$D$6,MATCH(RAB!C157,'HARGA SATUAN'!$C$7:$C$1492,0),0)),"",OFFSET('HARGA SATUAN'!$D$6,MATCH(RAB!C157,'HARGA SATUAN'!$C$7:$C$1492,0),0))</f>
        <v>JASA</v>
      </c>
      <c r="E157" s="354" t="str">
        <f ca="1">IF(B157="+","Unit",IF(ISERROR(OFFSET('HARGA SATUAN'!$E$6,MATCH(RAB!C157,'HARGA SATUAN'!$C$7:$C$1492,0),0)),"",OFFSET('HARGA SATUAN'!$E$6,MATCH(RAB!C157,'HARGA SATUAN'!$C$7:$C$1492,0),0)))</f>
        <v>Btg</v>
      </c>
      <c r="F157" s="361">
        <f>F155+F156</f>
        <v>11</v>
      </c>
      <c r="G157" s="355">
        <f ca="1">IF(ISERROR(OFFSET('HARGA SATUAN'!$I$6,MATCH(RAB!C157,'HARGA SATUAN'!$C$7:$C$1492,0),0)),0,OFFSET('HARGA SATUAN'!$I$6,MATCH(RAB!C157,'HARGA SATUAN'!$C$7:$C$1492,0),0))</f>
        <v>10066.666666666668</v>
      </c>
      <c r="H157" s="356">
        <f t="shared" ca="1" si="36"/>
        <v>0</v>
      </c>
      <c r="I157" s="356">
        <f t="shared" ca="1" si="37"/>
        <v>0</v>
      </c>
      <c r="J157" s="356">
        <f t="shared" ca="1" si="38"/>
        <v>110733.33333333334</v>
      </c>
      <c r="K157" s="357">
        <f t="shared" ca="1" si="39"/>
        <v>110733.33333333334</v>
      </c>
    </row>
    <row r="158" spans="2:11">
      <c r="B158" s="364"/>
      <c r="C158" s="483"/>
      <c r="D158" s="353" t="str">
        <f ca="1">IF(ISERROR(OFFSET('HARGA SATUAN'!$D$6,MATCH(RAB!C158,'HARGA SATUAN'!$C$7:$C$1492,0),0)),"",OFFSET('HARGA SATUAN'!$D$6,MATCH(RAB!C158,'HARGA SATUAN'!$C$7:$C$1492,0),0))</f>
        <v/>
      </c>
      <c r="E158" s="354" t="str">
        <f ca="1">IF(B158="+","Unit",IF(ISERROR(OFFSET('HARGA SATUAN'!$E$6,MATCH(RAB!C158,'HARGA SATUAN'!$C$7:$C$1492,0),0)),"",OFFSET('HARGA SATUAN'!$E$6,MATCH(RAB!C158,'HARGA SATUAN'!$C$7:$C$1492,0),0)))</f>
        <v/>
      </c>
      <c r="F158" s="361"/>
      <c r="G158" s="355">
        <f ca="1">IF(ISERROR(OFFSET('HARGA SATUAN'!$I$6,MATCH(RAB!C158,'HARGA SATUAN'!$C$7:$C$1492,0),0)),0,OFFSET('HARGA SATUAN'!$I$6,MATCH(RAB!C158,'HARGA SATUAN'!$C$7:$C$1492,0),0))</f>
        <v>0</v>
      </c>
      <c r="H158" s="356">
        <f t="shared" ca="1" si="36"/>
        <v>0</v>
      </c>
      <c r="I158" s="356">
        <f t="shared" ca="1" si="37"/>
        <v>0</v>
      </c>
      <c r="J158" s="356">
        <f t="shared" ca="1" si="38"/>
        <v>0</v>
      </c>
      <c r="K158" s="357">
        <f t="shared" ca="1" si="39"/>
        <v>0</v>
      </c>
    </row>
    <row r="159" spans="2:11">
      <c r="B159" s="482" t="s">
        <v>505</v>
      </c>
      <c r="C159" s="483" t="s">
        <v>1607</v>
      </c>
      <c r="D159" s="353" t="str">
        <f ca="1">IF(ISERROR(OFFSET('HARGA SATUAN'!$D$6,MATCH(RAB!C159,'HARGA SATUAN'!$C$7:$C$1492,0),0)),"",OFFSET('HARGA SATUAN'!$D$6,MATCH(RAB!C159,'HARGA SATUAN'!$C$7:$C$1492,0),0))</f>
        <v/>
      </c>
      <c r="E159" s="354" t="str">
        <f ca="1">IF(B159="+","Unit",IF(ISERROR(OFFSET('HARGA SATUAN'!$E$6,MATCH(RAB!C159,'HARGA SATUAN'!$C$7:$C$1492,0),0)),"",OFFSET('HARGA SATUAN'!$E$6,MATCH(RAB!C159,'HARGA SATUAN'!$C$7:$C$1492,0),0)))</f>
        <v/>
      </c>
      <c r="F159" s="361"/>
      <c r="G159" s="355">
        <f ca="1">IF(ISERROR(OFFSET('HARGA SATUAN'!$I$6,MATCH(RAB!C159,'HARGA SATUAN'!$C$7:$C$1492,0),0)),0,OFFSET('HARGA SATUAN'!$I$6,MATCH(RAB!C159,'HARGA SATUAN'!$C$7:$C$1492,0),0))</f>
        <v>0</v>
      </c>
      <c r="H159" s="356">
        <f t="shared" ca="1" si="32"/>
        <v>0</v>
      </c>
      <c r="I159" s="356">
        <f t="shared" ca="1" si="33"/>
        <v>0</v>
      </c>
      <c r="J159" s="356">
        <f t="shared" ca="1" si="34"/>
        <v>0</v>
      </c>
      <c r="K159" s="357">
        <f t="shared" ca="1" si="35"/>
        <v>0</v>
      </c>
    </row>
    <row r="160" spans="2:11">
      <c r="B160" s="491" t="s">
        <v>1035</v>
      </c>
      <c r="C160" s="493" t="s">
        <v>1613</v>
      </c>
      <c r="D160" s="353" t="str">
        <f ca="1">IF(ISERROR(OFFSET('HARGA SATUAN'!$D$6,MATCH(RAB!C160,'HARGA SATUAN'!$C$7:$C$1492,0),0)),"",OFFSET('HARGA SATUAN'!$D$6,MATCH(RAB!C160,'HARGA SATUAN'!$C$7:$C$1492,0),0))</f>
        <v/>
      </c>
      <c r="E160" s="354" t="str">
        <f ca="1">IF(B160="+","Unit",IF(ISERROR(OFFSET('HARGA SATUAN'!$E$6,MATCH(RAB!C160,'HARGA SATUAN'!$C$7:$C$1492,0),0)),"",OFFSET('HARGA SATUAN'!$E$6,MATCH(RAB!C160,'HARGA SATUAN'!$C$7:$C$1492,0),0)))</f>
        <v>Unit</v>
      </c>
      <c r="F160" s="559">
        <v>2</v>
      </c>
      <c r="G160" s="355">
        <f ca="1">IF(ISERROR(OFFSET('HARGA SATUAN'!$I$6,MATCH(RAB!C160,'HARGA SATUAN'!$C$7:$C$1492,0),0)),0,OFFSET('HARGA SATUAN'!$I$6,MATCH(RAB!C160,'HARGA SATUAN'!$C$7:$C$1492,0),0))</f>
        <v>0</v>
      </c>
      <c r="H160" s="356">
        <f t="shared" ca="1" si="32"/>
        <v>0</v>
      </c>
      <c r="I160" s="356">
        <f t="shared" ca="1" si="33"/>
        <v>0</v>
      </c>
      <c r="J160" s="356">
        <f t="shared" ca="1" si="34"/>
        <v>0</v>
      </c>
      <c r="K160" s="357">
        <f t="shared" ca="1" si="35"/>
        <v>0</v>
      </c>
    </row>
    <row r="161" spans="2:11">
      <c r="B161" s="491">
        <v>1</v>
      </c>
      <c r="C161" s="109" t="s">
        <v>1560</v>
      </c>
      <c r="D161" s="353" t="str">
        <f ca="1">IF(ISERROR(OFFSET('HARGA SATUAN'!$D$6,MATCH(RAB!C161,'HARGA SATUAN'!$C$7:$C$1492,0),0)),"",OFFSET('HARGA SATUAN'!$D$6,MATCH(RAB!C161,'HARGA SATUAN'!$C$7:$C$1492,0),0))</f>
        <v>MDU-KD</v>
      </c>
      <c r="E161" s="354" t="str">
        <f ca="1">IF(B161="+","Unit",IF(ISERROR(OFFSET('HARGA SATUAN'!$E$6,MATCH(RAB!C161,'HARGA SATUAN'!$C$7:$C$1492,0),0)),"",OFFSET('HARGA SATUAN'!$E$6,MATCH(RAB!C161,'HARGA SATUAN'!$C$7:$C$1492,0),0)))</f>
        <v>Set</v>
      </c>
      <c r="F161" s="559">
        <f>F160*1</f>
        <v>2</v>
      </c>
      <c r="G161" s="355">
        <f ca="1">IF(ISERROR(OFFSET('HARGA SATUAN'!$I$6,MATCH(RAB!C161,'HARGA SATUAN'!$C$7:$C$1492,0),0)),0,OFFSET('HARGA SATUAN'!$I$6,MATCH(RAB!C161,'HARGA SATUAN'!$C$7:$C$1492,0),0))</f>
        <v>430000</v>
      </c>
      <c r="H161" s="356">
        <f t="shared" ca="1" si="32"/>
        <v>860000</v>
      </c>
      <c r="I161" s="356">
        <f t="shared" ca="1" si="33"/>
        <v>0</v>
      </c>
      <c r="J161" s="356">
        <f t="shared" ca="1" si="34"/>
        <v>0</v>
      </c>
      <c r="K161" s="357">
        <f t="shared" ca="1" si="35"/>
        <v>860000</v>
      </c>
    </row>
    <row r="162" spans="2:11">
      <c r="B162" s="491">
        <v>2</v>
      </c>
      <c r="C162" s="493" t="s">
        <v>152</v>
      </c>
      <c r="D162" s="353" t="str">
        <f ca="1">IF(ISERROR(OFFSET('HARGA SATUAN'!$D$6,MATCH(RAB!C162,'HARGA SATUAN'!$C$7:$C$1492,0),0)),"",OFFSET('HARGA SATUAN'!$D$6,MATCH(RAB!C162,'HARGA SATUAN'!$C$7:$C$1492,0),0))</f>
        <v>HDW</v>
      </c>
      <c r="E162" s="354" t="str">
        <f ca="1">IF(B162="+","Unit",IF(ISERROR(OFFSET('HARGA SATUAN'!$E$6,MATCH(RAB!C162,'HARGA SATUAN'!$C$7:$C$1492,0),0)),"",OFFSET('HARGA SATUAN'!$E$6,MATCH(RAB!C162,'HARGA SATUAN'!$C$7:$C$1492,0),0)))</f>
        <v>Mtr</v>
      </c>
      <c r="F162" s="559">
        <f>F160*1</f>
        <v>2</v>
      </c>
      <c r="G162" s="355">
        <f ca="1">IF(ISERROR(OFFSET('HARGA SATUAN'!$I$6,MATCH(RAB!C162,'HARGA SATUAN'!$C$7:$C$1492,0),0)),0,OFFSET('HARGA SATUAN'!$I$6,MATCH(RAB!C162,'HARGA SATUAN'!$C$7:$C$1492,0),0))</f>
        <v>7789</v>
      </c>
      <c r="H162" s="356">
        <f t="shared" ca="1" si="32"/>
        <v>0</v>
      </c>
      <c r="I162" s="356">
        <f t="shared" ca="1" si="33"/>
        <v>15578</v>
      </c>
      <c r="J162" s="356">
        <f t="shared" ca="1" si="34"/>
        <v>0</v>
      </c>
      <c r="K162" s="357">
        <f t="shared" ca="1" si="35"/>
        <v>15578</v>
      </c>
    </row>
    <row r="163" spans="2:11">
      <c r="B163" s="491">
        <v>3</v>
      </c>
      <c r="C163" s="493" t="s">
        <v>179</v>
      </c>
      <c r="D163" s="353" t="str">
        <f ca="1">IF(ISERROR(OFFSET('HARGA SATUAN'!$D$6,MATCH(RAB!C163,'HARGA SATUAN'!$C$7:$C$1492,0),0)),"",OFFSET('HARGA SATUAN'!$D$6,MATCH(RAB!C163,'HARGA SATUAN'!$C$7:$C$1492,0),0))</f>
        <v>HDW</v>
      </c>
      <c r="E163" s="354" t="str">
        <f ca="1">IF(B163="+","Unit",IF(ISERROR(OFFSET('HARGA SATUAN'!$E$6,MATCH(RAB!C163,'HARGA SATUAN'!$C$7:$C$1492,0),0)),"",OFFSET('HARGA SATUAN'!$E$6,MATCH(RAB!C163,'HARGA SATUAN'!$C$7:$C$1492,0),0)))</f>
        <v>Bh</v>
      </c>
      <c r="F163" s="559">
        <f>F160*1</f>
        <v>2</v>
      </c>
      <c r="G163" s="355">
        <f ca="1">IF(ISERROR(OFFSET('HARGA SATUAN'!$I$6,MATCH(RAB!C163,'HARGA SATUAN'!$C$7:$C$1492,0),0)),0,OFFSET('HARGA SATUAN'!$I$6,MATCH(RAB!C163,'HARGA SATUAN'!$C$7:$C$1492,0),0))</f>
        <v>15500</v>
      </c>
      <c r="H163" s="356">
        <f t="shared" ca="1" si="32"/>
        <v>0</v>
      </c>
      <c r="I163" s="356">
        <f t="shared" ca="1" si="33"/>
        <v>31000</v>
      </c>
      <c r="J163" s="356">
        <f t="shared" ca="1" si="34"/>
        <v>0</v>
      </c>
      <c r="K163" s="357">
        <f t="shared" ca="1" si="35"/>
        <v>31000</v>
      </c>
    </row>
    <row r="164" spans="2:11">
      <c r="B164" s="491">
        <v>4</v>
      </c>
      <c r="C164" s="493" t="s">
        <v>217</v>
      </c>
      <c r="D164" s="353" t="str">
        <f ca="1">IF(ISERROR(OFFSET('HARGA SATUAN'!$D$6,MATCH(RAB!C164,'HARGA SATUAN'!$C$7:$C$1492,0),0)),"",OFFSET('HARGA SATUAN'!$D$6,MATCH(RAB!C164,'HARGA SATUAN'!$C$7:$C$1492,0),0))</f>
        <v>HDW</v>
      </c>
      <c r="E164" s="354" t="str">
        <f ca="1">IF(B164="+","Unit",IF(ISERROR(OFFSET('HARGA SATUAN'!$E$6,MATCH(RAB!C164,'HARGA SATUAN'!$C$7:$C$1492,0),0)),"",OFFSET('HARGA SATUAN'!$E$6,MATCH(RAB!C164,'HARGA SATUAN'!$C$7:$C$1492,0),0)))</f>
        <v>Bh</v>
      </c>
      <c r="F164" s="559">
        <f>F160*2</f>
        <v>4</v>
      </c>
      <c r="G164" s="355">
        <f ca="1">IF(ISERROR(OFFSET('HARGA SATUAN'!$I$6,MATCH(RAB!C164,'HARGA SATUAN'!$C$7:$C$1492,0),0)),0,OFFSET('HARGA SATUAN'!$I$6,MATCH(RAB!C164,'HARGA SATUAN'!$C$7:$C$1492,0),0))</f>
        <v>11400</v>
      </c>
      <c r="H164" s="356">
        <f t="shared" ca="1" si="32"/>
        <v>0</v>
      </c>
      <c r="I164" s="356">
        <f t="shared" ca="1" si="33"/>
        <v>45600</v>
      </c>
      <c r="J164" s="356">
        <f t="shared" ca="1" si="34"/>
        <v>0</v>
      </c>
      <c r="K164" s="357">
        <f t="shared" ca="1" si="35"/>
        <v>45600</v>
      </c>
    </row>
    <row r="165" spans="2:11">
      <c r="B165" s="491">
        <v>5</v>
      </c>
      <c r="C165" s="493" t="s">
        <v>218</v>
      </c>
      <c r="D165" s="353" t="str">
        <f ca="1">IF(ISERROR(OFFSET('HARGA SATUAN'!$D$6,MATCH(RAB!C165,'HARGA SATUAN'!$C$7:$C$1492,0),0)),"",OFFSET('HARGA SATUAN'!$D$6,MATCH(RAB!C165,'HARGA SATUAN'!$C$7:$C$1492,0),0))</f>
        <v>HDW</v>
      </c>
      <c r="E165" s="354" t="str">
        <f ca="1">IF(B165="+","Unit",IF(ISERROR(OFFSET('HARGA SATUAN'!$E$6,MATCH(RAB!C165,'HARGA SATUAN'!$C$7:$C$1492,0),0)),"",OFFSET('HARGA SATUAN'!$E$6,MATCH(RAB!C165,'HARGA SATUAN'!$C$7:$C$1492,0),0)))</f>
        <v>Bh</v>
      </c>
      <c r="F165" s="559">
        <f>F160*2</f>
        <v>4</v>
      </c>
      <c r="G165" s="355">
        <f ca="1">IF(ISERROR(OFFSET('HARGA SATUAN'!$I$6,MATCH(RAB!C165,'HARGA SATUAN'!$C$7:$C$1492,0),0)),0,OFFSET('HARGA SATUAN'!$I$6,MATCH(RAB!C165,'HARGA SATUAN'!$C$7:$C$1492,0),0))</f>
        <v>29600</v>
      </c>
      <c r="H165" s="356">
        <f t="shared" ca="1" si="32"/>
        <v>0</v>
      </c>
      <c r="I165" s="356">
        <f t="shared" ca="1" si="33"/>
        <v>118400</v>
      </c>
      <c r="J165" s="356">
        <f t="shared" ca="1" si="34"/>
        <v>0</v>
      </c>
      <c r="K165" s="357">
        <f t="shared" ca="1" si="35"/>
        <v>118400</v>
      </c>
    </row>
    <row r="166" spans="2:11">
      <c r="B166" s="491">
        <v>6</v>
      </c>
      <c r="C166" s="493" t="s">
        <v>223</v>
      </c>
      <c r="D166" s="353" t="str">
        <f ca="1">IF(ISERROR(OFFSET('HARGA SATUAN'!$D$6,MATCH(RAB!C166,'HARGA SATUAN'!$C$7:$C$1492,0),0)),"",OFFSET('HARGA SATUAN'!$D$6,MATCH(RAB!C166,'HARGA SATUAN'!$C$7:$C$1492,0),0))</f>
        <v>HDW</v>
      </c>
      <c r="E166" s="354" t="str">
        <f ca="1">IF(B166="+","Unit",IF(ISERROR(OFFSET('HARGA SATUAN'!$E$6,MATCH(RAB!C166,'HARGA SATUAN'!$C$7:$C$1492,0),0)),"",OFFSET('HARGA SATUAN'!$E$6,MATCH(RAB!C166,'HARGA SATUAN'!$C$7:$C$1492,0),0)))</f>
        <v>Bh</v>
      </c>
      <c r="F166" s="559">
        <f>F160*2</f>
        <v>4</v>
      </c>
      <c r="G166" s="355">
        <f ca="1">IF(ISERROR(OFFSET('HARGA SATUAN'!$I$6,MATCH(RAB!C166,'HARGA SATUAN'!$C$7:$C$1492,0),0)),0,OFFSET('HARGA SATUAN'!$I$6,MATCH(RAB!C166,'HARGA SATUAN'!$C$7:$C$1492,0),0))</f>
        <v>27815</v>
      </c>
      <c r="H166" s="356">
        <f t="shared" ca="1" si="32"/>
        <v>0</v>
      </c>
      <c r="I166" s="356">
        <f t="shared" ca="1" si="33"/>
        <v>111260</v>
      </c>
      <c r="J166" s="356">
        <f t="shared" ca="1" si="34"/>
        <v>0</v>
      </c>
      <c r="K166" s="357">
        <f t="shared" ca="1" si="35"/>
        <v>111260</v>
      </c>
    </row>
    <row r="167" spans="2:11">
      <c r="B167" s="491">
        <v>7</v>
      </c>
      <c r="C167" s="493" t="s">
        <v>27</v>
      </c>
      <c r="D167" s="353" t="str">
        <f ca="1">IF(ISERROR(OFFSET('HARGA SATUAN'!$D$6,MATCH(RAB!C167,'HARGA SATUAN'!$C$7:$C$1492,0),0)),"",OFFSET('HARGA SATUAN'!$D$6,MATCH(RAB!C167,'HARGA SATUAN'!$C$7:$C$1492,0),0))</f>
        <v>HDW</v>
      </c>
      <c r="E167" s="354" t="str">
        <f ca="1">IF(B167="+","Unit",IF(ISERROR(OFFSET('HARGA SATUAN'!$E$6,MATCH(RAB!C167,'HARGA SATUAN'!$C$7:$C$1492,0),0)),"",OFFSET('HARGA SATUAN'!$E$6,MATCH(RAB!C167,'HARGA SATUAN'!$C$7:$C$1492,0),0)))</f>
        <v>Bh</v>
      </c>
      <c r="F167" s="559">
        <f>F160*1</f>
        <v>2</v>
      </c>
      <c r="G167" s="355">
        <f ca="1">IF(ISERROR(OFFSET('HARGA SATUAN'!$I$6,MATCH(RAB!C167,'HARGA SATUAN'!$C$7:$C$1492,0),0)),0,OFFSET('HARGA SATUAN'!$I$6,MATCH(RAB!C167,'HARGA SATUAN'!$C$7:$C$1492,0),0))</f>
        <v>16000</v>
      </c>
      <c r="H167" s="356">
        <f t="shared" ca="1" si="32"/>
        <v>0</v>
      </c>
      <c r="I167" s="356">
        <f t="shared" ca="1" si="33"/>
        <v>32000</v>
      </c>
      <c r="J167" s="356">
        <f t="shared" ca="1" si="34"/>
        <v>0</v>
      </c>
      <c r="K167" s="357">
        <f t="shared" ca="1" si="35"/>
        <v>32000</v>
      </c>
    </row>
    <row r="168" spans="2:11">
      <c r="B168" s="491">
        <v>8</v>
      </c>
      <c r="C168" s="493" t="s">
        <v>265</v>
      </c>
      <c r="D168" s="353" t="str">
        <f ca="1">IF(ISERROR(OFFSET('HARGA SATUAN'!$D$6,MATCH(RAB!C168,'HARGA SATUAN'!$C$7:$C$1492,0),0)),"",OFFSET('HARGA SATUAN'!$D$6,MATCH(RAB!C168,'HARGA SATUAN'!$C$7:$C$1492,0),0))</f>
        <v>HDW</v>
      </c>
      <c r="E168" s="354" t="str">
        <f ca="1">IF(B168="+","Unit",IF(ISERROR(OFFSET('HARGA SATUAN'!$E$6,MATCH(RAB!C168,'HARGA SATUAN'!$C$7:$C$1492,0),0)),"",OFFSET('HARGA SATUAN'!$E$6,MATCH(RAB!C168,'HARGA SATUAN'!$C$7:$C$1492,0),0)))</f>
        <v>Bh</v>
      </c>
      <c r="F168" s="559">
        <f>F160*1</f>
        <v>2</v>
      </c>
      <c r="G168" s="355">
        <f ca="1">IF(ISERROR(OFFSET('HARGA SATUAN'!$I$6,MATCH(RAB!C168,'HARGA SATUAN'!$C$7:$C$1492,0),0)),0,OFFSET('HARGA SATUAN'!$I$6,MATCH(RAB!C168,'HARGA SATUAN'!$C$7:$C$1492,0),0))</f>
        <v>33501.866666666669</v>
      </c>
      <c r="H168" s="356">
        <f t="shared" ca="1" si="32"/>
        <v>0</v>
      </c>
      <c r="I168" s="356">
        <f t="shared" ca="1" si="33"/>
        <v>67003.733333333337</v>
      </c>
      <c r="J168" s="356">
        <f t="shared" ca="1" si="34"/>
        <v>0</v>
      </c>
      <c r="K168" s="357">
        <f t="shared" ca="1" si="35"/>
        <v>67003.733333333337</v>
      </c>
    </row>
    <row r="169" spans="2:11">
      <c r="B169" s="491">
        <v>9</v>
      </c>
      <c r="C169" s="493" t="s">
        <v>26</v>
      </c>
      <c r="D169" s="353" t="str">
        <f ca="1">IF(ISERROR(OFFSET('HARGA SATUAN'!$D$6,MATCH(RAB!C169,'HARGA SATUAN'!$C$7:$C$1492,0),0)),"",OFFSET('HARGA SATUAN'!$D$6,MATCH(RAB!C169,'HARGA SATUAN'!$C$7:$C$1492,0),0))</f>
        <v>HDW</v>
      </c>
      <c r="E169" s="354" t="str">
        <f ca="1">IF(B169="+","Unit",IF(ISERROR(OFFSET('HARGA SATUAN'!$E$6,MATCH(RAB!C169,'HARGA SATUAN'!$C$7:$C$1492,0),0)),"",OFFSET('HARGA SATUAN'!$E$6,MATCH(RAB!C169,'HARGA SATUAN'!$C$7:$C$1492,0),0)))</f>
        <v>Bh</v>
      </c>
      <c r="F169" s="559">
        <f>F160*2</f>
        <v>4</v>
      </c>
      <c r="G169" s="355">
        <f ca="1">IF(ISERROR(OFFSET('HARGA SATUAN'!$I$6,MATCH(RAB!C169,'HARGA SATUAN'!$C$7:$C$1492,0),0)),0,OFFSET('HARGA SATUAN'!$I$6,MATCH(RAB!C169,'HARGA SATUAN'!$C$7:$C$1492,0),0))</f>
        <v>2500</v>
      </c>
      <c r="H169" s="356">
        <f t="shared" ca="1" si="32"/>
        <v>0</v>
      </c>
      <c r="I169" s="356">
        <f t="shared" ca="1" si="33"/>
        <v>10000</v>
      </c>
      <c r="J169" s="356">
        <f t="shared" ca="1" si="34"/>
        <v>0</v>
      </c>
      <c r="K169" s="357">
        <f t="shared" ca="1" si="35"/>
        <v>10000</v>
      </c>
    </row>
    <row r="170" spans="2:11">
      <c r="B170" s="491">
        <v>10</v>
      </c>
      <c r="C170" s="493" t="s">
        <v>655</v>
      </c>
      <c r="D170" s="353" t="str">
        <f ca="1">IF(ISERROR(OFFSET('HARGA SATUAN'!$D$6,MATCH(RAB!C170,'HARGA SATUAN'!$C$7:$C$1492,0),0)),"",OFFSET('HARGA SATUAN'!$D$6,MATCH(RAB!C170,'HARGA SATUAN'!$C$7:$C$1492,0),0))</f>
        <v>JASA</v>
      </c>
      <c r="E170" s="354" t="str">
        <f ca="1">IF(B170="+","Unit",IF(ISERROR(OFFSET('HARGA SATUAN'!$E$6,MATCH(RAB!C170,'HARGA SATUAN'!$C$7:$C$1492,0),0)),"",OFFSET('HARGA SATUAN'!$E$6,MATCH(RAB!C170,'HARGA SATUAN'!$C$7:$C$1492,0),0)))</f>
        <v>Unit</v>
      </c>
      <c r="F170" s="559">
        <f>F160*1</f>
        <v>2</v>
      </c>
      <c r="G170" s="355">
        <f ca="1">IF(ISERROR(OFFSET('HARGA SATUAN'!$I$6,MATCH(RAB!C170,'HARGA SATUAN'!$C$7:$C$1492,0),0)),0,OFFSET('HARGA SATUAN'!$I$6,MATCH(RAB!C170,'HARGA SATUAN'!$C$7:$C$1492,0),0))</f>
        <v>50100</v>
      </c>
      <c r="H170" s="356">
        <f t="shared" ca="1" si="32"/>
        <v>0</v>
      </c>
      <c r="I170" s="356">
        <f t="shared" ca="1" si="33"/>
        <v>0</v>
      </c>
      <c r="J170" s="356">
        <f t="shared" ca="1" si="34"/>
        <v>100200</v>
      </c>
      <c r="K170" s="357">
        <f t="shared" ca="1" si="35"/>
        <v>100200</v>
      </c>
    </row>
    <row r="171" spans="2:11">
      <c r="B171" s="488"/>
      <c r="C171" s="492"/>
      <c r="D171" s="353" t="str">
        <f ca="1">IF(ISERROR(OFFSET('HARGA SATUAN'!$D$6,MATCH(RAB!C171,'HARGA SATUAN'!$C$7:$C$1492,0),0)),"",OFFSET('HARGA SATUAN'!$D$6,MATCH(RAB!C171,'HARGA SATUAN'!$C$7:$C$1492,0),0))</f>
        <v/>
      </c>
      <c r="E171" s="354" t="str">
        <f ca="1">IF(B171="+","Unit",IF(ISERROR(OFFSET('HARGA SATUAN'!$E$6,MATCH(RAB!C171,'HARGA SATUAN'!$C$7:$C$1492,0),0)),"",OFFSET('HARGA SATUAN'!$E$6,MATCH(RAB!C171,'HARGA SATUAN'!$C$7:$C$1492,0),0)))</f>
        <v/>
      </c>
      <c r="F171" s="361"/>
      <c r="G171" s="355">
        <f ca="1">IF(ISERROR(OFFSET('HARGA SATUAN'!$I$6,MATCH(RAB!C171,'HARGA SATUAN'!$C$7:$C$1492,0),0)),0,OFFSET('HARGA SATUAN'!$I$6,MATCH(RAB!C171,'HARGA SATUAN'!$C$7:$C$1492,0),0))</f>
        <v>0</v>
      </c>
      <c r="H171" s="356">
        <f t="shared" ca="1" si="32"/>
        <v>0</v>
      </c>
      <c r="I171" s="356">
        <f t="shared" ca="1" si="33"/>
        <v>0</v>
      </c>
      <c r="J171" s="356">
        <f t="shared" ca="1" si="34"/>
        <v>0</v>
      </c>
      <c r="K171" s="357">
        <f t="shared" ca="1" si="35"/>
        <v>0</v>
      </c>
    </row>
    <row r="172" spans="2:11">
      <c r="B172" s="491" t="s">
        <v>1035</v>
      </c>
      <c r="C172" s="494" t="s">
        <v>1614</v>
      </c>
      <c r="D172" s="353" t="str">
        <f ca="1">IF(ISERROR(OFFSET('HARGA SATUAN'!$D$6,MATCH(RAB!C172,'HARGA SATUAN'!$C$7:$C$1492,0),0)),"",OFFSET('HARGA SATUAN'!$D$6,MATCH(RAB!C172,'HARGA SATUAN'!$C$7:$C$1492,0),0))</f>
        <v/>
      </c>
      <c r="E172" s="354" t="str">
        <f ca="1">IF(B172="+","Unit",IF(ISERROR(OFFSET('HARGA SATUAN'!$E$6,MATCH(RAB!C172,'HARGA SATUAN'!$C$7:$C$1492,0),0)),"",OFFSET('HARGA SATUAN'!$E$6,MATCH(RAB!C172,'HARGA SATUAN'!$C$7:$C$1492,0),0)))</f>
        <v>Unit</v>
      </c>
      <c r="F172" s="503">
        <v>1</v>
      </c>
      <c r="G172" s="355">
        <f ca="1">IF(ISERROR(OFFSET('HARGA SATUAN'!$I$6,MATCH(RAB!C172,'HARGA SATUAN'!$C$7:$C$1492,0),0)),0,OFFSET('HARGA SATUAN'!$I$6,MATCH(RAB!C172,'HARGA SATUAN'!$C$7:$C$1492,0),0))</f>
        <v>0</v>
      </c>
      <c r="H172" s="356">
        <f t="shared" ca="1" si="32"/>
        <v>0</v>
      </c>
      <c r="I172" s="356">
        <f t="shared" ca="1" si="33"/>
        <v>0</v>
      </c>
      <c r="J172" s="356">
        <f t="shared" ca="1" si="34"/>
        <v>0</v>
      </c>
      <c r="K172" s="357">
        <f t="shared" ca="1" si="35"/>
        <v>0</v>
      </c>
    </row>
    <row r="173" spans="2:11">
      <c r="B173" s="491">
        <v>1</v>
      </c>
      <c r="C173" s="109" t="s">
        <v>1560</v>
      </c>
      <c r="D173" s="353" t="str">
        <f ca="1">IF(ISERROR(OFFSET('HARGA SATUAN'!$D$6,MATCH(RAB!C173,'HARGA SATUAN'!$C$7:$C$1492,0),0)),"",OFFSET('HARGA SATUAN'!$D$6,MATCH(RAB!C173,'HARGA SATUAN'!$C$7:$C$1492,0),0))</f>
        <v>MDU-KD</v>
      </c>
      <c r="E173" s="354" t="str">
        <f ca="1">IF(B173="+","Unit",IF(ISERROR(OFFSET('HARGA SATUAN'!$E$6,MATCH(RAB!C173,'HARGA SATUAN'!$C$7:$C$1492,0),0)),"",OFFSET('HARGA SATUAN'!$E$6,MATCH(RAB!C173,'HARGA SATUAN'!$C$7:$C$1492,0),0)))</f>
        <v>Set</v>
      </c>
      <c r="F173" s="503">
        <f>F172*1</f>
        <v>1</v>
      </c>
      <c r="G173" s="355">
        <f ca="1">IF(ISERROR(OFFSET('HARGA SATUAN'!$I$6,MATCH(RAB!C173,'HARGA SATUAN'!$C$7:$C$1492,0),0)),0,OFFSET('HARGA SATUAN'!$I$6,MATCH(RAB!C173,'HARGA SATUAN'!$C$7:$C$1492,0),0))</f>
        <v>430000</v>
      </c>
      <c r="H173" s="356">
        <f t="shared" ca="1" si="32"/>
        <v>430000</v>
      </c>
      <c r="I173" s="356">
        <f t="shared" ca="1" si="33"/>
        <v>0</v>
      </c>
      <c r="J173" s="356">
        <f t="shared" ca="1" si="34"/>
        <v>0</v>
      </c>
      <c r="K173" s="357">
        <f t="shared" ca="1" si="35"/>
        <v>430000</v>
      </c>
    </row>
    <row r="174" spans="2:11">
      <c r="B174" s="491">
        <v>2</v>
      </c>
      <c r="C174" s="494" t="s">
        <v>149</v>
      </c>
      <c r="D174" s="353" t="str">
        <f ca="1">IF(ISERROR(OFFSET('HARGA SATUAN'!$D$6,MATCH(RAB!C174,'HARGA SATUAN'!$C$7:$C$1492,0),0)),"",OFFSET('HARGA SATUAN'!$D$6,MATCH(RAB!C174,'HARGA SATUAN'!$C$7:$C$1492,0),0))</f>
        <v>HDW</v>
      </c>
      <c r="E174" s="354" t="str">
        <f ca="1">IF(B174="+","Unit",IF(ISERROR(OFFSET('HARGA SATUAN'!$E$6,MATCH(RAB!C174,'HARGA SATUAN'!$C$7:$C$1492,0),0)),"",OFFSET('HARGA SATUAN'!$E$6,MATCH(RAB!C174,'HARGA SATUAN'!$C$7:$C$1492,0),0)))</f>
        <v>Set</v>
      </c>
      <c r="F174" s="503">
        <f>F172*2</f>
        <v>2</v>
      </c>
      <c r="G174" s="355">
        <f ca="1">IF(ISERROR(OFFSET('HARGA SATUAN'!$I$6,MATCH(RAB!C174,'HARGA SATUAN'!$C$7:$C$1492,0),0)),0,OFFSET('HARGA SATUAN'!$I$6,MATCH(RAB!C174,'HARGA SATUAN'!$C$7:$C$1492,0),0))</f>
        <v>67800</v>
      </c>
      <c r="H174" s="356">
        <f t="shared" ca="1" si="32"/>
        <v>0</v>
      </c>
      <c r="I174" s="356">
        <f t="shared" ca="1" si="33"/>
        <v>135600</v>
      </c>
      <c r="J174" s="356">
        <f t="shared" ca="1" si="34"/>
        <v>0</v>
      </c>
      <c r="K174" s="357">
        <f t="shared" ca="1" si="35"/>
        <v>135600</v>
      </c>
    </row>
    <row r="175" spans="2:11">
      <c r="B175" s="491">
        <v>3</v>
      </c>
      <c r="C175" s="494" t="s">
        <v>179</v>
      </c>
      <c r="D175" s="353" t="str">
        <f ca="1">IF(ISERROR(OFFSET('HARGA SATUAN'!$D$6,MATCH(RAB!C175,'HARGA SATUAN'!$C$7:$C$1492,0),0)),"",OFFSET('HARGA SATUAN'!$D$6,MATCH(RAB!C175,'HARGA SATUAN'!$C$7:$C$1492,0),0))</f>
        <v>HDW</v>
      </c>
      <c r="E175" s="354" t="str">
        <f ca="1">IF(B175="+","Unit",IF(ISERROR(OFFSET('HARGA SATUAN'!$E$6,MATCH(RAB!C175,'HARGA SATUAN'!$C$7:$C$1492,0),0)),"",OFFSET('HARGA SATUAN'!$E$6,MATCH(RAB!C175,'HARGA SATUAN'!$C$7:$C$1492,0),0)))</f>
        <v>Bh</v>
      </c>
      <c r="F175" s="503">
        <f>F172*1</f>
        <v>1</v>
      </c>
      <c r="G175" s="355">
        <f ca="1">IF(ISERROR(OFFSET('HARGA SATUAN'!$I$6,MATCH(RAB!C175,'HARGA SATUAN'!$C$7:$C$1492,0),0)),0,OFFSET('HARGA SATUAN'!$I$6,MATCH(RAB!C175,'HARGA SATUAN'!$C$7:$C$1492,0),0))</f>
        <v>15500</v>
      </c>
      <c r="H175" s="356">
        <f t="shared" ca="1" si="32"/>
        <v>0</v>
      </c>
      <c r="I175" s="356">
        <f t="shared" ca="1" si="33"/>
        <v>15500</v>
      </c>
      <c r="J175" s="356">
        <f t="shared" ca="1" si="34"/>
        <v>0</v>
      </c>
      <c r="K175" s="357">
        <f t="shared" ca="1" si="35"/>
        <v>15500</v>
      </c>
    </row>
    <row r="176" spans="2:11">
      <c r="B176" s="491">
        <v>4</v>
      </c>
      <c r="C176" s="494" t="s">
        <v>217</v>
      </c>
      <c r="D176" s="353" t="str">
        <f ca="1">IF(ISERROR(OFFSET('HARGA SATUAN'!$D$6,MATCH(RAB!C176,'HARGA SATUAN'!$C$7:$C$1492,0),0)),"",OFFSET('HARGA SATUAN'!$D$6,MATCH(RAB!C176,'HARGA SATUAN'!$C$7:$C$1492,0),0))</f>
        <v>HDW</v>
      </c>
      <c r="E176" s="354" t="str">
        <f ca="1">IF(B176="+","Unit",IF(ISERROR(OFFSET('HARGA SATUAN'!$E$6,MATCH(RAB!C176,'HARGA SATUAN'!$C$7:$C$1492,0),0)),"",OFFSET('HARGA SATUAN'!$E$6,MATCH(RAB!C176,'HARGA SATUAN'!$C$7:$C$1492,0),0)))</f>
        <v>Bh</v>
      </c>
      <c r="F176" s="503">
        <f>F172*2</f>
        <v>2</v>
      </c>
      <c r="G176" s="355">
        <f ca="1">IF(ISERROR(OFFSET('HARGA SATUAN'!$I$6,MATCH(RAB!C176,'HARGA SATUAN'!$C$7:$C$1492,0),0)),0,OFFSET('HARGA SATUAN'!$I$6,MATCH(RAB!C176,'HARGA SATUAN'!$C$7:$C$1492,0),0))</f>
        <v>11400</v>
      </c>
      <c r="H176" s="356">
        <f t="shared" ca="1" si="32"/>
        <v>0</v>
      </c>
      <c r="I176" s="356">
        <f t="shared" ca="1" si="33"/>
        <v>22800</v>
      </c>
      <c r="J176" s="356">
        <f t="shared" ca="1" si="34"/>
        <v>0</v>
      </c>
      <c r="K176" s="357">
        <f t="shared" ca="1" si="35"/>
        <v>22800</v>
      </c>
    </row>
    <row r="177" spans="2:11">
      <c r="B177" s="491">
        <v>5</v>
      </c>
      <c r="C177" s="494" t="s">
        <v>223</v>
      </c>
      <c r="D177" s="353" t="str">
        <f ca="1">IF(ISERROR(OFFSET('HARGA SATUAN'!$D$6,MATCH(RAB!C177,'HARGA SATUAN'!$C$7:$C$1492,0),0)),"",OFFSET('HARGA SATUAN'!$D$6,MATCH(RAB!C177,'HARGA SATUAN'!$C$7:$C$1492,0),0))</f>
        <v>HDW</v>
      </c>
      <c r="E177" s="354" t="str">
        <f ca="1">IF(B177="+","Unit",IF(ISERROR(OFFSET('HARGA SATUAN'!$E$6,MATCH(RAB!C177,'HARGA SATUAN'!$C$7:$C$1492,0),0)),"",OFFSET('HARGA SATUAN'!$E$6,MATCH(RAB!C177,'HARGA SATUAN'!$C$7:$C$1492,0),0)))</f>
        <v>Bh</v>
      </c>
      <c r="F177" s="503">
        <f>F172*2</f>
        <v>2</v>
      </c>
      <c r="G177" s="355">
        <f ca="1">IF(ISERROR(OFFSET('HARGA SATUAN'!$I$6,MATCH(RAB!C177,'HARGA SATUAN'!$C$7:$C$1492,0),0)),0,OFFSET('HARGA SATUAN'!$I$6,MATCH(RAB!C177,'HARGA SATUAN'!$C$7:$C$1492,0),0))</f>
        <v>27815</v>
      </c>
      <c r="H177" s="356">
        <f t="shared" ca="1" si="32"/>
        <v>0</v>
      </c>
      <c r="I177" s="356">
        <f t="shared" ca="1" si="33"/>
        <v>55630</v>
      </c>
      <c r="J177" s="356">
        <f t="shared" ca="1" si="34"/>
        <v>0</v>
      </c>
      <c r="K177" s="357">
        <f t="shared" ca="1" si="35"/>
        <v>55630</v>
      </c>
    </row>
    <row r="178" spans="2:11">
      <c r="B178" s="491">
        <v>6</v>
      </c>
      <c r="C178" s="494" t="s">
        <v>257</v>
      </c>
      <c r="D178" s="353" t="str">
        <f ca="1">IF(ISERROR(OFFSET('HARGA SATUAN'!$D$6,MATCH(RAB!C178,'HARGA SATUAN'!$C$7:$C$1492,0),0)),"",OFFSET('HARGA SATUAN'!$D$6,MATCH(RAB!C178,'HARGA SATUAN'!$C$7:$C$1492,0),0))</f>
        <v>HDW</v>
      </c>
      <c r="E178" s="354" t="str">
        <f ca="1">IF(B178="+","Unit",IF(ISERROR(OFFSET('HARGA SATUAN'!$E$6,MATCH(RAB!C178,'HARGA SATUAN'!$C$7:$C$1492,0),0)),"",OFFSET('HARGA SATUAN'!$E$6,MATCH(RAB!C178,'HARGA SATUAN'!$C$7:$C$1492,0),0)))</f>
        <v>Bh</v>
      </c>
      <c r="F178" s="503">
        <f>F172*1</f>
        <v>1</v>
      </c>
      <c r="G178" s="355">
        <f ca="1">IF(ISERROR(OFFSET('HARGA SATUAN'!$I$6,MATCH(RAB!C178,'HARGA SATUAN'!$C$7:$C$1492,0),0)),0,OFFSET('HARGA SATUAN'!$I$6,MATCH(RAB!C178,'HARGA SATUAN'!$C$7:$C$1492,0),0))</f>
        <v>75420</v>
      </c>
      <c r="H178" s="356">
        <f t="shared" ca="1" si="32"/>
        <v>0</v>
      </c>
      <c r="I178" s="356">
        <f t="shared" ca="1" si="33"/>
        <v>75420</v>
      </c>
      <c r="J178" s="356">
        <f t="shared" ca="1" si="34"/>
        <v>0</v>
      </c>
      <c r="K178" s="357">
        <f t="shared" ca="1" si="35"/>
        <v>75420</v>
      </c>
    </row>
    <row r="179" spans="2:11">
      <c r="B179" s="491">
        <v>7</v>
      </c>
      <c r="C179" s="494" t="s">
        <v>27</v>
      </c>
      <c r="D179" s="353" t="str">
        <f ca="1">IF(ISERROR(OFFSET('HARGA SATUAN'!$D$6,MATCH(RAB!C179,'HARGA SATUAN'!$C$7:$C$1492,0),0)),"",OFFSET('HARGA SATUAN'!$D$6,MATCH(RAB!C179,'HARGA SATUAN'!$C$7:$C$1492,0),0))</f>
        <v>HDW</v>
      </c>
      <c r="E179" s="354" t="str">
        <f ca="1">IF(B179="+","Unit",IF(ISERROR(OFFSET('HARGA SATUAN'!$E$6,MATCH(RAB!C179,'HARGA SATUAN'!$C$7:$C$1492,0),0)),"",OFFSET('HARGA SATUAN'!$E$6,MATCH(RAB!C179,'HARGA SATUAN'!$C$7:$C$1492,0),0)))</f>
        <v>Bh</v>
      </c>
      <c r="F179" s="503">
        <f>F172*1</f>
        <v>1</v>
      </c>
      <c r="G179" s="355">
        <f ca="1">IF(ISERROR(OFFSET('HARGA SATUAN'!$I$6,MATCH(RAB!C179,'HARGA SATUAN'!$C$7:$C$1492,0),0)),0,OFFSET('HARGA SATUAN'!$I$6,MATCH(RAB!C179,'HARGA SATUAN'!$C$7:$C$1492,0),0))</f>
        <v>16000</v>
      </c>
      <c r="H179" s="356">
        <f t="shared" ca="1" si="32"/>
        <v>0</v>
      </c>
      <c r="I179" s="356">
        <f t="shared" ca="1" si="33"/>
        <v>16000</v>
      </c>
      <c r="J179" s="356">
        <f t="shared" ca="1" si="34"/>
        <v>0</v>
      </c>
      <c r="K179" s="357">
        <f t="shared" ca="1" si="35"/>
        <v>16000</v>
      </c>
    </row>
    <row r="180" spans="2:11">
      <c r="B180" s="491">
        <v>8</v>
      </c>
      <c r="C180" s="494" t="s">
        <v>265</v>
      </c>
      <c r="D180" s="353" t="str">
        <f ca="1">IF(ISERROR(OFFSET('HARGA SATUAN'!$D$6,MATCH(RAB!C180,'HARGA SATUAN'!$C$7:$C$1492,0),0)),"",OFFSET('HARGA SATUAN'!$D$6,MATCH(RAB!C180,'HARGA SATUAN'!$C$7:$C$1492,0),0))</f>
        <v>HDW</v>
      </c>
      <c r="E180" s="354" t="str">
        <f ca="1">IF(B180="+","Unit",IF(ISERROR(OFFSET('HARGA SATUAN'!$E$6,MATCH(RAB!C180,'HARGA SATUAN'!$C$7:$C$1492,0),0)),"",OFFSET('HARGA SATUAN'!$E$6,MATCH(RAB!C180,'HARGA SATUAN'!$C$7:$C$1492,0),0)))</f>
        <v>Bh</v>
      </c>
      <c r="F180" s="503">
        <f>F172*1</f>
        <v>1</v>
      </c>
      <c r="G180" s="355">
        <f ca="1">IF(ISERROR(OFFSET('HARGA SATUAN'!$I$6,MATCH(RAB!C180,'HARGA SATUAN'!$C$7:$C$1492,0),0)),0,OFFSET('HARGA SATUAN'!$I$6,MATCH(RAB!C180,'HARGA SATUAN'!$C$7:$C$1492,0),0))</f>
        <v>33501.866666666669</v>
      </c>
      <c r="H180" s="356">
        <f t="shared" ca="1" si="32"/>
        <v>0</v>
      </c>
      <c r="I180" s="356">
        <f t="shared" ca="1" si="33"/>
        <v>33501.866666666669</v>
      </c>
      <c r="J180" s="356">
        <f t="shared" ca="1" si="34"/>
        <v>0</v>
      </c>
      <c r="K180" s="357">
        <f t="shared" ca="1" si="35"/>
        <v>33501.866666666669</v>
      </c>
    </row>
    <row r="181" spans="2:11">
      <c r="B181" s="491">
        <v>9</v>
      </c>
      <c r="C181" s="494" t="s">
        <v>38</v>
      </c>
      <c r="D181" s="353" t="str">
        <f ca="1">IF(ISERROR(OFFSET('HARGA SATUAN'!$D$6,MATCH(RAB!C181,'HARGA SATUAN'!$C$7:$C$1492,0),0)),"",OFFSET('HARGA SATUAN'!$D$6,MATCH(RAB!C181,'HARGA SATUAN'!$C$7:$C$1492,0),0))</f>
        <v>HDW</v>
      </c>
      <c r="E181" s="354" t="str">
        <f ca="1">IF(B181="+","Unit",IF(ISERROR(OFFSET('HARGA SATUAN'!$E$6,MATCH(RAB!C181,'HARGA SATUAN'!$C$7:$C$1492,0),0)),"",OFFSET('HARGA SATUAN'!$E$6,MATCH(RAB!C181,'HARGA SATUAN'!$C$7:$C$1492,0),0)))</f>
        <v>Mtr</v>
      </c>
      <c r="F181" s="503">
        <f>F172*0.8</f>
        <v>0.8</v>
      </c>
      <c r="G181" s="355">
        <f ca="1">IF(ISERROR(OFFSET('HARGA SATUAN'!$I$6,MATCH(RAB!C181,'HARGA SATUAN'!$C$7:$C$1492,0),0)),0,OFFSET('HARGA SATUAN'!$I$6,MATCH(RAB!C181,'HARGA SATUAN'!$C$7:$C$1492,0),0))</f>
        <v>8550</v>
      </c>
      <c r="H181" s="356">
        <f t="shared" ca="1" si="32"/>
        <v>0</v>
      </c>
      <c r="I181" s="356">
        <f t="shared" ca="1" si="33"/>
        <v>6840</v>
      </c>
      <c r="J181" s="356">
        <f t="shared" ca="1" si="34"/>
        <v>0</v>
      </c>
      <c r="K181" s="357">
        <f t="shared" ca="1" si="35"/>
        <v>6840</v>
      </c>
    </row>
    <row r="182" spans="2:11">
      <c r="B182" s="491">
        <v>10</v>
      </c>
      <c r="C182" s="494" t="s">
        <v>26</v>
      </c>
      <c r="D182" s="353" t="str">
        <f ca="1">IF(ISERROR(OFFSET('HARGA SATUAN'!$D$6,MATCH(RAB!C182,'HARGA SATUAN'!$C$7:$C$1492,0),0)),"",OFFSET('HARGA SATUAN'!$D$6,MATCH(RAB!C182,'HARGA SATUAN'!$C$7:$C$1492,0),0))</f>
        <v>HDW</v>
      </c>
      <c r="E182" s="354" t="str">
        <f ca="1">IF(B182="+","Unit",IF(ISERROR(OFFSET('HARGA SATUAN'!$E$6,MATCH(RAB!C182,'HARGA SATUAN'!$C$7:$C$1492,0),0)),"",OFFSET('HARGA SATUAN'!$E$6,MATCH(RAB!C182,'HARGA SATUAN'!$C$7:$C$1492,0),0)))</f>
        <v>Bh</v>
      </c>
      <c r="F182" s="503">
        <f>F172*2</f>
        <v>2</v>
      </c>
      <c r="G182" s="355">
        <f ca="1">IF(ISERROR(OFFSET('HARGA SATUAN'!$I$6,MATCH(RAB!C182,'HARGA SATUAN'!$C$7:$C$1492,0),0)),0,OFFSET('HARGA SATUAN'!$I$6,MATCH(RAB!C182,'HARGA SATUAN'!$C$7:$C$1492,0),0))</f>
        <v>2500</v>
      </c>
      <c r="H182" s="356">
        <f t="shared" ca="1" si="32"/>
        <v>0</v>
      </c>
      <c r="I182" s="356">
        <f t="shared" ca="1" si="33"/>
        <v>5000</v>
      </c>
      <c r="J182" s="356">
        <f t="shared" ca="1" si="34"/>
        <v>0</v>
      </c>
      <c r="K182" s="357">
        <f t="shared" ca="1" si="35"/>
        <v>5000</v>
      </c>
    </row>
    <row r="183" spans="2:11">
      <c r="B183" s="491">
        <v>11</v>
      </c>
      <c r="C183" s="494" t="s">
        <v>649</v>
      </c>
      <c r="D183" s="353" t="str">
        <f ca="1">IF(ISERROR(OFFSET('HARGA SATUAN'!$D$6,MATCH(RAB!C183,'HARGA SATUAN'!$C$7:$C$1492,0),0)),"",OFFSET('HARGA SATUAN'!$D$6,MATCH(RAB!C183,'HARGA SATUAN'!$C$7:$C$1492,0),0))</f>
        <v>JASA</v>
      </c>
      <c r="E183" s="354" t="str">
        <f ca="1">IF(B183="+","Unit",IF(ISERROR(OFFSET('HARGA SATUAN'!$E$6,MATCH(RAB!C183,'HARGA SATUAN'!$C$7:$C$1492,0),0)),"",OFFSET('HARGA SATUAN'!$E$6,MATCH(RAB!C183,'HARGA SATUAN'!$C$7:$C$1492,0),0)))</f>
        <v>Unit</v>
      </c>
      <c r="F183" s="503">
        <f>F172*1</f>
        <v>1</v>
      </c>
      <c r="G183" s="355">
        <f ca="1">IF(ISERROR(OFFSET('HARGA SATUAN'!$I$6,MATCH(RAB!C183,'HARGA SATUAN'!$C$7:$C$1492,0),0)),0,OFFSET('HARGA SATUAN'!$I$6,MATCH(RAB!C183,'HARGA SATUAN'!$C$7:$C$1492,0),0))</f>
        <v>70300</v>
      </c>
      <c r="H183" s="356">
        <f t="shared" ca="1" si="32"/>
        <v>0</v>
      </c>
      <c r="I183" s="356">
        <f t="shared" ca="1" si="33"/>
        <v>0</v>
      </c>
      <c r="J183" s="356">
        <f t="shared" ca="1" si="34"/>
        <v>70300</v>
      </c>
      <c r="K183" s="357">
        <f t="shared" ca="1" si="35"/>
        <v>70300</v>
      </c>
    </row>
    <row r="184" spans="2:11">
      <c r="B184" s="488"/>
      <c r="C184" s="492"/>
      <c r="D184" s="353" t="str">
        <f ca="1">IF(ISERROR(OFFSET('HARGA SATUAN'!$D$6,MATCH(RAB!C184,'HARGA SATUAN'!$C$7:$C$1492,0),0)),"",OFFSET('HARGA SATUAN'!$D$6,MATCH(RAB!C184,'HARGA SATUAN'!$C$7:$C$1492,0),0))</f>
        <v/>
      </c>
      <c r="E184" s="354" t="str">
        <f ca="1">IF(B184="+","Unit",IF(ISERROR(OFFSET('HARGA SATUAN'!$E$6,MATCH(RAB!C184,'HARGA SATUAN'!$C$7:$C$1492,0),0)),"",OFFSET('HARGA SATUAN'!$E$6,MATCH(RAB!C184,'HARGA SATUAN'!$C$7:$C$1492,0),0)))</f>
        <v/>
      </c>
      <c r="F184" s="361"/>
      <c r="G184" s="355">
        <f ca="1">IF(ISERROR(OFFSET('HARGA SATUAN'!$I$6,MATCH(RAB!C184,'HARGA SATUAN'!$C$7:$C$1492,0),0)),0,OFFSET('HARGA SATUAN'!$I$6,MATCH(RAB!C184,'HARGA SATUAN'!$C$7:$C$1492,0),0))</f>
        <v>0</v>
      </c>
      <c r="H184" s="356">
        <f t="shared" ca="1" si="32"/>
        <v>0</v>
      </c>
      <c r="I184" s="356">
        <f t="shared" ca="1" si="33"/>
        <v>0</v>
      </c>
      <c r="J184" s="356">
        <f t="shared" ca="1" si="34"/>
        <v>0</v>
      </c>
      <c r="K184" s="357">
        <f t="shared" ca="1" si="35"/>
        <v>0</v>
      </c>
    </row>
    <row r="185" spans="2:11">
      <c r="B185" s="491" t="s">
        <v>1035</v>
      </c>
      <c r="C185" s="494" t="s">
        <v>1615</v>
      </c>
      <c r="D185" s="353" t="str">
        <f ca="1">IF(ISERROR(OFFSET('HARGA SATUAN'!$D$6,MATCH(RAB!C185,'HARGA SATUAN'!$C$7:$C$1492,0),0)),"",OFFSET('HARGA SATUAN'!$D$6,MATCH(RAB!C185,'HARGA SATUAN'!$C$7:$C$1492,0),0))</f>
        <v/>
      </c>
      <c r="E185" s="354" t="str">
        <f ca="1">IF(B185="+","Unit",IF(ISERROR(OFFSET('HARGA SATUAN'!$E$6,MATCH(RAB!C185,'HARGA SATUAN'!$C$7:$C$1492,0),0)),"",OFFSET('HARGA SATUAN'!$E$6,MATCH(RAB!C185,'HARGA SATUAN'!$C$7:$C$1492,0),0)))</f>
        <v>Unit</v>
      </c>
      <c r="F185" s="559">
        <v>3</v>
      </c>
      <c r="G185" s="355">
        <f ca="1">IF(ISERROR(OFFSET('HARGA SATUAN'!$I$6,MATCH(RAB!C185,'HARGA SATUAN'!$C$7:$C$1492,0),0)),0,OFFSET('HARGA SATUAN'!$I$6,MATCH(RAB!C185,'HARGA SATUAN'!$C$7:$C$1492,0),0))</f>
        <v>0</v>
      </c>
      <c r="H185" s="356">
        <f t="shared" ca="1" si="32"/>
        <v>0</v>
      </c>
      <c r="I185" s="356">
        <f t="shared" ca="1" si="33"/>
        <v>0</v>
      </c>
      <c r="J185" s="356">
        <f t="shared" ca="1" si="34"/>
        <v>0</v>
      </c>
      <c r="K185" s="357">
        <f t="shared" ca="1" si="35"/>
        <v>0</v>
      </c>
    </row>
    <row r="186" spans="2:11">
      <c r="B186" s="491">
        <v>1</v>
      </c>
      <c r="C186" s="109" t="s">
        <v>1559</v>
      </c>
      <c r="D186" s="353" t="str">
        <f ca="1">IF(ISERROR(OFFSET('HARGA SATUAN'!$D$6,MATCH(RAB!C186,'HARGA SATUAN'!$C$7:$C$1492,0),0)),"",OFFSET('HARGA SATUAN'!$D$6,MATCH(RAB!C186,'HARGA SATUAN'!$C$7:$C$1492,0),0))</f>
        <v>MDU-KD</v>
      </c>
      <c r="E186" s="354" t="str">
        <f ca="1">IF(B186="+","Unit",IF(ISERROR(OFFSET('HARGA SATUAN'!$E$6,MATCH(RAB!C186,'HARGA SATUAN'!$C$7:$C$1492,0),0)),"",OFFSET('HARGA SATUAN'!$E$6,MATCH(RAB!C186,'HARGA SATUAN'!$C$7:$C$1492,0),0)))</f>
        <v>Bh</v>
      </c>
      <c r="F186" s="559">
        <f>F185*1</f>
        <v>3</v>
      </c>
      <c r="G186" s="355">
        <f ca="1">IF(ISERROR(OFFSET('HARGA SATUAN'!$I$6,MATCH(RAB!C186,'HARGA SATUAN'!$C$7:$C$1492,0),0)),0,OFFSET('HARGA SATUAN'!$I$6,MATCH(RAB!C186,'HARGA SATUAN'!$C$7:$C$1492,0),0))</f>
        <v>235900</v>
      </c>
      <c r="H186" s="356">
        <f t="shared" ca="1" si="32"/>
        <v>707700</v>
      </c>
      <c r="I186" s="356">
        <f t="shared" ca="1" si="33"/>
        <v>0</v>
      </c>
      <c r="J186" s="356">
        <f t="shared" ca="1" si="34"/>
        <v>0</v>
      </c>
      <c r="K186" s="357">
        <f t="shared" ca="1" si="35"/>
        <v>707700</v>
      </c>
    </row>
    <row r="187" spans="2:11">
      <c r="B187" s="491">
        <v>2</v>
      </c>
      <c r="C187" s="494" t="s">
        <v>28</v>
      </c>
      <c r="D187" s="353" t="str">
        <f ca="1">IF(ISERROR(OFFSET('HARGA SATUAN'!$D$6,MATCH(RAB!C187,'HARGA SATUAN'!$C$7:$C$1492,0),0)),"",OFFSET('HARGA SATUAN'!$D$6,MATCH(RAB!C187,'HARGA SATUAN'!$C$7:$C$1492,0),0))</f>
        <v>HDW</v>
      </c>
      <c r="E187" s="354" t="str">
        <f ca="1">IF(B187="+","Unit",IF(ISERROR(OFFSET('HARGA SATUAN'!$E$6,MATCH(RAB!C187,'HARGA SATUAN'!$C$7:$C$1492,0),0)),"",OFFSET('HARGA SATUAN'!$E$6,MATCH(RAB!C187,'HARGA SATUAN'!$C$7:$C$1492,0),0)))</f>
        <v>Bh</v>
      </c>
      <c r="F187" s="559">
        <f>F185*2</f>
        <v>6</v>
      </c>
      <c r="G187" s="355">
        <f ca="1">IF(ISERROR(OFFSET('HARGA SATUAN'!$I$6,MATCH(RAB!C187,'HARGA SATUAN'!$C$7:$C$1492,0),0)),0,OFFSET('HARGA SATUAN'!$I$6,MATCH(RAB!C187,'HARGA SATUAN'!$C$7:$C$1492,0),0))</f>
        <v>26500</v>
      </c>
      <c r="H187" s="356">
        <f t="shared" ca="1" si="32"/>
        <v>0</v>
      </c>
      <c r="I187" s="356">
        <f t="shared" ca="1" si="33"/>
        <v>159000</v>
      </c>
      <c r="J187" s="356">
        <f t="shared" ca="1" si="34"/>
        <v>0</v>
      </c>
      <c r="K187" s="357">
        <f t="shared" ca="1" si="35"/>
        <v>159000</v>
      </c>
    </row>
    <row r="188" spans="2:11">
      <c r="B188" s="491">
        <v>3</v>
      </c>
      <c r="C188" s="494" t="s">
        <v>178</v>
      </c>
      <c r="D188" s="353" t="str">
        <f ca="1">IF(ISERROR(OFFSET('HARGA SATUAN'!$D$6,MATCH(RAB!C188,'HARGA SATUAN'!$C$7:$C$1492,0),0)),"",OFFSET('HARGA SATUAN'!$D$6,MATCH(RAB!C188,'HARGA SATUAN'!$C$7:$C$1492,0),0))</f>
        <v>HDW</v>
      </c>
      <c r="E188" s="354" t="str">
        <f ca="1">IF(B188="+","Unit",IF(ISERROR(OFFSET('HARGA SATUAN'!$E$6,MATCH(RAB!C188,'HARGA SATUAN'!$C$7:$C$1492,0),0)),"",OFFSET('HARGA SATUAN'!$E$6,MATCH(RAB!C188,'HARGA SATUAN'!$C$7:$C$1492,0),0)))</f>
        <v>Bh</v>
      </c>
      <c r="F188" s="503">
        <f>F185*1</f>
        <v>3</v>
      </c>
      <c r="G188" s="355">
        <f ca="1">IF(ISERROR(OFFSET('HARGA SATUAN'!$I$6,MATCH(RAB!C188,'HARGA SATUAN'!$C$7:$C$1492,0),0)),0,OFFSET('HARGA SATUAN'!$I$6,MATCH(RAB!C188,'HARGA SATUAN'!$C$7:$C$1492,0),0))</f>
        <v>95000</v>
      </c>
      <c r="H188" s="356">
        <f t="shared" ca="1" si="32"/>
        <v>0</v>
      </c>
      <c r="I188" s="356">
        <f t="shared" ca="1" si="33"/>
        <v>285000</v>
      </c>
      <c r="J188" s="356">
        <f t="shared" ca="1" si="34"/>
        <v>0</v>
      </c>
      <c r="K188" s="357">
        <f t="shared" ca="1" si="35"/>
        <v>285000</v>
      </c>
    </row>
    <row r="189" spans="2:11">
      <c r="B189" s="491">
        <v>4</v>
      </c>
      <c r="C189" s="494" t="s">
        <v>217</v>
      </c>
      <c r="D189" s="353" t="str">
        <f ca="1">IF(ISERROR(OFFSET('HARGA SATUAN'!$D$6,MATCH(RAB!C189,'HARGA SATUAN'!$C$7:$C$1492,0),0)),"",OFFSET('HARGA SATUAN'!$D$6,MATCH(RAB!C189,'HARGA SATUAN'!$C$7:$C$1492,0),0))</f>
        <v>HDW</v>
      </c>
      <c r="E189" s="354" t="str">
        <f ca="1">IF(B189="+","Unit",IF(ISERROR(OFFSET('HARGA SATUAN'!$E$6,MATCH(RAB!C189,'HARGA SATUAN'!$C$7:$C$1492,0),0)),"",OFFSET('HARGA SATUAN'!$E$6,MATCH(RAB!C189,'HARGA SATUAN'!$C$7:$C$1492,0),0)))</f>
        <v>Bh</v>
      </c>
      <c r="F189" s="503">
        <f>F185*2</f>
        <v>6</v>
      </c>
      <c r="G189" s="355">
        <f ca="1">IF(ISERROR(OFFSET('HARGA SATUAN'!$I$6,MATCH(RAB!C189,'HARGA SATUAN'!$C$7:$C$1492,0),0)),0,OFFSET('HARGA SATUAN'!$I$6,MATCH(RAB!C189,'HARGA SATUAN'!$C$7:$C$1492,0),0))</f>
        <v>11400</v>
      </c>
      <c r="H189" s="356">
        <f t="shared" ca="1" si="32"/>
        <v>0</v>
      </c>
      <c r="I189" s="356">
        <f t="shared" ca="1" si="33"/>
        <v>68400</v>
      </c>
      <c r="J189" s="356">
        <f t="shared" ca="1" si="34"/>
        <v>0</v>
      </c>
      <c r="K189" s="357">
        <f t="shared" ca="1" si="35"/>
        <v>68400</v>
      </c>
    </row>
    <row r="190" spans="2:11">
      <c r="B190" s="491">
        <v>5</v>
      </c>
      <c r="C190" s="494" t="s">
        <v>254</v>
      </c>
      <c r="D190" s="353" t="str">
        <f ca="1">IF(ISERROR(OFFSET('HARGA SATUAN'!$D$6,MATCH(RAB!C190,'HARGA SATUAN'!$C$7:$C$1492,0),0)),"",OFFSET('HARGA SATUAN'!$D$6,MATCH(RAB!C190,'HARGA SATUAN'!$C$7:$C$1492,0),0))</f>
        <v>HDW</v>
      </c>
      <c r="E190" s="354" t="str">
        <f ca="1">IF(B190="+","Unit",IF(ISERROR(OFFSET('HARGA SATUAN'!$E$6,MATCH(RAB!C190,'HARGA SATUAN'!$C$7:$C$1492,0),0)),"",OFFSET('HARGA SATUAN'!$E$6,MATCH(RAB!C190,'HARGA SATUAN'!$C$7:$C$1492,0),0)))</f>
        <v>Bh</v>
      </c>
      <c r="F190" s="503">
        <f>F185*1</f>
        <v>3</v>
      </c>
      <c r="G190" s="355">
        <f ca="1">IF(ISERROR(OFFSET('HARGA SATUAN'!$I$6,MATCH(RAB!C190,'HARGA SATUAN'!$C$7:$C$1492,0),0)),0,OFFSET('HARGA SATUAN'!$I$6,MATCH(RAB!C190,'HARGA SATUAN'!$C$7:$C$1492,0),0))</f>
        <v>51100</v>
      </c>
      <c r="H190" s="356">
        <f t="shared" ca="1" si="32"/>
        <v>0</v>
      </c>
      <c r="I190" s="356">
        <f t="shared" ca="1" si="33"/>
        <v>153300</v>
      </c>
      <c r="J190" s="356">
        <f t="shared" ca="1" si="34"/>
        <v>0</v>
      </c>
      <c r="K190" s="357">
        <f t="shared" ca="1" si="35"/>
        <v>153300</v>
      </c>
    </row>
    <row r="191" spans="2:11">
      <c r="B191" s="491">
        <v>6</v>
      </c>
      <c r="C191" s="494" t="s">
        <v>264</v>
      </c>
      <c r="D191" s="353" t="str">
        <f ca="1">IF(ISERROR(OFFSET('HARGA SATUAN'!$D$6,MATCH(RAB!C191,'HARGA SATUAN'!$C$7:$C$1492,0),0)),"",OFFSET('HARGA SATUAN'!$D$6,MATCH(RAB!C191,'HARGA SATUAN'!$C$7:$C$1492,0),0))</f>
        <v>HDW</v>
      </c>
      <c r="E191" s="354" t="str">
        <f ca="1">IF(B191="+","Unit",IF(ISERROR(OFFSET('HARGA SATUAN'!$E$6,MATCH(RAB!C191,'HARGA SATUAN'!$C$7:$C$1492,0),0)),"",OFFSET('HARGA SATUAN'!$E$6,MATCH(RAB!C191,'HARGA SATUAN'!$C$7:$C$1492,0),0)))</f>
        <v>Bh</v>
      </c>
      <c r="F191" s="503">
        <f>F185*1</f>
        <v>3</v>
      </c>
      <c r="G191" s="355">
        <f ca="1">IF(ISERROR(OFFSET('HARGA SATUAN'!$I$6,MATCH(RAB!C191,'HARGA SATUAN'!$C$7:$C$1492,0),0)),0,OFFSET('HARGA SATUAN'!$I$6,MATCH(RAB!C191,'HARGA SATUAN'!$C$7:$C$1492,0),0))</f>
        <v>28000</v>
      </c>
      <c r="H191" s="356">
        <f t="shared" ca="1" si="32"/>
        <v>0</v>
      </c>
      <c r="I191" s="356">
        <f t="shared" ca="1" si="33"/>
        <v>84000</v>
      </c>
      <c r="J191" s="356">
        <f t="shared" ca="1" si="34"/>
        <v>0</v>
      </c>
      <c r="K191" s="357">
        <f t="shared" ca="1" si="35"/>
        <v>84000</v>
      </c>
    </row>
    <row r="192" spans="2:11">
      <c r="B192" s="495">
        <v>7</v>
      </c>
      <c r="C192" s="496" t="s">
        <v>38</v>
      </c>
      <c r="D192" s="353" t="str">
        <f ca="1">IF(ISERROR(OFFSET('HARGA SATUAN'!$D$6,MATCH(RAB!C192,'HARGA SATUAN'!$C$7:$C$1492,0),0)),"",OFFSET('HARGA SATUAN'!$D$6,MATCH(RAB!C192,'HARGA SATUAN'!$C$7:$C$1492,0),0))</f>
        <v>HDW</v>
      </c>
      <c r="E192" s="354" t="str">
        <f ca="1">IF(B192="+","Unit",IF(ISERROR(OFFSET('HARGA SATUAN'!$E$6,MATCH(RAB!C192,'HARGA SATUAN'!$C$7:$C$1492,0),0)),"",OFFSET('HARGA SATUAN'!$E$6,MATCH(RAB!C192,'HARGA SATUAN'!$C$7:$C$1492,0),0)))</f>
        <v>Mtr</v>
      </c>
      <c r="F192" s="503">
        <f>2.6*F185</f>
        <v>7.8000000000000007</v>
      </c>
      <c r="G192" s="355">
        <f ca="1">IF(ISERROR(OFFSET('HARGA SATUAN'!$I$6,MATCH(RAB!C192,'HARGA SATUAN'!$C$7:$C$1492,0),0)),0,OFFSET('HARGA SATUAN'!$I$6,MATCH(RAB!C192,'HARGA SATUAN'!$C$7:$C$1492,0),0))</f>
        <v>8550</v>
      </c>
      <c r="H192" s="356">
        <f t="shared" ca="1" si="32"/>
        <v>0</v>
      </c>
      <c r="I192" s="356">
        <f t="shared" ca="1" si="33"/>
        <v>66690</v>
      </c>
      <c r="J192" s="356">
        <f t="shared" ca="1" si="34"/>
        <v>0</v>
      </c>
      <c r="K192" s="357">
        <f t="shared" ca="1" si="35"/>
        <v>66690</v>
      </c>
    </row>
    <row r="193" spans="2:11">
      <c r="B193" s="497">
        <v>8</v>
      </c>
      <c r="C193" s="498" t="s">
        <v>26</v>
      </c>
      <c r="D193" s="353" t="str">
        <f ca="1">IF(ISERROR(OFFSET('HARGA SATUAN'!$D$6,MATCH(RAB!C193,'HARGA SATUAN'!$C$7:$C$1492,0),0)),"",OFFSET('HARGA SATUAN'!$D$6,MATCH(RAB!C193,'HARGA SATUAN'!$C$7:$C$1492,0),0))</f>
        <v>HDW</v>
      </c>
      <c r="E193" s="354" t="str">
        <f ca="1">IF(B193="+","Unit",IF(ISERROR(OFFSET('HARGA SATUAN'!$E$6,MATCH(RAB!C193,'HARGA SATUAN'!$C$7:$C$1492,0),0)),"",OFFSET('HARGA SATUAN'!$E$6,MATCH(RAB!C193,'HARGA SATUAN'!$C$7:$C$1492,0),0)))</f>
        <v>Bh</v>
      </c>
      <c r="F193" s="503">
        <f>F185*2</f>
        <v>6</v>
      </c>
      <c r="G193" s="355">
        <f ca="1">IF(ISERROR(OFFSET('HARGA SATUAN'!$I$6,MATCH(RAB!C193,'HARGA SATUAN'!$C$7:$C$1492,0),0)),0,OFFSET('HARGA SATUAN'!$I$6,MATCH(RAB!C193,'HARGA SATUAN'!$C$7:$C$1492,0),0))</f>
        <v>2500</v>
      </c>
      <c r="H193" s="356">
        <f t="shared" ca="1" si="32"/>
        <v>0</v>
      </c>
      <c r="I193" s="356">
        <f t="shared" ca="1" si="33"/>
        <v>15000</v>
      </c>
      <c r="J193" s="356">
        <f t="shared" ca="1" si="34"/>
        <v>0</v>
      </c>
      <c r="K193" s="357">
        <f t="shared" ca="1" si="35"/>
        <v>15000</v>
      </c>
    </row>
    <row r="194" spans="2:11">
      <c r="B194" s="497">
        <v>9</v>
      </c>
      <c r="C194" s="493" t="s">
        <v>641</v>
      </c>
      <c r="D194" s="353" t="str">
        <f ca="1">IF(ISERROR(OFFSET('HARGA SATUAN'!$D$6,MATCH(RAB!C194,'HARGA SATUAN'!$C$7:$C$1492,0),0)),"",OFFSET('HARGA SATUAN'!$D$6,MATCH(RAB!C194,'HARGA SATUAN'!$C$7:$C$1492,0),0))</f>
        <v>JASA</v>
      </c>
      <c r="E194" s="354" t="str">
        <f ca="1">IF(B194="+","Unit",IF(ISERROR(OFFSET('HARGA SATUAN'!$E$6,MATCH(RAB!C194,'HARGA SATUAN'!$C$7:$C$1492,0),0)),"",OFFSET('HARGA SATUAN'!$E$6,MATCH(RAB!C194,'HARGA SATUAN'!$C$7:$C$1492,0),0)))</f>
        <v>Unit</v>
      </c>
      <c r="F194" s="559">
        <f>F185*1</f>
        <v>3</v>
      </c>
      <c r="G194" s="355">
        <f ca="1">IF(ISERROR(OFFSET('HARGA SATUAN'!$I$6,MATCH(RAB!C194,'HARGA SATUAN'!$C$7:$C$1492,0),0)),0,OFFSET('HARGA SATUAN'!$I$6,MATCH(RAB!C194,'HARGA SATUAN'!$C$7:$C$1492,0),0))</f>
        <v>53200</v>
      </c>
      <c r="H194" s="356">
        <f t="shared" ca="1" si="32"/>
        <v>0</v>
      </c>
      <c r="I194" s="356">
        <f t="shared" ca="1" si="33"/>
        <v>0</v>
      </c>
      <c r="J194" s="356">
        <f t="shared" ca="1" si="34"/>
        <v>159600</v>
      </c>
      <c r="K194" s="357">
        <f t="shared" ca="1" si="35"/>
        <v>159600</v>
      </c>
    </row>
    <row r="195" spans="2:11">
      <c r="B195" s="364"/>
      <c r="C195" s="487"/>
      <c r="D195" s="353" t="str">
        <f ca="1">IF(ISERROR(OFFSET('HARGA SATUAN'!$D$6,MATCH(RAB!C195,'HARGA SATUAN'!$C$7:$C$1492,0),0)),"",OFFSET('HARGA SATUAN'!$D$6,MATCH(RAB!C195,'HARGA SATUAN'!$C$7:$C$1492,0),0))</f>
        <v/>
      </c>
      <c r="E195" s="354" t="str">
        <f ca="1">IF(B195="+","Unit",IF(ISERROR(OFFSET('HARGA SATUAN'!$E$6,MATCH(RAB!C195,'HARGA SATUAN'!$C$7:$C$1492,0),0)),"",OFFSET('HARGA SATUAN'!$E$6,MATCH(RAB!C195,'HARGA SATUAN'!$C$7:$C$1492,0),0)))</f>
        <v/>
      </c>
      <c r="F195" s="361"/>
      <c r="G195" s="355">
        <f ca="1">IF(ISERROR(OFFSET('HARGA SATUAN'!$I$6,MATCH(RAB!C195,'HARGA SATUAN'!$C$7:$C$1492,0),0)),0,OFFSET('HARGA SATUAN'!$I$6,MATCH(RAB!C195,'HARGA SATUAN'!$C$7:$C$1492,0),0))</f>
        <v>0</v>
      </c>
      <c r="H195" s="356">
        <f t="shared" ca="1" si="32"/>
        <v>0</v>
      </c>
      <c r="I195" s="356">
        <f t="shared" ca="1" si="33"/>
        <v>0</v>
      </c>
      <c r="J195" s="356">
        <f t="shared" ca="1" si="34"/>
        <v>0</v>
      </c>
      <c r="K195" s="357">
        <f t="shared" ca="1" si="35"/>
        <v>0</v>
      </c>
    </row>
    <row r="196" spans="2:11">
      <c r="B196" s="560" t="s">
        <v>1035</v>
      </c>
      <c r="C196" s="561" t="s">
        <v>1634</v>
      </c>
      <c r="D196" s="353" t="str">
        <f ca="1">IF(ISERROR(OFFSET('HARGA SATUAN'!$D$6,MATCH(RAB!C196,'HARGA SATUAN'!$C$7:$C$1492,0),0)),"",OFFSET('HARGA SATUAN'!$D$6,MATCH(RAB!C196,'HARGA SATUAN'!$C$7:$C$1492,0),0))</f>
        <v/>
      </c>
      <c r="E196" s="354" t="str">
        <f ca="1">IF(B196="+","Unit",IF(ISERROR(OFFSET('HARGA SATUAN'!$E$6,MATCH(RAB!C196,'HARGA SATUAN'!$C$7:$C$1492,0),0)),"",OFFSET('HARGA SATUAN'!$E$6,MATCH(RAB!C196,'HARGA SATUAN'!$C$7:$C$1492,0),0)))</f>
        <v>Unit</v>
      </c>
      <c r="F196" s="503">
        <v>1</v>
      </c>
      <c r="G196" s="355">
        <f ca="1">IF(ISERROR(OFFSET('HARGA SATUAN'!$I$6,MATCH(RAB!C196,'HARGA SATUAN'!$C$7:$C$1492,0),0)),0,OFFSET('HARGA SATUAN'!$I$6,MATCH(RAB!C196,'HARGA SATUAN'!$C$7:$C$1492,0),0))</f>
        <v>0</v>
      </c>
      <c r="H196" s="356">
        <f t="shared" ca="1" si="32"/>
        <v>0</v>
      </c>
      <c r="I196" s="356">
        <f t="shared" ca="1" si="33"/>
        <v>0</v>
      </c>
      <c r="J196" s="356">
        <f t="shared" ca="1" si="34"/>
        <v>0</v>
      </c>
      <c r="K196" s="357">
        <f t="shared" ca="1" si="35"/>
        <v>0</v>
      </c>
    </row>
    <row r="197" spans="2:11">
      <c r="B197" s="560">
        <v>1</v>
      </c>
      <c r="C197" s="109" t="s">
        <v>1559</v>
      </c>
      <c r="D197" s="353" t="str">
        <f ca="1">IF(ISERROR(OFFSET('HARGA SATUAN'!$D$6,MATCH(RAB!C197,'HARGA SATUAN'!$C$7:$C$1492,0),0)),"",OFFSET('HARGA SATUAN'!$D$6,MATCH(RAB!C197,'HARGA SATUAN'!$C$7:$C$1492,0),0))</f>
        <v>MDU-KD</v>
      </c>
      <c r="E197" s="354" t="str">
        <f ca="1">IF(B197="+","Unit",IF(ISERROR(OFFSET('HARGA SATUAN'!$E$6,MATCH(RAB!C197,'HARGA SATUAN'!$C$7:$C$1492,0),0)),"",OFFSET('HARGA SATUAN'!$E$6,MATCH(RAB!C197,'HARGA SATUAN'!$C$7:$C$1492,0),0)))</f>
        <v>Bh</v>
      </c>
      <c r="F197" s="503">
        <f>F196*2</f>
        <v>2</v>
      </c>
      <c r="G197" s="355">
        <f ca="1">IF(ISERROR(OFFSET('HARGA SATUAN'!$I$6,MATCH(RAB!C197,'HARGA SATUAN'!$C$7:$C$1492,0),0)),0,OFFSET('HARGA SATUAN'!$I$6,MATCH(RAB!C197,'HARGA SATUAN'!$C$7:$C$1492,0),0))</f>
        <v>235900</v>
      </c>
      <c r="H197" s="356">
        <f t="shared" ca="1" si="32"/>
        <v>471800</v>
      </c>
      <c r="I197" s="356">
        <f t="shared" ca="1" si="33"/>
        <v>0</v>
      </c>
      <c r="J197" s="356">
        <f t="shared" ca="1" si="34"/>
        <v>0</v>
      </c>
      <c r="K197" s="357">
        <f t="shared" ca="1" si="35"/>
        <v>471800</v>
      </c>
    </row>
    <row r="198" spans="2:11">
      <c r="B198" s="560">
        <v>2</v>
      </c>
      <c r="C198" s="561" t="s">
        <v>28</v>
      </c>
      <c r="D198" s="353" t="str">
        <f ca="1">IF(ISERROR(OFFSET('HARGA SATUAN'!$D$6,MATCH(RAB!C198,'HARGA SATUAN'!$C$7:$C$1492,0),0)),"",OFFSET('HARGA SATUAN'!$D$6,MATCH(RAB!C198,'HARGA SATUAN'!$C$7:$C$1492,0),0))</f>
        <v>HDW</v>
      </c>
      <c r="E198" s="354" t="str">
        <f ca="1">IF(B198="+","Unit",IF(ISERROR(OFFSET('HARGA SATUAN'!$E$6,MATCH(RAB!C198,'HARGA SATUAN'!$C$7:$C$1492,0),0)),"",OFFSET('HARGA SATUAN'!$E$6,MATCH(RAB!C198,'HARGA SATUAN'!$C$7:$C$1492,0),0)))</f>
        <v>Bh</v>
      </c>
      <c r="F198" s="503">
        <f>F196*2</f>
        <v>2</v>
      </c>
      <c r="G198" s="355">
        <f ca="1">IF(ISERROR(OFFSET('HARGA SATUAN'!$I$6,MATCH(RAB!C198,'HARGA SATUAN'!$C$7:$C$1492,0),0)),0,OFFSET('HARGA SATUAN'!$I$6,MATCH(RAB!C198,'HARGA SATUAN'!$C$7:$C$1492,0),0))</f>
        <v>26500</v>
      </c>
      <c r="H198" s="356">
        <f t="shared" ca="1" si="32"/>
        <v>0</v>
      </c>
      <c r="I198" s="356">
        <f t="shared" ca="1" si="33"/>
        <v>53000</v>
      </c>
      <c r="J198" s="356">
        <f t="shared" ca="1" si="34"/>
        <v>0</v>
      </c>
      <c r="K198" s="357">
        <f t="shared" ca="1" si="35"/>
        <v>53000</v>
      </c>
    </row>
    <row r="199" spans="2:11">
      <c r="B199" s="560">
        <v>3</v>
      </c>
      <c r="C199" s="561" t="s">
        <v>175</v>
      </c>
      <c r="D199" s="353" t="str">
        <f ca="1">IF(ISERROR(OFFSET('HARGA SATUAN'!$D$6,MATCH(RAB!C199,'HARGA SATUAN'!$C$7:$C$1492,0),0)),"",OFFSET('HARGA SATUAN'!$D$6,MATCH(RAB!C199,'HARGA SATUAN'!$C$7:$C$1492,0),0))</f>
        <v>HDW</v>
      </c>
      <c r="E199" s="354" t="str">
        <f ca="1">IF(B199="+","Unit",IF(ISERROR(OFFSET('HARGA SATUAN'!$E$6,MATCH(RAB!C199,'HARGA SATUAN'!$C$7:$C$1492,0),0)),"",OFFSET('HARGA SATUAN'!$E$6,MATCH(RAB!C199,'HARGA SATUAN'!$C$7:$C$1492,0),0)))</f>
        <v>Bh</v>
      </c>
      <c r="F199" s="503">
        <f>F196*1</f>
        <v>1</v>
      </c>
      <c r="G199" s="355">
        <f ca="1">IF(ISERROR(OFFSET('HARGA SATUAN'!$I$6,MATCH(RAB!C199,'HARGA SATUAN'!$C$7:$C$1492,0),0)),0,OFFSET('HARGA SATUAN'!$I$6,MATCH(RAB!C199,'HARGA SATUAN'!$C$7:$C$1492,0),0))</f>
        <v>13100</v>
      </c>
      <c r="H199" s="356">
        <f t="shared" ca="1" si="32"/>
        <v>0</v>
      </c>
      <c r="I199" s="356">
        <f t="shared" ca="1" si="33"/>
        <v>13100</v>
      </c>
      <c r="J199" s="356">
        <f t="shared" ca="1" si="34"/>
        <v>0</v>
      </c>
      <c r="K199" s="357">
        <f t="shared" ca="1" si="35"/>
        <v>13100</v>
      </c>
    </row>
    <row r="200" spans="2:11">
      <c r="B200" s="560">
        <v>4</v>
      </c>
      <c r="C200" s="561" t="s">
        <v>178</v>
      </c>
      <c r="D200" s="353" t="str">
        <f ca="1">IF(ISERROR(OFFSET('HARGA SATUAN'!$D$6,MATCH(RAB!C200,'HARGA SATUAN'!$C$7:$C$1492,0),0)),"",OFFSET('HARGA SATUAN'!$D$6,MATCH(RAB!C200,'HARGA SATUAN'!$C$7:$C$1492,0),0))</f>
        <v>HDW</v>
      </c>
      <c r="E200" s="354" t="str">
        <f ca="1">IF(B200="+","Unit",IF(ISERROR(OFFSET('HARGA SATUAN'!$E$6,MATCH(RAB!C200,'HARGA SATUAN'!$C$7:$C$1492,0),0)),"",OFFSET('HARGA SATUAN'!$E$6,MATCH(RAB!C200,'HARGA SATUAN'!$C$7:$C$1492,0),0)))</f>
        <v>Bh</v>
      </c>
      <c r="F200" s="503">
        <f>F196*2</f>
        <v>2</v>
      </c>
      <c r="G200" s="355">
        <f ca="1">IF(ISERROR(OFFSET('HARGA SATUAN'!$I$6,MATCH(RAB!C200,'HARGA SATUAN'!$C$7:$C$1492,0),0)),0,OFFSET('HARGA SATUAN'!$I$6,MATCH(RAB!C200,'HARGA SATUAN'!$C$7:$C$1492,0),0))</f>
        <v>95000</v>
      </c>
      <c r="H200" s="356">
        <f t="shared" ca="1" si="32"/>
        <v>0</v>
      </c>
      <c r="I200" s="356">
        <f t="shared" ca="1" si="33"/>
        <v>190000</v>
      </c>
      <c r="J200" s="356">
        <f t="shared" ca="1" si="34"/>
        <v>0</v>
      </c>
      <c r="K200" s="357">
        <f t="shared" ca="1" si="35"/>
        <v>190000</v>
      </c>
    </row>
    <row r="201" spans="2:11">
      <c r="B201" s="560">
        <v>5</v>
      </c>
      <c r="C201" s="561" t="s">
        <v>217</v>
      </c>
      <c r="D201" s="353" t="str">
        <f ca="1">IF(ISERROR(OFFSET('HARGA SATUAN'!$D$6,MATCH(RAB!C201,'HARGA SATUAN'!$C$7:$C$1492,0),0)),"",OFFSET('HARGA SATUAN'!$D$6,MATCH(RAB!C201,'HARGA SATUAN'!$C$7:$C$1492,0),0))</f>
        <v>HDW</v>
      </c>
      <c r="E201" s="354" t="str">
        <f ca="1">IF(B201="+","Unit",IF(ISERROR(OFFSET('HARGA SATUAN'!$E$6,MATCH(RAB!C201,'HARGA SATUAN'!$C$7:$C$1492,0),0)),"",OFFSET('HARGA SATUAN'!$E$6,MATCH(RAB!C201,'HARGA SATUAN'!$C$7:$C$1492,0),0)))</f>
        <v>Bh</v>
      </c>
      <c r="F201" s="503">
        <f>F196*2</f>
        <v>2</v>
      </c>
      <c r="G201" s="355">
        <f ca="1">IF(ISERROR(OFFSET('HARGA SATUAN'!$I$6,MATCH(RAB!C201,'HARGA SATUAN'!$C$7:$C$1492,0),0)),0,OFFSET('HARGA SATUAN'!$I$6,MATCH(RAB!C201,'HARGA SATUAN'!$C$7:$C$1492,0),0))</f>
        <v>11400</v>
      </c>
      <c r="H201" s="356">
        <f t="shared" ca="1" si="32"/>
        <v>0</v>
      </c>
      <c r="I201" s="356">
        <f t="shared" ca="1" si="33"/>
        <v>22800</v>
      </c>
      <c r="J201" s="356">
        <f t="shared" ca="1" si="34"/>
        <v>0</v>
      </c>
      <c r="K201" s="357">
        <f t="shared" ca="1" si="35"/>
        <v>22800</v>
      </c>
    </row>
    <row r="202" spans="2:11">
      <c r="B202" s="560">
        <v>6</v>
      </c>
      <c r="C202" s="561" t="s">
        <v>247</v>
      </c>
      <c r="D202" s="353" t="str">
        <f ca="1">IF(ISERROR(OFFSET('HARGA SATUAN'!$D$6,MATCH(RAB!C202,'HARGA SATUAN'!$C$7:$C$1492,0),0)),"",OFFSET('HARGA SATUAN'!$D$6,MATCH(RAB!C202,'HARGA SATUAN'!$C$7:$C$1492,0),0))</f>
        <v>HDW</v>
      </c>
      <c r="E202" s="354" t="str">
        <f ca="1">IF(B202="+","Unit",IF(ISERROR(OFFSET('HARGA SATUAN'!$E$6,MATCH(RAB!C202,'HARGA SATUAN'!$C$7:$C$1492,0),0)),"",OFFSET('HARGA SATUAN'!$E$6,MATCH(RAB!C202,'HARGA SATUAN'!$C$7:$C$1492,0),0)))</f>
        <v>Bh</v>
      </c>
      <c r="F202" s="503">
        <f>F196*1</f>
        <v>1</v>
      </c>
      <c r="G202" s="355">
        <f ca="1">IF(ISERROR(OFFSET('HARGA SATUAN'!$I$6,MATCH(RAB!C202,'HARGA SATUAN'!$C$7:$C$1492,0),0)),0,OFFSET('HARGA SATUAN'!$I$6,MATCH(RAB!C202,'HARGA SATUAN'!$C$7:$C$1492,0),0))</f>
        <v>57690</v>
      </c>
      <c r="H202" s="356">
        <f t="shared" ca="1" si="32"/>
        <v>0</v>
      </c>
      <c r="I202" s="356">
        <f t="shared" ca="1" si="33"/>
        <v>57690</v>
      </c>
      <c r="J202" s="356">
        <f t="shared" ca="1" si="34"/>
        <v>0</v>
      </c>
      <c r="K202" s="357">
        <f t="shared" ca="1" si="35"/>
        <v>57690</v>
      </c>
    </row>
    <row r="203" spans="2:11">
      <c r="B203" s="560">
        <v>7</v>
      </c>
      <c r="C203" s="561" t="s">
        <v>264</v>
      </c>
      <c r="D203" s="353" t="str">
        <f ca="1">IF(ISERROR(OFFSET('HARGA SATUAN'!$D$6,MATCH(RAB!C203,'HARGA SATUAN'!$C$7:$C$1492,0),0)),"",OFFSET('HARGA SATUAN'!$D$6,MATCH(RAB!C203,'HARGA SATUAN'!$C$7:$C$1492,0),0))</f>
        <v>HDW</v>
      </c>
      <c r="E203" s="354" t="str">
        <f ca="1">IF(B203="+","Unit",IF(ISERROR(OFFSET('HARGA SATUAN'!$E$6,MATCH(RAB!C203,'HARGA SATUAN'!$C$7:$C$1492,0),0)),"",OFFSET('HARGA SATUAN'!$E$6,MATCH(RAB!C203,'HARGA SATUAN'!$C$7:$C$1492,0),0)))</f>
        <v>Bh</v>
      </c>
      <c r="F203" s="503">
        <f>F196*1</f>
        <v>1</v>
      </c>
      <c r="G203" s="355">
        <f ca="1">IF(ISERROR(OFFSET('HARGA SATUAN'!$I$6,MATCH(RAB!C203,'HARGA SATUAN'!$C$7:$C$1492,0),0)),0,OFFSET('HARGA SATUAN'!$I$6,MATCH(RAB!C203,'HARGA SATUAN'!$C$7:$C$1492,0),0))</f>
        <v>28000</v>
      </c>
      <c r="H203" s="356">
        <f t="shared" ca="1" si="32"/>
        <v>0</v>
      </c>
      <c r="I203" s="356">
        <f t="shared" ca="1" si="33"/>
        <v>28000</v>
      </c>
      <c r="J203" s="356">
        <f t="shared" ca="1" si="34"/>
        <v>0</v>
      </c>
      <c r="K203" s="357">
        <f t="shared" ca="1" si="35"/>
        <v>28000</v>
      </c>
    </row>
    <row r="204" spans="2:11">
      <c r="B204" s="560">
        <v>8</v>
      </c>
      <c r="C204" s="496" t="s">
        <v>38</v>
      </c>
      <c r="D204" s="353" t="str">
        <f ca="1">IF(ISERROR(OFFSET('HARGA SATUAN'!$D$6,MATCH(RAB!C204,'HARGA SATUAN'!$C$7:$C$1492,0),0)),"",OFFSET('HARGA SATUAN'!$D$6,MATCH(RAB!C204,'HARGA SATUAN'!$C$7:$C$1492,0),0))</f>
        <v>HDW</v>
      </c>
      <c r="E204" s="354" t="str">
        <f ca="1">IF(B204="+","Unit",IF(ISERROR(OFFSET('HARGA SATUAN'!$E$6,MATCH(RAB!C204,'HARGA SATUAN'!$C$7:$C$1492,0),0)),"",OFFSET('HARGA SATUAN'!$E$6,MATCH(RAB!C204,'HARGA SATUAN'!$C$7:$C$1492,0),0)))</f>
        <v>Mtr</v>
      </c>
      <c r="F204" s="503">
        <f>4.4*F196</f>
        <v>4.4000000000000004</v>
      </c>
      <c r="G204" s="355">
        <f ca="1">IF(ISERROR(OFFSET('HARGA SATUAN'!$I$6,MATCH(RAB!C204,'HARGA SATUAN'!$C$7:$C$1492,0),0)),0,OFFSET('HARGA SATUAN'!$I$6,MATCH(RAB!C204,'HARGA SATUAN'!$C$7:$C$1492,0),0))</f>
        <v>8550</v>
      </c>
      <c r="H204" s="356">
        <f t="shared" ca="1" si="32"/>
        <v>0</v>
      </c>
      <c r="I204" s="356">
        <f t="shared" ca="1" si="33"/>
        <v>37620</v>
      </c>
      <c r="J204" s="356">
        <f t="shared" ca="1" si="34"/>
        <v>0</v>
      </c>
      <c r="K204" s="357">
        <f t="shared" ca="1" si="35"/>
        <v>37620</v>
      </c>
    </row>
    <row r="205" spans="2:11">
      <c r="B205" s="560">
        <v>9</v>
      </c>
      <c r="C205" s="498" t="s">
        <v>26</v>
      </c>
      <c r="D205" s="353" t="str">
        <f ca="1">IF(ISERROR(OFFSET('HARGA SATUAN'!$D$6,MATCH(RAB!C205,'HARGA SATUAN'!$C$7:$C$1492,0),0)),"",OFFSET('HARGA SATUAN'!$D$6,MATCH(RAB!C205,'HARGA SATUAN'!$C$7:$C$1492,0),0))</f>
        <v>HDW</v>
      </c>
      <c r="E205" s="354" t="str">
        <f ca="1">IF(B205="+","Unit",IF(ISERROR(OFFSET('HARGA SATUAN'!$E$6,MATCH(RAB!C205,'HARGA SATUAN'!$C$7:$C$1492,0),0)),"",OFFSET('HARGA SATUAN'!$E$6,MATCH(RAB!C205,'HARGA SATUAN'!$C$7:$C$1492,0),0)))</f>
        <v>Bh</v>
      </c>
      <c r="F205" s="503">
        <f>F196*2</f>
        <v>2</v>
      </c>
      <c r="G205" s="355">
        <f ca="1">IF(ISERROR(OFFSET('HARGA SATUAN'!$I$6,MATCH(RAB!C205,'HARGA SATUAN'!$C$7:$C$1492,0),0)),0,OFFSET('HARGA SATUAN'!$I$6,MATCH(RAB!C205,'HARGA SATUAN'!$C$7:$C$1492,0),0))</f>
        <v>2500</v>
      </c>
      <c r="H205" s="356">
        <f t="shared" ca="1" si="32"/>
        <v>0</v>
      </c>
      <c r="I205" s="356">
        <f t="shared" ca="1" si="33"/>
        <v>5000</v>
      </c>
      <c r="J205" s="356">
        <f t="shared" ca="1" si="34"/>
        <v>0</v>
      </c>
      <c r="K205" s="357">
        <f t="shared" ca="1" si="35"/>
        <v>5000</v>
      </c>
    </row>
    <row r="206" spans="2:11">
      <c r="B206" s="560">
        <v>10</v>
      </c>
      <c r="C206" s="493" t="s">
        <v>646</v>
      </c>
      <c r="D206" s="353" t="str">
        <f ca="1">IF(ISERROR(OFFSET('HARGA SATUAN'!$D$6,MATCH(RAB!C206,'HARGA SATUAN'!$C$7:$C$1492,0),0)),"",OFFSET('HARGA SATUAN'!$D$6,MATCH(RAB!C206,'HARGA SATUAN'!$C$7:$C$1492,0),0))</f>
        <v>JASA</v>
      </c>
      <c r="E206" s="354" t="str">
        <f ca="1">IF(B206="+","Unit",IF(ISERROR(OFFSET('HARGA SATUAN'!$E$6,MATCH(RAB!C206,'HARGA SATUAN'!$C$7:$C$1492,0),0)),"",OFFSET('HARGA SATUAN'!$E$6,MATCH(RAB!C206,'HARGA SATUAN'!$C$7:$C$1492,0),0)))</f>
        <v>Unit</v>
      </c>
      <c r="F206" s="503">
        <f>F196*1</f>
        <v>1</v>
      </c>
      <c r="G206" s="355">
        <f ca="1">IF(ISERROR(OFFSET('HARGA SATUAN'!$I$6,MATCH(RAB!C206,'HARGA SATUAN'!$C$7:$C$1492,0),0)),0,OFFSET('HARGA SATUAN'!$I$6,MATCH(RAB!C206,'HARGA SATUAN'!$C$7:$C$1492,0),0))</f>
        <v>80100</v>
      </c>
      <c r="H206" s="356">
        <f t="shared" ca="1" si="32"/>
        <v>0</v>
      </c>
      <c r="I206" s="356">
        <f t="shared" ca="1" si="33"/>
        <v>0</v>
      </c>
      <c r="J206" s="356">
        <f t="shared" ca="1" si="34"/>
        <v>80100</v>
      </c>
      <c r="K206" s="357">
        <f t="shared" ca="1" si="35"/>
        <v>80100</v>
      </c>
    </row>
    <row r="207" spans="2:11">
      <c r="B207" s="364"/>
      <c r="C207" s="487"/>
      <c r="D207" s="353" t="str">
        <f ca="1">IF(ISERROR(OFFSET('HARGA SATUAN'!$D$6,MATCH(RAB!C207,'HARGA SATUAN'!$C$7:$C$1492,0),0)),"",OFFSET('HARGA SATUAN'!$D$6,MATCH(RAB!C207,'HARGA SATUAN'!$C$7:$C$1492,0),0))</f>
        <v/>
      </c>
      <c r="E207" s="354" t="str">
        <f ca="1">IF(B207="+","Unit",IF(ISERROR(OFFSET('HARGA SATUAN'!$E$6,MATCH(RAB!C207,'HARGA SATUAN'!$C$7:$C$1492,0),0)),"",OFFSET('HARGA SATUAN'!$E$6,MATCH(RAB!C207,'HARGA SATUAN'!$C$7:$C$1492,0),0)))</f>
        <v/>
      </c>
      <c r="F207" s="361"/>
      <c r="G207" s="355">
        <f ca="1">IF(ISERROR(OFFSET('HARGA SATUAN'!$I$6,MATCH(RAB!C207,'HARGA SATUAN'!$C$7:$C$1492,0),0)),0,OFFSET('HARGA SATUAN'!$I$6,MATCH(RAB!C207,'HARGA SATUAN'!$C$7:$C$1492,0),0))</f>
        <v>0</v>
      </c>
      <c r="H207" s="356">
        <f t="shared" ca="1" si="32"/>
        <v>0</v>
      </c>
      <c r="I207" s="356">
        <f t="shared" ca="1" si="33"/>
        <v>0</v>
      </c>
      <c r="J207" s="356">
        <f t="shared" ca="1" si="34"/>
        <v>0</v>
      </c>
      <c r="K207" s="357">
        <f t="shared" ca="1" si="35"/>
        <v>0</v>
      </c>
    </row>
    <row r="208" spans="2:11">
      <c r="B208" s="560" t="s">
        <v>1035</v>
      </c>
      <c r="C208" s="561" t="s">
        <v>1610</v>
      </c>
      <c r="D208" s="353" t="str">
        <f ca="1">IF(ISERROR(OFFSET('HARGA SATUAN'!$D$6,MATCH(RAB!C208,'HARGA SATUAN'!$C$7:$C$1492,0),0)),"",OFFSET('HARGA SATUAN'!$D$6,MATCH(RAB!C208,'HARGA SATUAN'!$C$7:$C$1492,0),0))</f>
        <v/>
      </c>
      <c r="E208" s="354" t="str">
        <f ca="1">IF(B208="+","Unit",IF(ISERROR(OFFSET('HARGA SATUAN'!$E$6,MATCH(RAB!C208,'HARGA SATUAN'!$C$7:$C$1492,0),0)),"",OFFSET('HARGA SATUAN'!$E$6,MATCH(RAB!C208,'HARGA SATUAN'!$C$7:$C$1492,0),0)))</f>
        <v>Unit</v>
      </c>
      <c r="F208" s="503">
        <v>5</v>
      </c>
      <c r="G208" s="355">
        <f ca="1">IF(ISERROR(OFFSET('HARGA SATUAN'!$I$6,MATCH(RAB!C208,'HARGA SATUAN'!$C$7:$C$1492,0),0)),0,OFFSET('HARGA SATUAN'!$I$6,MATCH(RAB!C208,'HARGA SATUAN'!$C$7:$C$1492,0),0))</f>
        <v>0</v>
      </c>
      <c r="H208" s="356">
        <f t="shared" ca="1" si="32"/>
        <v>0</v>
      </c>
      <c r="I208" s="356">
        <f t="shared" ca="1" si="33"/>
        <v>0</v>
      </c>
      <c r="J208" s="356">
        <f t="shared" ca="1" si="34"/>
        <v>0</v>
      </c>
      <c r="K208" s="357">
        <f t="shared" ca="1" si="35"/>
        <v>0</v>
      </c>
    </row>
    <row r="209" spans="2:11">
      <c r="B209" s="560">
        <v>1</v>
      </c>
      <c r="C209" s="561" t="s">
        <v>30</v>
      </c>
      <c r="D209" s="353" t="str">
        <f ca="1">IF(ISERROR(OFFSET('HARGA SATUAN'!$D$6,MATCH(RAB!C209,'HARGA SATUAN'!$C$7:$C$1492,0),0)),"",OFFSET('HARGA SATUAN'!$D$6,MATCH(RAB!C209,'HARGA SATUAN'!$C$7:$C$1492,0),0))</f>
        <v>HDW</v>
      </c>
      <c r="E209" s="354" t="str">
        <f ca="1">IF(B209="+","Unit",IF(ISERROR(OFFSET('HARGA SATUAN'!$E$6,MATCH(RAB!C209,'HARGA SATUAN'!$C$7:$C$1492,0),0)),"",OFFSET('HARGA SATUAN'!$E$6,MATCH(RAB!C209,'HARGA SATUAN'!$C$7:$C$1492,0),0)))</f>
        <v>Bh</v>
      </c>
      <c r="F209" s="503">
        <f>F208*1</f>
        <v>5</v>
      </c>
      <c r="G209" s="355">
        <f ca="1">IF(ISERROR(OFFSET('HARGA SATUAN'!$I$6,MATCH(RAB!C209,'HARGA SATUAN'!$C$7:$C$1492,0),0)),0,OFFSET('HARGA SATUAN'!$I$6,MATCH(RAB!C209,'HARGA SATUAN'!$C$7:$C$1492,0),0))</f>
        <v>47459</v>
      </c>
      <c r="H209" s="356">
        <f t="shared" ca="1" si="32"/>
        <v>0</v>
      </c>
      <c r="I209" s="356">
        <f t="shared" ca="1" si="33"/>
        <v>237295</v>
      </c>
      <c r="J209" s="356">
        <f t="shared" ca="1" si="34"/>
        <v>0</v>
      </c>
      <c r="K209" s="357">
        <f t="shared" ca="1" si="35"/>
        <v>237295</v>
      </c>
    </row>
    <row r="210" spans="2:11">
      <c r="B210" s="560">
        <v>2</v>
      </c>
      <c r="C210" s="561" t="s">
        <v>32</v>
      </c>
      <c r="D210" s="353" t="str">
        <f ca="1">IF(ISERROR(OFFSET('HARGA SATUAN'!$D$6,MATCH(RAB!C210,'HARGA SATUAN'!$C$7:$C$1492,0),0)),"",OFFSET('HARGA SATUAN'!$D$6,MATCH(RAB!C210,'HARGA SATUAN'!$C$7:$C$1492,0),0))</f>
        <v>HDW</v>
      </c>
      <c r="E210" s="354" t="str">
        <f ca="1">IF(B210="+","Unit",IF(ISERROR(OFFSET('HARGA SATUAN'!$E$6,MATCH(RAB!C210,'HARGA SATUAN'!$C$7:$C$1492,0),0)),"",OFFSET('HARGA SATUAN'!$E$6,MATCH(RAB!C210,'HARGA SATUAN'!$C$7:$C$1492,0),0)))</f>
        <v>Mtr</v>
      </c>
      <c r="F210" s="503">
        <f>F208*0.8</f>
        <v>4</v>
      </c>
      <c r="G210" s="355">
        <f ca="1">IF(ISERROR(OFFSET('HARGA SATUAN'!$I$6,MATCH(RAB!C210,'HARGA SATUAN'!$C$7:$C$1492,0),0)),0,OFFSET('HARGA SATUAN'!$I$6,MATCH(RAB!C210,'HARGA SATUAN'!$C$7:$C$1492,0),0))</f>
        <v>30000</v>
      </c>
      <c r="H210" s="356">
        <f t="shared" ca="1" si="32"/>
        <v>0</v>
      </c>
      <c r="I210" s="356">
        <f t="shared" ca="1" si="33"/>
        <v>120000</v>
      </c>
      <c r="J210" s="356">
        <f t="shared" ca="1" si="34"/>
        <v>0</v>
      </c>
      <c r="K210" s="357">
        <f t="shared" ca="1" si="35"/>
        <v>120000</v>
      </c>
    </row>
    <row r="211" spans="2:11">
      <c r="B211" s="560">
        <v>3</v>
      </c>
      <c r="C211" s="561" t="s">
        <v>33</v>
      </c>
      <c r="D211" s="353" t="str">
        <f ca="1">IF(ISERROR(OFFSET('HARGA SATUAN'!$D$6,MATCH(RAB!C211,'HARGA SATUAN'!$C$7:$C$1492,0),0)),"",OFFSET('HARGA SATUAN'!$D$6,MATCH(RAB!C211,'HARGA SATUAN'!$C$7:$C$1492,0),0))</f>
        <v>HDW</v>
      </c>
      <c r="E211" s="354" t="str">
        <f ca="1">IF(B211="+","Unit",IF(ISERROR(OFFSET('HARGA SATUAN'!$E$6,MATCH(RAB!C211,'HARGA SATUAN'!$C$7:$C$1492,0),0)),"",OFFSET('HARGA SATUAN'!$E$6,MATCH(RAB!C211,'HARGA SATUAN'!$C$7:$C$1492,0),0)))</f>
        <v>Bh</v>
      </c>
      <c r="F211" s="503">
        <f>F208*1</f>
        <v>5</v>
      </c>
      <c r="G211" s="355">
        <f ca="1">IF(ISERROR(OFFSET('HARGA SATUAN'!$I$6,MATCH(RAB!C211,'HARGA SATUAN'!$C$7:$C$1492,0),0)),0,OFFSET('HARGA SATUAN'!$I$6,MATCH(RAB!C211,'HARGA SATUAN'!$C$7:$C$1492,0),0))</f>
        <v>9500</v>
      </c>
      <c r="H211" s="356">
        <f t="shared" ca="1" si="32"/>
        <v>0</v>
      </c>
      <c r="I211" s="356">
        <f t="shared" ca="1" si="33"/>
        <v>47500</v>
      </c>
      <c r="J211" s="356">
        <f t="shared" ca="1" si="34"/>
        <v>0</v>
      </c>
      <c r="K211" s="357">
        <f t="shared" ca="1" si="35"/>
        <v>47500</v>
      </c>
    </row>
    <row r="212" spans="2:11">
      <c r="B212" s="560">
        <v>4</v>
      </c>
      <c r="C212" s="561" t="s">
        <v>737</v>
      </c>
      <c r="D212" s="353" t="str">
        <f ca="1">IF(ISERROR(OFFSET('HARGA SATUAN'!$D$6,MATCH(RAB!C212,'HARGA SATUAN'!$C$7:$C$1492,0),0)),"",OFFSET('HARGA SATUAN'!$D$6,MATCH(RAB!C212,'HARGA SATUAN'!$C$7:$C$1492,0),0))</f>
        <v>JASA</v>
      </c>
      <c r="E212" s="354" t="str">
        <f ca="1">IF(B212="+","Unit",IF(ISERROR(OFFSET('HARGA SATUAN'!$E$6,MATCH(RAB!C212,'HARGA SATUAN'!$C$7:$C$1492,0),0)),"",OFFSET('HARGA SATUAN'!$E$6,MATCH(RAB!C212,'HARGA SATUAN'!$C$7:$C$1492,0),0)))</f>
        <v>Unit</v>
      </c>
      <c r="F212" s="503">
        <f>F208*1</f>
        <v>5</v>
      </c>
      <c r="G212" s="355">
        <f ca="1">IF(ISERROR(OFFSET('HARGA SATUAN'!$I$6,MATCH(RAB!C212,'HARGA SATUAN'!$C$7:$C$1492,0),0)),0,OFFSET('HARGA SATUAN'!$I$6,MATCH(RAB!C212,'HARGA SATUAN'!$C$7:$C$1492,0),0))</f>
        <v>16200</v>
      </c>
      <c r="H212" s="356">
        <f t="shared" ca="1" si="32"/>
        <v>0</v>
      </c>
      <c r="I212" s="356">
        <f t="shared" ca="1" si="33"/>
        <v>0</v>
      </c>
      <c r="J212" s="356">
        <f t="shared" ca="1" si="34"/>
        <v>81000</v>
      </c>
      <c r="K212" s="357">
        <f t="shared" ca="1" si="35"/>
        <v>81000</v>
      </c>
    </row>
    <row r="213" spans="2:11">
      <c r="B213" s="364"/>
      <c r="C213" s="487"/>
      <c r="D213" s="353" t="str">
        <f ca="1">IF(ISERROR(OFFSET('HARGA SATUAN'!$D$6,MATCH(RAB!C213,'HARGA SATUAN'!$C$7:$C$1492,0),0)),"",OFFSET('HARGA SATUAN'!$D$6,MATCH(RAB!C213,'HARGA SATUAN'!$C$7:$C$1492,0),0))</f>
        <v/>
      </c>
      <c r="E213" s="354" t="str">
        <f ca="1">IF(B213="+","Unit",IF(ISERROR(OFFSET('HARGA SATUAN'!$E$6,MATCH(RAB!C213,'HARGA SATUAN'!$C$7:$C$1492,0),0)),"",OFFSET('HARGA SATUAN'!$E$6,MATCH(RAB!C213,'HARGA SATUAN'!$C$7:$C$1492,0),0)))</f>
        <v/>
      </c>
      <c r="F213" s="361"/>
      <c r="G213" s="355">
        <f ca="1">IF(ISERROR(OFFSET('HARGA SATUAN'!$I$6,MATCH(RAB!C213,'HARGA SATUAN'!$C$7:$C$1492,0),0)),0,OFFSET('HARGA SATUAN'!$I$6,MATCH(RAB!C213,'HARGA SATUAN'!$C$7:$C$1492,0),0))</f>
        <v>0</v>
      </c>
      <c r="H213" s="356">
        <f t="shared" ca="1" si="32"/>
        <v>0</v>
      </c>
      <c r="I213" s="356">
        <f t="shared" ca="1" si="33"/>
        <v>0</v>
      </c>
      <c r="J213" s="356">
        <f t="shared" ca="1" si="34"/>
        <v>0</v>
      </c>
      <c r="K213" s="357">
        <f t="shared" ca="1" si="35"/>
        <v>0</v>
      </c>
    </row>
    <row r="214" spans="2:11">
      <c r="B214" s="489">
        <v>1</v>
      </c>
      <c r="C214" s="109" t="s">
        <v>65</v>
      </c>
      <c r="D214" s="353" t="str">
        <f ca="1">IF(ISERROR(OFFSET('HARGA SATUAN'!$D$6,MATCH(RAB!C214,'HARGA SATUAN'!$C$7:$C$1492,0),0)),"",OFFSET('HARGA SATUAN'!$D$6,MATCH(RAB!C214,'HARGA SATUAN'!$C$7:$C$1492,0),0))</f>
        <v>MDU-KD</v>
      </c>
      <c r="E214" s="354" t="str">
        <f ca="1">IF(B214="+","Unit",IF(ISERROR(OFFSET('HARGA SATUAN'!$E$6,MATCH(RAB!C214,'HARGA SATUAN'!$C$7:$C$1492,0),0)),"",OFFSET('HARGA SATUAN'!$E$6,MATCH(RAB!C214,'HARGA SATUAN'!$C$7:$C$1492,0),0)))</f>
        <v>Mtr</v>
      </c>
      <c r="F214" s="361">
        <v>280</v>
      </c>
      <c r="G214" s="355">
        <f ca="1">IF(ISERROR(OFFSET('HARGA SATUAN'!$I$6,MATCH(RAB!C214,'HARGA SATUAN'!$C$7:$C$1492,0),0)),0,OFFSET('HARGA SATUAN'!$I$6,MATCH(RAB!C214,'HARGA SATUAN'!$C$7:$C$1492,0),0))</f>
        <v>14200</v>
      </c>
      <c r="H214" s="356">
        <f t="shared" ca="1" si="32"/>
        <v>3976000</v>
      </c>
      <c r="I214" s="356">
        <f t="shared" ca="1" si="33"/>
        <v>0</v>
      </c>
      <c r="J214" s="356">
        <f t="shared" ca="1" si="34"/>
        <v>0</v>
      </c>
      <c r="K214" s="357">
        <f t="shared" ca="1" si="35"/>
        <v>3976000</v>
      </c>
    </row>
    <row r="215" spans="2:11">
      <c r="B215" s="489">
        <v>2</v>
      </c>
      <c r="C215" s="109" t="s">
        <v>316</v>
      </c>
      <c r="D215" s="353" t="str">
        <f ca="1">IF(ISERROR(OFFSET('HARGA SATUAN'!$D$6,MATCH(RAB!C215,'HARGA SATUAN'!$C$7:$C$1492,0),0)),"",OFFSET('HARGA SATUAN'!$D$6,MATCH(RAB!C215,'HARGA SATUAN'!$C$7:$C$1492,0),0))</f>
        <v>JASA</v>
      </c>
      <c r="E215" s="354" t="str">
        <f ca="1">IF(B215="+","Unit",IF(ISERROR(OFFSET('HARGA SATUAN'!$E$6,MATCH(RAB!C215,'HARGA SATUAN'!$C$7:$C$1492,0),0)),"",OFFSET('HARGA SATUAN'!$E$6,MATCH(RAB!C215,'HARGA SATUAN'!$C$7:$C$1492,0),0)))</f>
        <v>Per 50 m</v>
      </c>
      <c r="F215" s="361">
        <f>F214/50</f>
        <v>5.6</v>
      </c>
      <c r="G215" s="355">
        <f ca="1">IF(ISERROR(OFFSET('HARGA SATUAN'!$I$6,MATCH(RAB!C215,'HARGA SATUAN'!$C$7:$C$1492,0),0)),0,OFFSET('HARGA SATUAN'!$I$6,MATCH(RAB!C215,'HARGA SATUAN'!$C$7:$C$1492,0),0))</f>
        <v>179300</v>
      </c>
      <c r="H215" s="356">
        <f t="shared" ca="1" si="32"/>
        <v>0</v>
      </c>
      <c r="I215" s="356">
        <f t="shared" ca="1" si="33"/>
        <v>0</v>
      </c>
      <c r="J215" s="356">
        <f t="shared" ca="1" si="34"/>
        <v>1004079.9999999999</v>
      </c>
      <c r="K215" s="357">
        <f t="shared" ca="1" si="35"/>
        <v>1004079.9999999999</v>
      </c>
    </row>
    <row r="216" spans="2:11">
      <c r="B216" s="364"/>
      <c r="C216" s="487"/>
      <c r="D216" s="353" t="str">
        <f ca="1">IF(ISERROR(OFFSET('HARGA SATUAN'!$D$6,MATCH(RAB!C216,'HARGA SATUAN'!$C$7:$C$1492,0),0)),"",OFFSET('HARGA SATUAN'!$D$6,MATCH(RAB!C216,'HARGA SATUAN'!$C$7:$C$1492,0),0))</f>
        <v/>
      </c>
      <c r="E216" s="354" t="str">
        <f ca="1">IF(B216="+","Unit",IF(ISERROR(OFFSET('HARGA SATUAN'!$E$6,MATCH(RAB!C216,'HARGA SATUAN'!$C$7:$C$1492,0),0)),"",OFFSET('HARGA SATUAN'!$E$6,MATCH(RAB!C216,'HARGA SATUAN'!$C$7:$C$1492,0),0)))</f>
        <v/>
      </c>
      <c r="F216" s="361"/>
      <c r="G216" s="355">
        <f ca="1">IF(ISERROR(OFFSET('HARGA SATUAN'!$I$6,MATCH(RAB!C216,'HARGA SATUAN'!$C$7:$C$1492,0),0)),0,OFFSET('HARGA SATUAN'!$I$6,MATCH(RAB!C216,'HARGA SATUAN'!$C$7:$C$1492,0),0))</f>
        <v>0</v>
      </c>
      <c r="H216" s="356">
        <f t="shared" ca="1" si="32"/>
        <v>0</v>
      </c>
      <c r="I216" s="356">
        <f t="shared" ca="1" si="33"/>
        <v>0</v>
      </c>
      <c r="J216" s="356">
        <f t="shared" ca="1" si="34"/>
        <v>0</v>
      </c>
      <c r="K216" s="357">
        <f t="shared" ca="1" si="35"/>
        <v>0</v>
      </c>
    </row>
    <row r="217" spans="2:11">
      <c r="B217" s="488" t="s">
        <v>524</v>
      </c>
      <c r="C217" s="492" t="s">
        <v>1617</v>
      </c>
      <c r="D217" s="353" t="str">
        <f ca="1">IF(ISERROR(OFFSET('HARGA SATUAN'!$D$6,MATCH(RAB!C217,'HARGA SATUAN'!$C$7:$C$1492,0),0)),"",OFFSET('HARGA SATUAN'!$D$6,MATCH(RAB!C217,'HARGA SATUAN'!$C$7:$C$1492,0),0))</f>
        <v/>
      </c>
      <c r="E217" s="354" t="str">
        <f ca="1">IF(B217="+","Unit",IF(ISERROR(OFFSET('HARGA SATUAN'!$E$6,MATCH(RAB!C217,'HARGA SATUAN'!$C$7:$C$1492,0),0)),"",OFFSET('HARGA SATUAN'!$E$6,MATCH(RAB!C217,'HARGA SATUAN'!$C$7:$C$1492,0),0)))</f>
        <v/>
      </c>
      <c r="F217" s="361"/>
      <c r="G217" s="355">
        <f ca="1">IF(ISERROR(OFFSET('HARGA SATUAN'!$I$6,MATCH(RAB!C217,'HARGA SATUAN'!$C$7:$C$1492,0),0)),0,OFFSET('HARGA SATUAN'!$I$6,MATCH(RAB!C217,'HARGA SATUAN'!$C$7:$C$1492,0),0))</f>
        <v>0</v>
      </c>
      <c r="H217" s="356">
        <f t="shared" ca="1" si="32"/>
        <v>0</v>
      </c>
      <c r="I217" s="356">
        <f t="shared" ca="1" si="33"/>
        <v>0</v>
      </c>
      <c r="J217" s="356">
        <f t="shared" ca="1" si="34"/>
        <v>0</v>
      </c>
      <c r="K217" s="357">
        <f t="shared" ca="1" si="35"/>
        <v>0</v>
      </c>
    </row>
    <row r="218" spans="2:11">
      <c r="B218" s="488"/>
      <c r="C218" s="492"/>
      <c r="D218" s="353" t="str">
        <f ca="1">IF(ISERROR(OFFSET('HARGA SATUAN'!$D$6,MATCH(RAB!C218,'HARGA SATUAN'!$C$7:$C$1492,0),0)),"",OFFSET('HARGA SATUAN'!$D$6,MATCH(RAB!C218,'HARGA SATUAN'!$C$7:$C$1492,0),0))</f>
        <v/>
      </c>
      <c r="E218" s="354" t="str">
        <f ca="1">IF(B218="+","Unit",IF(ISERROR(OFFSET('HARGA SATUAN'!$E$6,MATCH(RAB!C218,'HARGA SATUAN'!$C$7:$C$1492,0),0)),"",OFFSET('HARGA SATUAN'!$E$6,MATCH(RAB!C218,'HARGA SATUAN'!$C$7:$C$1492,0),0)))</f>
        <v/>
      </c>
      <c r="F218" s="361"/>
      <c r="G218" s="355">
        <f ca="1">IF(ISERROR(OFFSET('HARGA SATUAN'!$I$6,MATCH(RAB!C218,'HARGA SATUAN'!$C$7:$C$1492,0),0)),0,OFFSET('HARGA SATUAN'!$I$6,MATCH(RAB!C218,'HARGA SATUAN'!$C$7:$C$1492,0),0))</f>
        <v>0</v>
      </c>
      <c r="H218" s="356">
        <f t="shared" ca="1" si="32"/>
        <v>0</v>
      </c>
      <c r="I218" s="356">
        <f t="shared" ca="1" si="33"/>
        <v>0</v>
      </c>
      <c r="J218" s="356">
        <f t="shared" ca="1" si="34"/>
        <v>0</v>
      </c>
      <c r="K218" s="357">
        <f t="shared" ca="1" si="35"/>
        <v>0</v>
      </c>
    </row>
    <row r="219" spans="2:11">
      <c r="B219" s="491" t="s">
        <v>1035</v>
      </c>
      <c r="C219" s="494" t="s">
        <v>1618</v>
      </c>
      <c r="D219" s="353" t="str">
        <f ca="1">IF(ISERROR(OFFSET('HARGA SATUAN'!$D$6,MATCH(RAB!C219,'HARGA SATUAN'!$C$7:$C$1492,0),0)),"",OFFSET('HARGA SATUAN'!$D$6,MATCH(RAB!C219,'HARGA SATUAN'!$C$7:$C$1492,0),0))</f>
        <v/>
      </c>
      <c r="E219" s="354" t="str">
        <f ca="1">IF(B219="+","Unit",IF(ISERROR(OFFSET('HARGA SATUAN'!$E$6,MATCH(RAB!C219,'HARGA SATUAN'!$C$7:$C$1492,0),0)),"",OFFSET('HARGA SATUAN'!$E$6,MATCH(RAB!C219,'HARGA SATUAN'!$C$7:$C$1492,0),0)))</f>
        <v>Unit</v>
      </c>
      <c r="F219" s="503">
        <v>2</v>
      </c>
      <c r="G219" s="355">
        <f ca="1">IF(ISERROR(OFFSET('HARGA SATUAN'!$I$6,MATCH(RAB!C219,'HARGA SATUAN'!$C$7:$C$1492,0),0)),0,OFFSET('HARGA SATUAN'!$I$6,MATCH(RAB!C219,'HARGA SATUAN'!$C$7:$C$1492,0),0))</f>
        <v>0</v>
      </c>
      <c r="H219" s="356">
        <f t="shared" ref="H219:H306" ca="1" si="40">IF(OR(D219="MDU",D219="MDU-KD"),(IF($O$3="RAB NON MDU","PLN KD",G219*F219)),0)</f>
        <v>0</v>
      </c>
      <c r="I219" s="356">
        <f t="shared" ref="I219:I306" ca="1" si="41">IF(D219="HDW",G219*F219,0)</f>
        <v>0</v>
      </c>
      <c r="J219" s="356">
        <f t="shared" ref="J219:J306" ca="1" si="42">IF(D219="JASA",G219*F219,0)</f>
        <v>0</v>
      </c>
      <c r="K219" s="357">
        <f t="shared" ref="K219:K306" ca="1" si="43">SUM(H219:J219)</f>
        <v>0</v>
      </c>
    </row>
    <row r="220" spans="2:11">
      <c r="B220" s="491">
        <v>1</v>
      </c>
      <c r="C220" s="494" t="s">
        <v>229</v>
      </c>
      <c r="D220" s="353" t="str">
        <f ca="1">IF(ISERROR(OFFSET('HARGA SATUAN'!$D$6,MATCH(RAB!C220,'HARGA SATUAN'!$C$7:$C$1492,0),0)),"",OFFSET('HARGA SATUAN'!$D$6,MATCH(RAB!C220,'HARGA SATUAN'!$C$7:$C$1492,0),0))</f>
        <v>HDW</v>
      </c>
      <c r="E220" s="354" t="str">
        <f ca="1">IF(B220="+","Unit",IF(ISERROR(OFFSET('HARGA SATUAN'!$E$6,MATCH(RAB!C220,'HARGA SATUAN'!$C$7:$C$1492,0),0)),"",OFFSET('HARGA SATUAN'!$E$6,MATCH(RAB!C220,'HARGA SATUAN'!$C$7:$C$1492,0),0)))</f>
        <v>Bh</v>
      </c>
      <c r="F220" s="503">
        <f>F219*1</f>
        <v>2</v>
      </c>
      <c r="G220" s="355">
        <f ca="1">IF(ISERROR(OFFSET('HARGA SATUAN'!$I$6,MATCH(RAB!C220,'HARGA SATUAN'!$C$7:$C$1492,0),0)),0,OFFSET('HARGA SATUAN'!$I$6,MATCH(RAB!C220,'HARGA SATUAN'!$C$7:$C$1492,0),0))</f>
        <v>4212</v>
      </c>
      <c r="H220" s="356">
        <f t="shared" ca="1" si="40"/>
        <v>0</v>
      </c>
      <c r="I220" s="356">
        <f t="shared" ca="1" si="41"/>
        <v>8424</v>
      </c>
      <c r="J220" s="356">
        <f t="shared" ca="1" si="42"/>
        <v>0</v>
      </c>
      <c r="K220" s="357">
        <f t="shared" ca="1" si="43"/>
        <v>8424</v>
      </c>
    </row>
    <row r="221" spans="2:11">
      <c r="B221" s="491">
        <v>2</v>
      </c>
      <c r="C221" s="494" t="s">
        <v>266</v>
      </c>
      <c r="D221" s="353" t="str">
        <f ca="1">IF(ISERROR(OFFSET('HARGA SATUAN'!$D$6,MATCH(RAB!C221,'HARGA SATUAN'!$C$7:$C$1492,0),0)),"",OFFSET('HARGA SATUAN'!$D$6,MATCH(RAB!C221,'HARGA SATUAN'!$C$7:$C$1492,0),0))</f>
        <v>HDW</v>
      </c>
      <c r="E221" s="354" t="str">
        <f ca="1">IF(B221="+","Unit",IF(ISERROR(OFFSET('HARGA SATUAN'!$E$6,MATCH(RAB!C221,'HARGA SATUAN'!$C$7:$C$1492,0),0)),"",OFFSET('HARGA SATUAN'!$E$6,MATCH(RAB!C221,'HARGA SATUAN'!$C$7:$C$1492,0),0)))</f>
        <v>Mtr</v>
      </c>
      <c r="F221" s="503">
        <f>F219*1</f>
        <v>2</v>
      </c>
      <c r="G221" s="355">
        <f ca="1">IF(ISERROR(OFFSET('HARGA SATUAN'!$I$6,MATCH(RAB!C221,'HARGA SATUAN'!$C$7:$C$1492,0),0)),0,OFFSET('HARGA SATUAN'!$I$6,MATCH(RAB!C221,'HARGA SATUAN'!$C$7:$C$1492,0),0))</f>
        <v>23310</v>
      </c>
      <c r="H221" s="356">
        <f t="shared" ca="1" si="40"/>
        <v>0</v>
      </c>
      <c r="I221" s="356">
        <f t="shared" ca="1" si="41"/>
        <v>46620</v>
      </c>
      <c r="J221" s="356">
        <f t="shared" ca="1" si="42"/>
        <v>0</v>
      </c>
      <c r="K221" s="357">
        <f t="shared" ca="1" si="43"/>
        <v>46620</v>
      </c>
    </row>
    <row r="222" spans="2:11">
      <c r="B222" s="491">
        <v>3</v>
      </c>
      <c r="C222" s="494" t="s">
        <v>35</v>
      </c>
      <c r="D222" s="353" t="str">
        <f ca="1">IF(ISERROR(OFFSET('HARGA SATUAN'!$D$6,MATCH(RAB!C222,'HARGA SATUAN'!$C$7:$C$1492,0),0)),"",OFFSET('HARGA SATUAN'!$D$6,MATCH(RAB!C222,'HARGA SATUAN'!$C$7:$C$1492,0),0))</f>
        <v>HDW</v>
      </c>
      <c r="E222" s="354" t="str">
        <f ca="1">IF(B222="+","Unit",IF(ISERROR(OFFSET('HARGA SATUAN'!$E$6,MATCH(RAB!C222,'HARGA SATUAN'!$C$7:$C$1492,0),0)),"",OFFSET('HARGA SATUAN'!$E$6,MATCH(RAB!C222,'HARGA SATUAN'!$C$7:$C$1492,0),0)))</f>
        <v>Bh</v>
      </c>
      <c r="F222" s="503">
        <f>F219*1</f>
        <v>2</v>
      </c>
      <c r="G222" s="355">
        <f ca="1">IF(ISERROR(OFFSET('HARGA SATUAN'!$I$6,MATCH(RAB!C222,'HARGA SATUAN'!$C$7:$C$1492,0),0)),0,OFFSET('HARGA SATUAN'!$I$6,MATCH(RAB!C222,'HARGA SATUAN'!$C$7:$C$1492,0),0))</f>
        <v>2300</v>
      </c>
      <c r="H222" s="356">
        <f t="shared" ca="1" si="40"/>
        <v>0</v>
      </c>
      <c r="I222" s="356">
        <f t="shared" ca="1" si="41"/>
        <v>4600</v>
      </c>
      <c r="J222" s="356">
        <f t="shared" ca="1" si="42"/>
        <v>0</v>
      </c>
      <c r="K222" s="357">
        <f t="shared" ca="1" si="43"/>
        <v>4600</v>
      </c>
    </row>
    <row r="223" spans="2:11">
      <c r="B223" s="491">
        <v>4</v>
      </c>
      <c r="C223" s="494" t="s">
        <v>609</v>
      </c>
      <c r="D223" s="353" t="str">
        <f ca="1">IF(ISERROR(OFFSET('HARGA SATUAN'!$D$6,MATCH(RAB!C223,'HARGA SATUAN'!$C$7:$C$1492,0),0)),"",OFFSET('HARGA SATUAN'!$D$6,MATCH(RAB!C223,'HARGA SATUAN'!$C$7:$C$1492,0),0))</f>
        <v>HDW</v>
      </c>
      <c r="E223" s="354" t="str">
        <f ca="1">IF(B223="+","Unit",IF(ISERROR(OFFSET('HARGA SATUAN'!$E$6,MATCH(RAB!C223,'HARGA SATUAN'!$C$7:$C$1492,0),0)),"",OFFSET('HARGA SATUAN'!$E$6,MATCH(RAB!C223,'HARGA SATUAN'!$C$7:$C$1492,0),0)))</f>
        <v>Bh</v>
      </c>
      <c r="F223" s="503">
        <f>F219*1</f>
        <v>2</v>
      </c>
      <c r="G223" s="355">
        <f ca="1">IF(ISERROR(OFFSET('HARGA SATUAN'!$I$6,MATCH(RAB!C223,'HARGA SATUAN'!$C$7:$C$1492,0),0)),0,OFFSET('HARGA SATUAN'!$I$6,MATCH(RAB!C223,'HARGA SATUAN'!$C$7:$C$1492,0),0))</f>
        <v>71000</v>
      </c>
      <c r="H223" s="356">
        <f t="shared" ca="1" si="40"/>
        <v>0</v>
      </c>
      <c r="I223" s="356">
        <f t="shared" ca="1" si="41"/>
        <v>142000</v>
      </c>
      <c r="J223" s="356">
        <f t="shared" ca="1" si="42"/>
        <v>0</v>
      </c>
      <c r="K223" s="357">
        <f t="shared" ca="1" si="43"/>
        <v>142000</v>
      </c>
    </row>
    <row r="224" spans="2:11">
      <c r="B224" s="491">
        <v>5</v>
      </c>
      <c r="C224" s="494" t="s">
        <v>629</v>
      </c>
      <c r="D224" s="353" t="str">
        <f ca="1">IF(ISERROR(OFFSET('HARGA SATUAN'!$D$6,MATCH(RAB!C224,'HARGA SATUAN'!$C$7:$C$1492,0),0)),"",OFFSET('HARGA SATUAN'!$D$6,MATCH(RAB!C224,'HARGA SATUAN'!$C$7:$C$1492,0),0))</f>
        <v>JASA</v>
      </c>
      <c r="E224" s="354" t="str">
        <f ca="1">IF(B224="+","Unit",IF(ISERROR(OFFSET('HARGA SATUAN'!$E$6,MATCH(RAB!C224,'HARGA SATUAN'!$C$7:$C$1492,0),0)),"",OFFSET('HARGA SATUAN'!$E$6,MATCH(RAB!C224,'HARGA SATUAN'!$C$7:$C$1492,0),0)))</f>
        <v>Unit</v>
      </c>
      <c r="F224" s="503">
        <f>F219*1</f>
        <v>2</v>
      </c>
      <c r="G224" s="355">
        <f ca="1">IF(ISERROR(OFFSET('HARGA SATUAN'!$I$6,MATCH(RAB!C224,'HARGA SATUAN'!$C$7:$C$1492,0),0)),0,OFFSET('HARGA SATUAN'!$I$6,MATCH(RAB!C224,'HARGA SATUAN'!$C$7:$C$1492,0),0))</f>
        <v>29400</v>
      </c>
      <c r="H224" s="356">
        <f t="shared" ca="1" si="40"/>
        <v>0</v>
      </c>
      <c r="I224" s="356">
        <f t="shared" ca="1" si="41"/>
        <v>0</v>
      </c>
      <c r="J224" s="356">
        <f t="shared" ca="1" si="42"/>
        <v>58800</v>
      </c>
      <c r="K224" s="357">
        <f t="shared" ca="1" si="43"/>
        <v>58800</v>
      </c>
    </row>
    <row r="225" spans="2:11">
      <c r="B225" s="488"/>
      <c r="C225" s="492"/>
      <c r="D225" s="353" t="str">
        <f ca="1">IF(ISERROR(OFFSET('HARGA SATUAN'!$D$6,MATCH(RAB!C225,'HARGA SATUAN'!$C$7:$C$1492,0),0)),"",OFFSET('HARGA SATUAN'!$D$6,MATCH(RAB!C225,'HARGA SATUAN'!$C$7:$C$1492,0),0))</f>
        <v/>
      </c>
      <c r="E225" s="354" t="str">
        <f ca="1">IF(B225="+","Unit",IF(ISERROR(OFFSET('HARGA SATUAN'!$E$6,MATCH(RAB!C225,'HARGA SATUAN'!$C$7:$C$1492,0),0)),"",OFFSET('HARGA SATUAN'!$E$6,MATCH(RAB!C225,'HARGA SATUAN'!$C$7:$C$1492,0),0)))</f>
        <v/>
      </c>
      <c r="F225" s="503"/>
      <c r="G225" s="355">
        <f ca="1">IF(ISERROR(OFFSET('HARGA SATUAN'!$I$6,MATCH(RAB!C225,'HARGA SATUAN'!$C$7:$C$1492,0),0)),0,OFFSET('HARGA SATUAN'!$I$6,MATCH(RAB!C225,'HARGA SATUAN'!$C$7:$C$1492,0),0))</f>
        <v>0</v>
      </c>
      <c r="H225" s="356">
        <f t="shared" ca="1" si="40"/>
        <v>0</v>
      </c>
      <c r="I225" s="356">
        <f t="shared" ca="1" si="41"/>
        <v>0</v>
      </c>
      <c r="J225" s="356">
        <f t="shared" ca="1" si="42"/>
        <v>0</v>
      </c>
      <c r="K225" s="357">
        <f t="shared" ca="1" si="43"/>
        <v>0</v>
      </c>
    </row>
    <row r="226" spans="2:11">
      <c r="B226" s="491" t="s">
        <v>1035</v>
      </c>
      <c r="C226" s="494" t="s">
        <v>1619</v>
      </c>
      <c r="D226" s="353" t="str">
        <f ca="1">IF(ISERROR(OFFSET('HARGA SATUAN'!$D$6,MATCH(RAB!C226,'HARGA SATUAN'!$C$7:$C$1492,0),0)),"",OFFSET('HARGA SATUAN'!$D$6,MATCH(RAB!C226,'HARGA SATUAN'!$C$7:$C$1492,0),0))</f>
        <v/>
      </c>
      <c r="E226" s="354" t="str">
        <f ca="1">IF(B226="+","Unit",IF(ISERROR(OFFSET('HARGA SATUAN'!$E$6,MATCH(RAB!C226,'HARGA SATUAN'!$C$7:$C$1492,0),0)),"",OFFSET('HARGA SATUAN'!$E$6,MATCH(RAB!C226,'HARGA SATUAN'!$C$7:$C$1492,0),0)))</f>
        <v>Unit</v>
      </c>
      <c r="F226" s="503">
        <v>4</v>
      </c>
      <c r="G226" s="355">
        <f ca="1">IF(ISERROR(OFFSET('HARGA SATUAN'!$I$6,MATCH(RAB!C226,'HARGA SATUAN'!$C$7:$C$1492,0),0)),0,OFFSET('HARGA SATUAN'!$I$6,MATCH(RAB!C226,'HARGA SATUAN'!$C$7:$C$1492,0),0))</f>
        <v>0</v>
      </c>
      <c r="H226" s="356">
        <f t="shared" ca="1" si="40"/>
        <v>0</v>
      </c>
      <c r="I226" s="356">
        <f t="shared" ca="1" si="41"/>
        <v>0</v>
      </c>
      <c r="J226" s="356">
        <f t="shared" ca="1" si="42"/>
        <v>0</v>
      </c>
      <c r="K226" s="357">
        <f t="shared" ca="1" si="43"/>
        <v>0</v>
      </c>
    </row>
    <row r="227" spans="2:11">
      <c r="B227" s="491">
        <v>1</v>
      </c>
      <c r="C227" s="494" t="s">
        <v>595</v>
      </c>
      <c r="D227" s="353" t="str">
        <f ca="1">IF(ISERROR(OFFSET('HARGA SATUAN'!$D$6,MATCH(RAB!C227,'HARGA SATUAN'!$C$7:$C$1492,0),0)),"",OFFSET('HARGA SATUAN'!$D$6,MATCH(RAB!C227,'HARGA SATUAN'!$C$7:$C$1492,0),0))</f>
        <v>HDW</v>
      </c>
      <c r="E227" s="354" t="str">
        <f ca="1">IF(B227="+","Unit",IF(ISERROR(OFFSET('HARGA SATUAN'!$E$6,MATCH(RAB!C227,'HARGA SATUAN'!$C$7:$C$1492,0),0)),"",OFFSET('HARGA SATUAN'!$E$6,MATCH(RAB!C227,'HARGA SATUAN'!$C$7:$C$1492,0),0)))</f>
        <v>Bh</v>
      </c>
      <c r="F227" s="503">
        <f>F226*1</f>
        <v>4</v>
      </c>
      <c r="G227" s="355">
        <f ca="1">IF(ISERROR(OFFSET('HARGA SATUAN'!$I$6,MATCH(RAB!C227,'HARGA SATUAN'!$C$7:$C$1492,0),0)),0,OFFSET('HARGA SATUAN'!$I$6,MATCH(RAB!C227,'HARGA SATUAN'!$C$7:$C$1492,0),0))</f>
        <v>78500</v>
      </c>
      <c r="H227" s="356">
        <f t="shared" ca="1" si="40"/>
        <v>0</v>
      </c>
      <c r="I227" s="356">
        <f t="shared" ca="1" si="41"/>
        <v>314000</v>
      </c>
      <c r="J227" s="356">
        <f t="shared" ca="1" si="42"/>
        <v>0</v>
      </c>
      <c r="K227" s="357">
        <f t="shared" ca="1" si="43"/>
        <v>314000</v>
      </c>
    </row>
    <row r="228" spans="2:11">
      <c r="B228" s="491">
        <v>2</v>
      </c>
      <c r="C228" s="494" t="s">
        <v>229</v>
      </c>
      <c r="D228" s="353" t="str">
        <f ca="1">IF(ISERROR(OFFSET('HARGA SATUAN'!$D$6,MATCH(RAB!C228,'HARGA SATUAN'!$C$7:$C$1492,0),0)),"",OFFSET('HARGA SATUAN'!$D$6,MATCH(RAB!C228,'HARGA SATUAN'!$C$7:$C$1492,0),0))</f>
        <v>HDW</v>
      </c>
      <c r="E228" s="354" t="str">
        <f ca="1">IF(B228="+","Unit",IF(ISERROR(OFFSET('HARGA SATUAN'!$E$6,MATCH(RAB!C228,'HARGA SATUAN'!$C$7:$C$1492,0),0)),"",OFFSET('HARGA SATUAN'!$E$6,MATCH(RAB!C228,'HARGA SATUAN'!$C$7:$C$1492,0),0)))</f>
        <v>Bh</v>
      </c>
      <c r="F228" s="503">
        <f>F226*1</f>
        <v>4</v>
      </c>
      <c r="G228" s="355">
        <f ca="1">IF(ISERROR(OFFSET('HARGA SATUAN'!$I$6,MATCH(RAB!C228,'HARGA SATUAN'!$C$7:$C$1492,0),0)),0,OFFSET('HARGA SATUAN'!$I$6,MATCH(RAB!C228,'HARGA SATUAN'!$C$7:$C$1492,0),0))</f>
        <v>4212</v>
      </c>
      <c r="H228" s="356">
        <f t="shared" ca="1" si="40"/>
        <v>0</v>
      </c>
      <c r="I228" s="356">
        <f t="shared" ca="1" si="41"/>
        <v>16848</v>
      </c>
      <c r="J228" s="356">
        <f t="shared" ca="1" si="42"/>
        <v>0</v>
      </c>
      <c r="K228" s="357">
        <f t="shared" ca="1" si="43"/>
        <v>16848</v>
      </c>
    </row>
    <row r="229" spans="2:11">
      <c r="B229" s="491">
        <v>3</v>
      </c>
      <c r="C229" s="494" t="s">
        <v>266</v>
      </c>
      <c r="D229" s="353" t="str">
        <f ca="1">IF(ISERROR(OFFSET('HARGA SATUAN'!$D$6,MATCH(RAB!C229,'HARGA SATUAN'!$C$7:$C$1492,0),0)),"",OFFSET('HARGA SATUAN'!$D$6,MATCH(RAB!C229,'HARGA SATUAN'!$C$7:$C$1492,0),0))</f>
        <v>HDW</v>
      </c>
      <c r="E229" s="354" t="str">
        <f ca="1">IF(B229="+","Unit",IF(ISERROR(OFFSET('HARGA SATUAN'!$E$6,MATCH(RAB!C229,'HARGA SATUAN'!$C$7:$C$1492,0),0)),"",OFFSET('HARGA SATUAN'!$E$6,MATCH(RAB!C229,'HARGA SATUAN'!$C$7:$C$1492,0),0)))</f>
        <v>Mtr</v>
      </c>
      <c r="F229" s="503">
        <f>F226*1</f>
        <v>4</v>
      </c>
      <c r="G229" s="355">
        <f ca="1">IF(ISERROR(OFFSET('HARGA SATUAN'!$I$6,MATCH(RAB!C229,'HARGA SATUAN'!$C$7:$C$1492,0),0)),0,OFFSET('HARGA SATUAN'!$I$6,MATCH(RAB!C229,'HARGA SATUAN'!$C$7:$C$1492,0),0))</f>
        <v>23310</v>
      </c>
      <c r="H229" s="356">
        <f t="shared" ca="1" si="40"/>
        <v>0</v>
      </c>
      <c r="I229" s="356">
        <f t="shared" ca="1" si="41"/>
        <v>93240</v>
      </c>
      <c r="J229" s="356">
        <f t="shared" ca="1" si="42"/>
        <v>0</v>
      </c>
      <c r="K229" s="357">
        <f t="shared" ca="1" si="43"/>
        <v>93240</v>
      </c>
    </row>
    <row r="230" spans="2:11">
      <c r="B230" s="491">
        <v>4</v>
      </c>
      <c r="C230" s="494" t="s">
        <v>35</v>
      </c>
      <c r="D230" s="353" t="str">
        <f ca="1">IF(ISERROR(OFFSET('HARGA SATUAN'!$D$6,MATCH(RAB!C230,'HARGA SATUAN'!$C$7:$C$1492,0),0)),"",OFFSET('HARGA SATUAN'!$D$6,MATCH(RAB!C230,'HARGA SATUAN'!$C$7:$C$1492,0),0))</f>
        <v>HDW</v>
      </c>
      <c r="E230" s="354" t="str">
        <f ca="1">IF(B230="+","Unit",IF(ISERROR(OFFSET('HARGA SATUAN'!$E$6,MATCH(RAB!C230,'HARGA SATUAN'!$C$7:$C$1492,0),0)),"",OFFSET('HARGA SATUAN'!$E$6,MATCH(RAB!C230,'HARGA SATUAN'!$C$7:$C$1492,0),0)))</f>
        <v>Bh</v>
      </c>
      <c r="F230" s="503">
        <f>F226*1</f>
        <v>4</v>
      </c>
      <c r="G230" s="355">
        <f ca="1">IF(ISERROR(OFFSET('HARGA SATUAN'!$I$6,MATCH(RAB!C230,'HARGA SATUAN'!$C$7:$C$1492,0),0)),0,OFFSET('HARGA SATUAN'!$I$6,MATCH(RAB!C230,'HARGA SATUAN'!$C$7:$C$1492,0),0))</f>
        <v>2300</v>
      </c>
      <c r="H230" s="356">
        <f t="shared" ca="1" si="40"/>
        <v>0</v>
      </c>
      <c r="I230" s="356">
        <f t="shared" ca="1" si="41"/>
        <v>9200</v>
      </c>
      <c r="J230" s="356">
        <f t="shared" ca="1" si="42"/>
        <v>0</v>
      </c>
      <c r="K230" s="357">
        <f t="shared" ca="1" si="43"/>
        <v>9200</v>
      </c>
    </row>
    <row r="231" spans="2:11">
      <c r="B231" s="491">
        <v>5</v>
      </c>
      <c r="C231" s="494" t="s">
        <v>630</v>
      </c>
      <c r="D231" s="353" t="str">
        <f ca="1">IF(ISERROR(OFFSET('HARGA SATUAN'!$D$6,MATCH(RAB!C231,'HARGA SATUAN'!$C$7:$C$1492,0),0)),"",OFFSET('HARGA SATUAN'!$D$6,MATCH(RAB!C231,'HARGA SATUAN'!$C$7:$C$1492,0),0))</f>
        <v>JASA</v>
      </c>
      <c r="E231" s="354" t="str">
        <f ca="1">IF(B231="+","Unit",IF(ISERROR(OFFSET('HARGA SATUAN'!$E$6,MATCH(RAB!C231,'HARGA SATUAN'!$C$7:$C$1492,0),0)),"",OFFSET('HARGA SATUAN'!$E$6,MATCH(RAB!C231,'HARGA SATUAN'!$C$7:$C$1492,0),0)))</f>
        <v>Unit</v>
      </c>
      <c r="F231" s="503">
        <f>F226*1</f>
        <v>4</v>
      </c>
      <c r="G231" s="355">
        <f ca="1">IF(ISERROR(OFFSET('HARGA SATUAN'!$I$6,MATCH(RAB!C231,'HARGA SATUAN'!$C$7:$C$1492,0),0)),0,OFFSET('HARGA SATUAN'!$I$6,MATCH(RAB!C231,'HARGA SATUAN'!$C$7:$C$1492,0),0))</f>
        <v>35700</v>
      </c>
      <c r="H231" s="356">
        <f t="shared" ca="1" si="40"/>
        <v>0</v>
      </c>
      <c r="I231" s="356">
        <f t="shared" ca="1" si="41"/>
        <v>0</v>
      </c>
      <c r="J231" s="356">
        <f t="shared" ca="1" si="42"/>
        <v>142800</v>
      </c>
      <c r="K231" s="357">
        <f t="shared" ca="1" si="43"/>
        <v>142800</v>
      </c>
    </row>
    <row r="232" spans="2:11">
      <c r="B232" s="491"/>
      <c r="C232" s="494"/>
      <c r="D232" s="353" t="str">
        <f ca="1">IF(ISERROR(OFFSET('HARGA SATUAN'!$D$6,MATCH(RAB!C232,'HARGA SATUAN'!$C$7:$C$1492,0),0)),"",OFFSET('HARGA SATUAN'!$D$6,MATCH(RAB!C232,'HARGA SATUAN'!$C$7:$C$1492,0),0))</f>
        <v/>
      </c>
      <c r="E232" s="354" t="str">
        <f ca="1">IF(B232="+","Unit",IF(ISERROR(OFFSET('HARGA SATUAN'!$E$6,MATCH(RAB!C232,'HARGA SATUAN'!$C$7:$C$1492,0),0)),"",OFFSET('HARGA SATUAN'!$E$6,MATCH(RAB!C232,'HARGA SATUAN'!$C$7:$C$1492,0),0)))</f>
        <v/>
      </c>
      <c r="F232" s="361"/>
      <c r="G232" s="355">
        <f ca="1">IF(ISERROR(OFFSET('HARGA SATUAN'!$I$6,MATCH(RAB!C232,'HARGA SATUAN'!$C$7:$C$1492,0),0)),0,OFFSET('HARGA SATUAN'!$I$6,MATCH(RAB!C232,'HARGA SATUAN'!$C$7:$C$1492,0),0))</f>
        <v>0</v>
      </c>
      <c r="H232" s="356">
        <f t="shared" ca="1" si="40"/>
        <v>0</v>
      </c>
      <c r="I232" s="356">
        <f t="shared" ca="1" si="41"/>
        <v>0</v>
      </c>
      <c r="J232" s="356">
        <f t="shared" ca="1" si="42"/>
        <v>0</v>
      </c>
      <c r="K232" s="357">
        <f t="shared" ca="1" si="43"/>
        <v>0</v>
      </c>
    </row>
    <row r="233" spans="2:11">
      <c r="B233" s="560" t="s">
        <v>1035</v>
      </c>
      <c r="C233" s="561" t="s">
        <v>1640</v>
      </c>
      <c r="D233" s="353" t="str">
        <f ca="1">IF(ISERROR(OFFSET('HARGA SATUAN'!$D$6,MATCH(RAB!C233,'HARGA SATUAN'!$C$7:$C$1492,0),0)),"",OFFSET('HARGA SATUAN'!$D$6,MATCH(RAB!C233,'HARGA SATUAN'!$C$7:$C$1492,0),0))</f>
        <v/>
      </c>
      <c r="E233" s="354" t="str">
        <f ca="1">IF(B233="+","Unit",IF(ISERROR(OFFSET('HARGA SATUAN'!$E$6,MATCH(RAB!C233,'HARGA SATUAN'!$C$7:$C$1492,0),0)),"",OFFSET('HARGA SATUAN'!$E$6,MATCH(RAB!C233,'HARGA SATUAN'!$C$7:$C$1492,0),0)))</f>
        <v>Unit</v>
      </c>
      <c r="F233" s="503">
        <v>2</v>
      </c>
      <c r="G233" s="355">
        <f ca="1">IF(ISERROR(OFFSET('HARGA SATUAN'!$I$6,MATCH(RAB!C233,'HARGA SATUAN'!$C$7:$C$1492,0),0)),0,OFFSET('HARGA SATUAN'!$I$6,MATCH(RAB!C233,'HARGA SATUAN'!$C$7:$C$1492,0),0))</f>
        <v>0</v>
      </c>
      <c r="H233" s="356">
        <f t="shared" ref="H233:H238" ca="1" si="44">IF(OR(D233="MDU",D233="MDU-KD"),(IF($O$3="RAB NON MDU","PLN KD",G233*F233)),0)</f>
        <v>0</v>
      </c>
      <c r="I233" s="356">
        <f t="shared" ref="I233:I238" ca="1" si="45">IF(D233="HDW",G233*F233,0)</f>
        <v>0</v>
      </c>
      <c r="J233" s="356">
        <f t="shared" ref="J233:J238" ca="1" si="46">IF(D233="JASA",G233*F233,0)</f>
        <v>0</v>
      </c>
      <c r="K233" s="357">
        <f t="shared" ref="K233:K238" ca="1" si="47">SUM(H233:J233)</f>
        <v>0</v>
      </c>
    </row>
    <row r="234" spans="2:11">
      <c r="B234" s="560">
        <v>1</v>
      </c>
      <c r="C234" s="561" t="s">
        <v>216</v>
      </c>
      <c r="D234" s="353" t="str">
        <f ca="1">IF(ISERROR(OFFSET('HARGA SATUAN'!$D$6,MATCH(RAB!C234,'HARGA SATUAN'!$C$7:$C$1492,0),0)),"",OFFSET('HARGA SATUAN'!$D$6,MATCH(RAB!C234,'HARGA SATUAN'!$C$7:$C$1492,0),0))</f>
        <v>HDW</v>
      </c>
      <c r="E234" s="354" t="str">
        <f ca="1">IF(B234="+","Unit",IF(ISERROR(OFFSET('HARGA SATUAN'!$E$6,MATCH(RAB!C234,'HARGA SATUAN'!$C$7:$C$1492,0),0)),"",OFFSET('HARGA SATUAN'!$E$6,MATCH(RAB!C234,'HARGA SATUAN'!$C$7:$C$1492,0),0)))</f>
        <v>Bh</v>
      </c>
      <c r="F234" s="503">
        <f>F233*1</f>
        <v>2</v>
      </c>
      <c r="G234" s="355">
        <f ca="1">IF(ISERROR(OFFSET('HARGA SATUAN'!$I$6,MATCH(RAB!C234,'HARGA SATUAN'!$C$7:$C$1492,0),0)),0,OFFSET('HARGA SATUAN'!$I$6,MATCH(RAB!C234,'HARGA SATUAN'!$C$7:$C$1492,0),0))</f>
        <v>116800</v>
      </c>
      <c r="H234" s="356">
        <f t="shared" ca="1" si="44"/>
        <v>0</v>
      </c>
      <c r="I234" s="356">
        <f t="shared" ca="1" si="45"/>
        <v>233600</v>
      </c>
      <c r="J234" s="356">
        <f t="shared" ca="1" si="46"/>
        <v>0</v>
      </c>
      <c r="K234" s="357">
        <f t="shared" ca="1" si="47"/>
        <v>233600</v>
      </c>
    </row>
    <row r="235" spans="2:11">
      <c r="B235" s="560">
        <v>2</v>
      </c>
      <c r="C235" s="561" t="s">
        <v>229</v>
      </c>
      <c r="D235" s="353" t="str">
        <f ca="1">IF(ISERROR(OFFSET('HARGA SATUAN'!$D$6,MATCH(RAB!C235,'HARGA SATUAN'!$C$7:$C$1492,0),0)),"",OFFSET('HARGA SATUAN'!$D$6,MATCH(RAB!C235,'HARGA SATUAN'!$C$7:$C$1492,0),0))</f>
        <v>HDW</v>
      </c>
      <c r="E235" s="354" t="str">
        <f ca="1">IF(B235="+","Unit",IF(ISERROR(OFFSET('HARGA SATUAN'!$E$6,MATCH(RAB!C235,'HARGA SATUAN'!$C$7:$C$1492,0),0)),"",OFFSET('HARGA SATUAN'!$E$6,MATCH(RAB!C235,'HARGA SATUAN'!$C$7:$C$1492,0),0)))</f>
        <v>Bh</v>
      </c>
      <c r="F235" s="503">
        <f>F233*1</f>
        <v>2</v>
      </c>
      <c r="G235" s="355">
        <f ca="1">IF(ISERROR(OFFSET('HARGA SATUAN'!$I$6,MATCH(RAB!C235,'HARGA SATUAN'!$C$7:$C$1492,0),0)),0,OFFSET('HARGA SATUAN'!$I$6,MATCH(RAB!C235,'HARGA SATUAN'!$C$7:$C$1492,0),0))</f>
        <v>4212</v>
      </c>
      <c r="H235" s="356">
        <f t="shared" ca="1" si="44"/>
        <v>0</v>
      </c>
      <c r="I235" s="356">
        <f t="shared" ca="1" si="45"/>
        <v>8424</v>
      </c>
      <c r="J235" s="356">
        <f t="shared" ca="1" si="46"/>
        <v>0</v>
      </c>
      <c r="K235" s="357">
        <f t="shared" ca="1" si="47"/>
        <v>8424</v>
      </c>
    </row>
    <row r="236" spans="2:11">
      <c r="B236" s="560">
        <v>3</v>
      </c>
      <c r="C236" s="561" t="s">
        <v>266</v>
      </c>
      <c r="D236" s="353" t="str">
        <f ca="1">IF(ISERROR(OFFSET('HARGA SATUAN'!$D$6,MATCH(RAB!C236,'HARGA SATUAN'!$C$7:$C$1492,0),0)),"",OFFSET('HARGA SATUAN'!$D$6,MATCH(RAB!C236,'HARGA SATUAN'!$C$7:$C$1492,0),0))</f>
        <v>HDW</v>
      </c>
      <c r="E236" s="354" t="str">
        <f ca="1">IF(B236="+","Unit",IF(ISERROR(OFFSET('HARGA SATUAN'!$E$6,MATCH(RAB!C236,'HARGA SATUAN'!$C$7:$C$1492,0),0)),"",OFFSET('HARGA SATUAN'!$E$6,MATCH(RAB!C236,'HARGA SATUAN'!$C$7:$C$1492,0),0)))</f>
        <v>Mtr</v>
      </c>
      <c r="F236" s="503">
        <f>F233*1</f>
        <v>2</v>
      </c>
      <c r="G236" s="355">
        <f ca="1">IF(ISERROR(OFFSET('HARGA SATUAN'!$I$6,MATCH(RAB!C236,'HARGA SATUAN'!$C$7:$C$1492,0),0)),0,OFFSET('HARGA SATUAN'!$I$6,MATCH(RAB!C236,'HARGA SATUAN'!$C$7:$C$1492,0),0))</f>
        <v>23310</v>
      </c>
      <c r="H236" s="356">
        <f t="shared" ca="1" si="44"/>
        <v>0</v>
      </c>
      <c r="I236" s="356">
        <f t="shared" ca="1" si="45"/>
        <v>46620</v>
      </c>
      <c r="J236" s="356">
        <f t="shared" ca="1" si="46"/>
        <v>0</v>
      </c>
      <c r="K236" s="357">
        <f t="shared" ca="1" si="47"/>
        <v>46620</v>
      </c>
    </row>
    <row r="237" spans="2:11">
      <c r="B237" s="560">
        <v>4</v>
      </c>
      <c r="C237" s="561" t="s">
        <v>35</v>
      </c>
      <c r="D237" s="353" t="str">
        <f ca="1">IF(ISERROR(OFFSET('HARGA SATUAN'!$D$6,MATCH(RAB!C237,'HARGA SATUAN'!$C$7:$C$1492,0),0)),"",OFFSET('HARGA SATUAN'!$D$6,MATCH(RAB!C237,'HARGA SATUAN'!$C$7:$C$1492,0),0))</f>
        <v>HDW</v>
      </c>
      <c r="E237" s="354" t="str">
        <f ca="1">IF(B237="+","Unit",IF(ISERROR(OFFSET('HARGA SATUAN'!$E$6,MATCH(RAB!C237,'HARGA SATUAN'!$C$7:$C$1492,0),0)),"",OFFSET('HARGA SATUAN'!$E$6,MATCH(RAB!C237,'HARGA SATUAN'!$C$7:$C$1492,0),0)))</f>
        <v>Bh</v>
      </c>
      <c r="F237" s="503">
        <f>F233*1</f>
        <v>2</v>
      </c>
      <c r="G237" s="355">
        <f ca="1">IF(ISERROR(OFFSET('HARGA SATUAN'!$I$6,MATCH(RAB!C237,'HARGA SATUAN'!$C$7:$C$1492,0),0)),0,OFFSET('HARGA SATUAN'!$I$6,MATCH(RAB!C237,'HARGA SATUAN'!$C$7:$C$1492,0),0))</f>
        <v>2300</v>
      </c>
      <c r="H237" s="356">
        <f t="shared" ca="1" si="44"/>
        <v>0</v>
      </c>
      <c r="I237" s="356">
        <f t="shared" ca="1" si="45"/>
        <v>4600</v>
      </c>
      <c r="J237" s="356">
        <f t="shared" ca="1" si="46"/>
        <v>0</v>
      </c>
      <c r="K237" s="357">
        <f t="shared" ca="1" si="47"/>
        <v>4600</v>
      </c>
    </row>
    <row r="238" spans="2:11">
      <c r="B238" s="560">
        <v>5</v>
      </c>
      <c r="C238" s="561" t="s">
        <v>631</v>
      </c>
      <c r="D238" s="353" t="str">
        <f ca="1">IF(ISERROR(OFFSET('HARGA SATUAN'!$D$6,MATCH(RAB!C238,'HARGA SATUAN'!$C$7:$C$1492,0),0)),"",OFFSET('HARGA SATUAN'!$D$6,MATCH(RAB!C238,'HARGA SATUAN'!$C$7:$C$1492,0),0))</f>
        <v>JASA</v>
      </c>
      <c r="E238" s="354" t="str">
        <f ca="1">IF(B238="+","Unit",IF(ISERROR(OFFSET('HARGA SATUAN'!$E$6,MATCH(RAB!C238,'HARGA SATUAN'!$C$7:$C$1492,0),0)),"",OFFSET('HARGA SATUAN'!$E$6,MATCH(RAB!C238,'HARGA SATUAN'!$C$7:$C$1492,0),0)))</f>
        <v>Unit</v>
      </c>
      <c r="F238" s="503">
        <f>F233*1</f>
        <v>2</v>
      </c>
      <c r="G238" s="355">
        <f ca="1">IF(ISERROR(OFFSET('HARGA SATUAN'!$I$6,MATCH(RAB!C238,'HARGA SATUAN'!$C$7:$C$1492,0),0)),0,OFFSET('HARGA SATUAN'!$I$6,MATCH(RAB!C238,'HARGA SATUAN'!$C$7:$C$1492,0),0))</f>
        <v>30700</v>
      </c>
      <c r="H238" s="356">
        <f t="shared" ca="1" si="44"/>
        <v>0</v>
      </c>
      <c r="I238" s="356">
        <f t="shared" ca="1" si="45"/>
        <v>0</v>
      </c>
      <c r="J238" s="356">
        <f t="shared" ca="1" si="46"/>
        <v>61400</v>
      </c>
      <c r="K238" s="357">
        <f t="shared" ca="1" si="47"/>
        <v>61400</v>
      </c>
    </row>
    <row r="239" spans="2:11">
      <c r="B239" s="491"/>
      <c r="C239" s="494"/>
      <c r="D239" s="353"/>
      <c r="E239" s="354"/>
      <c r="F239" s="361"/>
      <c r="G239" s="355"/>
      <c r="H239" s="356"/>
      <c r="I239" s="356"/>
      <c r="J239" s="356"/>
      <c r="K239" s="357"/>
    </row>
    <row r="240" spans="2:11">
      <c r="B240" s="491" t="s">
        <v>1035</v>
      </c>
      <c r="C240" s="494" t="s">
        <v>1620</v>
      </c>
      <c r="D240" s="353" t="str">
        <f ca="1">IF(ISERROR(OFFSET('HARGA SATUAN'!$D$6,MATCH(RAB!C240,'HARGA SATUAN'!$C$7:$C$1492,0),0)),"",OFFSET('HARGA SATUAN'!$D$6,MATCH(RAB!C240,'HARGA SATUAN'!$C$7:$C$1492,0),0))</f>
        <v/>
      </c>
      <c r="E240" s="354" t="str">
        <f ca="1">IF(B240="+","Unit",IF(ISERROR(OFFSET('HARGA SATUAN'!$E$6,MATCH(RAB!C240,'HARGA SATUAN'!$C$7:$C$1492,0),0)),"",OFFSET('HARGA SATUAN'!$E$6,MATCH(RAB!C240,'HARGA SATUAN'!$C$7:$C$1492,0),0)))</f>
        <v>Unit</v>
      </c>
      <c r="F240" s="503">
        <v>1</v>
      </c>
      <c r="G240" s="355">
        <f ca="1">IF(ISERROR(OFFSET('HARGA SATUAN'!$I$6,MATCH(RAB!C240,'HARGA SATUAN'!$C$7:$C$1492,0),0)),0,OFFSET('HARGA SATUAN'!$I$6,MATCH(RAB!C240,'HARGA SATUAN'!$C$7:$C$1492,0),0))</f>
        <v>0</v>
      </c>
      <c r="H240" s="356">
        <f t="shared" ca="1" si="40"/>
        <v>0</v>
      </c>
      <c r="I240" s="356">
        <f t="shared" ca="1" si="41"/>
        <v>0</v>
      </c>
      <c r="J240" s="356">
        <f t="shared" ca="1" si="42"/>
        <v>0</v>
      </c>
      <c r="K240" s="357">
        <f t="shared" ca="1" si="43"/>
        <v>0</v>
      </c>
    </row>
    <row r="241" spans="2:11">
      <c r="B241" s="491">
        <v>1</v>
      </c>
      <c r="C241" s="494" t="s">
        <v>598</v>
      </c>
      <c r="D241" s="353" t="str">
        <f ca="1">IF(ISERROR(OFFSET('HARGA SATUAN'!$D$6,MATCH(RAB!C241,'HARGA SATUAN'!$C$7:$C$1492,0),0)),"",OFFSET('HARGA SATUAN'!$D$6,MATCH(RAB!C241,'HARGA SATUAN'!$C$7:$C$1492,0),0))</f>
        <v>HDW</v>
      </c>
      <c r="E241" s="354" t="str">
        <f ca="1">IF(B241="+","Unit",IF(ISERROR(OFFSET('HARGA SATUAN'!$E$6,MATCH(RAB!C241,'HARGA SATUAN'!$C$7:$C$1492,0),0)),"",OFFSET('HARGA SATUAN'!$E$6,MATCH(RAB!C241,'HARGA SATUAN'!$C$7:$C$1492,0),0)))</f>
        <v>Bh</v>
      </c>
      <c r="F241" s="503">
        <f>F240*1</f>
        <v>1</v>
      </c>
      <c r="G241" s="355">
        <f ca="1">IF(ISERROR(OFFSET('HARGA SATUAN'!$I$6,MATCH(RAB!C241,'HARGA SATUAN'!$C$7:$C$1492,0),0)),0,OFFSET('HARGA SATUAN'!$I$6,MATCH(RAB!C241,'HARGA SATUAN'!$C$7:$C$1492,0),0))</f>
        <v>3965</v>
      </c>
      <c r="H241" s="356">
        <f t="shared" ca="1" si="40"/>
        <v>0</v>
      </c>
      <c r="I241" s="356">
        <f t="shared" ca="1" si="41"/>
        <v>3965</v>
      </c>
      <c r="J241" s="356">
        <f t="shared" ca="1" si="42"/>
        <v>0</v>
      </c>
      <c r="K241" s="357">
        <f t="shared" ca="1" si="43"/>
        <v>3965</v>
      </c>
    </row>
    <row r="242" spans="2:11">
      <c r="B242" s="491">
        <v>2</v>
      </c>
      <c r="C242" s="494" t="s">
        <v>474</v>
      </c>
      <c r="D242" s="353" t="str">
        <f ca="1">IF(ISERROR(OFFSET('HARGA SATUAN'!$D$6,MATCH(RAB!C242,'HARGA SATUAN'!$C$7:$C$1492,0),0)),"",OFFSET('HARGA SATUAN'!$D$6,MATCH(RAB!C242,'HARGA SATUAN'!$C$7:$C$1492,0),0))</f>
        <v>HDW</v>
      </c>
      <c r="E242" s="354" t="str">
        <f ca="1">IF(B242="+","Unit",IF(ISERROR(OFFSET('HARGA SATUAN'!$E$6,MATCH(RAB!C242,'HARGA SATUAN'!$C$7:$C$1492,0),0)),"",OFFSET('HARGA SATUAN'!$E$6,MATCH(RAB!C242,'HARGA SATUAN'!$C$7:$C$1492,0),0)))</f>
        <v>Bh</v>
      </c>
      <c r="F242" s="503">
        <f>F240*1</f>
        <v>1</v>
      </c>
      <c r="G242" s="355">
        <f ca="1">IF(ISERROR(OFFSET('HARGA SATUAN'!$I$6,MATCH(RAB!C242,'HARGA SATUAN'!$C$7:$C$1492,0),0)),0,OFFSET('HARGA SATUAN'!$I$6,MATCH(RAB!C242,'HARGA SATUAN'!$C$7:$C$1492,0),0))</f>
        <v>3711.24</v>
      </c>
      <c r="H242" s="356">
        <f t="shared" ca="1" si="40"/>
        <v>0</v>
      </c>
      <c r="I242" s="356">
        <f t="shared" ca="1" si="41"/>
        <v>3711.24</v>
      </c>
      <c r="J242" s="356">
        <f t="shared" ca="1" si="42"/>
        <v>0</v>
      </c>
      <c r="K242" s="357">
        <f t="shared" ca="1" si="43"/>
        <v>3711.24</v>
      </c>
    </row>
    <row r="243" spans="2:11">
      <c r="B243" s="491">
        <v>3</v>
      </c>
      <c r="C243" s="494" t="s">
        <v>266</v>
      </c>
      <c r="D243" s="353" t="str">
        <f ca="1">IF(ISERROR(OFFSET('HARGA SATUAN'!$D$6,MATCH(RAB!C243,'HARGA SATUAN'!$C$7:$C$1492,0),0)),"",OFFSET('HARGA SATUAN'!$D$6,MATCH(RAB!C243,'HARGA SATUAN'!$C$7:$C$1492,0),0))</f>
        <v>HDW</v>
      </c>
      <c r="E243" s="354" t="str">
        <f ca="1">IF(B243="+","Unit",IF(ISERROR(OFFSET('HARGA SATUAN'!$E$6,MATCH(RAB!C243,'HARGA SATUAN'!$C$7:$C$1492,0),0)),"",OFFSET('HARGA SATUAN'!$E$6,MATCH(RAB!C243,'HARGA SATUAN'!$C$7:$C$1492,0),0)))</f>
        <v>Mtr</v>
      </c>
      <c r="F243" s="503">
        <f>F240*1</f>
        <v>1</v>
      </c>
      <c r="G243" s="355">
        <f ca="1">IF(ISERROR(OFFSET('HARGA SATUAN'!$I$6,MATCH(RAB!C243,'HARGA SATUAN'!$C$7:$C$1492,0),0)),0,OFFSET('HARGA SATUAN'!$I$6,MATCH(RAB!C243,'HARGA SATUAN'!$C$7:$C$1492,0),0))</f>
        <v>23310</v>
      </c>
      <c r="H243" s="356">
        <f t="shared" ca="1" si="40"/>
        <v>0</v>
      </c>
      <c r="I243" s="356">
        <f t="shared" ca="1" si="41"/>
        <v>23310</v>
      </c>
      <c r="J243" s="356">
        <f t="shared" ca="1" si="42"/>
        <v>0</v>
      </c>
      <c r="K243" s="357">
        <f t="shared" ca="1" si="43"/>
        <v>23310</v>
      </c>
    </row>
    <row r="244" spans="2:11">
      <c r="B244" s="491">
        <v>4</v>
      </c>
      <c r="C244" s="494" t="s">
        <v>35</v>
      </c>
      <c r="D244" s="353" t="str">
        <f ca="1">IF(ISERROR(OFFSET('HARGA SATUAN'!$D$6,MATCH(RAB!C244,'HARGA SATUAN'!$C$7:$C$1492,0),0)),"",OFFSET('HARGA SATUAN'!$D$6,MATCH(RAB!C244,'HARGA SATUAN'!$C$7:$C$1492,0),0))</f>
        <v>HDW</v>
      </c>
      <c r="E244" s="354" t="str">
        <f ca="1">IF(B244="+","Unit",IF(ISERROR(OFFSET('HARGA SATUAN'!$E$6,MATCH(RAB!C244,'HARGA SATUAN'!$C$7:$C$1492,0),0)),"",OFFSET('HARGA SATUAN'!$E$6,MATCH(RAB!C244,'HARGA SATUAN'!$C$7:$C$1492,0),0)))</f>
        <v>Bh</v>
      </c>
      <c r="F244" s="503">
        <f>F240*1</f>
        <v>1</v>
      </c>
      <c r="G244" s="355">
        <f ca="1">IF(ISERROR(OFFSET('HARGA SATUAN'!$I$6,MATCH(RAB!C244,'HARGA SATUAN'!$C$7:$C$1492,0),0)),0,OFFSET('HARGA SATUAN'!$I$6,MATCH(RAB!C244,'HARGA SATUAN'!$C$7:$C$1492,0),0))</f>
        <v>2300</v>
      </c>
      <c r="H244" s="356">
        <f t="shared" ca="1" si="40"/>
        <v>0</v>
      </c>
      <c r="I244" s="356">
        <f t="shared" ca="1" si="41"/>
        <v>2300</v>
      </c>
      <c r="J244" s="356">
        <f t="shared" ca="1" si="42"/>
        <v>0</v>
      </c>
      <c r="K244" s="357">
        <f t="shared" ca="1" si="43"/>
        <v>2300</v>
      </c>
    </row>
    <row r="245" spans="2:11">
      <c r="B245" s="491">
        <v>5</v>
      </c>
      <c r="C245" s="494" t="s">
        <v>632</v>
      </c>
      <c r="D245" s="353" t="str">
        <f ca="1">IF(ISERROR(OFFSET('HARGA SATUAN'!$D$6,MATCH(RAB!C245,'HARGA SATUAN'!$C$7:$C$1492,0),0)),"",OFFSET('HARGA SATUAN'!$D$6,MATCH(RAB!C245,'HARGA SATUAN'!$C$7:$C$1492,0),0))</f>
        <v>JASA</v>
      </c>
      <c r="E245" s="354" t="str">
        <f ca="1">IF(B245="+","Unit",IF(ISERROR(OFFSET('HARGA SATUAN'!$E$6,MATCH(RAB!C245,'HARGA SATUAN'!$C$7:$C$1492,0),0)),"",OFFSET('HARGA SATUAN'!$E$6,MATCH(RAB!C245,'HARGA SATUAN'!$C$7:$C$1492,0),0)))</f>
        <v>Unit</v>
      </c>
      <c r="F245" s="503">
        <f>F240*1</f>
        <v>1</v>
      </c>
      <c r="G245" s="355">
        <f ca="1">IF(ISERROR(OFFSET('HARGA SATUAN'!$I$6,MATCH(RAB!C245,'HARGA SATUAN'!$C$7:$C$1492,0),0)),0,OFFSET('HARGA SATUAN'!$I$6,MATCH(RAB!C245,'HARGA SATUAN'!$C$7:$C$1492,0),0))</f>
        <v>22700</v>
      </c>
      <c r="H245" s="356">
        <f t="shared" ca="1" si="40"/>
        <v>0</v>
      </c>
      <c r="I245" s="356">
        <f t="shared" ca="1" si="41"/>
        <v>0</v>
      </c>
      <c r="J245" s="356">
        <f t="shared" ca="1" si="42"/>
        <v>22700</v>
      </c>
      <c r="K245" s="357">
        <f t="shared" ca="1" si="43"/>
        <v>22700</v>
      </c>
    </row>
    <row r="246" spans="2:11">
      <c r="B246" s="491"/>
      <c r="C246" s="494"/>
      <c r="D246" s="353" t="str">
        <f ca="1">IF(ISERROR(OFFSET('HARGA SATUAN'!$D$6,MATCH(RAB!C246,'HARGA SATUAN'!$C$7:$C$1492,0),0)),"",OFFSET('HARGA SATUAN'!$D$6,MATCH(RAB!C246,'HARGA SATUAN'!$C$7:$C$1492,0),0))</f>
        <v/>
      </c>
      <c r="E246" s="354" t="str">
        <f ca="1">IF(B246="+","Unit",IF(ISERROR(OFFSET('HARGA SATUAN'!$E$6,MATCH(RAB!C246,'HARGA SATUAN'!$C$7:$C$1492,0),0)),"",OFFSET('HARGA SATUAN'!$E$6,MATCH(RAB!C246,'HARGA SATUAN'!$C$7:$C$1492,0),0)))</f>
        <v/>
      </c>
      <c r="F246" s="361"/>
      <c r="G246" s="355">
        <f ca="1">IF(ISERROR(OFFSET('HARGA SATUAN'!$I$6,MATCH(RAB!C246,'HARGA SATUAN'!$C$7:$C$1492,0),0)),0,OFFSET('HARGA SATUAN'!$I$6,MATCH(RAB!C246,'HARGA SATUAN'!$C$7:$C$1492,0),0))</f>
        <v>0</v>
      </c>
      <c r="H246" s="356">
        <f t="shared" ca="1" si="40"/>
        <v>0</v>
      </c>
      <c r="I246" s="356">
        <f t="shared" ca="1" si="41"/>
        <v>0</v>
      </c>
      <c r="J246" s="356">
        <f t="shared" ca="1" si="42"/>
        <v>0</v>
      </c>
      <c r="K246" s="357">
        <f t="shared" ca="1" si="43"/>
        <v>0</v>
      </c>
    </row>
    <row r="247" spans="2:11">
      <c r="B247" s="560" t="s">
        <v>1035</v>
      </c>
      <c r="C247" s="561" t="s">
        <v>1635</v>
      </c>
      <c r="D247" s="353" t="str">
        <f ca="1">IF(ISERROR(OFFSET('HARGA SATUAN'!$D$6,MATCH(RAB!C247,'HARGA SATUAN'!$C$7:$C$1492,0),0)),"",OFFSET('HARGA SATUAN'!$D$6,MATCH(RAB!C247,'HARGA SATUAN'!$C$7:$C$1492,0),0))</f>
        <v/>
      </c>
      <c r="E247" s="354" t="str">
        <f ca="1">IF(B247="+","Unit",IF(ISERROR(OFFSET('HARGA SATUAN'!$E$6,MATCH(RAB!C247,'HARGA SATUAN'!$C$7:$C$1492,0),0)),"",OFFSET('HARGA SATUAN'!$E$6,MATCH(RAB!C247,'HARGA SATUAN'!$C$7:$C$1492,0),0)))</f>
        <v>Unit</v>
      </c>
      <c r="F247" s="559">
        <v>8</v>
      </c>
      <c r="G247" s="355">
        <f ca="1">IF(ISERROR(OFFSET('HARGA SATUAN'!$I$6,MATCH(RAB!C247,'HARGA SATUAN'!$C$7:$C$1492,0),0)),0,OFFSET('HARGA SATUAN'!$I$6,MATCH(RAB!C247,'HARGA SATUAN'!$C$7:$C$1492,0),0))</f>
        <v>0</v>
      </c>
      <c r="H247" s="356">
        <f t="shared" ref="H247:H253" ca="1" si="48">IF(OR(D247="MDU",D247="MDU-KD"),(IF($O$3="RAB NON MDU","PLN KD",G247*F247)),0)</f>
        <v>0</v>
      </c>
      <c r="I247" s="356">
        <f t="shared" ref="I247:I253" ca="1" si="49">IF(D247="HDW",G247*F247,0)</f>
        <v>0</v>
      </c>
      <c r="J247" s="356">
        <f t="shared" ref="J247:J253" ca="1" si="50">IF(D247="JASA",G247*F247,0)</f>
        <v>0</v>
      </c>
      <c r="K247" s="357">
        <f t="shared" ref="K247:K253" ca="1" si="51">SUM(H247:J247)</f>
        <v>0</v>
      </c>
    </row>
    <row r="248" spans="2:11">
      <c r="B248" s="560">
        <v>1</v>
      </c>
      <c r="C248" s="561" t="s">
        <v>159</v>
      </c>
      <c r="D248" s="353" t="str">
        <f ca="1">IF(ISERROR(OFFSET('HARGA SATUAN'!$D$6,MATCH(RAB!C248,'HARGA SATUAN'!$C$7:$C$1492,0),0)),"",OFFSET('HARGA SATUAN'!$D$6,MATCH(RAB!C248,'HARGA SATUAN'!$C$7:$C$1492,0),0))</f>
        <v>HDW</v>
      </c>
      <c r="E248" s="354" t="str">
        <f ca="1">IF(B248="+","Unit",IF(ISERROR(OFFSET('HARGA SATUAN'!$E$6,MATCH(RAB!C248,'HARGA SATUAN'!$C$7:$C$1492,0),0)),"",OFFSET('HARGA SATUAN'!$E$6,MATCH(RAB!C248,'HARGA SATUAN'!$C$7:$C$1492,0),0)))</f>
        <v>Bh</v>
      </c>
      <c r="F248" s="559">
        <f>F247*1</f>
        <v>8</v>
      </c>
      <c r="G248" s="355">
        <f ca="1">IF(ISERROR(OFFSET('HARGA SATUAN'!$I$6,MATCH(RAB!C248,'HARGA SATUAN'!$C$7:$C$1492,0),0)),0,OFFSET('HARGA SATUAN'!$I$6,MATCH(RAB!C248,'HARGA SATUAN'!$C$7:$C$1492,0),0))</f>
        <v>45500</v>
      </c>
      <c r="H248" s="356">
        <f t="shared" ca="1" si="48"/>
        <v>0</v>
      </c>
      <c r="I248" s="356">
        <f t="shared" ca="1" si="49"/>
        <v>364000</v>
      </c>
      <c r="J248" s="356">
        <f t="shared" ca="1" si="50"/>
        <v>0</v>
      </c>
      <c r="K248" s="357">
        <f t="shared" ca="1" si="51"/>
        <v>364000</v>
      </c>
    </row>
    <row r="249" spans="2:11">
      <c r="B249" s="560">
        <v>2</v>
      </c>
      <c r="C249" s="561" t="s">
        <v>264</v>
      </c>
      <c r="D249" s="353" t="str">
        <f ca="1">IF(ISERROR(OFFSET('HARGA SATUAN'!$D$6,MATCH(RAB!C249,'HARGA SATUAN'!$C$7:$C$1492,0),0)),"",OFFSET('HARGA SATUAN'!$D$6,MATCH(RAB!C249,'HARGA SATUAN'!$C$7:$C$1492,0),0))</f>
        <v>HDW</v>
      </c>
      <c r="E249" s="354" t="str">
        <f ca="1">IF(B249="+","Unit",IF(ISERROR(OFFSET('HARGA SATUAN'!$E$6,MATCH(RAB!C249,'HARGA SATUAN'!$C$7:$C$1492,0),0)),"",OFFSET('HARGA SATUAN'!$E$6,MATCH(RAB!C249,'HARGA SATUAN'!$C$7:$C$1492,0),0)))</f>
        <v>Bh</v>
      </c>
      <c r="F249" s="559">
        <f>F247*1</f>
        <v>8</v>
      </c>
      <c r="G249" s="355">
        <f ca="1">IF(ISERROR(OFFSET('HARGA SATUAN'!$I$6,MATCH(RAB!C249,'HARGA SATUAN'!$C$7:$C$1492,0),0)),0,OFFSET('HARGA SATUAN'!$I$6,MATCH(RAB!C249,'HARGA SATUAN'!$C$7:$C$1492,0),0))</f>
        <v>28000</v>
      </c>
      <c r="H249" s="356">
        <f t="shared" ca="1" si="48"/>
        <v>0</v>
      </c>
      <c r="I249" s="356">
        <f t="shared" ca="1" si="49"/>
        <v>224000</v>
      </c>
      <c r="J249" s="356">
        <f t="shared" ca="1" si="50"/>
        <v>0</v>
      </c>
      <c r="K249" s="357">
        <f t="shared" ca="1" si="51"/>
        <v>224000</v>
      </c>
    </row>
    <row r="250" spans="2:11">
      <c r="B250" s="560">
        <v>3</v>
      </c>
      <c r="C250" s="561" t="s">
        <v>38</v>
      </c>
      <c r="D250" s="353" t="str">
        <f ca="1">IF(ISERROR(OFFSET('HARGA SATUAN'!$D$6,MATCH(RAB!C250,'HARGA SATUAN'!$C$7:$C$1492,0),0)),"",OFFSET('HARGA SATUAN'!$D$6,MATCH(RAB!C250,'HARGA SATUAN'!$C$7:$C$1492,0),0))</f>
        <v>HDW</v>
      </c>
      <c r="E250" s="354" t="str">
        <f ca="1">IF(B250="+","Unit",IF(ISERROR(OFFSET('HARGA SATUAN'!$E$6,MATCH(RAB!C250,'HARGA SATUAN'!$C$7:$C$1492,0),0)),"",OFFSET('HARGA SATUAN'!$E$6,MATCH(RAB!C250,'HARGA SATUAN'!$C$7:$C$1492,0),0)))</f>
        <v>Mtr</v>
      </c>
      <c r="F250" s="503">
        <f>F247*0.8</f>
        <v>6.4</v>
      </c>
      <c r="G250" s="355">
        <f ca="1">IF(ISERROR(OFFSET('HARGA SATUAN'!$I$6,MATCH(RAB!C250,'HARGA SATUAN'!$C$7:$C$1492,0),0)),0,OFFSET('HARGA SATUAN'!$I$6,MATCH(RAB!C250,'HARGA SATUAN'!$C$7:$C$1492,0),0))</f>
        <v>8550</v>
      </c>
      <c r="H250" s="356">
        <f t="shared" ca="1" si="48"/>
        <v>0</v>
      </c>
      <c r="I250" s="356">
        <f t="shared" ca="1" si="49"/>
        <v>54720</v>
      </c>
      <c r="J250" s="356">
        <f t="shared" ca="1" si="50"/>
        <v>0</v>
      </c>
      <c r="K250" s="357">
        <f t="shared" ca="1" si="51"/>
        <v>54720</v>
      </c>
    </row>
    <row r="251" spans="2:11">
      <c r="B251" s="560">
        <v>4</v>
      </c>
      <c r="C251" s="561" t="s">
        <v>26</v>
      </c>
      <c r="D251" s="353" t="str">
        <f ca="1">IF(ISERROR(OFFSET('HARGA SATUAN'!$D$6,MATCH(RAB!C251,'HARGA SATUAN'!$C$7:$C$1492,0),0)),"",OFFSET('HARGA SATUAN'!$D$6,MATCH(RAB!C251,'HARGA SATUAN'!$C$7:$C$1492,0),0))</f>
        <v>HDW</v>
      </c>
      <c r="E251" s="354" t="str">
        <f ca="1">IF(B251="+","Unit",IF(ISERROR(OFFSET('HARGA SATUAN'!$E$6,MATCH(RAB!C251,'HARGA SATUAN'!$C$7:$C$1492,0),0)),"",OFFSET('HARGA SATUAN'!$E$6,MATCH(RAB!C251,'HARGA SATUAN'!$C$7:$C$1492,0),0)))</f>
        <v>Bh</v>
      </c>
      <c r="F251" s="503">
        <f>F247*1</f>
        <v>8</v>
      </c>
      <c r="G251" s="355">
        <f ca="1">IF(ISERROR(OFFSET('HARGA SATUAN'!$I$6,MATCH(RAB!C251,'HARGA SATUAN'!$C$7:$C$1492,0),0)),0,OFFSET('HARGA SATUAN'!$I$6,MATCH(RAB!C251,'HARGA SATUAN'!$C$7:$C$1492,0),0))</f>
        <v>2500</v>
      </c>
      <c r="H251" s="356">
        <f t="shared" ca="1" si="48"/>
        <v>0</v>
      </c>
      <c r="I251" s="356">
        <f t="shared" ca="1" si="49"/>
        <v>20000</v>
      </c>
      <c r="J251" s="356">
        <f t="shared" ca="1" si="50"/>
        <v>0</v>
      </c>
      <c r="K251" s="357">
        <f t="shared" ca="1" si="51"/>
        <v>20000</v>
      </c>
    </row>
    <row r="252" spans="2:11">
      <c r="B252" s="560">
        <v>5</v>
      </c>
      <c r="C252" s="561" t="s">
        <v>623</v>
      </c>
      <c r="D252" s="353" t="str">
        <f ca="1">IF(ISERROR(OFFSET('HARGA SATUAN'!$D$6,MATCH(RAB!C252,'HARGA SATUAN'!$C$7:$C$1492,0),0)),"",OFFSET('HARGA SATUAN'!$D$6,MATCH(RAB!C252,'HARGA SATUAN'!$C$7:$C$1492,0),0))</f>
        <v>JASA</v>
      </c>
      <c r="E252" s="354" t="str">
        <f ca="1">IF(B252="+","Unit",IF(ISERROR(OFFSET('HARGA SATUAN'!$E$6,MATCH(RAB!C252,'HARGA SATUAN'!$C$7:$C$1492,0),0)),"",OFFSET('HARGA SATUAN'!$E$6,MATCH(RAB!C252,'HARGA SATUAN'!$C$7:$C$1492,0),0)))</f>
        <v>Unit</v>
      </c>
      <c r="F252" s="503">
        <f>F247*1</f>
        <v>8</v>
      </c>
      <c r="G252" s="355">
        <f ca="1">IF(ISERROR(OFFSET('HARGA SATUAN'!$I$6,MATCH(RAB!C252,'HARGA SATUAN'!$C$7:$C$1492,0),0)),0,OFFSET('HARGA SATUAN'!$I$6,MATCH(RAB!C252,'HARGA SATUAN'!$C$7:$C$1492,0),0))</f>
        <v>33200</v>
      </c>
      <c r="H252" s="356">
        <f t="shared" ca="1" si="48"/>
        <v>0</v>
      </c>
      <c r="I252" s="356">
        <f t="shared" ca="1" si="49"/>
        <v>0</v>
      </c>
      <c r="J252" s="356">
        <f t="shared" ca="1" si="50"/>
        <v>265600</v>
      </c>
      <c r="K252" s="357">
        <f t="shared" ca="1" si="51"/>
        <v>265600</v>
      </c>
    </row>
    <row r="253" spans="2:11">
      <c r="B253" s="491"/>
      <c r="C253" s="494"/>
      <c r="D253" s="353" t="str">
        <f ca="1">IF(ISERROR(OFFSET('HARGA SATUAN'!$D$6,MATCH(RAB!C253,'HARGA SATUAN'!$C$7:$C$1492,0),0)),"",OFFSET('HARGA SATUAN'!$D$6,MATCH(RAB!C253,'HARGA SATUAN'!$C$7:$C$1492,0),0))</f>
        <v/>
      </c>
      <c r="E253" s="354" t="str">
        <f ca="1">IF(B253="+","Unit",IF(ISERROR(OFFSET('HARGA SATUAN'!$E$6,MATCH(RAB!C253,'HARGA SATUAN'!$C$7:$C$1492,0),0)),"",OFFSET('HARGA SATUAN'!$E$6,MATCH(RAB!C253,'HARGA SATUAN'!$C$7:$C$1492,0),0)))</f>
        <v/>
      </c>
      <c r="F253" s="361"/>
      <c r="G253" s="355">
        <f ca="1">IF(ISERROR(OFFSET('HARGA SATUAN'!$I$6,MATCH(RAB!C253,'HARGA SATUAN'!$C$7:$C$1492,0),0)),0,OFFSET('HARGA SATUAN'!$I$6,MATCH(RAB!C253,'HARGA SATUAN'!$C$7:$C$1492,0),0))</f>
        <v>0</v>
      </c>
      <c r="H253" s="356">
        <f t="shared" ca="1" si="48"/>
        <v>0</v>
      </c>
      <c r="I253" s="356">
        <f t="shared" ca="1" si="49"/>
        <v>0</v>
      </c>
      <c r="J253" s="356">
        <f t="shared" ca="1" si="50"/>
        <v>0</v>
      </c>
      <c r="K253" s="357">
        <f t="shared" ca="1" si="51"/>
        <v>0</v>
      </c>
    </row>
    <row r="254" spans="2:11">
      <c r="B254" s="560" t="s">
        <v>1035</v>
      </c>
      <c r="C254" s="561" t="s">
        <v>1639</v>
      </c>
      <c r="D254" s="353" t="str">
        <f ca="1">IF(ISERROR(OFFSET('HARGA SATUAN'!$D$6,MATCH(RAB!C254,'HARGA SATUAN'!$C$7:$C$1492,0),0)),"",OFFSET('HARGA SATUAN'!$D$6,MATCH(RAB!C254,'HARGA SATUAN'!$C$7:$C$1492,0),0))</f>
        <v/>
      </c>
      <c r="E254" s="354" t="str">
        <f ca="1">IF(B254="+","Unit",IF(ISERROR(OFFSET('HARGA SATUAN'!$E$6,MATCH(RAB!C254,'HARGA SATUAN'!$C$7:$C$1492,0),0)),"",OFFSET('HARGA SATUAN'!$E$6,MATCH(RAB!C254,'HARGA SATUAN'!$C$7:$C$1492,0),0)))</f>
        <v>Unit</v>
      </c>
      <c r="F254" s="503">
        <v>2</v>
      </c>
      <c r="G254" s="355">
        <f ca="1">IF(ISERROR(OFFSET('HARGA SATUAN'!$I$6,MATCH(RAB!C254,'HARGA SATUAN'!$C$7:$C$1492,0),0)),0,OFFSET('HARGA SATUAN'!$I$6,MATCH(RAB!C254,'HARGA SATUAN'!$C$7:$C$1492,0),0))</f>
        <v>0</v>
      </c>
      <c r="H254" s="356">
        <f t="shared" ref="H254:H265" ca="1" si="52">IF(OR(D254="MDU",D254="MDU-KD"),(IF($O$3="RAB NON MDU","PLN KD",G254*F254)),0)</f>
        <v>0</v>
      </c>
      <c r="I254" s="356">
        <f t="shared" ref="I254:I265" ca="1" si="53">IF(D254="HDW",G254*F254,0)</f>
        <v>0</v>
      </c>
      <c r="J254" s="356">
        <f t="shared" ref="J254:J265" ca="1" si="54">IF(D254="JASA",G254*F254,0)</f>
        <v>0</v>
      </c>
      <c r="K254" s="357">
        <f t="shared" ref="K254:K265" ca="1" si="55">SUM(H254:J254)</f>
        <v>0</v>
      </c>
    </row>
    <row r="255" spans="2:11">
      <c r="B255" s="560">
        <v>1</v>
      </c>
      <c r="C255" s="561" t="s">
        <v>149</v>
      </c>
      <c r="D255" s="353" t="str">
        <f ca="1">IF(ISERROR(OFFSET('HARGA SATUAN'!$D$6,MATCH(RAB!C255,'HARGA SATUAN'!$C$7:$C$1492,0),0)),"",OFFSET('HARGA SATUAN'!$D$6,MATCH(RAB!C255,'HARGA SATUAN'!$C$7:$C$1492,0),0))</f>
        <v>HDW</v>
      </c>
      <c r="E255" s="354" t="str">
        <f ca="1">IF(B255="+","Unit",IF(ISERROR(OFFSET('HARGA SATUAN'!$E$6,MATCH(RAB!C255,'HARGA SATUAN'!$C$7:$C$1492,0),0)),"",OFFSET('HARGA SATUAN'!$E$6,MATCH(RAB!C255,'HARGA SATUAN'!$C$7:$C$1492,0),0)))</f>
        <v>Set</v>
      </c>
      <c r="F255" s="503">
        <f>F254*1</f>
        <v>2</v>
      </c>
      <c r="G255" s="355">
        <f ca="1">IF(ISERROR(OFFSET('HARGA SATUAN'!$I$6,MATCH(RAB!C255,'HARGA SATUAN'!$C$7:$C$1492,0),0)),0,OFFSET('HARGA SATUAN'!$I$6,MATCH(RAB!C255,'HARGA SATUAN'!$C$7:$C$1492,0),0))</f>
        <v>67800</v>
      </c>
      <c r="H255" s="356">
        <f t="shared" ca="1" si="52"/>
        <v>0</v>
      </c>
      <c r="I255" s="356">
        <f t="shared" ca="1" si="53"/>
        <v>135600</v>
      </c>
      <c r="J255" s="356">
        <f t="shared" ca="1" si="54"/>
        <v>0</v>
      </c>
      <c r="K255" s="357">
        <f t="shared" ca="1" si="55"/>
        <v>135600</v>
      </c>
    </row>
    <row r="256" spans="2:11">
      <c r="B256" s="560">
        <v>2</v>
      </c>
      <c r="C256" s="561" t="s">
        <v>179</v>
      </c>
      <c r="D256" s="353" t="str">
        <f ca="1">IF(ISERROR(OFFSET('HARGA SATUAN'!$D$6,MATCH(RAB!C256,'HARGA SATUAN'!$C$7:$C$1492,0),0)),"",OFFSET('HARGA SATUAN'!$D$6,MATCH(RAB!C256,'HARGA SATUAN'!$C$7:$C$1492,0),0))</f>
        <v>HDW</v>
      </c>
      <c r="E256" s="354" t="str">
        <f ca="1">IF(B256="+","Unit",IF(ISERROR(OFFSET('HARGA SATUAN'!$E$6,MATCH(RAB!C256,'HARGA SATUAN'!$C$7:$C$1492,0),0)),"",OFFSET('HARGA SATUAN'!$E$6,MATCH(RAB!C256,'HARGA SATUAN'!$C$7:$C$1492,0),0)))</f>
        <v>Bh</v>
      </c>
      <c r="F256" s="503">
        <f>F254*1</f>
        <v>2</v>
      </c>
      <c r="G256" s="355">
        <f ca="1">IF(ISERROR(OFFSET('HARGA SATUAN'!$I$6,MATCH(RAB!C256,'HARGA SATUAN'!$C$7:$C$1492,0),0)),0,OFFSET('HARGA SATUAN'!$I$6,MATCH(RAB!C256,'HARGA SATUAN'!$C$7:$C$1492,0),0))</f>
        <v>15500</v>
      </c>
      <c r="H256" s="356">
        <f t="shared" ca="1" si="52"/>
        <v>0</v>
      </c>
      <c r="I256" s="356">
        <f t="shared" ca="1" si="53"/>
        <v>31000</v>
      </c>
      <c r="J256" s="356">
        <f t="shared" ca="1" si="54"/>
        <v>0</v>
      </c>
      <c r="K256" s="357">
        <f t="shared" ca="1" si="55"/>
        <v>31000</v>
      </c>
    </row>
    <row r="257" spans="2:11">
      <c r="B257" s="560">
        <v>3</v>
      </c>
      <c r="C257" s="561" t="s">
        <v>217</v>
      </c>
      <c r="D257" s="353" t="str">
        <f ca="1">IF(ISERROR(OFFSET('HARGA SATUAN'!$D$6,MATCH(RAB!C257,'HARGA SATUAN'!$C$7:$C$1492,0),0)),"",OFFSET('HARGA SATUAN'!$D$6,MATCH(RAB!C257,'HARGA SATUAN'!$C$7:$C$1492,0),0))</f>
        <v>HDW</v>
      </c>
      <c r="E257" s="354" t="str">
        <f ca="1">IF(B257="+","Unit",IF(ISERROR(OFFSET('HARGA SATUAN'!$E$6,MATCH(RAB!C257,'HARGA SATUAN'!$C$7:$C$1492,0),0)),"",OFFSET('HARGA SATUAN'!$E$6,MATCH(RAB!C257,'HARGA SATUAN'!$C$7:$C$1492,0),0)))</f>
        <v>Bh</v>
      </c>
      <c r="F257" s="503">
        <f>F254*1</f>
        <v>2</v>
      </c>
      <c r="G257" s="355">
        <f ca="1">IF(ISERROR(OFFSET('HARGA SATUAN'!$I$6,MATCH(RAB!C257,'HARGA SATUAN'!$C$7:$C$1492,0),0)),0,OFFSET('HARGA SATUAN'!$I$6,MATCH(RAB!C257,'HARGA SATUAN'!$C$7:$C$1492,0),0))</f>
        <v>11400</v>
      </c>
      <c r="H257" s="356">
        <f t="shared" ca="1" si="52"/>
        <v>0</v>
      </c>
      <c r="I257" s="356">
        <f t="shared" ca="1" si="53"/>
        <v>22800</v>
      </c>
      <c r="J257" s="356">
        <f t="shared" ca="1" si="54"/>
        <v>0</v>
      </c>
      <c r="K257" s="357">
        <f t="shared" ca="1" si="55"/>
        <v>22800</v>
      </c>
    </row>
    <row r="258" spans="2:11">
      <c r="B258" s="560">
        <v>4</v>
      </c>
      <c r="C258" s="561" t="s">
        <v>223</v>
      </c>
      <c r="D258" s="353" t="str">
        <f ca="1">IF(ISERROR(OFFSET('HARGA SATUAN'!$D$6,MATCH(RAB!C258,'HARGA SATUAN'!$C$7:$C$1492,0),0)),"",OFFSET('HARGA SATUAN'!$D$6,MATCH(RAB!C258,'HARGA SATUAN'!$C$7:$C$1492,0),0))</f>
        <v>HDW</v>
      </c>
      <c r="E258" s="354" t="str">
        <f ca="1">IF(B258="+","Unit",IF(ISERROR(OFFSET('HARGA SATUAN'!$E$6,MATCH(RAB!C258,'HARGA SATUAN'!$C$7:$C$1492,0),0)),"",OFFSET('HARGA SATUAN'!$E$6,MATCH(RAB!C258,'HARGA SATUAN'!$C$7:$C$1492,0),0)))</f>
        <v>Bh</v>
      </c>
      <c r="F258" s="503">
        <f>F254*1</f>
        <v>2</v>
      </c>
      <c r="G258" s="355">
        <f ca="1">IF(ISERROR(OFFSET('HARGA SATUAN'!$I$6,MATCH(RAB!C258,'HARGA SATUAN'!$C$7:$C$1492,0),0)),0,OFFSET('HARGA SATUAN'!$I$6,MATCH(RAB!C258,'HARGA SATUAN'!$C$7:$C$1492,0),0))</f>
        <v>27815</v>
      </c>
      <c r="H258" s="356">
        <f t="shared" ca="1" si="52"/>
        <v>0</v>
      </c>
      <c r="I258" s="356">
        <f t="shared" ca="1" si="53"/>
        <v>55630</v>
      </c>
      <c r="J258" s="356">
        <f t="shared" ca="1" si="54"/>
        <v>0</v>
      </c>
      <c r="K258" s="357">
        <f t="shared" ca="1" si="55"/>
        <v>55630</v>
      </c>
    </row>
    <row r="259" spans="2:11">
      <c r="B259" s="560">
        <v>5</v>
      </c>
      <c r="C259" s="561" t="s">
        <v>265</v>
      </c>
      <c r="D259" s="353" t="str">
        <f ca="1">IF(ISERROR(OFFSET('HARGA SATUAN'!$D$6,MATCH(RAB!C259,'HARGA SATUAN'!$C$7:$C$1492,0),0)),"",OFFSET('HARGA SATUAN'!$D$6,MATCH(RAB!C259,'HARGA SATUAN'!$C$7:$C$1492,0),0))</f>
        <v>HDW</v>
      </c>
      <c r="E259" s="354" t="str">
        <f ca="1">IF(B259="+","Unit",IF(ISERROR(OFFSET('HARGA SATUAN'!$E$6,MATCH(RAB!C259,'HARGA SATUAN'!$C$7:$C$1492,0),0)),"",OFFSET('HARGA SATUAN'!$E$6,MATCH(RAB!C259,'HARGA SATUAN'!$C$7:$C$1492,0),0)))</f>
        <v>Bh</v>
      </c>
      <c r="F259" s="503">
        <f>F254*1</f>
        <v>2</v>
      </c>
      <c r="G259" s="355">
        <f ca="1">IF(ISERROR(OFFSET('HARGA SATUAN'!$I$6,MATCH(RAB!C259,'HARGA SATUAN'!$C$7:$C$1492,0),0)),0,OFFSET('HARGA SATUAN'!$I$6,MATCH(RAB!C259,'HARGA SATUAN'!$C$7:$C$1492,0),0))</f>
        <v>33501.866666666669</v>
      </c>
      <c r="H259" s="356">
        <f t="shared" ca="1" si="52"/>
        <v>0</v>
      </c>
      <c r="I259" s="356">
        <f t="shared" ca="1" si="53"/>
        <v>67003.733333333337</v>
      </c>
      <c r="J259" s="356">
        <f t="shared" ca="1" si="54"/>
        <v>0</v>
      </c>
      <c r="K259" s="357">
        <f t="shared" ca="1" si="55"/>
        <v>67003.733333333337</v>
      </c>
    </row>
    <row r="260" spans="2:11">
      <c r="B260" s="560">
        <v>6</v>
      </c>
      <c r="C260" s="561" t="s">
        <v>38</v>
      </c>
      <c r="D260" s="353" t="str">
        <f ca="1">IF(ISERROR(OFFSET('HARGA SATUAN'!$D$6,MATCH(RAB!C260,'HARGA SATUAN'!$C$7:$C$1492,0),0)),"",OFFSET('HARGA SATUAN'!$D$6,MATCH(RAB!C260,'HARGA SATUAN'!$C$7:$C$1492,0),0))</f>
        <v>HDW</v>
      </c>
      <c r="E260" s="354" t="str">
        <f ca="1">IF(B260="+","Unit",IF(ISERROR(OFFSET('HARGA SATUAN'!$E$6,MATCH(RAB!C260,'HARGA SATUAN'!$C$7:$C$1492,0),0)),"",OFFSET('HARGA SATUAN'!$E$6,MATCH(RAB!C260,'HARGA SATUAN'!$C$7:$C$1492,0),0)))</f>
        <v>Mtr</v>
      </c>
      <c r="F260" s="503">
        <f>F254*0.8</f>
        <v>1.6</v>
      </c>
      <c r="G260" s="355">
        <f ca="1">IF(ISERROR(OFFSET('HARGA SATUAN'!$I$6,MATCH(RAB!C260,'HARGA SATUAN'!$C$7:$C$1492,0),0)),0,OFFSET('HARGA SATUAN'!$I$6,MATCH(RAB!C260,'HARGA SATUAN'!$C$7:$C$1492,0),0))</f>
        <v>8550</v>
      </c>
      <c r="H260" s="356">
        <f t="shared" ca="1" si="52"/>
        <v>0</v>
      </c>
      <c r="I260" s="356">
        <f t="shared" ca="1" si="53"/>
        <v>13680</v>
      </c>
      <c r="J260" s="356">
        <f t="shared" ca="1" si="54"/>
        <v>0</v>
      </c>
      <c r="K260" s="357">
        <f t="shared" ca="1" si="55"/>
        <v>13680</v>
      </c>
    </row>
    <row r="261" spans="2:11">
      <c r="B261" s="560">
        <v>7</v>
      </c>
      <c r="C261" s="561" t="s">
        <v>26</v>
      </c>
      <c r="D261" s="353" t="str">
        <f ca="1">IF(ISERROR(OFFSET('HARGA SATUAN'!$D$6,MATCH(RAB!C261,'HARGA SATUAN'!$C$7:$C$1492,0),0)),"",OFFSET('HARGA SATUAN'!$D$6,MATCH(RAB!C261,'HARGA SATUAN'!$C$7:$C$1492,0),0))</f>
        <v>HDW</v>
      </c>
      <c r="E261" s="354" t="str">
        <f ca="1">IF(B261="+","Unit",IF(ISERROR(OFFSET('HARGA SATUAN'!$E$6,MATCH(RAB!C261,'HARGA SATUAN'!$C$7:$C$1492,0),0)),"",OFFSET('HARGA SATUAN'!$E$6,MATCH(RAB!C261,'HARGA SATUAN'!$C$7:$C$1492,0),0)))</f>
        <v>Bh</v>
      </c>
      <c r="F261" s="503">
        <f>F254*1</f>
        <v>2</v>
      </c>
      <c r="G261" s="355">
        <f ca="1">IF(ISERROR(OFFSET('HARGA SATUAN'!$I$6,MATCH(RAB!C261,'HARGA SATUAN'!$C$7:$C$1492,0),0)),0,OFFSET('HARGA SATUAN'!$I$6,MATCH(RAB!C261,'HARGA SATUAN'!$C$7:$C$1492,0),0))</f>
        <v>2500</v>
      </c>
      <c r="H261" s="356">
        <f t="shared" ca="1" si="52"/>
        <v>0</v>
      </c>
      <c r="I261" s="356">
        <f t="shared" ca="1" si="53"/>
        <v>5000</v>
      </c>
      <c r="J261" s="356">
        <f t="shared" ca="1" si="54"/>
        <v>0</v>
      </c>
      <c r="K261" s="357">
        <f t="shared" ca="1" si="55"/>
        <v>5000</v>
      </c>
    </row>
    <row r="262" spans="2:11">
      <c r="B262" s="560">
        <v>8</v>
      </c>
      <c r="C262" s="561" t="s">
        <v>626</v>
      </c>
      <c r="D262" s="353" t="str">
        <f ca="1">IF(ISERROR(OFFSET('HARGA SATUAN'!$D$6,MATCH(RAB!C262,'HARGA SATUAN'!$C$7:$C$1492,0),0)),"",OFFSET('HARGA SATUAN'!$D$6,MATCH(RAB!C262,'HARGA SATUAN'!$C$7:$C$1492,0),0))</f>
        <v>JASA</v>
      </c>
      <c r="E262" s="354" t="str">
        <f ca="1">IF(B262="+","Unit",IF(ISERROR(OFFSET('HARGA SATUAN'!$E$6,MATCH(RAB!C262,'HARGA SATUAN'!$C$7:$C$1492,0),0)),"",OFFSET('HARGA SATUAN'!$E$6,MATCH(RAB!C262,'HARGA SATUAN'!$C$7:$C$1492,0),0)))</f>
        <v>Unit</v>
      </c>
      <c r="F262" s="503">
        <f>F254*1</f>
        <v>2</v>
      </c>
      <c r="G262" s="355">
        <f ca="1">IF(ISERROR(OFFSET('HARGA SATUAN'!$I$6,MATCH(RAB!C262,'HARGA SATUAN'!$C$7:$C$1492,0),0)),0,OFFSET('HARGA SATUAN'!$I$6,MATCH(RAB!C262,'HARGA SATUAN'!$C$7:$C$1492,0),0))</f>
        <v>37600</v>
      </c>
      <c r="H262" s="356">
        <f t="shared" ca="1" si="52"/>
        <v>0</v>
      </c>
      <c r="I262" s="356">
        <f t="shared" ca="1" si="53"/>
        <v>0</v>
      </c>
      <c r="J262" s="356">
        <f t="shared" ca="1" si="54"/>
        <v>75200</v>
      </c>
      <c r="K262" s="357">
        <f t="shared" ca="1" si="55"/>
        <v>75200</v>
      </c>
    </row>
    <row r="263" spans="2:11">
      <c r="B263" s="491"/>
      <c r="C263" s="494"/>
      <c r="D263" s="353" t="str">
        <f ca="1">IF(ISERROR(OFFSET('HARGA SATUAN'!$D$6,MATCH(RAB!C263,'HARGA SATUAN'!$C$7:$C$1492,0),0)),"",OFFSET('HARGA SATUAN'!$D$6,MATCH(RAB!C263,'HARGA SATUAN'!$C$7:$C$1492,0),0))</f>
        <v/>
      </c>
      <c r="E263" s="354" t="str">
        <f ca="1">IF(B263="+","Unit",IF(ISERROR(OFFSET('HARGA SATUAN'!$E$6,MATCH(RAB!C263,'HARGA SATUAN'!$C$7:$C$1492,0),0)),"",OFFSET('HARGA SATUAN'!$E$6,MATCH(RAB!C263,'HARGA SATUAN'!$C$7:$C$1492,0),0)))</f>
        <v/>
      </c>
      <c r="F263" s="361"/>
      <c r="G263" s="355">
        <f ca="1">IF(ISERROR(OFFSET('HARGA SATUAN'!$I$6,MATCH(RAB!C263,'HARGA SATUAN'!$C$7:$C$1492,0),0)),0,OFFSET('HARGA SATUAN'!$I$6,MATCH(RAB!C263,'HARGA SATUAN'!$C$7:$C$1492,0),0))</f>
        <v>0</v>
      </c>
      <c r="H263" s="356">
        <f t="shared" ca="1" si="52"/>
        <v>0</v>
      </c>
      <c r="I263" s="356">
        <f t="shared" ca="1" si="53"/>
        <v>0</v>
      </c>
      <c r="J263" s="356">
        <f t="shared" ca="1" si="54"/>
        <v>0</v>
      </c>
      <c r="K263" s="357">
        <f t="shared" ca="1" si="55"/>
        <v>0</v>
      </c>
    </row>
    <row r="264" spans="2:11">
      <c r="B264" s="491"/>
      <c r="C264" s="562" t="s">
        <v>1621</v>
      </c>
      <c r="D264" s="353" t="str">
        <f ca="1">IF(ISERROR(OFFSET('HARGA SATUAN'!$D$6,MATCH(RAB!C264,'HARGA SATUAN'!$C$7:$C$1492,0),0)),"",OFFSET('HARGA SATUAN'!$D$6,MATCH(RAB!C264,'HARGA SATUAN'!$C$7:$C$1492,0),0))</f>
        <v/>
      </c>
      <c r="E264" s="354" t="str">
        <f ca="1">IF(B264="+","Unit",IF(ISERROR(OFFSET('HARGA SATUAN'!$E$6,MATCH(RAB!C264,'HARGA SATUAN'!$C$7:$C$1492,0),0)),"",OFFSET('HARGA SATUAN'!$E$6,MATCH(RAB!C264,'HARGA SATUAN'!$C$7:$C$1492,0),0)))</f>
        <v/>
      </c>
      <c r="F264" s="361"/>
      <c r="G264" s="355">
        <f ca="1">IF(ISERROR(OFFSET('HARGA SATUAN'!$I$6,MATCH(RAB!C264,'HARGA SATUAN'!$C$7:$C$1492,0),0)),0,OFFSET('HARGA SATUAN'!$I$6,MATCH(RAB!C264,'HARGA SATUAN'!$C$7:$C$1492,0),0))</f>
        <v>0</v>
      </c>
      <c r="H264" s="356">
        <f t="shared" ca="1" si="52"/>
        <v>0</v>
      </c>
      <c r="I264" s="356">
        <f t="shared" ca="1" si="53"/>
        <v>0</v>
      </c>
      <c r="J264" s="356">
        <f t="shared" ca="1" si="54"/>
        <v>0</v>
      </c>
      <c r="K264" s="357">
        <f t="shared" ca="1" si="55"/>
        <v>0</v>
      </c>
    </row>
    <row r="265" spans="2:11">
      <c r="B265" s="491"/>
      <c r="C265" s="494"/>
      <c r="D265" s="353" t="str">
        <f ca="1">IF(ISERROR(OFFSET('HARGA SATUAN'!$D$6,MATCH(RAB!C265,'HARGA SATUAN'!$C$7:$C$1492,0),0)),"",OFFSET('HARGA SATUAN'!$D$6,MATCH(RAB!C265,'HARGA SATUAN'!$C$7:$C$1492,0),0))</f>
        <v/>
      </c>
      <c r="E265" s="354" t="str">
        <f ca="1">IF(B265="+","Unit",IF(ISERROR(OFFSET('HARGA SATUAN'!$E$6,MATCH(RAB!C265,'HARGA SATUAN'!$C$7:$C$1492,0),0)),"",OFFSET('HARGA SATUAN'!$E$6,MATCH(RAB!C265,'HARGA SATUAN'!$C$7:$C$1492,0),0)))</f>
        <v/>
      </c>
      <c r="F265" s="361"/>
      <c r="G265" s="355">
        <f ca="1">IF(ISERROR(OFFSET('HARGA SATUAN'!$I$6,MATCH(RAB!C265,'HARGA SATUAN'!$C$7:$C$1492,0),0)),0,OFFSET('HARGA SATUAN'!$I$6,MATCH(RAB!C265,'HARGA SATUAN'!$C$7:$C$1492,0),0))</f>
        <v>0</v>
      </c>
      <c r="H265" s="356">
        <f t="shared" ca="1" si="52"/>
        <v>0</v>
      </c>
      <c r="I265" s="356">
        <f t="shared" ca="1" si="53"/>
        <v>0</v>
      </c>
      <c r="J265" s="356">
        <f t="shared" ca="1" si="54"/>
        <v>0</v>
      </c>
      <c r="K265" s="357">
        <f t="shared" ca="1" si="55"/>
        <v>0</v>
      </c>
    </row>
    <row r="266" spans="2:11">
      <c r="B266" s="491" t="s">
        <v>1035</v>
      </c>
      <c r="C266" s="494" t="s">
        <v>1622</v>
      </c>
      <c r="D266" s="353" t="str">
        <f ca="1">IF(ISERROR(OFFSET('HARGA SATUAN'!$D$6,MATCH(RAB!C266,'HARGA SATUAN'!$C$7:$C$1492,0),0)),"",OFFSET('HARGA SATUAN'!$D$6,MATCH(RAB!C266,'HARGA SATUAN'!$C$7:$C$1492,0),0))</f>
        <v/>
      </c>
      <c r="E266" s="354" t="str">
        <f ca="1">IF(B266="+","Unit",IF(ISERROR(OFFSET('HARGA SATUAN'!$E$6,MATCH(RAB!C266,'HARGA SATUAN'!$C$7:$C$1492,0),0)),"",OFFSET('HARGA SATUAN'!$E$6,MATCH(RAB!C266,'HARGA SATUAN'!$C$7:$C$1492,0),0)))</f>
        <v>Unit</v>
      </c>
      <c r="F266" s="503">
        <v>3</v>
      </c>
      <c r="G266" s="355">
        <f ca="1">IF(ISERROR(OFFSET('HARGA SATUAN'!$I$6,MATCH(RAB!C266,'HARGA SATUAN'!$C$7:$C$1492,0),0)),0,OFFSET('HARGA SATUAN'!$I$6,MATCH(RAB!C266,'HARGA SATUAN'!$C$7:$C$1492,0),0))</f>
        <v>0</v>
      </c>
      <c r="H266" s="356">
        <f t="shared" ca="1" si="40"/>
        <v>0</v>
      </c>
      <c r="I266" s="356">
        <f t="shared" ca="1" si="41"/>
        <v>0</v>
      </c>
      <c r="J266" s="356">
        <f t="shared" ca="1" si="42"/>
        <v>0</v>
      </c>
      <c r="K266" s="357">
        <f t="shared" ca="1" si="43"/>
        <v>0</v>
      </c>
    </row>
    <row r="267" spans="2:11">
      <c r="B267" s="491">
        <v>1</v>
      </c>
      <c r="C267" s="494" t="s">
        <v>28</v>
      </c>
      <c r="D267" s="353" t="str">
        <f ca="1">IF(ISERROR(OFFSET('HARGA SATUAN'!$D$6,MATCH(RAB!C267,'HARGA SATUAN'!$C$7:$C$1492,0),0)),"",OFFSET('HARGA SATUAN'!$D$6,MATCH(RAB!C267,'HARGA SATUAN'!$C$7:$C$1492,0),0))</f>
        <v>HDW</v>
      </c>
      <c r="E267" s="354" t="str">
        <f ca="1">IF(B267="+","Unit",IF(ISERROR(OFFSET('HARGA SATUAN'!$E$6,MATCH(RAB!C267,'HARGA SATUAN'!$C$7:$C$1492,0),0)),"",OFFSET('HARGA SATUAN'!$E$6,MATCH(RAB!C267,'HARGA SATUAN'!$C$7:$C$1492,0),0)))</f>
        <v>Bh</v>
      </c>
      <c r="F267" s="503">
        <f>F266*1</f>
        <v>3</v>
      </c>
      <c r="G267" s="355">
        <f ca="1">IF(ISERROR(OFFSET('HARGA SATUAN'!$I$6,MATCH(RAB!C267,'HARGA SATUAN'!$C$7:$C$1492,0),0)),0,OFFSET('HARGA SATUAN'!$I$6,MATCH(RAB!C267,'HARGA SATUAN'!$C$7:$C$1492,0),0))</f>
        <v>26500</v>
      </c>
      <c r="H267" s="356">
        <f t="shared" ca="1" si="40"/>
        <v>0</v>
      </c>
      <c r="I267" s="356">
        <f t="shared" ca="1" si="41"/>
        <v>79500</v>
      </c>
      <c r="J267" s="356">
        <f t="shared" ca="1" si="42"/>
        <v>0</v>
      </c>
      <c r="K267" s="357">
        <f t="shared" ca="1" si="43"/>
        <v>79500</v>
      </c>
    </row>
    <row r="268" spans="2:11">
      <c r="B268" s="491">
        <v>2</v>
      </c>
      <c r="C268" s="494" t="s">
        <v>203</v>
      </c>
      <c r="D268" s="353" t="str">
        <f ca="1">IF(ISERROR(OFFSET('HARGA SATUAN'!$D$6,MATCH(RAB!C268,'HARGA SATUAN'!$C$7:$C$1492,0),0)),"",OFFSET('HARGA SATUAN'!$D$6,MATCH(RAB!C268,'HARGA SATUAN'!$C$7:$C$1492,0),0))</f>
        <v>HDW</v>
      </c>
      <c r="E268" s="354" t="str">
        <f ca="1">IF(B268="+","Unit",IF(ISERROR(OFFSET('HARGA SATUAN'!$E$6,MATCH(RAB!C268,'HARGA SATUAN'!$C$7:$C$1492,0),0)),"",OFFSET('HARGA SATUAN'!$E$6,MATCH(RAB!C268,'HARGA SATUAN'!$C$7:$C$1492,0),0)))</f>
        <v>Bh</v>
      </c>
      <c r="F268" s="503">
        <f>F266*1</f>
        <v>3</v>
      </c>
      <c r="G268" s="355">
        <f ca="1">IF(ISERROR(OFFSET('HARGA SATUAN'!$I$6,MATCH(RAB!C268,'HARGA SATUAN'!$C$7:$C$1492,0),0)),0,OFFSET('HARGA SATUAN'!$I$6,MATCH(RAB!C268,'HARGA SATUAN'!$C$7:$C$1492,0),0))</f>
        <v>12500</v>
      </c>
      <c r="H268" s="356">
        <f t="shared" ca="1" si="40"/>
        <v>0</v>
      </c>
      <c r="I268" s="356">
        <f t="shared" ca="1" si="41"/>
        <v>37500</v>
      </c>
      <c r="J268" s="356">
        <f t="shared" ca="1" si="42"/>
        <v>0</v>
      </c>
      <c r="K268" s="357">
        <f t="shared" ca="1" si="43"/>
        <v>37500</v>
      </c>
    </row>
    <row r="269" spans="2:11">
      <c r="B269" s="491">
        <v>3</v>
      </c>
      <c r="C269" s="494" t="s">
        <v>206</v>
      </c>
      <c r="D269" s="353" t="str">
        <f ca="1">IF(ISERROR(OFFSET('HARGA SATUAN'!$D$6,MATCH(RAB!C269,'HARGA SATUAN'!$C$7:$C$1492,0),0)),"",OFFSET('HARGA SATUAN'!$D$6,MATCH(RAB!C269,'HARGA SATUAN'!$C$7:$C$1492,0),0))</f>
        <v>HDW</v>
      </c>
      <c r="E269" s="354" t="str">
        <f ca="1">IF(B269="+","Unit",IF(ISERROR(OFFSET('HARGA SATUAN'!$E$6,MATCH(RAB!C269,'HARGA SATUAN'!$C$7:$C$1492,0),0)),"",OFFSET('HARGA SATUAN'!$E$6,MATCH(RAB!C269,'HARGA SATUAN'!$C$7:$C$1492,0),0)))</f>
        <v>Mtr</v>
      </c>
      <c r="F269" s="503">
        <f>F266*12</f>
        <v>36</v>
      </c>
      <c r="G269" s="355">
        <f ca="1">IF(ISERROR(OFFSET('HARGA SATUAN'!$I$6,MATCH(RAB!C269,'HARGA SATUAN'!$C$7:$C$1492,0),0)),0,OFFSET('HARGA SATUAN'!$I$6,MATCH(RAB!C269,'HARGA SATUAN'!$C$7:$C$1492,0),0))</f>
        <v>39204</v>
      </c>
      <c r="H269" s="356">
        <f t="shared" ca="1" si="40"/>
        <v>0</v>
      </c>
      <c r="I269" s="356">
        <f t="shared" ca="1" si="41"/>
        <v>1411344</v>
      </c>
      <c r="J269" s="356">
        <f t="shared" ca="1" si="42"/>
        <v>0</v>
      </c>
      <c r="K269" s="357">
        <f t="shared" ca="1" si="43"/>
        <v>1411344</v>
      </c>
    </row>
    <row r="270" spans="2:11">
      <c r="B270" s="491">
        <v>4</v>
      </c>
      <c r="C270" s="494" t="s">
        <v>287</v>
      </c>
      <c r="D270" s="353" t="str">
        <f ca="1">IF(ISERROR(OFFSET('HARGA SATUAN'!$D$6,MATCH(RAB!C270,'HARGA SATUAN'!$C$7:$C$1492,0),0)),"",OFFSET('HARGA SATUAN'!$D$6,MATCH(RAB!C270,'HARGA SATUAN'!$C$7:$C$1492,0),0))</f>
        <v>HDW</v>
      </c>
      <c r="E270" s="354" t="str">
        <f ca="1">IF(B270="+","Unit",IF(ISERROR(OFFSET('HARGA SATUAN'!$E$6,MATCH(RAB!C270,'HARGA SATUAN'!$C$7:$C$1492,0),0)),"",OFFSET('HARGA SATUAN'!$E$6,MATCH(RAB!C270,'HARGA SATUAN'!$C$7:$C$1492,0),0)))</f>
        <v>Bh</v>
      </c>
      <c r="F270" s="503">
        <f>F266*2</f>
        <v>6</v>
      </c>
      <c r="G270" s="355">
        <f ca="1">IF(ISERROR(OFFSET('HARGA SATUAN'!$I$6,MATCH(RAB!C270,'HARGA SATUAN'!$C$7:$C$1492,0),0)),0,OFFSET('HARGA SATUAN'!$I$6,MATCH(RAB!C270,'HARGA SATUAN'!$C$7:$C$1492,0),0))</f>
        <v>40000</v>
      </c>
      <c r="H270" s="356">
        <f t="shared" ca="1" si="40"/>
        <v>0</v>
      </c>
      <c r="I270" s="356">
        <f t="shared" ca="1" si="41"/>
        <v>240000</v>
      </c>
      <c r="J270" s="356">
        <f t="shared" ca="1" si="42"/>
        <v>0</v>
      </c>
      <c r="K270" s="357">
        <f t="shared" ca="1" si="43"/>
        <v>240000</v>
      </c>
    </row>
    <row r="271" spans="2:11">
      <c r="B271" s="491">
        <v>5</v>
      </c>
      <c r="C271" s="494" t="s">
        <v>26</v>
      </c>
      <c r="D271" s="353" t="str">
        <f ca="1">IF(ISERROR(OFFSET('HARGA SATUAN'!$D$6,MATCH(RAB!C271,'HARGA SATUAN'!$C$7:$C$1492,0),0)),"",OFFSET('HARGA SATUAN'!$D$6,MATCH(RAB!C271,'HARGA SATUAN'!$C$7:$C$1492,0),0))</f>
        <v>HDW</v>
      </c>
      <c r="E271" s="354" t="str">
        <f ca="1">IF(B271="+","Unit",IF(ISERROR(OFFSET('HARGA SATUAN'!$E$6,MATCH(RAB!C271,'HARGA SATUAN'!$C$7:$C$1492,0),0)),"",OFFSET('HARGA SATUAN'!$E$6,MATCH(RAB!C271,'HARGA SATUAN'!$C$7:$C$1492,0),0)))</f>
        <v>Bh</v>
      </c>
      <c r="F271" s="503">
        <f>F266*1</f>
        <v>3</v>
      </c>
      <c r="G271" s="355">
        <f ca="1">IF(ISERROR(OFFSET('HARGA SATUAN'!$I$6,MATCH(RAB!C271,'HARGA SATUAN'!$C$7:$C$1492,0),0)),0,OFFSET('HARGA SATUAN'!$I$6,MATCH(RAB!C271,'HARGA SATUAN'!$C$7:$C$1492,0),0))</f>
        <v>2500</v>
      </c>
      <c r="H271" s="356">
        <f t="shared" ca="1" si="40"/>
        <v>0</v>
      </c>
      <c r="I271" s="356">
        <f t="shared" ca="1" si="41"/>
        <v>7500</v>
      </c>
      <c r="J271" s="356">
        <f t="shared" ca="1" si="42"/>
        <v>0</v>
      </c>
      <c r="K271" s="357">
        <f t="shared" ca="1" si="43"/>
        <v>7500</v>
      </c>
    </row>
    <row r="272" spans="2:11">
      <c r="B272" s="491">
        <v>6</v>
      </c>
      <c r="C272" s="494" t="s">
        <v>760</v>
      </c>
      <c r="D272" s="353" t="str">
        <f ca="1">IF(ISERROR(OFFSET('HARGA SATUAN'!$D$6,MATCH(RAB!C272,'HARGA SATUAN'!$C$7:$C$1492,0),0)),"",OFFSET('HARGA SATUAN'!$D$6,MATCH(RAB!C272,'HARGA SATUAN'!$C$7:$C$1492,0),0))</f>
        <v>JASA</v>
      </c>
      <c r="E272" s="354" t="str">
        <f ca="1">IF(B272="+","Unit",IF(ISERROR(OFFSET('HARGA SATUAN'!$E$6,MATCH(RAB!C272,'HARGA SATUAN'!$C$7:$C$1492,0),0)),"",OFFSET('HARGA SATUAN'!$E$6,MATCH(RAB!C272,'HARGA SATUAN'!$C$7:$C$1492,0),0)))</f>
        <v>Unit</v>
      </c>
      <c r="F272" s="503">
        <f>F266*1</f>
        <v>3</v>
      </c>
      <c r="G272" s="355">
        <f ca="1">IF(ISERROR(OFFSET('HARGA SATUAN'!$I$6,MATCH(RAB!C272,'HARGA SATUAN'!$C$7:$C$1492,0),0)),0,OFFSET('HARGA SATUAN'!$I$6,MATCH(RAB!C272,'HARGA SATUAN'!$C$7:$C$1492,0),0))</f>
        <v>36600</v>
      </c>
      <c r="H272" s="356">
        <f t="shared" ca="1" si="40"/>
        <v>0</v>
      </c>
      <c r="I272" s="356">
        <f t="shared" ca="1" si="41"/>
        <v>0</v>
      </c>
      <c r="J272" s="356">
        <f t="shared" ca="1" si="42"/>
        <v>109800</v>
      </c>
      <c r="K272" s="357">
        <f t="shared" ca="1" si="43"/>
        <v>109800</v>
      </c>
    </row>
    <row r="273" spans="2:11">
      <c r="B273" s="491"/>
      <c r="C273" s="500"/>
      <c r="D273" s="353" t="str">
        <f ca="1">IF(ISERROR(OFFSET('HARGA SATUAN'!$D$6,MATCH(RAB!C273,'HARGA SATUAN'!$C$7:$C$1492,0),0)),"",OFFSET('HARGA SATUAN'!$D$6,MATCH(RAB!C273,'HARGA SATUAN'!$C$7:$C$1492,0),0))</f>
        <v/>
      </c>
      <c r="E273" s="354" t="str">
        <f ca="1">IF(B273="+","Unit",IF(ISERROR(OFFSET('HARGA SATUAN'!$E$6,MATCH(RAB!C273,'HARGA SATUAN'!$C$7:$C$1492,0),0)),"",OFFSET('HARGA SATUAN'!$E$6,MATCH(RAB!C273,'HARGA SATUAN'!$C$7:$C$1492,0),0)))</f>
        <v/>
      </c>
      <c r="F273" s="361"/>
      <c r="G273" s="355">
        <f ca="1">IF(ISERROR(OFFSET('HARGA SATUAN'!$I$6,MATCH(RAB!C273,'HARGA SATUAN'!$C$7:$C$1492,0),0)),0,OFFSET('HARGA SATUAN'!$I$6,MATCH(RAB!C273,'HARGA SATUAN'!$C$7:$C$1492,0),0))</f>
        <v>0</v>
      </c>
      <c r="H273" s="356">
        <f t="shared" ca="1" si="40"/>
        <v>0</v>
      </c>
      <c r="I273" s="356">
        <f t="shared" ca="1" si="41"/>
        <v>0</v>
      </c>
      <c r="J273" s="356">
        <f t="shared" ca="1" si="42"/>
        <v>0</v>
      </c>
      <c r="K273" s="357">
        <f t="shared" ca="1" si="43"/>
        <v>0</v>
      </c>
    </row>
    <row r="274" spans="2:11">
      <c r="B274" s="491" t="s">
        <v>1035</v>
      </c>
      <c r="C274" s="494" t="s">
        <v>1623</v>
      </c>
      <c r="D274" s="353" t="str">
        <f ca="1">IF(ISERROR(OFFSET('HARGA SATUAN'!$D$6,MATCH(RAB!C274,'HARGA SATUAN'!$C$7:$C$1492,0),0)),"",OFFSET('HARGA SATUAN'!$D$6,MATCH(RAB!C274,'HARGA SATUAN'!$C$7:$C$1492,0),0))</f>
        <v/>
      </c>
      <c r="E274" s="354" t="str">
        <f ca="1">IF(B274="+","Unit",IF(ISERROR(OFFSET('HARGA SATUAN'!$E$6,MATCH(RAB!C274,'HARGA SATUAN'!$C$7:$C$1492,0),0)),"",OFFSET('HARGA SATUAN'!$E$6,MATCH(RAB!C274,'HARGA SATUAN'!$C$7:$C$1492,0),0)))</f>
        <v>Unit</v>
      </c>
      <c r="F274" s="503">
        <f>F266</f>
        <v>3</v>
      </c>
      <c r="G274" s="355">
        <f ca="1">IF(ISERROR(OFFSET('HARGA SATUAN'!$I$6,MATCH(RAB!C274,'HARGA SATUAN'!$C$7:$C$1492,0),0)),0,OFFSET('HARGA SATUAN'!$I$6,MATCH(RAB!C274,'HARGA SATUAN'!$C$7:$C$1492,0),0))</f>
        <v>0</v>
      </c>
      <c r="H274" s="356">
        <f t="shared" ca="1" si="40"/>
        <v>0</v>
      </c>
      <c r="I274" s="356">
        <f t="shared" ca="1" si="41"/>
        <v>0</v>
      </c>
      <c r="J274" s="356">
        <f t="shared" ca="1" si="42"/>
        <v>0</v>
      </c>
      <c r="K274" s="357">
        <f t="shared" ca="1" si="43"/>
        <v>0</v>
      </c>
    </row>
    <row r="275" spans="2:11">
      <c r="B275" s="495">
        <v>1</v>
      </c>
      <c r="C275" s="501" t="s">
        <v>597</v>
      </c>
      <c r="D275" s="353" t="str">
        <f ca="1">IF(ISERROR(OFFSET('HARGA SATUAN'!$D$6,MATCH(RAB!C275,'HARGA SATUAN'!$C$7:$C$1492,0),0)),"",OFFSET('HARGA SATUAN'!$D$6,MATCH(RAB!C275,'HARGA SATUAN'!$C$7:$C$1492,0),0))</f>
        <v>HDW</v>
      </c>
      <c r="E275" s="354" t="str">
        <f ca="1">IF(B275="+","Unit",IF(ISERROR(OFFSET('HARGA SATUAN'!$E$6,MATCH(RAB!C275,'HARGA SATUAN'!$C$7:$C$1492,0),0)),"",OFFSET('HARGA SATUAN'!$E$6,MATCH(RAB!C275,'HARGA SATUAN'!$C$7:$C$1492,0),0)))</f>
        <v>Bh</v>
      </c>
      <c r="F275" s="503">
        <f>F274*1</f>
        <v>3</v>
      </c>
      <c r="G275" s="355">
        <f ca="1">IF(ISERROR(OFFSET('HARGA SATUAN'!$I$6,MATCH(RAB!C275,'HARGA SATUAN'!$C$7:$C$1492,0),0)),0,OFFSET('HARGA SATUAN'!$I$6,MATCH(RAB!C275,'HARGA SATUAN'!$C$7:$C$1492,0),0))</f>
        <v>120900</v>
      </c>
      <c r="H275" s="356">
        <f t="shared" ca="1" si="40"/>
        <v>0</v>
      </c>
      <c r="I275" s="356">
        <f t="shared" ca="1" si="41"/>
        <v>362700</v>
      </c>
      <c r="J275" s="356">
        <f t="shared" ca="1" si="42"/>
        <v>0</v>
      </c>
      <c r="K275" s="357">
        <f t="shared" ca="1" si="43"/>
        <v>362700</v>
      </c>
    </row>
    <row r="276" spans="2:11">
      <c r="B276" s="497">
        <v>2</v>
      </c>
      <c r="C276" s="502" t="s">
        <v>261</v>
      </c>
      <c r="D276" s="353" t="str">
        <f ca="1">IF(ISERROR(OFFSET('HARGA SATUAN'!$D$6,MATCH(RAB!C276,'HARGA SATUAN'!$C$7:$C$1492,0),0)),"",OFFSET('HARGA SATUAN'!$D$6,MATCH(RAB!C276,'HARGA SATUAN'!$C$7:$C$1492,0),0))</f>
        <v>HDW</v>
      </c>
      <c r="E276" s="354" t="str">
        <f ca="1">IF(B276="+","Unit",IF(ISERROR(OFFSET('HARGA SATUAN'!$E$6,MATCH(RAB!C276,'HARGA SATUAN'!$C$7:$C$1492,0),0)),"",OFFSET('HARGA SATUAN'!$E$6,MATCH(RAB!C276,'HARGA SATUAN'!$C$7:$C$1492,0),0)))</f>
        <v>Bh</v>
      </c>
      <c r="F276" s="503">
        <f>F274*1</f>
        <v>3</v>
      </c>
      <c r="G276" s="355">
        <f ca="1">IF(ISERROR(OFFSET('HARGA SATUAN'!$I$6,MATCH(RAB!C276,'HARGA SATUAN'!$C$7:$C$1492,0),0)),0,OFFSET('HARGA SATUAN'!$I$6,MATCH(RAB!C276,'HARGA SATUAN'!$C$7:$C$1492,0),0))</f>
        <v>135800</v>
      </c>
      <c r="H276" s="356">
        <f t="shared" ca="1" si="40"/>
        <v>0</v>
      </c>
      <c r="I276" s="356">
        <f t="shared" ca="1" si="41"/>
        <v>407400</v>
      </c>
      <c r="J276" s="356">
        <f t="shared" ca="1" si="42"/>
        <v>0</v>
      </c>
      <c r="K276" s="357">
        <f t="shared" ca="1" si="43"/>
        <v>407400</v>
      </c>
    </row>
    <row r="277" spans="2:11">
      <c r="B277" s="497">
        <v>3</v>
      </c>
      <c r="C277" s="493" t="s">
        <v>214</v>
      </c>
      <c r="D277" s="353" t="str">
        <f ca="1">IF(ISERROR(OFFSET('HARGA SATUAN'!$D$6,MATCH(RAB!C277,'HARGA SATUAN'!$C$7:$C$1492,0),0)),"",OFFSET('HARGA SATUAN'!$D$6,MATCH(RAB!C277,'HARGA SATUAN'!$C$7:$C$1492,0),0))</f>
        <v>HDW</v>
      </c>
      <c r="E277" s="354" t="str">
        <f ca="1">IF(B277="+","Unit",IF(ISERROR(OFFSET('HARGA SATUAN'!$E$6,MATCH(RAB!C277,'HARGA SATUAN'!$C$7:$C$1492,0),0)),"",OFFSET('HARGA SATUAN'!$E$6,MATCH(RAB!C277,'HARGA SATUAN'!$C$7:$C$1492,0),0)))</f>
        <v>Bh</v>
      </c>
      <c r="F277" s="559">
        <f>F274*1</f>
        <v>3</v>
      </c>
      <c r="G277" s="355">
        <f ca="1">IF(ISERROR(OFFSET('HARGA SATUAN'!$I$6,MATCH(RAB!C277,'HARGA SATUAN'!$C$7:$C$1492,0),0)),0,OFFSET('HARGA SATUAN'!$I$6,MATCH(RAB!C277,'HARGA SATUAN'!$C$7:$C$1492,0),0))</f>
        <v>4500</v>
      </c>
      <c r="H277" s="356">
        <f t="shared" ca="1" si="40"/>
        <v>0</v>
      </c>
      <c r="I277" s="356">
        <f t="shared" ca="1" si="41"/>
        <v>13500</v>
      </c>
      <c r="J277" s="356">
        <f t="shared" ca="1" si="42"/>
        <v>0</v>
      </c>
      <c r="K277" s="357">
        <f t="shared" ca="1" si="43"/>
        <v>13500</v>
      </c>
    </row>
    <row r="278" spans="2:11">
      <c r="B278" s="491">
        <v>4</v>
      </c>
      <c r="C278" s="494" t="s">
        <v>768</v>
      </c>
      <c r="D278" s="353" t="str">
        <f ca="1">IF(ISERROR(OFFSET('HARGA SATUAN'!$D$6,MATCH(RAB!C278,'HARGA SATUAN'!$C$7:$C$1492,0),0)),"",OFFSET('HARGA SATUAN'!$D$6,MATCH(RAB!C278,'HARGA SATUAN'!$C$7:$C$1492,0),0))</f>
        <v>JASA</v>
      </c>
      <c r="E278" s="354" t="str">
        <f ca="1">IF(B278="+","Unit",IF(ISERROR(OFFSET('HARGA SATUAN'!$E$6,MATCH(RAB!C278,'HARGA SATUAN'!$C$7:$C$1492,0),0)),"",OFFSET('HARGA SATUAN'!$E$6,MATCH(RAB!C278,'HARGA SATUAN'!$C$7:$C$1492,0),0)))</f>
        <v>Unit</v>
      </c>
      <c r="F278" s="503">
        <f>F274*1</f>
        <v>3</v>
      </c>
      <c r="G278" s="355">
        <f ca="1">IF(ISERROR(OFFSET('HARGA SATUAN'!$I$6,MATCH(RAB!C278,'HARGA SATUAN'!$C$7:$C$1492,0),0)),0,OFFSET('HARGA SATUAN'!$I$6,MATCH(RAB!C278,'HARGA SATUAN'!$C$7:$C$1492,0),0))</f>
        <v>55500</v>
      </c>
      <c r="H278" s="356">
        <f t="shared" ca="1" si="40"/>
        <v>0</v>
      </c>
      <c r="I278" s="356">
        <f t="shared" ca="1" si="41"/>
        <v>0</v>
      </c>
      <c r="J278" s="356">
        <f t="shared" ca="1" si="42"/>
        <v>166500</v>
      </c>
      <c r="K278" s="357">
        <f t="shared" ca="1" si="43"/>
        <v>166500</v>
      </c>
    </row>
    <row r="279" spans="2:11">
      <c r="B279" s="491"/>
      <c r="C279" s="494"/>
      <c r="D279" s="353" t="str">
        <f ca="1">IF(ISERROR(OFFSET('HARGA SATUAN'!$D$6,MATCH(RAB!C279,'HARGA SATUAN'!$C$7:$C$1492,0),0)),"",OFFSET('HARGA SATUAN'!$D$6,MATCH(RAB!C279,'HARGA SATUAN'!$C$7:$C$1492,0),0))</f>
        <v/>
      </c>
      <c r="E279" s="354" t="str">
        <f ca="1">IF(B279="+","Unit",IF(ISERROR(OFFSET('HARGA SATUAN'!$E$6,MATCH(RAB!C279,'HARGA SATUAN'!$C$7:$C$1492,0),0)),"",OFFSET('HARGA SATUAN'!$E$6,MATCH(RAB!C279,'HARGA SATUAN'!$C$7:$C$1492,0),0)))</f>
        <v/>
      </c>
      <c r="F279" s="361"/>
      <c r="G279" s="355">
        <f ca="1">IF(ISERROR(OFFSET('HARGA SATUAN'!$I$6,MATCH(RAB!C279,'HARGA SATUAN'!$C$7:$C$1492,0),0)),0,OFFSET('HARGA SATUAN'!$I$6,MATCH(RAB!C279,'HARGA SATUAN'!$C$7:$C$1492,0),0))</f>
        <v>0</v>
      </c>
      <c r="H279" s="356">
        <f t="shared" ca="1" si="40"/>
        <v>0</v>
      </c>
      <c r="I279" s="356">
        <f t="shared" ca="1" si="41"/>
        <v>0</v>
      </c>
      <c r="J279" s="356">
        <f t="shared" ca="1" si="42"/>
        <v>0</v>
      </c>
      <c r="K279" s="357">
        <f t="shared" ca="1" si="43"/>
        <v>0</v>
      </c>
    </row>
    <row r="280" spans="2:11">
      <c r="B280" s="491" t="s">
        <v>1035</v>
      </c>
      <c r="C280" s="494" t="s">
        <v>1624</v>
      </c>
      <c r="D280" s="353" t="str">
        <f ca="1">IF(ISERROR(OFFSET('HARGA SATUAN'!$D$6,MATCH(RAB!C280,'HARGA SATUAN'!$C$7:$C$1492,0),0)),"",OFFSET('HARGA SATUAN'!$D$6,MATCH(RAB!C280,'HARGA SATUAN'!$C$7:$C$1492,0),0))</f>
        <v/>
      </c>
      <c r="E280" s="354" t="str">
        <f ca="1">IF(B280="+","Unit",IF(ISERROR(OFFSET('HARGA SATUAN'!$E$6,MATCH(RAB!C280,'HARGA SATUAN'!$C$7:$C$1492,0),0)),"",OFFSET('HARGA SATUAN'!$E$6,MATCH(RAB!C280,'HARGA SATUAN'!$C$7:$C$1492,0),0)))</f>
        <v>Unit</v>
      </c>
      <c r="F280" s="503">
        <f>F274</f>
        <v>3</v>
      </c>
      <c r="G280" s="355">
        <f ca="1">IF(ISERROR(OFFSET('HARGA SATUAN'!$I$6,MATCH(RAB!C280,'HARGA SATUAN'!$C$7:$C$1492,0),0)),0,OFFSET('HARGA SATUAN'!$I$6,MATCH(RAB!C280,'HARGA SATUAN'!$C$7:$C$1492,0),0))</f>
        <v>0</v>
      </c>
      <c r="H280" s="356">
        <f t="shared" ca="1" si="40"/>
        <v>0</v>
      </c>
      <c r="I280" s="356">
        <f t="shared" ca="1" si="41"/>
        <v>0</v>
      </c>
      <c r="J280" s="356">
        <f t="shared" ca="1" si="42"/>
        <v>0</v>
      </c>
      <c r="K280" s="357">
        <f t="shared" ca="1" si="43"/>
        <v>0</v>
      </c>
    </row>
    <row r="281" spans="2:11">
      <c r="B281" s="491">
        <v>1</v>
      </c>
      <c r="C281" s="494" t="s">
        <v>30</v>
      </c>
      <c r="D281" s="353" t="str">
        <f ca="1">IF(ISERROR(OFFSET('HARGA SATUAN'!$D$6,MATCH(RAB!C281,'HARGA SATUAN'!$C$7:$C$1492,0),0)),"",OFFSET('HARGA SATUAN'!$D$6,MATCH(RAB!C281,'HARGA SATUAN'!$C$7:$C$1492,0),0))</f>
        <v>HDW</v>
      </c>
      <c r="E281" s="354" t="str">
        <f ca="1">IF(B281="+","Unit",IF(ISERROR(OFFSET('HARGA SATUAN'!$E$6,MATCH(RAB!C281,'HARGA SATUAN'!$C$7:$C$1492,0),0)),"",OFFSET('HARGA SATUAN'!$E$6,MATCH(RAB!C281,'HARGA SATUAN'!$C$7:$C$1492,0),0)))</f>
        <v>Bh</v>
      </c>
      <c r="F281" s="503">
        <f>F280*1</f>
        <v>3</v>
      </c>
      <c r="G281" s="355">
        <f ca="1">IF(ISERROR(OFFSET('HARGA SATUAN'!$I$6,MATCH(RAB!C281,'HARGA SATUAN'!$C$7:$C$1492,0),0)),0,OFFSET('HARGA SATUAN'!$I$6,MATCH(RAB!C281,'HARGA SATUAN'!$C$7:$C$1492,0),0))</f>
        <v>47459</v>
      </c>
      <c r="H281" s="356">
        <f t="shared" ca="1" si="40"/>
        <v>0</v>
      </c>
      <c r="I281" s="356">
        <f t="shared" ca="1" si="41"/>
        <v>142377</v>
      </c>
      <c r="J281" s="356">
        <f t="shared" ca="1" si="42"/>
        <v>0</v>
      </c>
      <c r="K281" s="357">
        <f t="shared" ca="1" si="43"/>
        <v>142377</v>
      </c>
    </row>
    <row r="282" spans="2:11">
      <c r="B282" s="491">
        <v>2</v>
      </c>
      <c r="C282" s="494" t="s">
        <v>32</v>
      </c>
      <c r="D282" s="353" t="str">
        <f ca="1">IF(ISERROR(OFFSET('HARGA SATUAN'!$D$6,MATCH(RAB!C282,'HARGA SATUAN'!$C$7:$C$1492,0),0)),"",OFFSET('HARGA SATUAN'!$D$6,MATCH(RAB!C282,'HARGA SATUAN'!$C$7:$C$1492,0),0))</f>
        <v>HDW</v>
      </c>
      <c r="E282" s="354" t="str">
        <f ca="1">IF(B282="+","Unit",IF(ISERROR(OFFSET('HARGA SATUAN'!$E$6,MATCH(RAB!C282,'HARGA SATUAN'!$C$7:$C$1492,0),0)),"",OFFSET('HARGA SATUAN'!$E$6,MATCH(RAB!C282,'HARGA SATUAN'!$C$7:$C$1492,0),0)))</f>
        <v>Mtr</v>
      </c>
      <c r="F282" s="503">
        <f>F280*1</f>
        <v>3</v>
      </c>
      <c r="G282" s="355">
        <f ca="1">IF(ISERROR(OFFSET('HARGA SATUAN'!$I$6,MATCH(RAB!C282,'HARGA SATUAN'!$C$7:$C$1492,0),0)),0,OFFSET('HARGA SATUAN'!$I$6,MATCH(RAB!C282,'HARGA SATUAN'!$C$7:$C$1492,0),0))</f>
        <v>30000</v>
      </c>
      <c r="H282" s="356">
        <f t="shared" ca="1" si="40"/>
        <v>0</v>
      </c>
      <c r="I282" s="356">
        <f t="shared" ca="1" si="41"/>
        <v>90000</v>
      </c>
      <c r="J282" s="356">
        <f t="shared" ca="1" si="42"/>
        <v>0</v>
      </c>
      <c r="K282" s="357">
        <f t="shared" ca="1" si="43"/>
        <v>90000</v>
      </c>
    </row>
    <row r="283" spans="2:11">
      <c r="B283" s="491">
        <v>3</v>
      </c>
      <c r="C283" s="494" t="s">
        <v>33</v>
      </c>
      <c r="D283" s="353" t="str">
        <f ca="1">IF(ISERROR(OFFSET('HARGA SATUAN'!$D$6,MATCH(RAB!C283,'HARGA SATUAN'!$C$7:$C$1492,0),0)),"",OFFSET('HARGA SATUAN'!$D$6,MATCH(RAB!C283,'HARGA SATUAN'!$C$7:$C$1492,0),0))</f>
        <v>HDW</v>
      </c>
      <c r="E283" s="354" t="str">
        <f ca="1">IF(B283="+","Unit",IF(ISERROR(OFFSET('HARGA SATUAN'!$E$6,MATCH(RAB!C283,'HARGA SATUAN'!$C$7:$C$1492,0),0)),"",OFFSET('HARGA SATUAN'!$E$6,MATCH(RAB!C283,'HARGA SATUAN'!$C$7:$C$1492,0),0)))</f>
        <v>Bh</v>
      </c>
      <c r="F283" s="503">
        <f>F280*1</f>
        <v>3</v>
      </c>
      <c r="G283" s="355">
        <f ca="1">IF(ISERROR(OFFSET('HARGA SATUAN'!$I$6,MATCH(RAB!C283,'HARGA SATUAN'!$C$7:$C$1492,0),0)),0,OFFSET('HARGA SATUAN'!$I$6,MATCH(RAB!C283,'HARGA SATUAN'!$C$7:$C$1492,0),0))</f>
        <v>9500</v>
      </c>
      <c r="H283" s="356">
        <f t="shared" ca="1" si="40"/>
        <v>0</v>
      </c>
      <c r="I283" s="356">
        <f t="shared" ca="1" si="41"/>
        <v>28500</v>
      </c>
      <c r="J283" s="356">
        <f t="shared" ca="1" si="42"/>
        <v>0</v>
      </c>
      <c r="K283" s="357">
        <f t="shared" ca="1" si="43"/>
        <v>28500</v>
      </c>
    </row>
    <row r="284" spans="2:11">
      <c r="B284" s="491">
        <v>4</v>
      </c>
      <c r="C284" s="494" t="s">
        <v>738</v>
      </c>
      <c r="D284" s="353" t="str">
        <f ca="1">IF(ISERROR(OFFSET('HARGA SATUAN'!$D$6,MATCH(RAB!C284,'HARGA SATUAN'!$C$7:$C$1492,0),0)),"",OFFSET('HARGA SATUAN'!$D$6,MATCH(RAB!C284,'HARGA SATUAN'!$C$7:$C$1492,0),0))</f>
        <v>JASA</v>
      </c>
      <c r="E284" s="354" t="str">
        <f ca="1">IF(B284="+","Unit",IF(ISERROR(OFFSET('HARGA SATUAN'!$E$6,MATCH(RAB!C284,'HARGA SATUAN'!$C$7:$C$1492,0),0)),"",OFFSET('HARGA SATUAN'!$E$6,MATCH(RAB!C284,'HARGA SATUAN'!$C$7:$C$1492,0),0)))</f>
        <v>Unit</v>
      </c>
      <c r="F284" s="503">
        <f>F280*1</f>
        <v>3</v>
      </c>
      <c r="G284" s="355">
        <f ca="1">IF(ISERROR(OFFSET('HARGA SATUAN'!$I$6,MATCH(RAB!C284,'HARGA SATUAN'!$C$7:$C$1492,0),0)),0,OFFSET('HARGA SATUAN'!$I$6,MATCH(RAB!C284,'HARGA SATUAN'!$C$7:$C$1492,0),0))</f>
        <v>21200</v>
      </c>
      <c r="H284" s="356">
        <f t="shared" ca="1" si="40"/>
        <v>0</v>
      </c>
      <c r="I284" s="356">
        <f t="shared" ca="1" si="41"/>
        <v>0</v>
      </c>
      <c r="J284" s="356">
        <f t="shared" ca="1" si="42"/>
        <v>63600</v>
      </c>
      <c r="K284" s="357">
        <f t="shared" ca="1" si="43"/>
        <v>63600</v>
      </c>
    </row>
    <row r="285" spans="2:11">
      <c r="B285" s="491"/>
      <c r="C285" s="494"/>
      <c r="D285" s="353" t="str">
        <f ca="1">IF(ISERROR(OFFSET('HARGA SATUAN'!$D$6,MATCH(RAB!C285,'HARGA SATUAN'!$C$7:$C$1492,0),0)),"",OFFSET('HARGA SATUAN'!$D$6,MATCH(RAB!C285,'HARGA SATUAN'!$C$7:$C$1492,0),0))</f>
        <v/>
      </c>
      <c r="E285" s="354" t="str">
        <f ca="1">IF(B285="+","Unit",IF(ISERROR(OFFSET('HARGA SATUAN'!$E$6,MATCH(RAB!C285,'HARGA SATUAN'!$C$7:$C$1492,0),0)),"",OFFSET('HARGA SATUAN'!$E$6,MATCH(RAB!C285,'HARGA SATUAN'!$C$7:$C$1492,0),0)))</f>
        <v/>
      </c>
      <c r="F285" s="503"/>
      <c r="G285" s="355">
        <f ca="1">IF(ISERROR(OFFSET('HARGA SATUAN'!$I$6,MATCH(RAB!C285,'HARGA SATUAN'!$C$7:$C$1492,0),0)),0,OFFSET('HARGA SATUAN'!$I$6,MATCH(RAB!C285,'HARGA SATUAN'!$C$7:$C$1492,0),0))</f>
        <v>0</v>
      </c>
      <c r="H285" s="356">
        <f t="shared" ca="1" si="40"/>
        <v>0</v>
      </c>
      <c r="I285" s="356">
        <f t="shared" ca="1" si="41"/>
        <v>0</v>
      </c>
      <c r="J285" s="356">
        <f t="shared" ca="1" si="42"/>
        <v>0</v>
      </c>
      <c r="K285" s="357">
        <f t="shared" ca="1" si="43"/>
        <v>0</v>
      </c>
    </row>
    <row r="286" spans="2:11">
      <c r="B286" s="491"/>
      <c r="C286" s="494"/>
      <c r="D286" s="353" t="str">
        <f ca="1">IF(ISERROR(OFFSET('HARGA SATUAN'!$D$6,MATCH(RAB!C286,'HARGA SATUAN'!$C$7:$C$1492,0),0)),"",OFFSET('HARGA SATUAN'!$D$6,MATCH(RAB!C286,'HARGA SATUAN'!$C$7:$C$1492,0),0))</f>
        <v/>
      </c>
      <c r="E286" s="354" t="str">
        <f ca="1">IF(B286="+","Unit",IF(ISERROR(OFFSET('HARGA SATUAN'!$E$6,MATCH(RAB!C286,'HARGA SATUAN'!$C$7:$C$1492,0),0)),"",OFFSET('HARGA SATUAN'!$E$6,MATCH(RAB!C286,'HARGA SATUAN'!$C$7:$C$1492,0),0)))</f>
        <v/>
      </c>
      <c r="F286" s="361"/>
      <c r="G286" s="355">
        <f ca="1">IF(ISERROR(OFFSET('HARGA SATUAN'!$I$6,MATCH(RAB!C286,'HARGA SATUAN'!$C$7:$C$1492,0),0)),0,OFFSET('HARGA SATUAN'!$I$6,MATCH(RAB!C286,'HARGA SATUAN'!$C$7:$C$1492,0),0))</f>
        <v>0</v>
      </c>
      <c r="H286" s="356">
        <f t="shared" ca="1" si="40"/>
        <v>0</v>
      </c>
      <c r="I286" s="356">
        <f t="shared" ca="1" si="41"/>
        <v>0</v>
      </c>
      <c r="J286" s="356">
        <f t="shared" ca="1" si="42"/>
        <v>0</v>
      </c>
      <c r="K286" s="357">
        <f t="shared" ca="1" si="43"/>
        <v>0</v>
      </c>
    </row>
    <row r="287" spans="2:11">
      <c r="B287" s="364">
        <v>1</v>
      </c>
      <c r="C287" s="109" t="s">
        <v>1402</v>
      </c>
      <c r="D287" s="353" t="str">
        <f ca="1">IF(ISERROR(OFFSET('HARGA SATUAN'!$D$6,MATCH(RAB!C287,'HARGA SATUAN'!$C$7:$C$1492,0),0)),"",OFFSET('HARGA SATUAN'!$D$6,MATCH(RAB!C287,'HARGA SATUAN'!$C$7:$C$1492,0),0))</f>
        <v>MDU-KD</v>
      </c>
      <c r="E287" s="354" t="str">
        <f ca="1">IF(B287="+","Unit",IF(ISERROR(OFFSET('HARGA SATUAN'!$E$6,MATCH(RAB!C287,'HARGA SATUAN'!$C$7:$C$1492,0),0)),"",OFFSET('HARGA SATUAN'!$E$6,MATCH(RAB!C287,'HARGA SATUAN'!$C$7:$C$1492,0),0)))</f>
        <v>Mtr</v>
      </c>
      <c r="F287" s="361">
        <v>320</v>
      </c>
      <c r="G287" s="355">
        <f ca="1">IF(ISERROR(OFFSET('HARGA SATUAN'!$I$6,MATCH(RAB!C287,'HARGA SATUAN'!$C$7:$C$1492,0),0)),0,OFFSET('HARGA SATUAN'!$I$6,MATCH(RAB!C287,'HARGA SATUAN'!$C$7:$C$1492,0),0))</f>
        <v>53300</v>
      </c>
      <c r="H287" s="356">
        <f t="shared" ca="1" si="40"/>
        <v>17056000</v>
      </c>
      <c r="I287" s="356">
        <f t="shared" ca="1" si="41"/>
        <v>0</v>
      </c>
      <c r="J287" s="356">
        <f t="shared" ca="1" si="42"/>
        <v>0</v>
      </c>
      <c r="K287" s="357">
        <f t="shared" ca="1" si="43"/>
        <v>17056000</v>
      </c>
    </row>
    <row r="288" spans="2:11">
      <c r="B288" s="364">
        <v>2</v>
      </c>
      <c r="C288" s="109" t="s">
        <v>347</v>
      </c>
      <c r="D288" s="353" t="str">
        <f ca="1">IF(ISERROR(OFFSET('HARGA SATUAN'!$D$6,MATCH(RAB!C288,'HARGA SATUAN'!$C$7:$C$1492,0),0)),"",OFFSET('HARGA SATUAN'!$D$6,MATCH(RAB!C288,'HARGA SATUAN'!$C$7:$C$1492,0),0))</f>
        <v>JASA</v>
      </c>
      <c r="E288" s="354" t="str">
        <f ca="1">IF(B288="+","Unit",IF(ISERROR(OFFSET('HARGA SATUAN'!$E$6,MATCH(RAB!C288,'HARGA SATUAN'!$C$7:$C$1492,0),0)),"",OFFSET('HARGA SATUAN'!$E$6,MATCH(RAB!C288,'HARGA SATUAN'!$C$7:$C$1492,0),0)))</f>
        <v>Per 50 m</v>
      </c>
      <c r="F288" s="361">
        <f>F287/50</f>
        <v>6.4</v>
      </c>
      <c r="G288" s="355">
        <f ca="1">IF(ISERROR(OFFSET('HARGA SATUAN'!$I$6,MATCH(RAB!C288,'HARGA SATUAN'!$C$7:$C$1492,0),0)),0,OFFSET('HARGA SATUAN'!$I$6,MATCH(RAB!C288,'HARGA SATUAN'!$C$7:$C$1492,0),0))</f>
        <v>179000</v>
      </c>
      <c r="H288" s="356">
        <f t="shared" ca="1" si="40"/>
        <v>0</v>
      </c>
      <c r="I288" s="356">
        <f t="shared" ca="1" si="41"/>
        <v>0</v>
      </c>
      <c r="J288" s="356">
        <f t="shared" ca="1" si="42"/>
        <v>1145600</v>
      </c>
      <c r="K288" s="357">
        <f t="shared" ca="1" si="43"/>
        <v>1145600</v>
      </c>
    </row>
    <row r="289" spans="2:11">
      <c r="B289" s="364"/>
      <c r="C289" s="109"/>
      <c r="D289" s="353" t="str">
        <f ca="1">IF(ISERROR(OFFSET('HARGA SATUAN'!$D$6,MATCH(RAB!C289,'HARGA SATUAN'!$C$7:$C$1492,0),0)),"",OFFSET('HARGA SATUAN'!$D$6,MATCH(RAB!C289,'HARGA SATUAN'!$C$7:$C$1492,0),0))</f>
        <v/>
      </c>
      <c r="E289" s="354" t="str">
        <f ca="1">IF(B289="+","Unit",IF(ISERROR(OFFSET('HARGA SATUAN'!$E$6,MATCH(RAB!C289,'HARGA SATUAN'!$C$7:$C$1492,0),0)),"",OFFSET('HARGA SATUAN'!$E$6,MATCH(RAB!C289,'HARGA SATUAN'!$C$7:$C$1492,0),0)))</f>
        <v/>
      </c>
      <c r="F289" s="361"/>
      <c r="G289" s="355">
        <f ca="1">IF(ISERROR(OFFSET('HARGA SATUAN'!$I$6,MATCH(RAB!C289,'HARGA SATUAN'!$C$7:$C$1492,0),0)),0,OFFSET('HARGA SATUAN'!$I$6,MATCH(RAB!C289,'HARGA SATUAN'!$C$7:$C$1492,0),0))</f>
        <v>0</v>
      </c>
      <c r="H289" s="356">
        <f t="shared" ca="1" si="40"/>
        <v>0</v>
      </c>
      <c r="I289" s="356">
        <f t="shared" ca="1" si="41"/>
        <v>0</v>
      </c>
      <c r="J289" s="356">
        <f t="shared" ca="1" si="42"/>
        <v>0</v>
      </c>
      <c r="K289" s="357">
        <f t="shared" ca="1" si="43"/>
        <v>0</v>
      </c>
    </row>
    <row r="290" spans="2:11">
      <c r="B290" s="509" t="s">
        <v>526</v>
      </c>
      <c r="C290" s="511" t="s">
        <v>1630</v>
      </c>
      <c r="D290" s="353" t="str">
        <f ca="1">IF(ISERROR(OFFSET('HARGA SATUAN'!$D$6,MATCH(RAB!C290,'HARGA SATUAN'!$C$7:$C$1492,0),0)),"",OFFSET('HARGA SATUAN'!$D$6,MATCH(RAB!C290,'HARGA SATUAN'!$C$7:$C$1492,0),0))</f>
        <v/>
      </c>
      <c r="E290" s="354" t="str">
        <f ca="1">IF(B290="+","Unit",IF(ISERROR(OFFSET('HARGA SATUAN'!$E$6,MATCH(RAB!C290,'HARGA SATUAN'!$C$7:$C$1492,0),0)),"",OFFSET('HARGA SATUAN'!$E$6,MATCH(RAB!C290,'HARGA SATUAN'!$C$7:$C$1492,0),0)))</f>
        <v/>
      </c>
      <c r="F290" s="361"/>
      <c r="G290" s="355">
        <f ca="1">IF(ISERROR(OFFSET('HARGA SATUAN'!$I$6,MATCH(RAB!C290,'HARGA SATUAN'!$C$7:$C$1492,0),0)),0,OFFSET('HARGA SATUAN'!$I$6,MATCH(RAB!C290,'HARGA SATUAN'!$C$7:$C$1492,0),0))</f>
        <v>0</v>
      </c>
      <c r="H290" s="356">
        <f t="shared" ca="1" si="40"/>
        <v>0</v>
      </c>
      <c r="I290" s="356">
        <f t="shared" ca="1" si="41"/>
        <v>0</v>
      </c>
      <c r="J290" s="356">
        <f t="shared" ca="1" si="42"/>
        <v>0</v>
      </c>
      <c r="K290" s="357">
        <f t="shared" ca="1" si="43"/>
        <v>0</v>
      </c>
    </row>
    <row r="291" spans="2:11">
      <c r="B291" s="508"/>
      <c r="C291" s="510"/>
      <c r="D291" s="353" t="str">
        <f ca="1">IF(ISERROR(OFFSET('HARGA SATUAN'!$D$6,MATCH(RAB!C291,'HARGA SATUAN'!$C$7:$C$1492,0),0)),"",OFFSET('HARGA SATUAN'!$D$6,MATCH(RAB!C291,'HARGA SATUAN'!$C$7:$C$1492,0),0))</f>
        <v/>
      </c>
      <c r="E291" s="354" t="str">
        <f ca="1">IF(B291="+","Unit",IF(ISERROR(OFFSET('HARGA SATUAN'!$E$6,MATCH(RAB!C291,'HARGA SATUAN'!$C$7:$C$1492,0),0)),"",OFFSET('HARGA SATUAN'!$E$6,MATCH(RAB!C291,'HARGA SATUAN'!$C$7:$C$1492,0),0)))</f>
        <v/>
      </c>
      <c r="F291" s="361"/>
      <c r="G291" s="355">
        <f ca="1">IF(ISERROR(OFFSET('HARGA SATUAN'!$I$6,MATCH(RAB!C291,'HARGA SATUAN'!$C$7:$C$1492,0),0)),0,OFFSET('HARGA SATUAN'!$I$6,MATCH(RAB!C291,'HARGA SATUAN'!$C$7:$C$1492,0),0))</f>
        <v>0</v>
      </c>
      <c r="H291" s="356">
        <f t="shared" ca="1" si="40"/>
        <v>0</v>
      </c>
      <c r="I291" s="356">
        <f t="shared" ca="1" si="41"/>
        <v>0</v>
      </c>
      <c r="J291" s="356">
        <f t="shared" ca="1" si="42"/>
        <v>0</v>
      </c>
      <c r="K291" s="357">
        <f t="shared" ca="1" si="43"/>
        <v>0</v>
      </c>
    </row>
    <row r="292" spans="2:11">
      <c r="B292" s="508" t="s">
        <v>1035</v>
      </c>
      <c r="C292" s="510" t="s">
        <v>1625</v>
      </c>
      <c r="D292" s="353" t="str">
        <f ca="1">IF(ISERROR(OFFSET('HARGA SATUAN'!$D$6,MATCH(RAB!C292,'HARGA SATUAN'!$C$7:$C$1492,0),0)),"",OFFSET('HARGA SATUAN'!$D$6,MATCH(RAB!C292,'HARGA SATUAN'!$C$7:$C$1492,0),0))</f>
        <v/>
      </c>
      <c r="E292" s="354" t="str">
        <f ca="1">IF(B292="+","Unit",IF(ISERROR(OFFSET('HARGA SATUAN'!$E$6,MATCH(RAB!C292,'HARGA SATUAN'!$C$7:$C$1492,0),0)),"",OFFSET('HARGA SATUAN'!$E$6,MATCH(RAB!C292,'HARGA SATUAN'!$C$7:$C$1492,0),0)))</f>
        <v>Unit</v>
      </c>
      <c r="F292" s="23">
        <v>1</v>
      </c>
      <c r="G292" s="355">
        <f ca="1">IF(ISERROR(OFFSET('HARGA SATUAN'!$I$6,MATCH(RAB!C292,'HARGA SATUAN'!$C$7:$C$1492,0),0)),0,OFFSET('HARGA SATUAN'!$I$6,MATCH(RAB!C292,'HARGA SATUAN'!$C$7:$C$1492,0),0))</f>
        <v>0</v>
      </c>
      <c r="H292" s="356">
        <f t="shared" ca="1" si="40"/>
        <v>0</v>
      </c>
      <c r="I292" s="356">
        <f t="shared" ca="1" si="41"/>
        <v>0</v>
      </c>
      <c r="J292" s="356">
        <f t="shared" ca="1" si="42"/>
        <v>0</v>
      </c>
      <c r="K292" s="357">
        <f t="shared" ca="1" si="43"/>
        <v>0</v>
      </c>
    </row>
    <row r="293" spans="2:11">
      <c r="B293" s="508">
        <v>1</v>
      </c>
      <c r="C293" s="507" t="s">
        <v>532</v>
      </c>
      <c r="D293" s="353" t="str">
        <f ca="1">IF(ISERROR(OFFSET('HARGA SATUAN'!$D$6,MATCH(RAB!C293,'HARGA SATUAN'!$C$7:$C$1492,0),0)),"",OFFSET('HARGA SATUAN'!$D$6,MATCH(RAB!C293,'HARGA SATUAN'!$C$7:$C$1492,0),0))</f>
        <v>MDU-KD</v>
      </c>
      <c r="E293" s="354" t="str">
        <f ca="1">IF(B293="+","Unit",IF(ISERROR(OFFSET('HARGA SATUAN'!$E$6,MATCH(RAB!C293,'HARGA SATUAN'!$C$7:$C$1492,0),0)),"",OFFSET('HARGA SATUAN'!$E$6,MATCH(RAB!C293,'HARGA SATUAN'!$C$7:$C$1492,0),0)))</f>
        <v>Bh</v>
      </c>
      <c r="F293" s="512">
        <f>F292*1</f>
        <v>1</v>
      </c>
      <c r="G293" s="355">
        <f ca="1">IF(ISERROR(OFFSET('HARGA SATUAN'!$I$6,MATCH(RAB!C293,'HARGA SATUAN'!$C$7:$C$1492,0),0)),0,OFFSET('HARGA SATUAN'!$I$6,MATCH(RAB!C293,'HARGA SATUAN'!$C$7:$C$1492,0),0))</f>
        <v>27845400</v>
      </c>
      <c r="H293" s="356">
        <f t="shared" ca="1" si="40"/>
        <v>27845400</v>
      </c>
      <c r="I293" s="356">
        <f t="shared" ca="1" si="41"/>
        <v>0</v>
      </c>
      <c r="J293" s="356">
        <f t="shared" ca="1" si="42"/>
        <v>0</v>
      </c>
      <c r="K293" s="357">
        <f t="shared" ca="1" si="43"/>
        <v>27845400</v>
      </c>
    </row>
    <row r="294" spans="2:11">
      <c r="B294" s="497">
        <v>2</v>
      </c>
      <c r="C294" s="507" t="s">
        <v>1626</v>
      </c>
      <c r="D294" s="353" t="str">
        <f ca="1">IF(ISERROR(OFFSET('HARGA SATUAN'!$D$6,MATCH(RAB!C294,'HARGA SATUAN'!$C$7:$C$1492,0),0)),"",OFFSET('HARGA SATUAN'!$D$6,MATCH(RAB!C294,'HARGA SATUAN'!$C$7:$C$1492,0),0))</f>
        <v/>
      </c>
      <c r="E294" s="354" t="str">
        <f ca="1">IF(B294="+","Unit",IF(ISERROR(OFFSET('HARGA SATUAN'!$E$6,MATCH(RAB!C294,'HARGA SATUAN'!$C$7:$C$1492,0),0)),"",OFFSET('HARGA SATUAN'!$E$6,MATCH(RAB!C294,'HARGA SATUAN'!$C$7:$C$1492,0),0)))</f>
        <v/>
      </c>
      <c r="F294" s="512"/>
      <c r="G294" s="355">
        <f ca="1">IF(ISERROR(OFFSET('HARGA SATUAN'!$I$6,MATCH(RAB!C294,'HARGA SATUAN'!$C$7:$C$1492,0),0)),0,OFFSET('HARGA SATUAN'!$I$6,MATCH(RAB!C294,'HARGA SATUAN'!$C$7:$C$1492,0),0))</f>
        <v>0</v>
      </c>
      <c r="H294" s="356">
        <f t="shared" ca="1" si="40"/>
        <v>0</v>
      </c>
      <c r="I294" s="356">
        <f t="shared" ca="1" si="41"/>
        <v>0</v>
      </c>
      <c r="J294" s="356">
        <f t="shared" ca="1" si="42"/>
        <v>0</v>
      </c>
      <c r="K294" s="357">
        <f t="shared" ca="1" si="43"/>
        <v>0</v>
      </c>
    </row>
    <row r="295" spans="2:11">
      <c r="B295" s="497"/>
      <c r="C295" s="507" t="s">
        <v>65</v>
      </c>
      <c r="D295" s="353" t="str">
        <f ca="1">IF(ISERROR(OFFSET('HARGA SATUAN'!$D$6,MATCH(RAB!C295,'HARGA SATUAN'!$C$7:$C$1492,0),0)),"",OFFSET('HARGA SATUAN'!$D$6,MATCH(RAB!C295,'HARGA SATUAN'!$C$7:$C$1492,0),0))</f>
        <v>MDU-KD</v>
      </c>
      <c r="E295" s="354" t="str">
        <f ca="1">IF(B295="+","Unit",IF(ISERROR(OFFSET('HARGA SATUAN'!$E$6,MATCH(RAB!C295,'HARGA SATUAN'!$C$7:$C$1492,0),0)),"",OFFSET('HARGA SATUAN'!$E$6,MATCH(RAB!C295,'HARGA SATUAN'!$C$7:$C$1492,0),0)))</f>
        <v>Mtr</v>
      </c>
      <c r="F295" s="512">
        <f>F292*2</f>
        <v>2</v>
      </c>
      <c r="G295" s="355">
        <f ca="1">IF(ISERROR(OFFSET('HARGA SATUAN'!$I$6,MATCH(RAB!C295,'HARGA SATUAN'!$C$7:$C$1492,0),0)),0,OFFSET('HARGA SATUAN'!$I$6,MATCH(RAB!C295,'HARGA SATUAN'!$C$7:$C$1492,0),0))</f>
        <v>14200</v>
      </c>
      <c r="H295" s="356">
        <f t="shared" ca="1" si="40"/>
        <v>28400</v>
      </c>
      <c r="I295" s="356">
        <f t="shared" ca="1" si="41"/>
        <v>0</v>
      </c>
      <c r="J295" s="356">
        <f t="shared" ca="1" si="42"/>
        <v>0</v>
      </c>
      <c r="K295" s="357">
        <f t="shared" ca="1" si="43"/>
        <v>28400</v>
      </c>
    </row>
    <row r="296" spans="2:11">
      <c r="B296" s="508"/>
      <c r="C296" s="109" t="s">
        <v>1402</v>
      </c>
      <c r="D296" s="353" t="str">
        <f ca="1">IF(ISERROR(OFFSET('HARGA SATUAN'!$D$6,MATCH(RAB!C296,'HARGA SATUAN'!$C$7:$C$1492,0),0)),"",OFFSET('HARGA SATUAN'!$D$6,MATCH(RAB!C296,'HARGA SATUAN'!$C$7:$C$1492,0),0))</f>
        <v>MDU-KD</v>
      </c>
      <c r="E296" s="354" t="str">
        <f ca="1">IF(B296="+","Unit",IF(ISERROR(OFFSET('HARGA SATUAN'!$E$6,MATCH(RAB!C296,'HARGA SATUAN'!$C$7:$C$1492,0),0)),"",OFFSET('HARGA SATUAN'!$E$6,MATCH(RAB!C296,'HARGA SATUAN'!$C$7:$C$1492,0),0)))</f>
        <v>Mtr</v>
      </c>
      <c r="F296" s="512">
        <f>F292*2</f>
        <v>2</v>
      </c>
      <c r="G296" s="355">
        <f ca="1">IF(ISERROR(OFFSET('HARGA SATUAN'!$I$6,MATCH(RAB!C296,'HARGA SATUAN'!$C$7:$C$1492,0),0)),0,OFFSET('HARGA SATUAN'!$I$6,MATCH(RAB!C296,'HARGA SATUAN'!$C$7:$C$1492,0),0))</f>
        <v>53300</v>
      </c>
      <c r="H296" s="356">
        <f t="shared" ca="1" si="40"/>
        <v>106600</v>
      </c>
      <c r="I296" s="356">
        <f t="shared" ca="1" si="41"/>
        <v>0</v>
      </c>
      <c r="J296" s="356">
        <f t="shared" ca="1" si="42"/>
        <v>0</v>
      </c>
      <c r="K296" s="357">
        <f t="shared" ca="1" si="43"/>
        <v>106600</v>
      </c>
    </row>
    <row r="297" spans="2:11">
      <c r="B297" s="508">
        <v>3</v>
      </c>
      <c r="C297" s="507" t="s">
        <v>207</v>
      </c>
      <c r="D297" s="353" t="str">
        <f ca="1">IF(ISERROR(OFFSET('HARGA SATUAN'!$D$6,MATCH(RAB!C297,'HARGA SATUAN'!$C$7:$C$1492,0),0)),"",OFFSET('HARGA SATUAN'!$D$6,MATCH(RAB!C297,'HARGA SATUAN'!$C$7:$C$1492,0),0))</f>
        <v>HDW</v>
      </c>
      <c r="E297" s="354" t="str">
        <f ca="1">IF(B297="+","Unit",IF(ISERROR(OFFSET('HARGA SATUAN'!$E$6,MATCH(RAB!C297,'HARGA SATUAN'!$C$7:$C$1492,0),0)),"",OFFSET('HARGA SATUAN'!$E$6,MATCH(RAB!C297,'HARGA SATUAN'!$C$7:$C$1492,0),0)))</f>
        <v>Bh</v>
      </c>
      <c r="F297" s="512">
        <f>F292*1</f>
        <v>1</v>
      </c>
      <c r="G297" s="355">
        <f ca="1">IF(ISERROR(OFFSET('HARGA SATUAN'!$I$6,MATCH(RAB!C297,'HARGA SATUAN'!$C$7:$C$1492,0),0)),0,OFFSET('HARGA SATUAN'!$I$6,MATCH(RAB!C297,'HARGA SATUAN'!$C$7:$C$1492,0),0))</f>
        <v>87000</v>
      </c>
      <c r="H297" s="356">
        <f t="shared" ca="1" si="40"/>
        <v>0</v>
      </c>
      <c r="I297" s="356">
        <f t="shared" ca="1" si="41"/>
        <v>87000</v>
      </c>
      <c r="J297" s="356">
        <f t="shared" ca="1" si="42"/>
        <v>0</v>
      </c>
      <c r="K297" s="357">
        <f t="shared" ca="1" si="43"/>
        <v>87000</v>
      </c>
    </row>
    <row r="298" spans="2:11">
      <c r="B298" s="508">
        <v>4</v>
      </c>
      <c r="C298" s="507" t="s">
        <v>176</v>
      </c>
      <c r="D298" s="353" t="str">
        <f ca="1">IF(ISERROR(OFFSET('HARGA SATUAN'!$D$6,MATCH(RAB!C298,'HARGA SATUAN'!$C$7:$C$1492,0),0)),"",OFFSET('HARGA SATUAN'!$D$6,MATCH(RAB!C298,'HARGA SATUAN'!$C$7:$C$1492,0),0))</f>
        <v>HDW</v>
      </c>
      <c r="E298" s="354" t="str">
        <f ca="1">IF(B298="+","Unit",IF(ISERROR(OFFSET('HARGA SATUAN'!$E$6,MATCH(RAB!C298,'HARGA SATUAN'!$C$7:$C$1492,0),0)),"",OFFSET('HARGA SATUAN'!$E$6,MATCH(RAB!C298,'HARGA SATUAN'!$C$7:$C$1492,0),0)))</f>
        <v>Bh</v>
      </c>
      <c r="F298" s="512">
        <f>F292*2</f>
        <v>2</v>
      </c>
      <c r="G298" s="355">
        <f ca="1">IF(ISERROR(OFFSET('HARGA SATUAN'!$I$6,MATCH(RAB!C298,'HARGA SATUAN'!$C$7:$C$1492,0),0)),0,OFFSET('HARGA SATUAN'!$I$6,MATCH(RAB!C298,'HARGA SATUAN'!$C$7:$C$1492,0),0))</f>
        <v>404600</v>
      </c>
      <c r="H298" s="356">
        <f t="shared" ca="1" si="40"/>
        <v>0</v>
      </c>
      <c r="I298" s="356">
        <f t="shared" ca="1" si="41"/>
        <v>809200</v>
      </c>
      <c r="J298" s="356">
        <f t="shared" ca="1" si="42"/>
        <v>0</v>
      </c>
      <c r="K298" s="357">
        <f t="shared" ca="1" si="43"/>
        <v>809200</v>
      </c>
    </row>
    <row r="299" spans="2:11">
      <c r="B299" s="508">
        <v>5</v>
      </c>
      <c r="C299" s="507" t="s">
        <v>184</v>
      </c>
      <c r="D299" s="353" t="str">
        <f ca="1">IF(ISERROR(OFFSET('HARGA SATUAN'!$D$6,MATCH(RAB!C299,'HARGA SATUAN'!$C$7:$C$1492,0),0)),"",OFFSET('HARGA SATUAN'!$D$6,MATCH(RAB!C299,'HARGA SATUAN'!$C$7:$C$1492,0),0))</f>
        <v>HDW</v>
      </c>
      <c r="E299" s="354" t="str">
        <f ca="1">IF(B299="+","Unit",IF(ISERROR(OFFSET('HARGA SATUAN'!$E$6,MATCH(RAB!C299,'HARGA SATUAN'!$C$7:$C$1492,0),0)),"",OFFSET('HARGA SATUAN'!$E$6,MATCH(RAB!C299,'HARGA SATUAN'!$C$7:$C$1492,0),0)))</f>
        <v>Bh</v>
      </c>
      <c r="F299" s="512">
        <f>F292*3</f>
        <v>3</v>
      </c>
      <c r="G299" s="355">
        <f ca="1">IF(ISERROR(OFFSET('HARGA SATUAN'!$I$6,MATCH(RAB!C299,'HARGA SATUAN'!$C$7:$C$1492,0),0)),0,OFFSET('HARGA SATUAN'!$I$6,MATCH(RAB!C299,'HARGA SATUAN'!$C$7:$C$1492,0),0))</f>
        <v>15900</v>
      </c>
      <c r="H299" s="356">
        <f t="shared" ca="1" si="40"/>
        <v>0</v>
      </c>
      <c r="I299" s="356">
        <f t="shared" ca="1" si="41"/>
        <v>47700</v>
      </c>
      <c r="J299" s="356">
        <f t="shared" ca="1" si="42"/>
        <v>0</v>
      </c>
      <c r="K299" s="357">
        <f t="shared" ca="1" si="43"/>
        <v>47700</v>
      </c>
    </row>
    <row r="300" spans="2:11">
      <c r="B300" s="508">
        <v>6</v>
      </c>
      <c r="C300" s="507" t="s">
        <v>187</v>
      </c>
      <c r="D300" s="353" t="str">
        <f ca="1">IF(ISERROR(OFFSET('HARGA SATUAN'!$D$6,MATCH(RAB!C300,'HARGA SATUAN'!$C$7:$C$1492,0),0)),"",OFFSET('HARGA SATUAN'!$D$6,MATCH(RAB!C300,'HARGA SATUAN'!$C$7:$C$1492,0),0))</f>
        <v>HDW</v>
      </c>
      <c r="E300" s="354" t="str">
        <f ca="1">IF(B300="+","Unit",IF(ISERROR(OFFSET('HARGA SATUAN'!$E$6,MATCH(RAB!C300,'HARGA SATUAN'!$C$7:$C$1492,0),0)),"",OFFSET('HARGA SATUAN'!$E$6,MATCH(RAB!C300,'HARGA SATUAN'!$C$7:$C$1492,0),0)))</f>
        <v>Bh</v>
      </c>
      <c r="F300" s="512">
        <f>F292*2</f>
        <v>2</v>
      </c>
      <c r="G300" s="355">
        <f ca="1">IF(ISERROR(OFFSET('HARGA SATUAN'!$I$6,MATCH(RAB!C300,'HARGA SATUAN'!$C$7:$C$1492,0),0)),0,OFFSET('HARGA SATUAN'!$I$6,MATCH(RAB!C300,'HARGA SATUAN'!$C$7:$C$1492,0),0))</f>
        <v>17100</v>
      </c>
      <c r="H300" s="356">
        <f t="shared" ca="1" si="40"/>
        <v>0</v>
      </c>
      <c r="I300" s="356">
        <f t="shared" ca="1" si="41"/>
        <v>34200</v>
      </c>
      <c r="J300" s="356">
        <f t="shared" ca="1" si="42"/>
        <v>0</v>
      </c>
      <c r="K300" s="357">
        <f t="shared" ca="1" si="43"/>
        <v>34200</v>
      </c>
    </row>
    <row r="301" spans="2:11">
      <c r="B301" s="508">
        <v>7</v>
      </c>
      <c r="C301" s="507" t="s">
        <v>1627</v>
      </c>
      <c r="D301" s="353" t="str">
        <f ca="1">IF(ISERROR(OFFSET('HARGA SATUAN'!$D$6,MATCH(RAB!C301,'HARGA SATUAN'!$C$7:$C$1492,0),0)),"",OFFSET('HARGA SATUAN'!$D$6,MATCH(RAB!C301,'HARGA SATUAN'!$C$7:$C$1492,0),0))</f>
        <v/>
      </c>
      <c r="E301" s="354" t="str">
        <f ca="1">IF(B301="+","Unit",IF(ISERROR(OFFSET('HARGA SATUAN'!$E$6,MATCH(RAB!C301,'HARGA SATUAN'!$C$7:$C$1492,0),0)),"",OFFSET('HARGA SATUAN'!$E$6,MATCH(RAB!C301,'HARGA SATUAN'!$C$7:$C$1492,0),0)))</f>
        <v/>
      </c>
      <c r="F301" s="512">
        <f>F292*4</f>
        <v>4</v>
      </c>
      <c r="G301" s="355">
        <f ca="1">IF(ISERROR(OFFSET('HARGA SATUAN'!$I$6,MATCH(RAB!C301,'HARGA SATUAN'!$C$7:$C$1492,0),0)),0,OFFSET('HARGA SATUAN'!$I$6,MATCH(RAB!C301,'HARGA SATUAN'!$C$7:$C$1492,0),0))</f>
        <v>0</v>
      </c>
      <c r="H301" s="356">
        <f t="shared" ca="1" si="40"/>
        <v>0</v>
      </c>
      <c r="I301" s="356">
        <f t="shared" ca="1" si="41"/>
        <v>0</v>
      </c>
      <c r="J301" s="356">
        <f t="shared" ca="1" si="42"/>
        <v>0</v>
      </c>
      <c r="K301" s="357">
        <f t="shared" ca="1" si="43"/>
        <v>0</v>
      </c>
    </row>
    <row r="302" spans="2:11">
      <c r="B302" s="508">
        <v>8</v>
      </c>
      <c r="C302" s="507" t="s">
        <v>149</v>
      </c>
      <c r="D302" s="353" t="str">
        <f ca="1">IF(ISERROR(OFFSET('HARGA SATUAN'!$D$6,MATCH(RAB!C302,'HARGA SATUAN'!$C$7:$C$1492,0),0)),"",OFFSET('HARGA SATUAN'!$D$6,MATCH(RAB!C302,'HARGA SATUAN'!$C$7:$C$1492,0),0))</f>
        <v>HDW</v>
      </c>
      <c r="E302" s="354" t="str">
        <f ca="1">IF(B302="+","Unit",IF(ISERROR(OFFSET('HARGA SATUAN'!$E$6,MATCH(RAB!C302,'HARGA SATUAN'!$C$7:$C$1492,0),0)),"",OFFSET('HARGA SATUAN'!$E$6,MATCH(RAB!C302,'HARGA SATUAN'!$C$7:$C$1492,0),0)))</f>
        <v>Set</v>
      </c>
      <c r="F302" s="512">
        <f>F292*1</f>
        <v>1</v>
      </c>
      <c r="G302" s="355">
        <f ca="1">IF(ISERROR(OFFSET('HARGA SATUAN'!$I$6,MATCH(RAB!C302,'HARGA SATUAN'!$C$7:$C$1492,0),0)),0,OFFSET('HARGA SATUAN'!$I$6,MATCH(RAB!C302,'HARGA SATUAN'!$C$7:$C$1492,0),0))</f>
        <v>67800</v>
      </c>
      <c r="H302" s="356">
        <f t="shared" ca="1" si="40"/>
        <v>0</v>
      </c>
      <c r="I302" s="356">
        <f t="shared" ca="1" si="41"/>
        <v>67800</v>
      </c>
      <c r="J302" s="356">
        <f t="shared" ca="1" si="42"/>
        <v>0</v>
      </c>
      <c r="K302" s="357">
        <f t="shared" ca="1" si="43"/>
        <v>67800</v>
      </c>
    </row>
    <row r="303" spans="2:11">
      <c r="B303" s="508">
        <v>9</v>
      </c>
      <c r="C303" s="507" t="s">
        <v>32</v>
      </c>
      <c r="D303" s="353" t="str">
        <f ca="1">IF(ISERROR(OFFSET('HARGA SATUAN'!$D$6,MATCH(RAB!C303,'HARGA SATUAN'!$C$7:$C$1492,0),0)),"",OFFSET('HARGA SATUAN'!$D$6,MATCH(RAB!C303,'HARGA SATUAN'!$C$7:$C$1492,0),0))</f>
        <v>HDW</v>
      </c>
      <c r="E303" s="354" t="str">
        <f ca="1">IF(B303="+","Unit",IF(ISERROR(OFFSET('HARGA SATUAN'!$E$6,MATCH(RAB!C303,'HARGA SATUAN'!$C$7:$C$1492,0),0)),"",OFFSET('HARGA SATUAN'!$E$6,MATCH(RAB!C303,'HARGA SATUAN'!$C$7:$C$1492,0),0)))</f>
        <v>Mtr</v>
      </c>
      <c r="F303" s="512">
        <f>F292*2</f>
        <v>2</v>
      </c>
      <c r="G303" s="355">
        <f ca="1">IF(ISERROR(OFFSET('HARGA SATUAN'!$I$6,MATCH(RAB!C303,'HARGA SATUAN'!$C$7:$C$1492,0),0)),0,OFFSET('HARGA SATUAN'!$I$6,MATCH(RAB!C303,'HARGA SATUAN'!$C$7:$C$1492,0),0))</f>
        <v>30000</v>
      </c>
      <c r="H303" s="356">
        <f t="shared" ca="1" si="40"/>
        <v>0</v>
      </c>
      <c r="I303" s="356">
        <f t="shared" ca="1" si="41"/>
        <v>60000</v>
      </c>
      <c r="J303" s="356">
        <f t="shared" ca="1" si="42"/>
        <v>0</v>
      </c>
      <c r="K303" s="357">
        <f t="shared" ca="1" si="43"/>
        <v>60000</v>
      </c>
    </row>
    <row r="304" spans="2:11">
      <c r="B304" s="508">
        <v>10</v>
      </c>
      <c r="C304" s="507" t="s">
        <v>781</v>
      </c>
      <c r="D304" s="353" t="str">
        <f ca="1">IF(ISERROR(OFFSET('HARGA SATUAN'!$D$6,MATCH(RAB!C304,'HARGA SATUAN'!$C$7:$C$1492,0),0)),"",OFFSET('HARGA SATUAN'!$D$6,MATCH(RAB!C304,'HARGA SATUAN'!$C$7:$C$1492,0),0))</f>
        <v>JASA</v>
      </c>
      <c r="E304" s="354" t="str">
        <f ca="1">IF(B304="+","Unit",IF(ISERROR(OFFSET('HARGA SATUAN'!$E$6,MATCH(RAB!C304,'HARGA SATUAN'!$C$7:$C$1492,0),0)),"",OFFSET('HARGA SATUAN'!$E$6,MATCH(RAB!C304,'HARGA SATUAN'!$C$7:$C$1492,0),0)))</f>
        <v>Unit</v>
      </c>
      <c r="F304" s="512">
        <f>F292*1</f>
        <v>1</v>
      </c>
      <c r="G304" s="355">
        <f ca="1">IF(ISERROR(OFFSET('HARGA SATUAN'!$I$6,MATCH(RAB!C304,'HARGA SATUAN'!$C$7:$C$1492,0),0)),0,OFFSET('HARGA SATUAN'!$I$6,MATCH(RAB!C304,'HARGA SATUAN'!$C$7:$C$1492,0),0))</f>
        <v>346400</v>
      </c>
      <c r="H304" s="356">
        <f t="shared" ca="1" si="40"/>
        <v>0</v>
      </c>
      <c r="I304" s="356">
        <f t="shared" ca="1" si="41"/>
        <v>0</v>
      </c>
      <c r="J304" s="356">
        <f t="shared" ca="1" si="42"/>
        <v>346400</v>
      </c>
      <c r="K304" s="357">
        <f t="shared" ca="1" si="43"/>
        <v>346400</v>
      </c>
    </row>
    <row r="305" spans="2:11">
      <c r="B305" s="508"/>
      <c r="C305" s="507"/>
      <c r="D305" s="353" t="str">
        <f ca="1">IF(ISERROR(OFFSET('HARGA SATUAN'!$D$6,MATCH(RAB!C305,'HARGA SATUAN'!$C$7:$C$1492,0),0)),"",OFFSET('HARGA SATUAN'!$D$6,MATCH(RAB!C305,'HARGA SATUAN'!$C$7:$C$1492,0),0))</f>
        <v/>
      </c>
      <c r="E305" s="354" t="str">
        <f ca="1">IF(B305="+","Unit",IF(ISERROR(OFFSET('HARGA SATUAN'!$E$6,MATCH(RAB!C305,'HARGA SATUAN'!$C$7:$C$1492,0),0)),"",OFFSET('HARGA SATUAN'!$E$6,MATCH(RAB!C305,'HARGA SATUAN'!$C$7:$C$1492,0),0)))</f>
        <v/>
      </c>
      <c r="F305" s="361"/>
      <c r="G305" s="355">
        <f ca="1">IF(ISERROR(OFFSET('HARGA SATUAN'!$I$6,MATCH(RAB!C305,'HARGA SATUAN'!$C$7:$C$1492,0),0)),0,OFFSET('HARGA SATUAN'!$I$6,MATCH(RAB!C305,'HARGA SATUAN'!$C$7:$C$1492,0),0))</f>
        <v>0</v>
      </c>
      <c r="H305" s="356">
        <f t="shared" ca="1" si="40"/>
        <v>0</v>
      </c>
      <c r="I305" s="356">
        <f t="shared" ca="1" si="41"/>
        <v>0</v>
      </c>
      <c r="J305" s="356">
        <f t="shared" ca="1" si="42"/>
        <v>0</v>
      </c>
      <c r="K305" s="357">
        <f t="shared" ca="1" si="43"/>
        <v>0</v>
      </c>
    </row>
    <row r="306" spans="2:11">
      <c r="B306" s="497" t="s">
        <v>1035</v>
      </c>
      <c r="C306" s="502" t="s">
        <v>1628</v>
      </c>
      <c r="D306" s="353" t="str">
        <f ca="1">IF(ISERROR(OFFSET('HARGA SATUAN'!$D$6,MATCH(RAB!C306,'HARGA SATUAN'!$C$7:$C$1492,0),0)),"",OFFSET('HARGA SATUAN'!$D$6,MATCH(RAB!C306,'HARGA SATUAN'!$C$7:$C$1492,0),0))</f>
        <v/>
      </c>
      <c r="E306" s="354" t="str">
        <f ca="1">IF(B306="+","Unit",IF(ISERROR(OFFSET('HARGA SATUAN'!$E$6,MATCH(RAB!C306,'HARGA SATUAN'!$C$7:$C$1492,0),0)),"",OFFSET('HARGA SATUAN'!$E$6,MATCH(RAB!C306,'HARGA SATUAN'!$C$7:$C$1492,0),0)))</f>
        <v>Unit</v>
      </c>
      <c r="F306" s="503">
        <v>2</v>
      </c>
      <c r="G306" s="355">
        <f ca="1">IF(ISERROR(OFFSET('HARGA SATUAN'!$I$6,MATCH(RAB!C306,'HARGA SATUAN'!$C$7:$C$1492,0),0)),0,OFFSET('HARGA SATUAN'!$I$6,MATCH(RAB!C306,'HARGA SATUAN'!$C$7:$C$1492,0),0))</f>
        <v>0</v>
      </c>
      <c r="H306" s="356">
        <f t="shared" ca="1" si="40"/>
        <v>0</v>
      </c>
      <c r="I306" s="356">
        <f t="shared" ca="1" si="41"/>
        <v>0</v>
      </c>
      <c r="J306" s="356">
        <f t="shared" ca="1" si="42"/>
        <v>0</v>
      </c>
      <c r="K306" s="357">
        <f t="shared" ca="1" si="43"/>
        <v>0</v>
      </c>
    </row>
    <row r="307" spans="2:11">
      <c r="B307" s="497">
        <v>1</v>
      </c>
      <c r="C307" s="493" t="s">
        <v>29</v>
      </c>
      <c r="D307" s="353" t="str">
        <f ca="1">IF(ISERROR(OFFSET('HARGA SATUAN'!$D$6,MATCH(RAB!C307,'HARGA SATUAN'!$C$7:$C$1492,0),0)),"",OFFSET('HARGA SATUAN'!$D$6,MATCH(RAB!C307,'HARGA SATUAN'!$C$7:$C$1492,0),0))</f>
        <v>HDW</v>
      </c>
      <c r="E307" s="354" t="str">
        <f ca="1">IF(B307="+","Unit",IF(ISERROR(OFFSET('HARGA SATUAN'!$E$6,MATCH(RAB!C307,'HARGA SATUAN'!$C$7:$C$1492,0),0)),"",OFFSET('HARGA SATUAN'!$E$6,MATCH(RAB!C307,'HARGA SATUAN'!$C$7:$C$1492,0),0)))</f>
        <v>Bh</v>
      </c>
      <c r="F307" s="503">
        <f>F306*1</f>
        <v>2</v>
      </c>
      <c r="G307" s="355">
        <f ca="1">IF(ISERROR(OFFSET('HARGA SATUAN'!$I$6,MATCH(RAB!C307,'HARGA SATUAN'!$C$7:$C$1492,0),0)),0,OFFSET('HARGA SATUAN'!$I$6,MATCH(RAB!C307,'HARGA SATUAN'!$C$7:$C$1492,0),0))</f>
        <v>185200</v>
      </c>
      <c r="H307" s="356">
        <f t="shared" ref="H307:H316" ca="1" si="56">IF(OR(D307="MDU",D307="MDU-KD"),(IF($O$3="RAB NON MDU","PLN KD",G307*F307)),0)</f>
        <v>0</v>
      </c>
      <c r="I307" s="356">
        <f t="shared" ref="I307:I316" ca="1" si="57">IF(D307="HDW",G307*F307,0)</f>
        <v>370400</v>
      </c>
      <c r="J307" s="356">
        <f t="shared" ref="J307:J316" ca="1" si="58">IF(D307="JASA",G307*F307,0)</f>
        <v>0</v>
      </c>
      <c r="K307" s="357">
        <f t="shared" ref="K307:K316" ca="1" si="59">SUM(H307:J307)</f>
        <v>370400</v>
      </c>
    </row>
    <row r="308" spans="2:11">
      <c r="B308" s="508">
        <v>2</v>
      </c>
      <c r="C308" s="510" t="s">
        <v>30</v>
      </c>
      <c r="D308" s="353" t="str">
        <f ca="1">IF(ISERROR(OFFSET('HARGA SATUAN'!$D$6,MATCH(RAB!C308,'HARGA SATUAN'!$C$7:$C$1492,0),0)),"",OFFSET('HARGA SATUAN'!$D$6,MATCH(RAB!C308,'HARGA SATUAN'!$C$7:$C$1492,0),0))</f>
        <v>HDW</v>
      </c>
      <c r="E308" s="354" t="str">
        <f ca="1">IF(B308="+","Unit",IF(ISERROR(OFFSET('HARGA SATUAN'!$E$6,MATCH(RAB!C308,'HARGA SATUAN'!$C$7:$C$1492,0),0)),"",OFFSET('HARGA SATUAN'!$E$6,MATCH(RAB!C308,'HARGA SATUAN'!$C$7:$C$1492,0),0)))</f>
        <v>Bh</v>
      </c>
      <c r="F308" s="503">
        <f>F306*1</f>
        <v>2</v>
      </c>
      <c r="G308" s="355">
        <f ca="1">IF(ISERROR(OFFSET('HARGA SATUAN'!$I$6,MATCH(RAB!C308,'HARGA SATUAN'!$C$7:$C$1492,0),0)),0,OFFSET('HARGA SATUAN'!$I$6,MATCH(RAB!C308,'HARGA SATUAN'!$C$7:$C$1492,0),0))</f>
        <v>47459</v>
      </c>
      <c r="H308" s="356">
        <f t="shared" ca="1" si="56"/>
        <v>0</v>
      </c>
      <c r="I308" s="356">
        <f t="shared" ca="1" si="57"/>
        <v>94918</v>
      </c>
      <c r="J308" s="356">
        <f t="shared" ca="1" si="58"/>
        <v>0</v>
      </c>
      <c r="K308" s="357">
        <f t="shared" ca="1" si="59"/>
        <v>94918</v>
      </c>
    </row>
    <row r="309" spans="2:11">
      <c r="B309" s="508">
        <v>3</v>
      </c>
      <c r="C309" s="510" t="s">
        <v>31</v>
      </c>
      <c r="D309" s="353" t="str">
        <f ca="1">IF(ISERROR(OFFSET('HARGA SATUAN'!$D$6,MATCH(RAB!C309,'HARGA SATUAN'!$C$7:$C$1492,0),0)),"",OFFSET('HARGA SATUAN'!$D$6,MATCH(RAB!C309,'HARGA SATUAN'!$C$7:$C$1492,0),0))</f>
        <v>HDW</v>
      </c>
      <c r="E309" s="354" t="str">
        <f ca="1">IF(B309="+","Unit",IF(ISERROR(OFFSET('HARGA SATUAN'!$E$6,MATCH(RAB!C309,'HARGA SATUAN'!$C$7:$C$1492,0),0)),"",OFFSET('HARGA SATUAN'!$E$6,MATCH(RAB!C309,'HARGA SATUAN'!$C$7:$C$1492,0),0)))</f>
        <v>Bh</v>
      </c>
      <c r="F309" s="503">
        <f>F306*1</f>
        <v>2</v>
      </c>
      <c r="G309" s="355">
        <f ca="1">IF(ISERROR(OFFSET('HARGA SATUAN'!$I$6,MATCH(RAB!C309,'HARGA SATUAN'!$C$7:$C$1492,0),0)),0,OFFSET('HARGA SATUAN'!$I$6,MATCH(RAB!C309,'HARGA SATUAN'!$C$7:$C$1492,0),0))</f>
        <v>4880</v>
      </c>
      <c r="H309" s="356">
        <f t="shared" ca="1" si="56"/>
        <v>0</v>
      </c>
      <c r="I309" s="356">
        <f t="shared" ca="1" si="57"/>
        <v>9760</v>
      </c>
      <c r="J309" s="356">
        <f t="shared" ca="1" si="58"/>
        <v>0</v>
      </c>
      <c r="K309" s="357">
        <f t="shared" ca="1" si="59"/>
        <v>9760</v>
      </c>
    </row>
    <row r="310" spans="2:11">
      <c r="B310" s="508">
        <v>4</v>
      </c>
      <c r="C310" s="510" t="s">
        <v>32</v>
      </c>
      <c r="D310" s="353" t="str">
        <f ca="1">IF(ISERROR(OFFSET('HARGA SATUAN'!$D$6,MATCH(RAB!C310,'HARGA SATUAN'!$C$7:$C$1492,0),0)),"",OFFSET('HARGA SATUAN'!$D$6,MATCH(RAB!C310,'HARGA SATUAN'!$C$7:$C$1492,0),0))</f>
        <v>HDW</v>
      </c>
      <c r="E310" s="354" t="str">
        <f ca="1">IF(B310="+","Unit",IF(ISERROR(OFFSET('HARGA SATUAN'!$E$6,MATCH(RAB!C310,'HARGA SATUAN'!$C$7:$C$1492,0),0)),"",OFFSET('HARGA SATUAN'!$E$6,MATCH(RAB!C310,'HARGA SATUAN'!$C$7:$C$1492,0),0)))</f>
        <v>Mtr</v>
      </c>
      <c r="F310" s="503">
        <f>F306*10</f>
        <v>20</v>
      </c>
      <c r="G310" s="355">
        <f ca="1">IF(ISERROR(OFFSET('HARGA SATUAN'!$I$6,MATCH(RAB!C310,'HARGA SATUAN'!$C$7:$C$1492,0),0)),0,OFFSET('HARGA SATUAN'!$I$6,MATCH(RAB!C310,'HARGA SATUAN'!$C$7:$C$1492,0),0))</f>
        <v>30000</v>
      </c>
      <c r="H310" s="356">
        <f t="shared" ca="1" si="56"/>
        <v>0</v>
      </c>
      <c r="I310" s="356">
        <f t="shared" ca="1" si="57"/>
        <v>600000</v>
      </c>
      <c r="J310" s="356">
        <f t="shared" ca="1" si="58"/>
        <v>0</v>
      </c>
      <c r="K310" s="357">
        <f t="shared" ca="1" si="59"/>
        <v>600000</v>
      </c>
    </row>
    <row r="311" spans="2:11">
      <c r="B311" s="508">
        <v>5</v>
      </c>
      <c r="C311" s="510" t="s">
        <v>33</v>
      </c>
      <c r="D311" s="353" t="str">
        <f ca="1">IF(ISERROR(OFFSET('HARGA SATUAN'!$D$6,MATCH(RAB!C311,'HARGA SATUAN'!$C$7:$C$1492,0),0)),"",OFFSET('HARGA SATUAN'!$D$6,MATCH(RAB!C311,'HARGA SATUAN'!$C$7:$C$1492,0),0))</f>
        <v>HDW</v>
      </c>
      <c r="E311" s="354" t="str">
        <f ca="1">IF(B311="+","Unit",IF(ISERROR(OFFSET('HARGA SATUAN'!$E$6,MATCH(RAB!C311,'HARGA SATUAN'!$C$7:$C$1492,0),0)),"",OFFSET('HARGA SATUAN'!$E$6,MATCH(RAB!C311,'HARGA SATUAN'!$C$7:$C$1492,0),0)))</f>
        <v>Bh</v>
      </c>
      <c r="F311" s="503">
        <f>F306*2</f>
        <v>4</v>
      </c>
      <c r="G311" s="355">
        <f ca="1">IF(ISERROR(OFFSET('HARGA SATUAN'!$I$6,MATCH(RAB!C311,'HARGA SATUAN'!$C$7:$C$1492,0),0)),0,OFFSET('HARGA SATUAN'!$I$6,MATCH(RAB!C311,'HARGA SATUAN'!$C$7:$C$1492,0),0))</f>
        <v>9500</v>
      </c>
      <c r="H311" s="356">
        <f t="shared" ca="1" si="56"/>
        <v>0</v>
      </c>
      <c r="I311" s="356">
        <f t="shared" ca="1" si="57"/>
        <v>38000</v>
      </c>
      <c r="J311" s="356">
        <f t="shared" ca="1" si="58"/>
        <v>0</v>
      </c>
      <c r="K311" s="357">
        <f t="shared" ca="1" si="59"/>
        <v>38000</v>
      </c>
    </row>
    <row r="312" spans="2:11">
      <c r="B312" s="508">
        <v>6</v>
      </c>
      <c r="C312" s="510" t="s">
        <v>34</v>
      </c>
      <c r="D312" s="353" t="str">
        <f ca="1">IF(ISERROR(OFFSET('HARGA SATUAN'!$D$6,MATCH(RAB!C312,'HARGA SATUAN'!$C$7:$C$1492,0),0)),"",OFFSET('HARGA SATUAN'!$D$6,MATCH(RAB!C312,'HARGA SATUAN'!$C$7:$C$1492,0),0))</f>
        <v>HDW</v>
      </c>
      <c r="E312" s="354" t="str">
        <f ca="1">IF(B312="+","Unit",IF(ISERROR(OFFSET('HARGA SATUAN'!$E$6,MATCH(RAB!C312,'HARGA SATUAN'!$C$7:$C$1492,0),0)),"",OFFSET('HARGA SATUAN'!$E$6,MATCH(RAB!C312,'HARGA SATUAN'!$C$7:$C$1492,0),0)))</f>
        <v>Bh</v>
      </c>
      <c r="F312" s="503">
        <f>F306*5.5</f>
        <v>11</v>
      </c>
      <c r="G312" s="355">
        <f ca="1">IF(ISERROR(OFFSET('HARGA SATUAN'!$I$6,MATCH(RAB!C312,'HARGA SATUAN'!$C$7:$C$1492,0),0)),0,OFFSET('HARGA SATUAN'!$I$6,MATCH(RAB!C312,'HARGA SATUAN'!$C$7:$C$1492,0),0))</f>
        <v>6100</v>
      </c>
      <c r="H312" s="356">
        <f t="shared" ca="1" si="56"/>
        <v>0</v>
      </c>
      <c r="I312" s="356">
        <f t="shared" ca="1" si="57"/>
        <v>67100</v>
      </c>
      <c r="J312" s="356">
        <f t="shared" ca="1" si="58"/>
        <v>0</v>
      </c>
      <c r="K312" s="357">
        <f t="shared" ca="1" si="59"/>
        <v>67100</v>
      </c>
    </row>
    <row r="313" spans="2:11">
      <c r="B313" s="508">
        <v>7</v>
      </c>
      <c r="C313" s="510" t="s">
        <v>35</v>
      </c>
      <c r="D313" s="353" t="str">
        <f ca="1">IF(ISERROR(OFFSET('HARGA SATUAN'!$D$6,MATCH(RAB!C313,'HARGA SATUAN'!$C$7:$C$1492,0),0)),"",OFFSET('HARGA SATUAN'!$D$6,MATCH(RAB!C313,'HARGA SATUAN'!$C$7:$C$1492,0),0))</f>
        <v>HDW</v>
      </c>
      <c r="E313" s="354" t="str">
        <f ca="1">IF(B313="+","Unit",IF(ISERROR(OFFSET('HARGA SATUAN'!$E$6,MATCH(RAB!C313,'HARGA SATUAN'!$C$7:$C$1492,0),0)),"",OFFSET('HARGA SATUAN'!$E$6,MATCH(RAB!C313,'HARGA SATUAN'!$C$7:$C$1492,0),0)))</f>
        <v>Bh</v>
      </c>
      <c r="F313" s="503">
        <f>F306*6</f>
        <v>12</v>
      </c>
      <c r="G313" s="355">
        <f ca="1">IF(ISERROR(OFFSET('HARGA SATUAN'!$I$6,MATCH(RAB!C313,'HARGA SATUAN'!$C$7:$C$1492,0),0)),0,OFFSET('HARGA SATUAN'!$I$6,MATCH(RAB!C313,'HARGA SATUAN'!$C$7:$C$1492,0),0))</f>
        <v>2300</v>
      </c>
      <c r="H313" s="356">
        <f t="shared" ca="1" si="56"/>
        <v>0</v>
      </c>
      <c r="I313" s="356">
        <f t="shared" ca="1" si="57"/>
        <v>27600</v>
      </c>
      <c r="J313" s="356">
        <f t="shared" ca="1" si="58"/>
        <v>0</v>
      </c>
      <c r="K313" s="357">
        <f t="shared" ca="1" si="59"/>
        <v>27600</v>
      </c>
    </row>
    <row r="314" spans="2:11">
      <c r="B314" s="508">
        <v>8</v>
      </c>
      <c r="C314" s="510" t="s">
        <v>1629</v>
      </c>
      <c r="D314" s="353" t="str">
        <f ca="1">IF(ISERROR(OFFSET('HARGA SATUAN'!$D$6,MATCH(RAB!C314,'HARGA SATUAN'!$C$7:$C$1492,0),0)),"",OFFSET('HARGA SATUAN'!$D$6,MATCH(RAB!C314,'HARGA SATUAN'!$C$7:$C$1492,0),0))</f>
        <v>HDW</v>
      </c>
      <c r="E314" s="354" t="str">
        <f ca="1">IF(B314="+","Unit",IF(ISERROR(OFFSET('HARGA SATUAN'!$E$6,MATCH(RAB!C314,'HARGA SATUAN'!$C$7:$C$1492,0),0)),"",OFFSET('HARGA SATUAN'!$E$6,MATCH(RAB!C314,'HARGA SATUAN'!$C$7:$C$1492,0),0)))</f>
        <v>Mtr</v>
      </c>
      <c r="F314" s="503">
        <f>F306*4.8</f>
        <v>9.6</v>
      </c>
      <c r="G314" s="355">
        <f ca="1">IF(ISERROR(OFFSET('HARGA SATUAN'!$I$6,MATCH(RAB!C314,'HARGA SATUAN'!$C$7:$C$1492,0),0)),0,OFFSET('HARGA SATUAN'!$I$6,MATCH(RAB!C314,'HARGA SATUAN'!$C$7:$C$1492,0),0))</f>
        <v>23310</v>
      </c>
      <c r="H314" s="356">
        <f t="shared" ca="1" si="56"/>
        <v>0</v>
      </c>
      <c r="I314" s="356">
        <f t="shared" ca="1" si="57"/>
        <v>223776</v>
      </c>
      <c r="J314" s="356">
        <f t="shared" ca="1" si="58"/>
        <v>0</v>
      </c>
      <c r="K314" s="357">
        <f t="shared" ca="1" si="59"/>
        <v>223776</v>
      </c>
    </row>
    <row r="315" spans="2:11">
      <c r="B315" s="508">
        <v>9</v>
      </c>
      <c r="C315" s="510" t="s">
        <v>736</v>
      </c>
      <c r="D315" s="353" t="str">
        <f ca="1">IF(ISERROR(OFFSET('HARGA SATUAN'!$D$6,MATCH(RAB!C315,'HARGA SATUAN'!$C$7:$C$1492,0),0)),"",OFFSET('HARGA SATUAN'!$D$6,MATCH(RAB!C315,'HARGA SATUAN'!$C$7:$C$1492,0),0))</f>
        <v>JASA</v>
      </c>
      <c r="E315" s="354" t="str">
        <f ca="1">IF(B315="+","Unit",IF(ISERROR(OFFSET('HARGA SATUAN'!$E$6,MATCH(RAB!C315,'HARGA SATUAN'!$C$7:$C$1492,0),0)),"",OFFSET('HARGA SATUAN'!$E$6,MATCH(RAB!C315,'HARGA SATUAN'!$C$7:$C$1492,0),0)))</f>
        <v>Unit</v>
      </c>
      <c r="F315" s="503">
        <f>F306*1</f>
        <v>2</v>
      </c>
      <c r="G315" s="355">
        <f ca="1">IF(ISERROR(OFFSET('HARGA SATUAN'!$I$6,MATCH(RAB!C315,'HARGA SATUAN'!$C$7:$C$1492,0),0)),0,OFFSET('HARGA SATUAN'!$I$6,MATCH(RAB!C315,'HARGA SATUAN'!$C$7:$C$1492,0),0))</f>
        <v>65400</v>
      </c>
      <c r="H315" s="356">
        <f t="shared" ca="1" si="56"/>
        <v>0</v>
      </c>
      <c r="I315" s="356">
        <f t="shared" ca="1" si="57"/>
        <v>0</v>
      </c>
      <c r="J315" s="356">
        <f t="shared" ca="1" si="58"/>
        <v>130800</v>
      </c>
      <c r="K315" s="357">
        <f t="shared" ca="1" si="59"/>
        <v>130800</v>
      </c>
    </row>
    <row r="316" spans="2:11">
      <c r="B316" s="364"/>
      <c r="C316" s="487"/>
      <c r="D316" s="353" t="str">
        <f ca="1">IF(ISERROR(OFFSET('HARGA SATUAN'!$D$6,MATCH(RAB!C316,'HARGA SATUAN'!$C$7:$C$1492,0),0)),"",OFFSET('HARGA SATUAN'!$D$6,MATCH(RAB!C316,'HARGA SATUAN'!$C$7:$C$1492,0),0))</f>
        <v/>
      </c>
      <c r="E316" s="354" t="str">
        <f ca="1">IF(B316="+","Unit",IF(ISERROR(OFFSET('HARGA SATUAN'!$E$6,MATCH(RAB!C316,'HARGA SATUAN'!$C$7:$C$1492,0),0)),"",OFFSET('HARGA SATUAN'!$E$6,MATCH(RAB!C316,'HARGA SATUAN'!$C$7:$C$1492,0),0)))</f>
        <v/>
      </c>
      <c r="F316" s="361"/>
      <c r="G316" s="355">
        <f ca="1">IF(ISERROR(OFFSET('HARGA SATUAN'!$I$6,MATCH(RAB!C316,'HARGA SATUAN'!$C$7:$C$1492,0),0)),0,OFFSET('HARGA SATUAN'!$I$6,MATCH(RAB!C316,'HARGA SATUAN'!$C$7:$C$1492,0),0))</f>
        <v>0</v>
      </c>
      <c r="H316" s="356">
        <f t="shared" ca="1" si="56"/>
        <v>0</v>
      </c>
      <c r="I316" s="356">
        <f t="shared" ca="1" si="57"/>
        <v>0</v>
      </c>
      <c r="J316" s="356">
        <f t="shared" ca="1" si="58"/>
        <v>0</v>
      </c>
      <c r="K316" s="357">
        <f t="shared" ca="1" si="59"/>
        <v>0</v>
      </c>
    </row>
    <row r="317" spans="2:11">
      <c r="B317" s="509" t="s">
        <v>526</v>
      </c>
      <c r="C317" s="511" t="s">
        <v>1650</v>
      </c>
      <c r="D317" s="353" t="str">
        <f ca="1">IF(ISERROR(OFFSET('HARGA SATUAN'!$D$6,MATCH(RAB!C317,'HARGA SATUAN'!$C$7:$C$1492,0),0)),"",OFFSET('HARGA SATUAN'!$D$6,MATCH(RAB!C317,'HARGA SATUAN'!$C$7:$C$1492,0),0))</f>
        <v/>
      </c>
      <c r="E317" s="354" t="str">
        <f ca="1">IF(B317="+","Unit",IF(ISERROR(OFFSET('HARGA SATUAN'!$E$6,MATCH(RAB!C317,'HARGA SATUAN'!$C$7:$C$1492,0),0)),"",OFFSET('HARGA SATUAN'!$E$6,MATCH(RAB!C317,'HARGA SATUAN'!$C$7:$C$1492,0),0)))</f>
        <v/>
      </c>
      <c r="F317" s="361"/>
      <c r="G317" s="355">
        <f ca="1">IF(ISERROR(OFFSET('HARGA SATUAN'!$I$6,MATCH(RAB!C317,'HARGA SATUAN'!$C$7:$C$1492,0),0)),0,OFFSET('HARGA SATUAN'!$I$6,MATCH(RAB!C317,'HARGA SATUAN'!$C$7:$C$1492,0),0))</f>
        <v>0</v>
      </c>
      <c r="H317" s="356">
        <f t="shared" ref="H317:H324" ca="1" si="60">IF(OR(D317="MDU",D317="MDU-KD"),(IF($O$3="RAB NON MDU","PLN KD",G317*F317)),0)</f>
        <v>0</v>
      </c>
      <c r="I317" s="356">
        <f t="shared" ref="I317:I324" ca="1" si="61">IF(D317="HDW",G317*F317,0)</f>
        <v>0</v>
      </c>
      <c r="J317" s="356">
        <f t="shared" ref="J317:J324" ca="1" si="62">IF(D317="JASA",G317*F317,0)</f>
        <v>0</v>
      </c>
      <c r="K317" s="357">
        <f t="shared" ref="K317:K324" ca="1" si="63">SUM(H317:J317)</f>
        <v>0</v>
      </c>
    </row>
    <row r="318" spans="2:11">
      <c r="B318" s="364"/>
      <c r="C318" s="487"/>
      <c r="D318" s="353" t="str">
        <f ca="1">IF(ISERROR(OFFSET('HARGA SATUAN'!$D$6,MATCH(RAB!C318,'HARGA SATUAN'!$C$7:$C$1492,0),0)),"",OFFSET('HARGA SATUAN'!$D$6,MATCH(RAB!C318,'HARGA SATUAN'!$C$7:$C$1492,0),0))</f>
        <v/>
      </c>
      <c r="E318" s="354" t="str">
        <f ca="1">IF(B318="+","Unit",IF(ISERROR(OFFSET('HARGA SATUAN'!$E$6,MATCH(RAB!C318,'HARGA SATUAN'!$C$7:$C$1492,0),0)),"",OFFSET('HARGA SATUAN'!$E$6,MATCH(RAB!C318,'HARGA SATUAN'!$C$7:$C$1492,0),0)))</f>
        <v/>
      </c>
      <c r="F318" s="361"/>
      <c r="G318" s="355">
        <f ca="1">IF(ISERROR(OFFSET('HARGA SATUAN'!$I$6,MATCH(RAB!C318,'HARGA SATUAN'!$C$7:$C$1492,0),0)),0,OFFSET('HARGA SATUAN'!$I$6,MATCH(RAB!C318,'HARGA SATUAN'!$C$7:$C$1492,0),0))</f>
        <v>0</v>
      </c>
      <c r="H318" s="356">
        <f t="shared" ca="1" si="60"/>
        <v>0</v>
      </c>
      <c r="I318" s="356">
        <f t="shared" ca="1" si="61"/>
        <v>0</v>
      </c>
      <c r="J318" s="356">
        <f t="shared" ca="1" si="62"/>
        <v>0</v>
      </c>
      <c r="K318" s="357">
        <f t="shared" ca="1" si="63"/>
        <v>0</v>
      </c>
    </row>
    <row r="319" spans="2:11">
      <c r="B319" s="364">
        <v>1</v>
      </c>
      <c r="C319" s="109" t="s">
        <v>431</v>
      </c>
      <c r="D319" s="353" t="str">
        <f ca="1">IF(ISERROR(OFFSET('HARGA SATUAN'!$D$6,MATCH(RAB!C319,'HARGA SATUAN'!$C$7:$C$1492,0),0)),"",OFFSET('HARGA SATUAN'!$D$6,MATCH(RAB!C319,'HARGA SATUAN'!$C$7:$C$1492,0),0))</f>
        <v>JASA</v>
      </c>
      <c r="E319" s="354" t="str">
        <f ca="1">IF(B319="+","Unit",IF(ISERROR(OFFSET('HARGA SATUAN'!$E$6,MATCH(RAB!C319,'HARGA SATUAN'!$C$7:$C$1492,0),0)),"",OFFSET('HARGA SATUAN'!$E$6,MATCH(RAB!C319,'HARGA SATUAN'!$C$7:$C$1492,0),0)))</f>
        <v>Btg</v>
      </c>
      <c r="F319" s="361">
        <v>4</v>
      </c>
      <c r="G319" s="355">
        <f ca="1">IF(ISERROR(OFFSET('HARGA SATUAN'!$I$6,MATCH(RAB!C319,'HARGA SATUAN'!$C$7:$C$1492,0),0)),0,OFFSET('HARGA SATUAN'!$I$6,MATCH(RAB!C319,'HARGA SATUAN'!$C$7:$C$1492,0),0))</f>
        <v>289200</v>
      </c>
      <c r="H319" s="356">
        <f t="shared" ca="1" si="60"/>
        <v>0</v>
      </c>
      <c r="I319" s="356">
        <f t="shared" ca="1" si="61"/>
        <v>0</v>
      </c>
      <c r="J319" s="356">
        <f t="shared" ca="1" si="62"/>
        <v>1156800</v>
      </c>
      <c r="K319" s="357">
        <f t="shared" ca="1" si="63"/>
        <v>1156800</v>
      </c>
    </row>
    <row r="320" spans="2:11">
      <c r="B320" s="364">
        <v>2</v>
      </c>
      <c r="C320" s="109" t="s">
        <v>459</v>
      </c>
      <c r="D320" s="353" t="str">
        <f ca="1">IF(ISERROR(OFFSET('HARGA SATUAN'!$D$6,MATCH(RAB!C320,'HARGA SATUAN'!$C$7:$C$1492,0),0)),"",OFFSET('HARGA SATUAN'!$D$6,MATCH(RAB!C320,'HARGA SATUAN'!$C$7:$C$1492,0),0))</f>
        <v>JASA</v>
      </c>
      <c r="E320" s="354" t="str">
        <f ca="1">IF(B320="+","Unit",IF(ISERROR(OFFSET('HARGA SATUAN'!$E$6,MATCH(RAB!C320,'HARGA SATUAN'!$C$7:$C$1492,0),0)),"",OFFSET('HARGA SATUAN'!$E$6,MATCH(RAB!C320,'HARGA SATUAN'!$C$7:$C$1492,0),0)))</f>
        <v>Unit</v>
      </c>
      <c r="F320" s="361">
        <v>23</v>
      </c>
      <c r="G320" s="355">
        <f ca="1">IF(ISERROR(OFFSET('HARGA SATUAN'!$I$6,MATCH(RAB!C320,'HARGA SATUAN'!$C$7:$C$1492,0),0)),0,OFFSET('HARGA SATUAN'!$I$6,MATCH(RAB!C320,'HARGA SATUAN'!$C$7:$C$1492,0),0))</f>
        <v>15000</v>
      </c>
      <c r="H320" s="356">
        <f t="shared" ca="1" si="60"/>
        <v>0</v>
      </c>
      <c r="I320" s="356">
        <f t="shared" ca="1" si="61"/>
        <v>0</v>
      </c>
      <c r="J320" s="356">
        <f t="shared" ca="1" si="62"/>
        <v>345000</v>
      </c>
      <c r="K320" s="357">
        <f t="shared" ca="1" si="63"/>
        <v>345000</v>
      </c>
    </row>
    <row r="321" spans="2:11">
      <c r="B321" s="364">
        <v>3</v>
      </c>
      <c r="C321" s="109" t="s">
        <v>807</v>
      </c>
      <c r="D321" s="353" t="str">
        <f ca="1">IF(ISERROR(OFFSET('HARGA SATUAN'!$D$6,MATCH(RAB!C321,'HARGA SATUAN'!$C$7:$C$1492,0),0)),"",OFFSET('HARGA SATUAN'!$D$6,MATCH(RAB!C321,'HARGA SATUAN'!$C$7:$C$1492,0),0))</f>
        <v>JASA</v>
      </c>
      <c r="E321" s="354" t="str">
        <f ca="1">IF(B321="+","Unit",IF(ISERROR(OFFSET('HARGA SATUAN'!$E$6,MATCH(RAB!C321,'HARGA SATUAN'!$C$7:$C$1492,0),0)),"",OFFSET('HARGA SATUAN'!$E$6,MATCH(RAB!C321,'HARGA SATUAN'!$C$7:$C$1492,0),0)))</f>
        <v>Unit</v>
      </c>
      <c r="F321" s="361">
        <v>10</v>
      </c>
      <c r="G321" s="355">
        <f ca="1">IF(ISERROR(OFFSET('HARGA SATUAN'!$I$6,MATCH(RAB!C321,'HARGA SATUAN'!$C$7:$C$1492,0),0)),0,OFFSET('HARGA SATUAN'!$I$6,MATCH(RAB!C321,'HARGA SATUAN'!$C$7:$C$1492,0),0))</f>
        <v>15060</v>
      </c>
      <c r="H321" s="356">
        <f t="shared" ca="1" si="60"/>
        <v>0</v>
      </c>
      <c r="I321" s="356">
        <f t="shared" ca="1" si="61"/>
        <v>0</v>
      </c>
      <c r="J321" s="356">
        <f t="shared" ca="1" si="62"/>
        <v>150600</v>
      </c>
      <c r="K321" s="357">
        <f t="shared" ca="1" si="63"/>
        <v>150600</v>
      </c>
    </row>
    <row r="322" spans="2:11">
      <c r="B322" s="364"/>
      <c r="C322" s="487"/>
      <c r="D322" s="353" t="str">
        <f ca="1">IF(ISERROR(OFFSET('HARGA SATUAN'!$D$6,MATCH(RAB!C322,'HARGA SATUAN'!$C$7:$C$1492,0),0)),"",OFFSET('HARGA SATUAN'!$D$6,MATCH(RAB!C322,'HARGA SATUAN'!$C$7:$C$1492,0),0))</f>
        <v/>
      </c>
      <c r="E322" s="354" t="str">
        <f ca="1">IF(B322="+","Unit",IF(ISERROR(OFFSET('HARGA SATUAN'!$E$6,MATCH(RAB!C322,'HARGA SATUAN'!$C$7:$C$1492,0),0)),"",OFFSET('HARGA SATUAN'!$E$6,MATCH(RAB!C322,'HARGA SATUAN'!$C$7:$C$1492,0),0)))</f>
        <v/>
      </c>
      <c r="F322" s="361"/>
      <c r="G322" s="355">
        <f ca="1">IF(ISERROR(OFFSET('HARGA SATUAN'!$I$6,MATCH(RAB!C322,'HARGA SATUAN'!$C$7:$C$1492,0),0)),0,OFFSET('HARGA SATUAN'!$I$6,MATCH(RAB!C322,'HARGA SATUAN'!$C$7:$C$1492,0),0))</f>
        <v>0</v>
      </c>
      <c r="H322" s="356">
        <f t="shared" ca="1" si="60"/>
        <v>0</v>
      </c>
      <c r="I322" s="356">
        <f t="shared" ca="1" si="61"/>
        <v>0</v>
      </c>
      <c r="J322" s="356">
        <f t="shared" ca="1" si="62"/>
        <v>0</v>
      </c>
      <c r="K322" s="357">
        <f t="shared" ca="1" si="63"/>
        <v>0</v>
      </c>
    </row>
    <row r="323" spans="2:11">
      <c r="B323" s="509" t="s">
        <v>526</v>
      </c>
      <c r="C323" s="511" t="s">
        <v>1631</v>
      </c>
      <c r="D323" s="353" t="str">
        <f ca="1">IF(ISERROR(OFFSET('HARGA SATUAN'!$D$6,MATCH(RAB!C323,'HARGA SATUAN'!$C$7:$C$1492,0),0)),"",OFFSET('HARGA SATUAN'!$D$6,MATCH(RAB!C323,'HARGA SATUAN'!$C$7:$C$1492,0),0))</f>
        <v/>
      </c>
      <c r="E323" s="354" t="str">
        <f ca="1">IF(B323="+","Unit",IF(ISERROR(OFFSET('HARGA SATUAN'!$E$6,MATCH(RAB!C323,'HARGA SATUAN'!$C$7:$C$1492,0),0)),"",OFFSET('HARGA SATUAN'!$E$6,MATCH(RAB!C323,'HARGA SATUAN'!$C$7:$C$1492,0),0)))</f>
        <v/>
      </c>
      <c r="F323" s="361"/>
      <c r="G323" s="355">
        <f ca="1">IF(ISERROR(OFFSET('HARGA SATUAN'!$I$6,MATCH(RAB!C323,'HARGA SATUAN'!$C$7:$C$1492,0),0)),0,OFFSET('HARGA SATUAN'!$I$6,MATCH(RAB!C323,'HARGA SATUAN'!$C$7:$C$1492,0),0))</f>
        <v>0</v>
      </c>
      <c r="H323" s="356">
        <f t="shared" ca="1" si="60"/>
        <v>0</v>
      </c>
      <c r="I323" s="356">
        <f t="shared" ca="1" si="61"/>
        <v>0</v>
      </c>
      <c r="J323" s="356">
        <f t="shared" ca="1" si="62"/>
        <v>0</v>
      </c>
      <c r="K323" s="357">
        <f t="shared" ca="1" si="63"/>
        <v>0</v>
      </c>
    </row>
    <row r="324" spans="2:11">
      <c r="B324" s="364"/>
      <c r="C324" s="487"/>
      <c r="D324" s="353" t="str">
        <f ca="1">IF(ISERROR(OFFSET('HARGA SATUAN'!$D$6,MATCH(RAB!C324,'HARGA SATUAN'!$C$7:$C$1492,0),0)),"",OFFSET('HARGA SATUAN'!$D$6,MATCH(RAB!C324,'HARGA SATUAN'!$C$7:$C$1492,0),0))</f>
        <v/>
      </c>
      <c r="E324" s="354" t="str">
        <f ca="1">IF(B324="+","Unit",IF(ISERROR(OFFSET('HARGA SATUAN'!$E$6,MATCH(RAB!C324,'HARGA SATUAN'!$C$7:$C$1492,0),0)),"",OFFSET('HARGA SATUAN'!$E$6,MATCH(RAB!C324,'HARGA SATUAN'!$C$7:$C$1492,0),0)))</f>
        <v/>
      </c>
      <c r="F324" s="361"/>
      <c r="G324" s="355">
        <f ca="1">IF(ISERROR(OFFSET('HARGA SATUAN'!$I$6,MATCH(RAB!C324,'HARGA SATUAN'!$C$7:$C$1492,0),0)),0,OFFSET('HARGA SATUAN'!$I$6,MATCH(RAB!C324,'HARGA SATUAN'!$C$7:$C$1492,0),0))</f>
        <v>0</v>
      </c>
      <c r="H324" s="356">
        <f t="shared" ca="1" si="60"/>
        <v>0</v>
      </c>
      <c r="I324" s="356">
        <f t="shared" ca="1" si="61"/>
        <v>0</v>
      </c>
      <c r="J324" s="356">
        <f t="shared" ca="1" si="62"/>
        <v>0</v>
      </c>
      <c r="K324" s="357">
        <f t="shared" ca="1" si="63"/>
        <v>0</v>
      </c>
    </row>
    <row r="325" spans="2:11">
      <c r="B325" s="509" t="s">
        <v>1035</v>
      </c>
      <c r="C325" s="506" t="s">
        <v>1651</v>
      </c>
      <c r="D325" s="353" t="str">
        <f ca="1">IF(ISERROR(OFFSET('HARGA SATUAN'!$D$6,MATCH(RAB!C325,'HARGA SATUAN'!$C$7:$C$1492,0),0)),"",OFFSET('HARGA SATUAN'!$D$6,MATCH(RAB!C325,'HARGA SATUAN'!$C$7:$C$1492,0),0))</f>
        <v/>
      </c>
      <c r="E325" s="354" t="str">
        <f ca="1">IF(B325="+","Unit",IF(ISERROR(OFFSET('HARGA SATUAN'!$E$6,MATCH(RAB!C325,'HARGA SATUAN'!$C$7:$C$1492,0),0)),"",OFFSET('HARGA SATUAN'!$E$6,MATCH(RAB!C325,'HARGA SATUAN'!$C$7:$C$1492,0),0)))</f>
        <v>Unit</v>
      </c>
      <c r="F325" s="559">
        <v>62</v>
      </c>
      <c r="G325" s="355">
        <f ca="1">IF(ISERROR(OFFSET('HARGA SATUAN'!$I$6,MATCH(RAB!C325,'HARGA SATUAN'!$C$7:$C$1492,0),0)),0,OFFSET('HARGA SATUAN'!$I$6,MATCH(RAB!C325,'HARGA SATUAN'!$C$7:$C$1492,0),0))</f>
        <v>0</v>
      </c>
      <c r="H325" s="356">
        <f t="shared" ca="1" si="28"/>
        <v>0</v>
      </c>
      <c r="I325" s="356">
        <f t="shared" ca="1" si="29"/>
        <v>0</v>
      </c>
      <c r="J325" s="356">
        <f t="shared" ca="1" si="30"/>
        <v>0</v>
      </c>
      <c r="K325" s="357">
        <f t="shared" ca="1" si="31"/>
        <v>0</v>
      </c>
    </row>
    <row r="326" spans="2:11">
      <c r="B326" s="560">
        <v>1</v>
      </c>
      <c r="C326" s="109" t="s">
        <v>482</v>
      </c>
      <c r="D326" s="353" t="str">
        <f ca="1">IF(ISERROR(OFFSET('HARGA SATUAN'!$D$6,MATCH(RAB!C326,'HARGA SATUAN'!$C$7:$C$1492,0),0)),"",OFFSET('HARGA SATUAN'!$D$6,MATCH(RAB!C326,'HARGA SATUAN'!$C$7:$C$1492,0),0))</f>
        <v>MDU-KD</v>
      </c>
      <c r="E326" s="354" t="str">
        <f ca="1">IF(B326="+","Unit",IF(ISERROR(OFFSET('HARGA SATUAN'!$E$6,MATCH(RAB!C326,'HARGA SATUAN'!$C$7:$C$1492,0),0)),"",OFFSET('HARGA SATUAN'!$E$6,MATCH(RAB!C326,'HARGA SATUAN'!$C$7:$C$1492,0),0)))</f>
        <v>Bh</v>
      </c>
      <c r="F326" s="559">
        <f>F325*1</f>
        <v>62</v>
      </c>
      <c r="G326" s="355">
        <f ca="1">IF(ISERROR(OFFSET('HARGA SATUAN'!$I$6,MATCH(RAB!C326,'HARGA SATUAN'!$C$7:$C$1492,0),0)),0,OFFSET('HARGA SATUAN'!$I$6,MATCH(RAB!C326,'HARGA SATUAN'!$C$7:$C$1492,0),0))</f>
        <v>327600</v>
      </c>
      <c r="H326" s="356">
        <f t="shared" ca="1" si="28"/>
        <v>20311200</v>
      </c>
      <c r="I326" s="356">
        <f t="shared" ca="1" si="29"/>
        <v>0</v>
      </c>
      <c r="J326" s="356">
        <f t="shared" ca="1" si="30"/>
        <v>0</v>
      </c>
      <c r="K326" s="357">
        <f t="shared" ca="1" si="31"/>
        <v>20311200</v>
      </c>
    </row>
    <row r="327" spans="2:11">
      <c r="B327" s="560">
        <v>2</v>
      </c>
      <c r="C327" s="563" t="s">
        <v>486</v>
      </c>
      <c r="D327" s="353" t="str">
        <f ca="1">IF(ISERROR(OFFSET('HARGA SATUAN'!$D$6,MATCH(RAB!C327,'HARGA SATUAN'!$C$7:$C$1492,0),0)),"",OFFSET('HARGA SATUAN'!$D$6,MATCH(RAB!C327,'HARGA SATUAN'!$C$7:$C$1492,0),0))</f>
        <v>MDU-KD</v>
      </c>
      <c r="E327" s="354" t="str">
        <f ca="1">IF(B327="+","Unit",IF(ISERROR(OFFSET('HARGA SATUAN'!$E$6,MATCH(RAB!C327,'HARGA SATUAN'!$C$7:$C$1492,0),0)),"",OFFSET('HARGA SATUAN'!$E$6,MATCH(RAB!C327,'HARGA SATUAN'!$C$7:$C$1492,0),0)))</f>
        <v>Bh</v>
      </c>
      <c r="F327" s="559">
        <f>F325*1</f>
        <v>62</v>
      </c>
      <c r="G327" s="355">
        <f ca="1">IF(ISERROR(OFFSET('HARGA SATUAN'!$I$6,MATCH(RAB!C327,'HARGA SATUAN'!$C$7:$C$1492,0),0)),0,OFFSET('HARGA SATUAN'!$I$6,MATCH(RAB!C327,'HARGA SATUAN'!$C$7:$C$1492,0),0))</f>
        <v>39000</v>
      </c>
      <c r="H327" s="356">
        <f t="shared" ca="1" si="28"/>
        <v>2418000</v>
      </c>
      <c r="I327" s="356">
        <f t="shared" ca="1" si="29"/>
        <v>0</v>
      </c>
      <c r="J327" s="356">
        <f t="shared" ca="1" si="30"/>
        <v>0</v>
      </c>
      <c r="K327" s="357">
        <f t="shared" ca="1" si="31"/>
        <v>2418000</v>
      </c>
    </row>
    <row r="328" spans="2:11">
      <c r="B328" s="560">
        <v>3</v>
      </c>
      <c r="C328" s="563" t="s">
        <v>73</v>
      </c>
      <c r="D328" s="353" t="str">
        <f ca="1">IF(ISERROR(OFFSET('HARGA SATUAN'!$D$6,MATCH(RAB!C328,'HARGA SATUAN'!$C$7:$C$1492,0),0)),"",OFFSET('HARGA SATUAN'!$D$6,MATCH(RAB!C328,'HARGA SATUAN'!$C$7:$C$1492,0),0))</f>
        <v>MDU-KD</v>
      </c>
      <c r="E328" s="354" t="str">
        <f ca="1">IF(B328="+","Unit",IF(ISERROR(OFFSET('HARGA SATUAN'!$E$6,MATCH(RAB!C328,'HARGA SATUAN'!$C$7:$C$1492,0),0)),"",OFFSET('HARGA SATUAN'!$E$6,MATCH(RAB!C328,'HARGA SATUAN'!$C$7:$C$1492,0),0)))</f>
        <v>Mtr</v>
      </c>
      <c r="F328" s="559">
        <f>F325*20</f>
        <v>1240</v>
      </c>
      <c r="G328" s="355">
        <f ca="1">IF(ISERROR(OFFSET('HARGA SATUAN'!$I$6,MATCH(RAB!C328,'HARGA SATUAN'!$C$7:$C$1492,0),0)),0,OFFSET('HARGA SATUAN'!$I$6,MATCH(RAB!C328,'HARGA SATUAN'!$C$7:$C$1492,0),0))</f>
        <v>4300</v>
      </c>
      <c r="H328" s="356">
        <f t="shared" ca="1" si="28"/>
        <v>5332000</v>
      </c>
      <c r="I328" s="356">
        <f t="shared" ca="1" si="29"/>
        <v>0</v>
      </c>
      <c r="J328" s="356">
        <f t="shared" ca="1" si="30"/>
        <v>0</v>
      </c>
      <c r="K328" s="357">
        <f t="shared" ca="1" si="31"/>
        <v>5332000</v>
      </c>
    </row>
    <row r="329" spans="2:11">
      <c r="B329" s="560">
        <v>4</v>
      </c>
      <c r="C329" s="563" t="s">
        <v>798</v>
      </c>
      <c r="D329" s="353" t="str">
        <f ca="1">IF(ISERROR(OFFSET('HARGA SATUAN'!$D$6,MATCH(RAB!C329,'HARGA SATUAN'!$C$7:$C$1492,0),0)),"",OFFSET('HARGA SATUAN'!$D$6,MATCH(RAB!C329,'HARGA SATUAN'!$C$7:$C$1492,0),0))</f>
        <v>JASA</v>
      </c>
      <c r="E329" s="354" t="str">
        <f ca="1">IF(B329="+","Unit",IF(ISERROR(OFFSET('HARGA SATUAN'!$E$6,MATCH(RAB!C329,'HARGA SATUAN'!$C$7:$C$1492,0),0)),"",OFFSET('HARGA SATUAN'!$E$6,MATCH(RAB!C329,'HARGA SATUAN'!$C$7:$C$1492,0),0)))</f>
        <v>Unit</v>
      </c>
      <c r="F329" s="559">
        <f>F325*1</f>
        <v>62</v>
      </c>
      <c r="G329" s="355">
        <f ca="1">IF(ISERROR(OFFSET('HARGA SATUAN'!$I$6,MATCH(RAB!C329,'HARGA SATUAN'!$C$7:$C$1492,0),0)),0,OFFSET('HARGA SATUAN'!$I$6,MATCH(RAB!C329,'HARGA SATUAN'!$C$7:$C$1492,0),0))</f>
        <v>54400</v>
      </c>
      <c r="H329" s="356">
        <f t="shared" ca="1" si="28"/>
        <v>0</v>
      </c>
      <c r="I329" s="356">
        <f t="shared" ca="1" si="29"/>
        <v>0</v>
      </c>
      <c r="J329" s="356">
        <f t="shared" ca="1" si="30"/>
        <v>3372800</v>
      </c>
      <c r="K329" s="357">
        <f t="shared" ca="1" si="31"/>
        <v>3372800</v>
      </c>
    </row>
    <row r="330" spans="2:11">
      <c r="B330" s="364"/>
      <c r="C330" s="487"/>
      <c r="D330" s="353" t="str">
        <f ca="1">IF(ISERROR(OFFSET('HARGA SATUAN'!$D$6,MATCH(RAB!C330,'HARGA SATUAN'!$C$7:$C$1492,0),0)),"",OFFSET('HARGA SATUAN'!$D$6,MATCH(RAB!C330,'HARGA SATUAN'!$C$7:$C$1492,0),0))</f>
        <v/>
      </c>
      <c r="E330" s="354" t="str">
        <f ca="1">IF(B330="+","Unit",IF(ISERROR(OFFSET('HARGA SATUAN'!$E$6,MATCH(RAB!C330,'HARGA SATUAN'!$C$7:$C$1492,0),0)),"",OFFSET('HARGA SATUAN'!$E$6,MATCH(RAB!C330,'HARGA SATUAN'!$C$7:$C$1492,0),0)))</f>
        <v/>
      </c>
      <c r="F330" s="361"/>
      <c r="G330" s="355">
        <f ca="1">IF(ISERROR(OFFSET('HARGA SATUAN'!$I$6,MATCH(RAB!C330,'HARGA SATUAN'!$C$7:$C$1492,0),0)),0,OFFSET('HARGA SATUAN'!$I$6,MATCH(RAB!C330,'HARGA SATUAN'!$C$7:$C$1492,0),0))</f>
        <v>0</v>
      </c>
      <c r="H330" s="356">
        <f t="shared" ca="1" si="28"/>
        <v>0</v>
      </c>
      <c r="I330" s="356">
        <f t="shared" ca="1" si="29"/>
        <v>0</v>
      </c>
      <c r="J330" s="356">
        <f t="shared" ca="1" si="30"/>
        <v>0</v>
      </c>
      <c r="K330" s="357">
        <f t="shared" ca="1" si="31"/>
        <v>0</v>
      </c>
    </row>
    <row r="331" spans="2:11">
      <c r="B331" s="560" t="s">
        <v>1035</v>
      </c>
      <c r="C331" s="563" t="s">
        <v>1652</v>
      </c>
      <c r="D331" s="353" t="str">
        <f ca="1">IF(ISERROR(OFFSET('HARGA SATUAN'!$D$6,MATCH(RAB!C331,'HARGA SATUAN'!$C$7:$C$1492,0),0)),"",OFFSET('HARGA SATUAN'!$D$6,MATCH(RAB!C331,'HARGA SATUAN'!$C$7:$C$1492,0),0))</f>
        <v/>
      </c>
      <c r="E331" s="354" t="str">
        <f ca="1">IF(B331="+","Unit",IF(ISERROR(OFFSET('HARGA SATUAN'!$E$6,MATCH(RAB!C331,'HARGA SATUAN'!$C$7:$C$1492,0),0)),"",OFFSET('HARGA SATUAN'!$E$6,MATCH(RAB!C331,'HARGA SATUAN'!$C$7:$C$1492,0),0)))</f>
        <v>Unit</v>
      </c>
      <c r="F331" s="559">
        <f>F325</f>
        <v>62</v>
      </c>
      <c r="G331" s="355">
        <f ca="1">IF(ISERROR(OFFSET('HARGA SATUAN'!$I$6,MATCH(RAB!C331,'HARGA SATUAN'!$C$7:$C$1492,0),0)),0,OFFSET('HARGA SATUAN'!$I$6,MATCH(RAB!C331,'HARGA SATUAN'!$C$7:$C$1492,0),0))</f>
        <v>0</v>
      </c>
      <c r="H331" s="356">
        <f t="shared" ref="H331:H339" ca="1" si="64">IF(OR(D331="MDU",D331="MDU-KD"),(IF($O$3="RAB NON MDU","PLN KD",G331*F331)),0)</f>
        <v>0</v>
      </c>
      <c r="I331" s="356">
        <f t="shared" ref="I331:I339" ca="1" si="65">IF(D331="HDW",G331*F331,0)</f>
        <v>0</v>
      </c>
      <c r="J331" s="356">
        <f t="shared" ref="J331:J339" ca="1" si="66">IF(D331="JASA",G331*F331,0)</f>
        <v>0</v>
      </c>
      <c r="K331" s="357">
        <f t="shared" ref="K331:K339" ca="1" si="67">SUM(H331:J331)</f>
        <v>0</v>
      </c>
    </row>
    <row r="332" spans="2:11">
      <c r="B332" s="560">
        <v>1</v>
      </c>
      <c r="C332" s="563" t="s">
        <v>115</v>
      </c>
      <c r="D332" s="353" t="str">
        <f ca="1">IF(ISERROR(OFFSET('HARGA SATUAN'!$D$6,MATCH(RAB!C332,'HARGA SATUAN'!$C$7:$C$1492,0),0)),"",OFFSET('HARGA SATUAN'!$D$6,MATCH(RAB!C332,'HARGA SATUAN'!$C$7:$C$1492,0),0))</f>
        <v>HDW</v>
      </c>
      <c r="E332" s="354" t="str">
        <f ca="1">IF(B332="+","Unit",IF(ISERROR(OFFSET('HARGA SATUAN'!$E$6,MATCH(RAB!C332,'HARGA SATUAN'!$C$7:$C$1492,0),0)),"",OFFSET('HARGA SATUAN'!$E$6,MATCH(RAB!C332,'HARGA SATUAN'!$C$7:$C$1492,0),0)))</f>
        <v>Set</v>
      </c>
      <c r="F332" s="559">
        <f>F331*1</f>
        <v>62</v>
      </c>
      <c r="G332" s="355">
        <f ca="1">IF(ISERROR(OFFSET('HARGA SATUAN'!$I$6,MATCH(RAB!C332,'HARGA SATUAN'!$C$7:$C$1492,0),0)),0,OFFSET('HARGA SATUAN'!$I$6,MATCH(RAB!C332,'HARGA SATUAN'!$C$7:$C$1492,0),0))</f>
        <v>11500</v>
      </c>
      <c r="H332" s="356">
        <f t="shared" ca="1" si="64"/>
        <v>0</v>
      </c>
      <c r="I332" s="356">
        <f t="shared" ca="1" si="65"/>
        <v>713000</v>
      </c>
      <c r="J332" s="356">
        <f t="shared" ca="1" si="66"/>
        <v>0</v>
      </c>
      <c r="K332" s="357">
        <f t="shared" ca="1" si="67"/>
        <v>713000</v>
      </c>
    </row>
    <row r="333" spans="2:11">
      <c r="B333" s="560">
        <v>2</v>
      </c>
      <c r="C333" s="563" t="s">
        <v>145</v>
      </c>
      <c r="D333" s="353" t="str">
        <f ca="1">IF(ISERROR(OFFSET('HARGA SATUAN'!$D$6,MATCH(RAB!C333,'HARGA SATUAN'!$C$7:$C$1492,0),0)),"",OFFSET('HARGA SATUAN'!$D$6,MATCH(RAB!C333,'HARGA SATUAN'!$C$7:$C$1492,0),0))</f>
        <v>HDW</v>
      </c>
      <c r="E333" s="354" t="str">
        <f ca="1">IF(B333="+","Unit",IF(ISERROR(OFFSET('HARGA SATUAN'!$E$6,MATCH(RAB!C333,'HARGA SATUAN'!$C$7:$C$1492,0),0)),"",OFFSET('HARGA SATUAN'!$E$6,MATCH(RAB!C333,'HARGA SATUAN'!$C$7:$C$1492,0),0)))</f>
        <v>Set</v>
      </c>
      <c r="F333" s="559">
        <f>F331*1</f>
        <v>62</v>
      </c>
      <c r="G333" s="355">
        <f ca="1">IF(ISERROR(OFFSET('HARGA SATUAN'!$I$6,MATCH(RAB!C333,'HARGA SATUAN'!$C$7:$C$1492,0),0)),0,OFFSET('HARGA SATUAN'!$I$6,MATCH(RAB!C333,'HARGA SATUAN'!$C$7:$C$1492,0),0))</f>
        <v>6200</v>
      </c>
      <c r="H333" s="356">
        <f t="shared" ca="1" si="64"/>
        <v>0</v>
      </c>
      <c r="I333" s="356">
        <f t="shared" ca="1" si="65"/>
        <v>384400</v>
      </c>
      <c r="J333" s="356">
        <f t="shared" ca="1" si="66"/>
        <v>0</v>
      </c>
      <c r="K333" s="357">
        <f t="shared" ca="1" si="67"/>
        <v>384400</v>
      </c>
    </row>
    <row r="334" spans="2:11">
      <c r="B334" s="560">
        <v>3</v>
      </c>
      <c r="C334" s="563" t="s">
        <v>587</v>
      </c>
      <c r="D334" s="353" t="str">
        <f ca="1">IF(ISERROR(OFFSET('HARGA SATUAN'!$D$6,MATCH(RAB!C334,'HARGA SATUAN'!$C$7:$C$1492,0),0)),"",OFFSET('HARGA SATUAN'!$D$6,MATCH(RAB!C334,'HARGA SATUAN'!$C$7:$C$1492,0),0))</f>
        <v>HDW</v>
      </c>
      <c r="E334" s="354" t="str">
        <f ca="1">IF(B334="+","Unit",IF(ISERROR(OFFSET('HARGA SATUAN'!$E$6,MATCH(RAB!C334,'HARGA SATUAN'!$C$7:$C$1492,0),0)),"",OFFSET('HARGA SATUAN'!$E$6,MATCH(RAB!C334,'HARGA SATUAN'!$C$7:$C$1492,0),0)))</f>
        <v>Btg</v>
      </c>
      <c r="F334" s="559">
        <f>F331*1</f>
        <v>62</v>
      </c>
      <c r="G334" s="355">
        <f ca="1">IF(ISERROR(OFFSET('HARGA SATUAN'!$I$6,MATCH(RAB!C334,'HARGA SATUAN'!$C$7:$C$1492,0),0)),0,OFFSET('HARGA SATUAN'!$I$6,MATCH(RAB!C334,'HARGA SATUAN'!$C$7:$C$1492,0),0))</f>
        <v>45796</v>
      </c>
      <c r="H334" s="356">
        <f t="shared" ca="1" si="64"/>
        <v>0</v>
      </c>
      <c r="I334" s="356">
        <f t="shared" ca="1" si="65"/>
        <v>2839352</v>
      </c>
      <c r="J334" s="356">
        <f t="shared" ca="1" si="66"/>
        <v>0</v>
      </c>
      <c r="K334" s="357">
        <f t="shared" ca="1" si="67"/>
        <v>2839352</v>
      </c>
    </row>
    <row r="335" spans="2:11">
      <c r="B335" s="560">
        <v>4</v>
      </c>
      <c r="C335" s="563" t="s">
        <v>118</v>
      </c>
      <c r="D335" s="353" t="str">
        <f ca="1">IF(ISERROR(OFFSET('HARGA SATUAN'!$D$6,MATCH(RAB!C335,'HARGA SATUAN'!$C$7:$C$1492,0),0)),"",OFFSET('HARGA SATUAN'!$D$6,MATCH(RAB!C335,'HARGA SATUAN'!$C$7:$C$1492,0),0))</f>
        <v>HDW</v>
      </c>
      <c r="E335" s="354" t="str">
        <f ca="1">IF(B335="+","Unit",IF(ISERROR(OFFSET('HARGA SATUAN'!$E$6,MATCH(RAB!C335,'HARGA SATUAN'!$C$7:$C$1492,0),0)),"",OFFSET('HARGA SATUAN'!$E$6,MATCH(RAB!C335,'HARGA SATUAN'!$C$7:$C$1492,0),0)))</f>
        <v>Set</v>
      </c>
      <c r="F335" s="559">
        <f>F331*1</f>
        <v>62</v>
      </c>
      <c r="G335" s="355">
        <f ca="1">IF(ISERROR(OFFSET('HARGA SATUAN'!$I$6,MATCH(RAB!C335,'HARGA SATUAN'!$C$7:$C$1492,0),0)),0,OFFSET('HARGA SATUAN'!$I$6,MATCH(RAB!C335,'HARGA SATUAN'!$C$7:$C$1492,0),0))</f>
        <v>5300</v>
      </c>
      <c r="H335" s="356">
        <f t="shared" ca="1" si="64"/>
        <v>0</v>
      </c>
      <c r="I335" s="356">
        <f t="shared" ca="1" si="65"/>
        <v>328600</v>
      </c>
      <c r="J335" s="356">
        <f t="shared" ca="1" si="66"/>
        <v>0</v>
      </c>
      <c r="K335" s="357">
        <f t="shared" ca="1" si="67"/>
        <v>328600</v>
      </c>
    </row>
    <row r="336" spans="2:11">
      <c r="B336" s="560">
        <v>5</v>
      </c>
      <c r="C336" s="563" t="s">
        <v>117</v>
      </c>
      <c r="D336" s="353" t="str">
        <f ca="1">IF(ISERROR(OFFSET('HARGA SATUAN'!$D$6,MATCH(RAB!C336,'HARGA SATUAN'!$C$7:$C$1492,0),0)),"",OFFSET('HARGA SATUAN'!$D$6,MATCH(RAB!C336,'HARGA SATUAN'!$C$7:$C$1492,0),0))</f>
        <v>HDW</v>
      </c>
      <c r="E336" s="354" t="str">
        <f ca="1">IF(B336="+","Unit",IF(ISERROR(OFFSET('HARGA SATUAN'!$E$6,MATCH(RAB!C336,'HARGA SATUAN'!$C$7:$C$1492,0),0)),"",OFFSET('HARGA SATUAN'!$E$6,MATCH(RAB!C336,'HARGA SATUAN'!$C$7:$C$1492,0),0)))</f>
        <v>Bh</v>
      </c>
      <c r="F336" s="559">
        <f>F331*1</f>
        <v>62</v>
      </c>
      <c r="G336" s="355">
        <f ca="1">IF(ISERROR(OFFSET('HARGA SATUAN'!$I$6,MATCH(RAB!C336,'HARGA SATUAN'!$C$7:$C$1492,0),0)),0,OFFSET('HARGA SATUAN'!$I$6,MATCH(RAB!C336,'HARGA SATUAN'!$C$7:$C$1492,0),0))</f>
        <v>58600</v>
      </c>
      <c r="H336" s="356">
        <f t="shared" ca="1" si="64"/>
        <v>0</v>
      </c>
      <c r="I336" s="356">
        <f t="shared" ca="1" si="65"/>
        <v>3633200</v>
      </c>
      <c r="J336" s="356">
        <f t="shared" ca="1" si="66"/>
        <v>0</v>
      </c>
      <c r="K336" s="357">
        <f t="shared" ca="1" si="67"/>
        <v>3633200</v>
      </c>
    </row>
    <row r="337" spans="2:13">
      <c r="B337" s="560">
        <v>6</v>
      </c>
      <c r="C337" s="109" t="s">
        <v>1154</v>
      </c>
      <c r="D337" s="353" t="str">
        <f ca="1">IF(ISERROR(OFFSET('HARGA SATUAN'!$D$6,MATCH(RAB!C337,'HARGA SATUAN'!$C$7:$C$1492,0),0)),"",OFFSET('HARGA SATUAN'!$D$6,MATCH(RAB!C337,'HARGA SATUAN'!$C$7:$C$1492,0),0))</f>
        <v>HDW</v>
      </c>
      <c r="E337" s="354" t="str">
        <f ca="1">IF(B337="+","Unit",IF(ISERROR(OFFSET('HARGA SATUAN'!$E$6,MATCH(RAB!C337,'HARGA SATUAN'!$C$7:$C$1492,0),0)),"",OFFSET('HARGA SATUAN'!$E$6,MATCH(RAB!C337,'HARGA SATUAN'!$C$7:$C$1492,0),0)))</f>
        <v>Set</v>
      </c>
      <c r="F337" s="559">
        <f>F331*1</f>
        <v>62</v>
      </c>
      <c r="G337" s="355">
        <f ca="1">IF(ISERROR(OFFSET('HARGA SATUAN'!$I$6,MATCH(RAB!C337,'HARGA SATUAN'!$C$7:$C$1492,0),0)),0,OFFSET('HARGA SATUAN'!$I$6,MATCH(RAB!C337,'HARGA SATUAN'!$C$7:$C$1492,0),0))</f>
        <v>3888</v>
      </c>
      <c r="H337" s="356">
        <f t="shared" ca="1" si="64"/>
        <v>0</v>
      </c>
      <c r="I337" s="356">
        <f t="shared" ca="1" si="65"/>
        <v>241056</v>
      </c>
      <c r="J337" s="356">
        <f t="shared" ca="1" si="66"/>
        <v>0</v>
      </c>
      <c r="K337" s="357">
        <f t="shared" ca="1" si="67"/>
        <v>241056</v>
      </c>
    </row>
    <row r="338" spans="2:13">
      <c r="B338" s="560">
        <v>7</v>
      </c>
      <c r="C338" s="563" t="s">
        <v>119</v>
      </c>
      <c r="D338" s="353" t="str">
        <f ca="1">IF(ISERROR(OFFSET('HARGA SATUAN'!$D$6,MATCH(RAB!C338,'HARGA SATUAN'!$C$7:$C$1492,0),0)),"",OFFSET('HARGA SATUAN'!$D$6,MATCH(RAB!C338,'HARGA SATUAN'!$C$7:$C$1492,0),0))</f>
        <v>HDW</v>
      </c>
      <c r="E338" s="354" t="str">
        <f ca="1">IF(B338="+","Unit",IF(ISERROR(OFFSET('HARGA SATUAN'!$E$6,MATCH(RAB!C338,'HARGA SATUAN'!$C$7:$C$1492,0),0)),"",OFFSET('HARGA SATUAN'!$E$6,MATCH(RAB!C338,'HARGA SATUAN'!$C$7:$C$1492,0),0)))</f>
        <v>Set</v>
      </c>
      <c r="F338" s="559">
        <f>F331*2</f>
        <v>124</v>
      </c>
      <c r="G338" s="355">
        <f ca="1">IF(ISERROR(OFFSET('HARGA SATUAN'!$I$6,MATCH(RAB!C338,'HARGA SATUAN'!$C$7:$C$1492,0),0)),0,OFFSET('HARGA SATUAN'!$I$6,MATCH(RAB!C338,'HARGA SATUAN'!$C$7:$C$1492,0),0))</f>
        <v>8900</v>
      </c>
      <c r="H338" s="356">
        <f t="shared" ca="1" si="64"/>
        <v>0</v>
      </c>
      <c r="I338" s="356">
        <f t="shared" ca="1" si="65"/>
        <v>1103600</v>
      </c>
      <c r="J338" s="356">
        <f t="shared" ca="1" si="66"/>
        <v>0</v>
      </c>
      <c r="K338" s="357">
        <f t="shared" ca="1" si="67"/>
        <v>1103600</v>
      </c>
    </row>
    <row r="339" spans="2:13">
      <c r="B339" s="364"/>
      <c r="C339" s="487"/>
      <c r="D339" s="353" t="str">
        <f ca="1">IF(ISERROR(OFFSET('HARGA SATUAN'!$D$6,MATCH(RAB!C339,'HARGA SATUAN'!$C$7:$C$1492,0),0)),"",OFFSET('HARGA SATUAN'!$D$6,MATCH(RAB!C339,'HARGA SATUAN'!$C$7:$C$1492,0),0))</f>
        <v/>
      </c>
      <c r="E339" s="354" t="str">
        <f ca="1">IF(B339="+","Unit",IF(ISERROR(OFFSET('HARGA SATUAN'!$E$6,MATCH(RAB!C339,'HARGA SATUAN'!$C$7:$C$1492,0),0)),"",OFFSET('HARGA SATUAN'!$E$6,MATCH(RAB!C339,'HARGA SATUAN'!$C$7:$C$1492,0),0)))</f>
        <v/>
      </c>
      <c r="F339" s="361"/>
      <c r="G339" s="355">
        <f ca="1">IF(ISERROR(OFFSET('HARGA SATUAN'!$I$6,MATCH(RAB!C339,'HARGA SATUAN'!$C$7:$C$1492,0),0)),0,OFFSET('HARGA SATUAN'!$I$6,MATCH(RAB!C339,'HARGA SATUAN'!$C$7:$C$1492,0),0))</f>
        <v>0</v>
      </c>
      <c r="H339" s="356">
        <f t="shared" ca="1" si="64"/>
        <v>0</v>
      </c>
      <c r="I339" s="356">
        <f t="shared" ca="1" si="65"/>
        <v>0</v>
      </c>
      <c r="J339" s="356">
        <f t="shared" ca="1" si="66"/>
        <v>0</v>
      </c>
      <c r="K339" s="357">
        <f t="shared" ca="1" si="67"/>
        <v>0</v>
      </c>
    </row>
    <row r="340" spans="2:13">
      <c r="B340" s="365"/>
      <c r="C340" s="366" t="s">
        <v>475</v>
      </c>
      <c r="D340" s="353" t="str">
        <f ca="1">IF(ISERROR(OFFSET('HARGA SATUAN'!$D$6,MATCH(RAB!C340,'HARGA SATUAN'!$C$7:$C$1492,0),0)),"",OFFSET('HARGA SATUAN'!$D$6,MATCH(RAB!C340,'HARGA SATUAN'!$C$7:$C$1492,0),0))</f>
        <v/>
      </c>
      <c r="E340" s="354" t="str">
        <f ca="1">IF(B340="+","Unit",IF(ISERROR(OFFSET('HARGA SATUAN'!$E$6,MATCH(RAB!C340,'HARGA SATUAN'!$C$7:$C$1492,0),0)),"",OFFSET('HARGA SATUAN'!$E$6,MATCH(RAB!C340,'HARGA SATUAN'!$C$7:$C$1492,0),0)))</f>
        <v/>
      </c>
      <c r="F340" s="361"/>
      <c r="G340" s="355">
        <f ca="1">IF(ISERROR(OFFSET('HARGA SATUAN'!$I$6,MATCH(RAB!C340,'HARGA SATUAN'!$C$7:$C$1492,0),0)),0,OFFSET('HARGA SATUAN'!$I$6,MATCH(RAB!C340,'HARGA SATUAN'!$C$7:$C$1492,0),0))</f>
        <v>0</v>
      </c>
      <c r="H340" s="356">
        <f t="shared" ca="1" si="28"/>
        <v>0</v>
      </c>
      <c r="I340" s="356">
        <f t="shared" ca="1" si="29"/>
        <v>0</v>
      </c>
      <c r="J340" s="356">
        <f t="shared" ca="1" si="30"/>
        <v>0</v>
      </c>
      <c r="K340" s="357">
        <f t="shared" ca="1" si="31"/>
        <v>0</v>
      </c>
    </row>
    <row r="341" spans="2:13">
      <c r="B341" s="368">
        <v>1</v>
      </c>
      <c r="C341" s="369" t="s">
        <v>1091</v>
      </c>
      <c r="D341" s="370" t="str">
        <f ca="1">IF(ISERROR(OFFSET('HARGA SATUAN'!$D$6,MATCH(RAB!C341,'HARGA SATUAN'!$C$7:$C$1492,0),0)),"",OFFSET('HARGA SATUAN'!$D$6,MATCH(RAB!C341,'HARGA SATUAN'!$C$7:$C$1492,0),0))</f>
        <v>JASA</v>
      </c>
      <c r="E341" s="371" t="str">
        <f ca="1">IF(ISERROR(OFFSET('HARGA SATUAN'!$E$6,MATCH(RAB!C341,'HARGA SATUAN'!$C$7:$C$1492,0),0)),"",OFFSET('HARGA SATUAN'!$E$6,MATCH(RAB!C341,'HARGA SATUAN'!$C$7:$C$1492,0),0))</f>
        <v>Lot</v>
      </c>
      <c r="F341" s="372">
        <v>1</v>
      </c>
      <c r="G341" s="373">
        <f ca="1">IF(ISERROR(OFFSET('HARGA SATUAN'!$I$6,MATCH(RAB!C341,'HARGA SATUAN'!$C$7:$C$1492,0),0)),0,OFFSET('HARGA SATUAN'!$I$6,MATCH(RAB!C341,'HARGA SATUAN'!$C$7:$C$1492,0),0))</f>
        <v>2.5000000000000001E-2</v>
      </c>
      <c r="H341" s="374"/>
      <c r="I341" s="374"/>
      <c r="J341" s="374">
        <f ca="1">SUM(K14:K340)*G341</f>
        <v>6971025.5936666671</v>
      </c>
      <c r="K341" s="375">
        <f ca="1">SUM(H341:J341)</f>
        <v>6971025.5936666671</v>
      </c>
    </row>
    <row r="342" spans="2:13">
      <c r="B342" s="376"/>
      <c r="C342" s="377"/>
      <c r="D342" s="353" t="str">
        <f ca="1">IF(ISERROR(OFFSET('HARGA SATUAN'!$D$6,MATCH(RAB!C342,'HARGA SATUAN'!$C$7:$C$1492,0),0)),"",OFFSET('HARGA SATUAN'!$D$6,MATCH(RAB!C342,'HARGA SATUAN'!$C$7:$C$1492,0),0))</f>
        <v/>
      </c>
      <c r="E342" s="354" t="str">
        <f ca="1">IF(ISERROR(OFFSET('HARGA SATUAN'!$E$6,MATCH(RAB!C342,'HARGA SATUAN'!$C$7:$C$1492,0),0)),"",OFFSET('HARGA SATUAN'!$E$6,MATCH(RAB!C342,'HARGA SATUAN'!$C$7:$C$1492,0),0))</f>
        <v/>
      </c>
      <c r="F342" s="367"/>
      <c r="G342" s="355" t="str">
        <f ca="1">IF(ISERROR(OFFSET('HARGA SATUAN'!$I$6,MATCH(RAB!C342,'HARGA SATUAN'!$C$7:$C$1492,0),0)),"",OFFSET('HARGA SATUAN'!$I$6,MATCH(RAB!C342,'HARGA SATUAN'!$C$7:$C$1492,0),0))</f>
        <v/>
      </c>
      <c r="H342" s="356">
        <f ca="1">IF(OR(D342="MDU",D342="MDU-KD"),IF(G342="PLN",0,G342*F342),0)</f>
        <v>0</v>
      </c>
      <c r="I342" s="356">
        <f ca="1">IF(D342="HDW",IF(G342="PLN",0,G342*F342),0)</f>
        <v>0</v>
      </c>
      <c r="J342" s="356">
        <f ca="1">IF(D342="JASA",IF(G342="PLN",0,G342*F342),0)</f>
        <v>0</v>
      </c>
      <c r="K342" s="357">
        <f ca="1">SUM(H342:J342)</f>
        <v>0</v>
      </c>
    </row>
    <row r="343" spans="2:13" ht="15.75" thickBot="1">
      <c r="B343" s="378"/>
      <c r="C343" s="379"/>
      <c r="D343" s="380"/>
      <c r="E343" s="381"/>
      <c r="F343" s="381"/>
      <c r="G343" s="381"/>
      <c r="H343" s="382"/>
      <c r="I343" s="382"/>
      <c r="J343" s="382"/>
      <c r="K343" s="383"/>
    </row>
    <row r="344" spans="2:13">
      <c r="B344" s="384"/>
      <c r="C344" s="682" t="s">
        <v>1008</v>
      </c>
      <c r="D344" s="682"/>
      <c r="E344" s="682"/>
      <c r="F344" s="682"/>
      <c r="G344" s="385" t="s">
        <v>9</v>
      </c>
      <c r="H344" s="386">
        <f ca="1">SUM(H14:H342)</f>
        <v>135768450</v>
      </c>
      <c r="I344" s="386">
        <f ca="1">SUM(I14:I342)</f>
        <v>129847710.41333333</v>
      </c>
      <c r="J344" s="386">
        <f ca="1">SUM(J14:J342)</f>
        <v>20195888.927000001</v>
      </c>
      <c r="K344" s="386">
        <f ca="1">SUM(K14:K342)</f>
        <v>285812049.34033334</v>
      </c>
    </row>
    <row r="345" spans="2:13">
      <c r="B345" s="388"/>
      <c r="C345" s="665" t="s">
        <v>1457</v>
      </c>
      <c r="D345" s="665"/>
      <c r="E345" s="665"/>
      <c r="F345" s="665"/>
      <c r="G345" s="389" t="s">
        <v>9</v>
      </c>
      <c r="H345" s="390">
        <f ca="1">H344*0.11</f>
        <v>14934529.5</v>
      </c>
      <c r="I345" s="390">
        <f ca="1">I344*0.11</f>
        <v>14283248.145466667</v>
      </c>
      <c r="J345" s="390">
        <f ca="1">J344*0.11</f>
        <v>2221547.7819700004</v>
      </c>
      <c r="K345" s="390">
        <f ca="1">K344*0.11</f>
        <v>31439325.427436668</v>
      </c>
    </row>
    <row r="346" spans="2:13" ht="15.75" thickBot="1">
      <c r="B346" s="388"/>
      <c r="C346" s="663" t="s">
        <v>463</v>
      </c>
      <c r="D346" s="663"/>
      <c r="E346" s="663"/>
      <c r="F346" s="663"/>
      <c r="G346" s="391" t="s">
        <v>9</v>
      </c>
      <c r="H346" s="392">
        <f ca="1">SUM(H344:H345)</f>
        <v>150702979.5</v>
      </c>
      <c r="I346" s="392">
        <f ca="1">SUM(I344:I345)</f>
        <v>144130958.55879998</v>
      </c>
      <c r="J346" s="391">
        <f ca="1">SUM(J344:J345)</f>
        <v>22417436.708970003</v>
      </c>
      <c r="K346" s="391">
        <f ca="1">SUM(K344:K345)</f>
        <v>317251374.76776999</v>
      </c>
      <c r="M346" s="470"/>
    </row>
    <row r="347" spans="2:13">
      <c r="B347" s="666" t="str">
        <f ca="1">"Terbilang : "&amp;PROPER(IF(K346=0,"nol",IF(K346&lt;0,"minus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IF(--MID(TEXT(ABS(K346),"000000000000000"),1,3)=0,"",MID(TEXT(ABS(K346),"000000000000000"),1,1)&amp;" ratus "&amp;MID(TEXT(ABS(K346),"000000000000000"),2,1)&amp;" puluh "&amp;MID(TEXT(ABS(K346),"000000000000000"),3,1)&amp;" trilyun ")&amp; IF(--MID(TEXT(ABS(K346),"000000000000000"),4,3)=0,"",MID(TEXT(ABS(K346),"000000000000000"),4,1)&amp;" ratus "&amp;MID(TEXT(ABS(K346),"000000000000000"),5,1)&amp;" puluh "&amp;MID(TEXT(ABS(K346),"000000000000000"),6,1)&amp;" milyar ")&amp; IF(--MID(TEXT(ABS(K346),"000000000000000"),7,3)=0,"",MID(TEXT(ABS(K346),"000000000000000"),7,1)&amp;" ratus "&amp;MID(TEXT(ABS(K346),"000000000000000"),8,1)&amp;" puluh "&amp;MID(TEXT(ABS(K346),"000000000000000"),9,1)&amp;" juta ")&amp; IF(--MID(TEXT(ABS(K346),"000000000000000"),10,3)=0,"",IF(--MID(TEXT(ABS(K346),"000000000000000"),10,3)=1,"*",MID(TEXT(ABS(K346),"000000000000000"),10,1)&amp;" ratus "&amp;MID(TEXT(ABS(K346),"000000000000000"),11,1)&amp;" puluh ")&amp;MID(TEXT(ABS(K346),"000000000000000"),12,1)&amp;" ribu ")&amp; IF(--MID(TEXT(ABS(K346),"000000000000000"),13,3)=0,"",MID(TEXT(ABS(K346),"000000000000000"),13,1)&amp;" ratus "&amp;MID(TEXT(ABS(K346),"000000000000000"),14,1)&amp;" puluh "&amp;MID(TEXT(ABS(K346),"000000000000000"),15,1)),1,"satu"),2,"dua"),3,"tiga"),4,"empat"),5,"lima"),6,"enam"),7,"tujuh"),8,"delapan"),9,"sembilan"),"0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Ratus Tujuh Belas Juta Dua Ratus Lima Puluh Satu Ribu Tiga Ratus Tujuh Puluh Lima Rupiah</v>
      </c>
      <c r="C347" s="667"/>
      <c r="D347" s="667"/>
      <c r="E347" s="667"/>
      <c r="F347" s="667"/>
      <c r="G347" s="667"/>
      <c r="H347" s="667"/>
      <c r="I347" s="667"/>
      <c r="J347" s="667"/>
      <c r="K347" s="668"/>
    </row>
    <row r="348" spans="2:13">
      <c r="B348" s="669"/>
      <c r="C348" s="670"/>
      <c r="D348" s="670"/>
      <c r="E348" s="670"/>
      <c r="F348" s="670"/>
      <c r="G348" s="670"/>
      <c r="H348" s="670"/>
      <c r="I348" s="670"/>
      <c r="J348" s="670"/>
      <c r="K348" s="671"/>
    </row>
    <row r="349" spans="2:13" ht="15.75" thickBot="1">
      <c r="B349" s="393" t="str">
        <f>"Harga yang dipakai adalah "&amp;'HARGA SATUAN'!I5&amp;""</f>
        <v>Harga yang dipakai adalah RAB HSS 2023</v>
      </c>
      <c r="C349" s="394"/>
      <c r="D349" s="395"/>
      <c r="E349" s="395"/>
      <c r="F349" s="395"/>
      <c r="G349" s="396"/>
      <c r="H349" s="396"/>
      <c r="I349" s="396"/>
      <c r="J349" s="396"/>
      <c r="K349" s="397"/>
    </row>
    <row r="350" spans="2:13">
      <c r="C350" s="398"/>
      <c r="E350" s="400"/>
      <c r="F350" s="400"/>
      <c r="G350" s="400"/>
    </row>
    <row r="351" spans="2:13">
      <c r="C351" s="334"/>
      <c r="E351" s="400"/>
      <c r="F351" s="400"/>
      <c r="G351" s="400"/>
      <c r="H351" s="672"/>
      <c r="I351" s="672"/>
      <c r="J351" s="673"/>
      <c r="K351" s="673"/>
    </row>
    <row r="352" spans="2:13">
      <c r="C352" s="334"/>
      <c r="E352" s="400"/>
      <c r="F352" s="400"/>
      <c r="G352" s="400"/>
      <c r="H352" s="401"/>
      <c r="I352" s="662" t="s">
        <v>1654</v>
      </c>
      <c r="J352" s="662"/>
      <c r="K352" s="662"/>
    </row>
    <row r="353" spans="3:11">
      <c r="C353" s="334"/>
      <c r="E353" s="400"/>
      <c r="F353" s="400"/>
      <c r="G353" s="400"/>
      <c r="H353" s="401"/>
      <c r="I353" s="662" t="s">
        <v>1655</v>
      </c>
      <c r="J353" s="662"/>
      <c r="K353" s="662"/>
    </row>
    <row r="354" spans="3:11">
      <c r="C354" s="334"/>
      <c r="E354" s="400"/>
      <c r="F354" s="400"/>
      <c r="G354" s="400"/>
      <c r="H354" s="402"/>
      <c r="I354" s="403"/>
      <c r="J354" s="403"/>
      <c r="K354" s="403"/>
    </row>
    <row r="355" spans="3:11">
      <c r="C355" s="334"/>
      <c r="E355" s="400"/>
      <c r="F355" s="400"/>
      <c r="G355" s="400"/>
      <c r="H355" s="402"/>
      <c r="I355" s="402"/>
      <c r="J355" s="402"/>
      <c r="K355" s="402"/>
    </row>
    <row r="356" spans="3:11">
      <c r="C356" s="334"/>
      <c r="E356" s="400"/>
      <c r="F356" s="400"/>
      <c r="G356" s="400"/>
      <c r="H356" s="402"/>
      <c r="I356" s="402"/>
      <c r="J356" s="402"/>
      <c r="K356" s="402"/>
    </row>
    <row r="357" spans="3:11">
      <c r="C357" s="334"/>
      <c r="E357" s="400"/>
      <c r="F357" s="400"/>
      <c r="G357" s="400"/>
      <c r="H357" s="402"/>
      <c r="I357" s="402"/>
      <c r="J357" s="402"/>
      <c r="K357" s="402"/>
    </row>
    <row r="358" spans="3:11">
      <c r="C358" s="334"/>
      <c r="E358" s="400"/>
      <c r="F358" s="400"/>
      <c r="G358" s="400"/>
      <c r="H358" s="404"/>
      <c r="I358" s="662" t="s">
        <v>1656</v>
      </c>
      <c r="J358" s="662"/>
      <c r="K358" s="662"/>
    </row>
    <row r="359" spans="3:11">
      <c r="C359" s="398"/>
      <c r="E359" s="400"/>
      <c r="F359" s="400"/>
      <c r="G359" s="400"/>
      <c r="H359" s="402"/>
      <c r="I359" s="402"/>
      <c r="J359" s="402"/>
      <c r="K359" s="402"/>
    </row>
    <row r="360" spans="3:11">
      <c r="C360" s="398"/>
      <c r="E360" s="400"/>
      <c r="F360" s="400"/>
      <c r="G360" s="400"/>
      <c r="H360" s="402"/>
      <c r="I360" s="402"/>
      <c r="J360" s="402"/>
      <c r="K360" s="402"/>
    </row>
    <row r="361" spans="3:11">
      <c r="C361" s="398"/>
      <c r="E361" s="400"/>
      <c r="F361" s="400"/>
      <c r="G361" s="400"/>
      <c r="H361" s="402"/>
      <c r="I361" s="402"/>
      <c r="J361" s="402"/>
      <c r="K361" s="402"/>
    </row>
  </sheetData>
  <sheetProtection sort="0" autoFilter="0"/>
  <protectedRanges>
    <protectedRange sqref="B86 B93 B95:B153 B195:B207 B158 B213 B216 B227 B241 B243:B339" name="Range1_1"/>
    <protectedRange sqref="F14:F59 F213:F279 F286:F305 F120:F207 F65:F114 F316:F340" name="Range1_1_2_2"/>
    <protectedRange sqref="C23 C29 C35 C41:C42 C165 C171 C177:C178" name="Range1_1_3"/>
    <protectedRange sqref="C43 C63 C77 C179 C218" name="Range1_1_3_2"/>
    <protectedRange sqref="B80:C83 B85:C85 B84 B221:C224 B226:C226 B225" name="Range1_6_1"/>
    <protectedRange sqref="C84 C225" name="Range1_1_3_1"/>
    <protectedRange sqref="B18:B20 B155:B157" name="Range1_6_1_1"/>
    <protectedRange sqref="C19:C20 C156:C157" name="Range1_1_2_2_1"/>
    <protectedRange sqref="B44:C47 B49:C49 B48 B53:C62 B52 B51:C51 B50 B180:C183 B185:C185 B184 B189:C194 B188 B187:C187 B186" name="Range1_1_1_1"/>
    <protectedRange sqref="C31 C167" name="Range1_1_3_3"/>
    <protectedRange sqref="C48 C184" name="Range1_1_3_4"/>
    <protectedRange sqref="C52 C188" name="Range1_1_3_5"/>
    <protectedRange sqref="C96 C244" name="Range1_1_3_6"/>
    <protectedRange sqref="C131 C296" name="Range1_1_3_10"/>
    <protectedRange sqref="C73 C214" name="Range1_1_3_11"/>
    <protectedRange sqref="C122 C124 C287 C289" name="Range1_1_3_12"/>
    <protectedRange sqref="C74 C215" name="Range1_1_3_13"/>
    <protectedRange sqref="C123 C288" name="Range1_1_3_14"/>
    <protectedRange sqref="C50 C186 C197" name="Range1_1_3_15"/>
    <protectedRange sqref="C25" name="Range1_1_3_16"/>
    <protectedRange sqref="C37 C161 C173" name="Range1_1_3_17"/>
    <protectedRange sqref="C319" name="Range1_1_3_18"/>
    <protectedRange sqref="C320" name="Range1_1_3_19"/>
    <protectedRange sqref="C321" name="Range1_1_3_20"/>
  </protectedRanges>
  <mergeCells count="22">
    <mergeCell ref="O3:P4"/>
    <mergeCell ref="B4:K4"/>
    <mergeCell ref="C344:F344"/>
    <mergeCell ref="B11:B13"/>
    <mergeCell ref="C11:C13"/>
    <mergeCell ref="D11:D13"/>
    <mergeCell ref="E11:E13"/>
    <mergeCell ref="F11:F13"/>
    <mergeCell ref="G11:G13"/>
    <mergeCell ref="I12:I13"/>
    <mergeCell ref="I353:K353"/>
    <mergeCell ref="I358:K358"/>
    <mergeCell ref="C346:F346"/>
    <mergeCell ref="G6:K6"/>
    <mergeCell ref="I352:K352"/>
    <mergeCell ref="C345:F345"/>
    <mergeCell ref="B347:K348"/>
    <mergeCell ref="H351:K351"/>
    <mergeCell ref="H11:K11"/>
    <mergeCell ref="H12:H13"/>
    <mergeCell ref="J12:J13"/>
    <mergeCell ref="K12:K13"/>
  </mergeCells>
  <phoneticPr fontId="139" type="noConversion"/>
  <conditionalFormatting sqref="E343:F343 E342:H342 O13 E1:E3 H12:I12 E349:E65808 G342:G346 G1:G13 E5:E13 G349:G65808 H341:K343 E341:G341 S14:V77 E195:K195 E185:E194 G185:K194 E207:K207 E196:E206 G196:K206 E184:K184 E172:E183 G172:K183 E171:K171 E160:E170 G160:K170 E14:K23 E59:K59 E24:E58 G24:K58 E208:E212 G208:K212 E65:K100 E60:E64 G60:K64 E213:K218 E219:E231 G219:K231 E232:K232 E233:E238 G233:K238 E239:K239 E247:E252 G247:K252 E253:K253 E254:E262 G254:K262 E246:K246 E240:E245 G240:K245 E263:K265 E273:K273 E266:E272 G266:K272 E279:K279 E274:E278 G274:K278 E286:K291 E280:E285 G280:K285 E305:K305 E292:E304 G292:K304 E306:E315 G306:K315 E120:K159 E101:E119 G101:K119 E316:K324 E325:E329 G325:K329 E330:K330 E331:E338 G331:K338 E339:K340">
    <cfRule type="cellIs" dxfId="80" priority="1156" stopIfTrue="1" operator="equal">
      <formula>0</formula>
    </cfRule>
  </conditionalFormatting>
  <conditionalFormatting sqref="C86 C21 C41:C42 C77 C93 C95 C125:C130 C132:C151 C324 C195 C207 C213 C216 C263:C286 C316 C318 C322 C330 C339">
    <cfRule type="cellIs" dxfId="79" priority="576" operator="equal">
      <formula>0</formula>
    </cfRule>
  </conditionalFormatting>
  <conditionalFormatting sqref="E347:E348 G347:G348">
    <cfRule type="cellIs" dxfId="78" priority="290" stopIfTrue="1" operator="equal">
      <formula>0</formula>
    </cfRule>
  </conditionalFormatting>
  <conditionalFormatting sqref="C23 C29 C35">
    <cfRule type="cellIs" dxfId="77" priority="191" operator="equal">
      <formula>0</formula>
    </cfRule>
  </conditionalFormatting>
  <conditionalFormatting sqref="C43 C63">
    <cfRule type="cellIs" dxfId="76" priority="189" operator="equal">
      <formula>0</formula>
    </cfRule>
  </conditionalFormatting>
  <conditionalFormatting sqref="C84">
    <cfRule type="cellIs" dxfId="75" priority="88" operator="equal">
      <formula>0</formula>
    </cfRule>
  </conditionalFormatting>
  <conditionalFormatting sqref="C81">
    <cfRule type="cellIs" dxfId="74" priority="91" operator="equal">
      <formula>0</formula>
    </cfRule>
  </conditionalFormatting>
  <conditionalFormatting sqref="C19:C20">
    <cfRule type="cellIs" dxfId="73" priority="87" operator="equal">
      <formula>0</formula>
    </cfRule>
  </conditionalFormatting>
  <conditionalFormatting sqref="C18">
    <cfRule type="cellIs" dxfId="72" priority="86" operator="equal">
      <formula>0</formula>
    </cfRule>
  </conditionalFormatting>
  <conditionalFormatting sqref="C45">
    <cfRule type="cellIs" dxfId="71" priority="85" operator="equal">
      <formula>0</formula>
    </cfRule>
  </conditionalFormatting>
  <conditionalFormatting sqref="C49">
    <cfRule type="cellIs" dxfId="70" priority="84" operator="equal">
      <formula>0</formula>
    </cfRule>
  </conditionalFormatting>
  <conditionalFormatting sqref="C31">
    <cfRule type="cellIs" dxfId="69" priority="78" operator="equal">
      <formula>0</formula>
    </cfRule>
  </conditionalFormatting>
  <conditionalFormatting sqref="C48">
    <cfRule type="cellIs" dxfId="68" priority="76" operator="equal">
      <formula>0</formula>
    </cfRule>
  </conditionalFormatting>
  <conditionalFormatting sqref="C52">
    <cfRule type="cellIs" dxfId="67" priority="75" operator="equal">
      <formula>0</formula>
    </cfRule>
  </conditionalFormatting>
  <conditionalFormatting sqref="C96">
    <cfRule type="cellIs" dxfId="66" priority="73" operator="equal">
      <formula>0</formula>
    </cfRule>
  </conditionalFormatting>
  <conditionalFormatting sqref="C97:C121">
    <cfRule type="cellIs" dxfId="65" priority="72" operator="equal">
      <formula>0</formula>
    </cfRule>
  </conditionalFormatting>
  <conditionalFormatting sqref="C122 C124">
    <cfRule type="cellIs" dxfId="64" priority="65" operator="equal">
      <formula>0</formula>
    </cfRule>
  </conditionalFormatting>
  <conditionalFormatting sqref="C123">
    <cfRule type="cellIs" dxfId="63" priority="63" operator="equal">
      <formula>0</formula>
    </cfRule>
  </conditionalFormatting>
  <conditionalFormatting sqref="C177:C178">
    <cfRule type="cellIs" dxfId="62" priority="62" operator="equal">
      <formula>0</formula>
    </cfRule>
  </conditionalFormatting>
  <conditionalFormatting sqref="C131">
    <cfRule type="cellIs" dxfId="61" priority="68" operator="equal">
      <formula>0</formula>
    </cfRule>
  </conditionalFormatting>
  <conditionalFormatting sqref="C323">
    <cfRule type="cellIs" dxfId="60" priority="67" operator="equal">
      <formula>0</formula>
    </cfRule>
  </conditionalFormatting>
  <conditionalFormatting sqref="C73">
    <cfRule type="cellIs" dxfId="59" priority="66" operator="equal">
      <formula>0</formula>
    </cfRule>
  </conditionalFormatting>
  <conditionalFormatting sqref="C74">
    <cfRule type="cellIs" dxfId="58" priority="64" operator="equal">
      <formula>0</formula>
    </cfRule>
  </conditionalFormatting>
  <conditionalFormatting sqref="C179">
    <cfRule type="cellIs" dxfId="57" priority="60" operator="equal">
      <formula>0</formula>
    </cfRule>
  </conditionalFormatting>
  <conditionalFormatting sqref="C165 C171">
    <cfRule type="cellIs" dxfId="56" priority="61" operator="equal">
      <formula>0</formula>
    </cfRule>
  </conditionalFormatting>
  <conditionalFormatting sqref="C181">
    <cfRule type="cellIs" dxfId="55" priority="59" operator="equal">
      <formula>0</formula>
    </cfRule>
  </conditionalFormatting>
  <conditionalFormatting sqref="C185">
    <cfRule type="cellIs" dxfId="54" priority="58" operator="equal">
      <formula>0</formula>
    </cfRule>
  </conditionalFormatting>
  <conditionalFormatting sqref="C167">
    <cfRule type="cellIs" dxfId="53" priority="57" operator="equal">
      <formula>0</formula>
    </cfRule>
  </conditionalFormatting>
  <conditionalFormatting sqref="C184">
    <cfRule type="cellIs" dxfId="52" priority="56" operator="equal">
      <formula>0</formula>
    </cfRule>
  </conditionalFormatting>
  <conditionalFormatting sqref="C188">
    <cfRule type="cellIs" dxfId="51" priority="55" operator="equal">
      <formula>0</formula>
    </cfRule>
  </conditionalFormatting>
  <conditionalFormatting sqref="C25">
    <cfRule type="cellIs" dxfId="50" priority="46" operator="equal">
      <formula>0</formula>
    </cfRule>
  </conditionalFormatting>
  <conditionalFormatting sqref="F185:F194">
    <cfRule type="cellIs" dxfId="49" priority="51" stopIfTrue="1" operator="equal">
      <formula>0</formula>
    </cfRule>
  </conditionalFormatting>
  <conditionalFormatting sqref="F196:F206">
    <cfRule type="cellIs" dxfId="48" priority="50" stopIfTrue="1" operator="equal">
      <formula>0</formula>
    </cfRule>
  </conditionalFormatting>
  <conditionalFormatting sqref="F172:F183">
    <cfRule type="cellIs" dxfId="47" priority="49" stopIfTrue="1" operator="equal">
      <formula>0</formula>
    </cfRule>
  </conditionalFormatting>
  <conditionalFormatting sqref="F160:F170">
    <cfRule type="cellIs" dxfId="46" priority="48" stopIfTrue="1" operator="equal">
      <formula>0</formula>
    </cfRule>
  </conditionalFormatting>
  <conditionalFormatting sqref="C50">
    <cfRule type="cellIs" dxfId="45" priority="47" operator="equal">
      <formula>0</formula>
    </cfRule>
  </conditionalFormatting>
  <conditionalFormatting sqref="C37">
    <cfRule type="cellIs" dxfId="44" priority="45" operator="equal">
      <formula>0</formula>
    </cfRule>
  </conditionalFormatting>
  <conditionalFormatting sqref="C186">
    <cfRule type="cellIs" dxfId="43" priority="44" operator="equal">
      <formula>0</formula>
    </cfRule>
  </conditionalFormatting>
  <conditionalFormatting sqref="C161">
    <cfRule type="cellIs" dxfId="42" priority="43" operator="equal">
      <formula>0</formula>
    </cfRule>
  </conditionalFormatting>
  <conditionalFormatting sqref="C173">
    <cfRule type="cellIs" dxfId="41" priority="42" operator="equal">
      <formula>0</formula>
    </cfRule>
  </conditionalFormatting>
  <conditionalFormatting sqref="C197">
    <cfRule type="cellIs" dxfId="40" priority="41" operator="equal">
      <formula>0</formula>
    </cfRule>
  </conditionalFormatting>
  <conditionalFormatting sqref="C156:C157">
    <cfRule type="cellIs" dxfId="39" priority="40" operator="equal">
      <formula>0</formula>
    </cfRule>
  </conditionalFormatting>
  <conditionalFormatting sqref="C155">
    <cfRule type="cellIs" dxfId="38" priority="39" operator="equal">
      <formula>0</formula>
    </cfRule>
  </conditionalFormatting>
  <conditionalFormatting sqref="F48 F35">
    <cfRule type="cellIs" dxfId="37" priority="38" stopIfTrue="1" operator="equal">
      <formula>0</formula>
    </cfRule>
  </conditionalFormatting>
  <conditionalFormatting sqref="F49:F58">
    <cfRule type="cellIs" dxfId="36" priority="37" stopIfTrue="1" operator="equal">
      <formula>0</formula>
    </cfRule>
  </conditionalFormatting>
  <conditionalFormatting sqref="F36:F47">
    <cfRule type="cellIs" dxfId="35" priority="36" stopIfTrue="1" operator="equal">
      <formula>0</formula>
    </cfRule>
  </conditionalFormatting>
  <conditionalFormatting sqref="F24:F34">
    <cfRule type="cellIs" dxfId="34" priority="35" stopIfTrue="1" operator="equal">
      <formula>0</formula>
    </cfRule>
  </conditionalFormatting>
  <conditionalFormatting sqref="F208:F212">
    <cfRule type="cellIs" dxfId="33" priority="34" stopIfTrue="1" operator="equal">
      <formula>0</formula>
    </cfRule>
  </conditionalFormatting>
  <conditionalFormatting sqref="F60:F64">
    <cfRule type="cellIs" dxfId="32" priority="33" stopIfTrue="1" operator="equal">
      <formula>0</formula>
    </cfRule>
  </conditionalFormatting>
  <conditionalFormatting sqref="C214">
    <cfRule type="cellIs" dxfId="31" priority="32" operator="equal">
      <formula>0</formula>
    </cfRule>
  </conditionalFormatting>
  <conditionalFormatting sqref="C215">
    <cfRule type="cellIs" dxfId="30" priority="31" operator="equal">
      <formula>0</formula>
    </cfRule>
  </conditionalFormatting>
  <conditionalFormatting sqref="C227 C218 C241 C243 C290:C295 C297:C315">
    <cfRule type="cellIs" dxfId="29" priority="30" operator="equal">
      <formula>0</formula>
    </cfRule>
  </conditionalFormatting>
  <conditionalFormatting sqref="C225">
    <cfRule type="cellIs" dxfId="28" priority="28" operator="equal">
      <formula>0</formula>
    </cfRule>
  </conditionalFormatting>
  <conditionalFormatting sqref="C222">
    <cfRule type="cellIs" dxfId="27" priority="29" operator="equal">
      <formula>0</formula>
    </cfRule>
  </conditionalFormatting>
  <conditionalFormatting sqref="C244">
    <cfRule type="cellIs" dxfId="26" priority="27" operator="equal">
      <formula>0</formula>
    </cfRule>
  </conditionalFormatting>
  <conditionalFormatting sqref="C245:C246 C253">
    <cfRule type="cellIs" dxfId="25" priority="26" operator="equal">
      <formula>0</formula>
    </cfRule>
  </conditionalFormatting>
  <conditionalFormatting sqref="C287 C289">
    <cfRule type="cellIs" dxfId="24" priority="24" operator="equal">
      <formula>0</formula>
    </cfRule>
  </conditionalFormatting>
  <conditionalFormatting sqref="C288">
    <cfRule type="cellIs" dxfId="23" priority="23" operator="equal">
      <formula>0</formula>
    </cfRule>
  </conditionalFormatting>
  <conditionalFormatting sqref="C296">
    <cfRule type="cellIs" dxfId="22" priority="25" operator="equal">
      <formula>0</formula>
    </cfRule>
  </conditionalFormatting>
  <conditionalFormatting sqref="F219:F231">
    <cfRule type="cellIs" dxfId="21" priority="22" stopIfTrue="1" operator="equal">
      <formula>0</formula>
    </cfRule>
  </conditionalFormatting>
  <conditionalFormatting sqref="F233:F238">
    <cfRule type="cellIs" dxfId="20" priority="21" stopIfTrue="1" operator="equal">
      <formula>0</formula>
    </cfRule>
  </conditionalFormatting>
  <conditionalFormatting sqref="F247:F252">
    <cfRule type="cellIs" dxfId="19" priority="20" stopIfTrue="1" operator="equal">
      <formula>0</formula>
    </cfRule>
  </conditionalFormatting>
  <conditionalFormatting sqref="F254:F262">
    <cfRule type="cellIs" dxfId="18" priority="19" stopIfTrue="1" operator="equal">
      <formula>0</formula>
    </cfRule>
  </conditionalFormatting>
  <conditionalFormatting sqref="F240:F245">
    <cfRule type="cellIs" dxfId="17" priority="18" stopIfTrue="1" operator="equal">
      <formula>0</formula>
    </cfRule>
  </conditionalFormatting>
  <conditionalFormatting sqref="F266:F272">
    <cfRule type="cellIs" dxfId="16" priority="17" stopIfTrue="1" operator="equal">
      <formula>0</formula>
    </cfRule>
  </conditionalFormatting>
  <conditionalFormatting sqref="F274:F278">
    <cfRule type="cellIs" dxfId="15" priority="16" stopIfTrue="1" operator="equal">
      <formula>0</formula>
    </cfRule>
  </conditionalFormatting>
  <conditionalFormatting sqref="F280:F285">
    <cfRule type="cellIs" dxfId="14" priority="15" stopIfTrue="1" operator="equal">
      <formula>0</formula>
    </cfRule>
  </conditionalFormatting>
  <conditionalFormatting sqref="F293:F304">
    <cfRule type="cellIs" dxfId="13" priority="14" stopIfTrue="1" operator="equal">
      <formula>0</formula>
    </cfRule>
  </conditionalFormatting>
  <conditionalFormatting sqref="F306:F315">
    <cfRule type="cellIs" dxfId="12" priority="13" stopIfTrue="1" operator="equal">
      <formula>0</formula>
    </cfRule>
  </conditionalFormatting>
  <conditionalFormatting sqref="F108 F114">
    <cfRule type="cellIs" dxfId="11" priority="12" stopIfTrue="1" operator="equal">
      <formula>0</formula>
    </cfRule>
  </conditionalFormatting>
  <conditionalFormatting sqref="F101:F107">
    <cfRule type="cellIs" dxfId="10" priority="11" stopIfTrue="1" operator="equal">
      <formula>0</formula>
    </cfRule>
  </conditionalFormatting>
  <conditionalFormatting sqref="F109:F113">
    <cfRule type="cellIs" dxfId="9" priority="10" stopIfTrue="1" operator="equal">
      <formula>0</formula>
    </cfRule>
  </conditionalFormatting>
  <conditionalFormatting sqref="F115:F119">
    <cfRule type="cellIs" dxfId="8" priority="9" stopIfTrue="1" operator="equal">
      <formula>0</formula>
    </cfRule>
  </conditionalFormatting>
  <conditionalFormatting sqref="C317">
    <cfRule type="cellIs" dxfId="7" priority="8" operator="equal">
      <formula>0</formula>
    </cfRule>
  </conditionalFormatting>
  <conditionalFormatting sqref="C319">
    <cfRule type="cellIs" dxfId="6" priority="7" operator="equal">
      <formula>0</formula>
    </cfRule>
  </conditionalFormatting>
  <conditionalFormatting sqref="C320">
    <cfRule type="cellIs" dxfId="5" priority="6" operator="equal">
      <formula>0</formula>
    </cfRule>
  </conditionalFormatting>
  <conditionalFormatting sqref="C321">
    <cfRule type="cellIs" dxfId="4" priority="5" operator="equal">
      <formula>0</formula>
    </cfRule>
  </conditionalFormatting>
  <conditionalFormatting sqref="C326">
    <cfRule type="cellIs" dxfId="3" priority="4" operator="equal">
      <formula>0</formula>
    </cfRule>
  </conditionalFormatting>
  <conditionalFormatting sqref="F325:F329">
    <cfRule type="cellIs" dxfId="2" priority="3" stopIfTrue="1" operator="equal">
      <formula>0</formula>
    </cfRule>
  </conditionalFormatting>
  <conditionalFormatting sqref="C337">
    <cfRule type="cellIs" dxfId="1" priority="2" operator="equal">
      <formula>0</formula>
    </cfRule>
  </conditionalFormatting>
  <conditionalFormatting sqref="F331:F338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C46:C47 F172:F183 C182:C183 F188:F193 F196:F206 F60:F64 F36:F47 F52:F57 F208:F212 F219:F231 F233:F238 F250:F252 F254:F262 F240:F245 F266:F272 F274:F276 F278 F280:F285 F293:F304 F306:F315 F101:F107 F109:F111 F113 F115:F119 H14:K34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3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23" zoomScaleNormal="115" zoomScaleSheetLayoutView="100" workbookViewId="0">
      <selection activeCell="AB53" sqref="AB53:AD53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743" t="s">
        <v>1439</v>
      </c>
      <c r="X2" s="744"/>
      <c r="Y2" s="744"/>
      <c r="Z2" s="744"/>
      <c r="AA2" s="744"/>
      <c r="AB2" s="744"/>
      <c r="AC2" s="744"/>
      <c r="AD2" s="745"/>
    </row>
    <row r="3" spans="3:30">
      <c r="C3" s="238"/>
      <c r="W3" s="746"/>
      <c r="X3" s="747"/>
      <c r="Y3" s="747"/>
      <c r="Z3" s="747"/>
      <c r="AA3" s="747"/>
      <c r="AB3" s="747"/>
      <c r="AC3" s="747"/>
      <c r="AD3" s="748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94" t="s">
        <v>990</v>
      </c>
      <c r="Y5" s="694"/>
      <c r="Z5" s="694"/>
      <c r="AA5" s="694" t="s">
        <v>988</v>
      </c>
      <c r="AB5" s="694"/>
      <c r="AC5" s="694" t="s">
        <v>989</v>
      </c>
      <c r="AD5" s="695"/>
    </row>
    <row r="6" spans="3:30">
      <c r="C6" s="238"/>
      <c r="W6" s="241">
        <v>1</v>
      </c>
      <c r="X6" s="694" t="s">
        <v>993</v>
      </c>
      <c r="Y6" s="694"/>
      <c r="Z6" s="694"/>
      <c r="AA6" s="694"/>
      <c r="AB6" s="694"/>
      <c r="AC6" s="694"/>
      <c r="AD6" s="695"/>
    </row>
    <row r="7" spans="3:30">
      <c r="C7" s="238"/>
      <c r="E7" s="476" t="s">
        <v>1612</v>
      </c>
      <c r="W7" s="241">
        <v>2</v>
      </c>
      <c r="X7" s="694" t="s">
        <v>994</v>
      </c>
      <c r="Y7" s="694"/>
      <c r="Z7" s="694"/>
      <c r="AA7" s="694"/>
      <c r="AB7" s="694"/>
      <c r="AC7" s="694"/>
      <c r="AD7" s="695"/>
    </row>
    <row r="8" spans="3:30">
      <c r="C8" s="238"/>
      <c r="W8" s="241">
        <v>3</v>
      </c>
      <c r="X8" s="694" t="s">
        <v>995</v>
      </c>
      <c r="Y8" s="694"/>
      <c r="Z8" s="694"/>
      <c r="AA8" s="694"/>
      <c r="AB8" s="694"/>
      <c r="AC8" s="694"/>
      <c r="AD8" s="695"/>
    </row>
    <row r="9" spans="3:30">
      <c r="C9" s="238"/>
      <c r="W9" s="241">
        <v>4</v>
      </c>
      <c r="X9" s="694" t="s">
        <v>996</v>
      </c>
      <c r="Y9" s="694"/>
      <c r="Z9" s="694"/>
      <c r="AA9" s="694"/>
      <c r="AB9" s="694"/>
      <c r="AC9" s="694"/>
      <c r="AD9" s="695"/>
    </row>
    <row r="10" spans="3:30">
      <c r="C10" s="238"/>
      <c r="W10" s="241">
        <v>5</v>
      </c>
      <c r="X10" s="694" t="s">
        <v>997</v>
      </c>
      <c r="Y10" s="694"/>
      <c r="Z10" s="694"/>
      <c r="AA10" s="694"/>
      <c r="AB10" s="694"/>
      <c r="AC10" s="694"/>
      <c r="AD10" s="695"/>
    </row>
    <row r="11" spans="3:30">
      <c r="C11" s="238"/>
      <c r="W11" s="241">
        <v>6</v>
      </c>
      <c r="X11" s="694" t="s">
        <v>998</v>
      </c>
      <c r="Y11" s="694"/>
      <c r="Z11" s="694"/>
      <c r="AA11" s="694"/>
      <c r="AB11" s="694"/>
      <c r="AC11" s="694"/>
      <c r="AD11" s="695"/>
    </row>
    <row r="12" spans="3:30">
      <c r="C12" s="238"/>
      <c r="W12" s="241">
        <v>7</v>
      </c>
      <c r="X12" s="694" t="s">
        <v>999</v>
      </c>
      <c r="Y12" s="694"/>
      <c r="Z12" s="694"/>
      <c r="AA12" s="694"/>
      <c r="AB12" s="694"/>
      <c r="AC12" s="694"/>
      <c r="AD12" s="695"/>
    </row>
    <row r="13" spans="3:30" ht="12.75" customHeight="1">
      <c r="C13" s="238"/>
      <c r="W13" s="241">
        <v>8</v>
      </c>
      <c r="X13" s="694" t="s">
        <v>1000</v>
      </c>
      <c r="Y13" s="694"/>
      <c r="Z13" s="694"/>
      <c r="AA13" s="694"/>
      <c r="AB13" s="694"/>
      <c r="AC13" s="694"/>
      <c r="AD13" s="695"/>
    </row>
    <row r="14" spans="3:30">
      <c r="C14" s="238"/>
      <c r="W14" s="241">
        <v>9</v>
      </c>
      <c r="X14" s="694" t="s">
        <v>1001</v>
      </c>
      <c r="Y14" s="694"/>
      <c r="Z14" s="694"/>
      <c r="AA14" s="694"/>
      <c r="AB14" s="694"/>
      <c r="AC14" s="694"/>
      <c r="AD14" s="695"/>
    </row>
    <row r="15" spans="3:30">
      <c r="C15" s="238"/>
      <c r="W15" s="241">
        <v>10</v>
      </c>
      <c r="X15" s="694" t="s">
        <v>1010</v>
      </c>
      <c r="Y15" s="694"/>
      <c r="Z15" s="694"/>
      <c r="AA15" s="694"/>
      <c r="AB15" s="694"/>
      <c r="AC15" s="694"/>
      <c r="AD15" s="695"/>
    </row>
    <row r="16" spans="3:30">
      <c r="C16" s="238"/>
      <c r="W16" s="241">
        <v>11</v>
      </c>
      <c r="X16" s="694" t="s">
        <v>1455</v>
      </c>
      <c r="Y16" s="694"/>
      <c r="Z16" s="694"/>
      <c r="AA16" s="694"/>
      <c r="AB16" s="694"/>
      <c r="AC16" s="694"/>
      <c r="AD16" s="695"/>
    </row>
    <row r="17" spans="3:30">
      <c r="C17" s="238"/>
      <c r="S17" s="242"/>
      <c r="W17" s="241">
        <v>12</v>
      </c>
      <c r="X17" s="694" t="s">
        <v>1011</v>
      </c>
      <c r="Y17" s="694"/>
      <c r="Z17" s="694"/>
      <c r="AA17" s="694"/>
      <c r="AB17" s="694"/>
      <c r="AC17" s="694"/>
      <c r="AD17" s="695"/>
    </row>
    <row r="18" spans="3:30">
      <c r="C18" s="243"/>
      <c r="D18" s="244"/>
      <c r="E18" s="244"/>
      <c r="W18" s="241">
        <v>13</v>
      </c>
      <c r="X18" s="694"/>
      <c r="Y18" s="694"/>
      <c r="Z18" s="694"/>
      <c r="AA18" s="694"/>
      <c r="AB18" s="694"/>
      <c r="AC18" s="694"/>
      <c r="AD18" s="695"/>
    </row>
    <row r="19" spans="3:30">
      <c r="C19" s="238"/>
      <c r="W19" s="245"/>
      <c r="X19" s="741"/>
      <c r="Y19" s="741"/>
      <c r="Z19" s="741"/>
      <c r="AA19" s="741"/>
      <c r="AB19" s="741"/>
      <c r="AC19" s="741"/>
      <c r="AD19" s="742"/>
    </row>
    <row r="20" spans="3:30">
      <c r="C20" s="238"/>
      <c r="W20" s="730" t="s">
        <v>992</v>
      </c>
      <c r="X20" s="731"/>
      <c r="Y20" s="731"/>
      <c r="Z20" s="731"/>
      <c r="AA20" s="731"/>
      <c r="AB20" s="731"/>
      <c r="AC20" s="731"/>
      <c r="AD20" s="732"/>
    </row>
    <row r="21" spans="3:30">
      <c r="C21" s="238"/>
      <c r="W21" s="733" t="s">
        <v>985</v>
      </c>
      <c r="X21" s="734"/>
      <c r="Y21" s="734"/>
      <c r="Z21" s="735"/>
      <c r="AA21" s="736" t="s">
        <v>986</v>
      </c>
      <c r="AB21" s="737"/>
      <c r="AC21" s="737"/>
      <c r="AD21" s="738"/>
    </row>
    <row r="22" spans="3:30">
      <c r="C22" s="238"/>
      <c r="W22" s="728"/>
      <c r="X22" s="729"/>
      <c r="Y22" s="480"/>
      <c r="Z22" s="481"/>
      <c r="AA22" s="739"/>
      <c r="AB22" s="740"/>
      <c r="AC22" s="248"/>
      <c r="AD22" s="249"/>
    </row>
    <row r="23" spans="3:30">
      <c r="C23" s="238"/>
      <c r="W23" s="728"/>
      <c r="X23" s="729"/>
      <c r="Y23" s="480"/>
      <c r="Z23" s="481"/>
      <c r="AA23" s="726"/>
      <c r="AB23" s="727"/>
      <c r="AC23" s="248"/>
      <c r="AD23" s="249"/>
    </row>
    <row r="24" spans="3:30">
      <c r="C24" s="238"/>
      <c r="W24" s="714"/>
      <c r="X24" s="715"/>
      <c r="Y24" s="480"/>
      <c r="Z24" s="481"/>
      <c r="AA24" s="724"/>
      <c r="AB24" s="725"/>
      <c r="AC24" s="248"/>
      <c r="AD24" s="249"/>
    </row>
    <row r="25" spans="3:30">
      <c r="C25" s="238"/>
      <c r="W25" s="478"/>
      <c r="X25" s="479"/>
      <c r="Y25" s="480"/>
      <c r="Z25" s="481"/>
      <c r="AA25" s="726"/>
      <c r="AB25" s="727"/>
      <c r="AC25" s="248"/>
      <c r="AD25" s="249"/>
    </row>
    <row r="26" spans="3:30">
      <c r="C26" s="238"/>
      <c r="W26" s="714"/>
      <c r="X26" s="715"/>
      <c r="Y26" s="480"/>
      <c r="Z26" s="481"/>
      <c r="AA26" s="726"/>
      <c r="AB26" s="727"/>
      <c r="AC26" s="248"/>
      <c r="AD26" s="249"/>
    </row>
    <row r="27" spans="3:30">
      <c r="C27" s="238"/>
      <c r="W27" s="714"/>
      <c r="X27" s="715"/>
      <c r="Y27" s="480"/>
      <c r="Z27" s="481"/>
      <c r="AA27" s="722"/>
      <c r="AB27" s="723"/>
      <c r="AC27" s="248"/>
      <c r="AD27" s="249"/>
    </row>
    <row r="28" spans="3:30">
      <c r="C28" s="238"/>
      <c r="W28" s="714"/>
      <c r="X28" s="715"/>
      <c r="Y28" s="480"/>
      <c r="Z28" s="481"/>
      <c r="AA28" s="722"/>
      <c r="AB28" s="723"/>
      <c r="AC28" s="248"/>
      <c r="AD28" s="249"/>
    </row>
    <row r="29" spans="3:30">
      <c r="C29" s="238"/>
      <c r="W29" s="714"/>
      <c r="X29" s="715"/>
      <c r="Y29" s="480"/>
      <c r="Z29" s="481"/>
      <c r="AA29" s="722"/>
      <c r="AB29" s="723"/>
      <c r="AC29" s="248"/>
      <c r="AD29" s="249"/>
    </row>
    <row r="30" spans="3:30" ht="11.25" customHeight="1">
      <c r="C30" s="238"/>
      <c r="W30" s="478"/>
      <c r="X30" s="479"/>
      <c r="Y30" s="480"/>
      <c r="Z30" s="481"/>
      <c r="AA30" s="722"/>
      <c r="AB30" s="723"/>
      <c r="AC30" s="248"/>
      <c r="AD30" s="249"/>
    </row>
    <row r="31" spans="3:30">
      <c r="C31" s="238"/>
      <c r="U31" s="250"/>
      <c r="W31" s="714"/>
      <c r="X31" s="715"/>
      <c r="Y31" s="480"/>
      <c r="Z31" s="481"/>
      <c r="AA31" s="722"/>
      <c r="AB31" s="723"/>
      <c r="AC31" s="248"/>
      <c r="AD31" s="249"/>
    </row>
    <row r="32" spans="3:30">
      <c r="C32" s="238"/>
      <c r="U32" s="250"/>
      <c r="W32" s="728"/>
      <c r="X32" s="729"/>
      <c r="Y32" s="246"/>
      <c r="Z32" s="481"/>
      <c r="AA32" s="722"/>
      <c r="AB32" s="723"/>
      <c r="AC32" s="248"/>
      <c r="AD32" s="249"/>
    </row>
    <row r="33" spans="3:30">
      <c r="C33" s="238"/>
      <c r="W33" s="714"/>
      <c r="X33" s="715"/>
      <c r="Y33" s="480"/>
      <c r="Z33" s="481"/>
      <c r="AA33" s="716"/>
      <c r="AB33" s="716"/>
      <c r="AC33" s="248"/>
      <c r="AD33" s="249"/>
    </row>
    <row r="34" spans="3:30">
      <c r="C34" s="238"/>
      <c r="W34" s="478"/>
      <c r="X34" s="479"/>
      <c r="Y34" s="246"/>
      <c r="Z34" s="481"/>
      <c r="AA34" s="716"/>
      <c r="AB34" s="716"/>
      <c r="AC34" s="248"/>
      <c r="AD34" s="249"/>
    </row>
    <row r="35" spans="3:30">
      <c r="C35" s="238"/>
      <c r="W35" s="714"/>
      <c r="X35" s="715"/>
      <c r="Y35" s="246"/>
      <c r="Z35" s="247"/>
      <c r="AA35" s="716"/>
      <c r="AB35" s="716"/>
      <c r="AC35" s="248"/>
      <c r="AD35" s="249"/>
    </row>
    <row r="36" spans="3:30">
      <c r="C36" s="238"/>
      <c r="W36" s="714"/>
      <c r="X36" s="715"/>
      <c r="Y36" s="480"/>
      <c r="Z36" s="481"/>
      <c r="AA36" s="716"/>
      <c r="AB36" s="716"/>
      <c r="AC36" s="248"/>
      <c r="AD36" s="249"/>
    </row>
    <row r="37" spans="3:30" ht="12.75" customHeight="1">
      <c r="C37" s="238"/>
      <c r="W37" s="717"/>
      <c r="X37" s="718"/>
      <c r="Y37" s="246"/>
      <c r="Z37" s="481"/>
      <c r="AA37" s="719"/>
      <c r="AB37" s="719"/>
      <c r="AC37" s="251"/>
      <c r="AD37" s="252"/>
    </row>
    <row r="38" spans="3:30" ht="12.75" customHeight="1">
      <c r="C38" s="238"/>
      <c r="W38" s="717"/>
      <c r="X38" s="718"/>
      <c r="Y38" s="253"/>
      <c r="Z38" s="247"/>
      <c r="AA38" s="720"/>
      <c r="AB38" s="721"/>
      <c r="AC38" s="251"/>
      <c r="AD38" s="252"/>
    </row>
    <row r="39" spans="3:30" ht="12" customHeight="1">
      <c r="C39" s="238"/>
      <c r="W39" s="717"/>
      <c r="X39" s="718"/>
      <c r="Y39" s="253"/>
      <c r="Z39" s="254"/>
      <c r="AA39" s="710"/>
      <c r="AB39" s="711"/>
      <c r="AC39" s="251"/>
      <c r="AD39" s="252"/>
    </row>
    <row r="40" spans="3:30" ht="12" customHeight="1">
      <c r="C40" s="238"/>
      <c r="W40" s="706"/>
      <c r="X40" s="707"/>
      <c r="Y40" s="253"/>
      <c r="Z40" s="254"/>
      <c r="AA40" s="255"/>
      <c r="AB40" s="256"/>
      <c r="AC40" s="251"/>
      <c r="AD40" s="252"/>
    </row>
    <row r="41" spans="3:30" ht="12" customHeight="1">
      <c r="C41" s="238"/>
      <c r="W41" s="708"/>
      <c r="X41" s="709"/>
      <c r="Y41" s="257"/>
      <c r="Z41" s="258"/>
      <c r="AA41" s="710"/>
      <c r="AB41" s="711"/>
      <c r="AC41" s="251"/>
      <c r="AD41" s="252"/>
    </row>
    <row r="42" spans="3:30" ht="12" customHeight="1">
      <c r="C42" s="238"/>
      <c r="W42" s="712" t="s">
        <v>1456</v>
      </c>
      <c r="X42" s="713"/>
      <c r="Y42" s="713"/>
      <c r="Z42" s="713"/>
      <c r="AA42" s="259"/>
      <c r="AB42" s="259"/>
      <c r="AC42" s="259"/>
      <c r="AD42" s="260"/>
    </row>
    <row r="43" spans="3:30" ht="12" customHeight="1">
      <c r="C43" s="238"/>
      <c r="V43" s="261"/>
      <c r="W43" s="262"/>
      <c r="X43" s="263"/>
      <c r="Y43" s="263"/>
      <c r="Z43" s="263"/>
      <c r="AA43" s="263"/>
      <c r="AB43" s="263"/>
      <c r="AC43" s="263"/>
      <c r="AD43" s="264"/>
    </row>
    <row r="44" spans="3:30">
      <c r="C44" s="265"/>
      <c r="D44" s="266"/>
      <c r="E44" s="266"/>
      <c r="F44" s="266"/>
      <c r="G44" s="266"/>
      <c r="H44" s="266"/>
      <c r="I44" s="266"/>
      <c r="J44" s="266"/>
      <c r="K44" s="266"/>
      <c r="L44" s="266"/>
      <c r="M44" s="266"/>
      <c r="N44" s="266"/>
      <c r="O44" s="266"/>
      <c r="P44" s="266"/>
      <c r="Q44" s="266"/>
      <c r="R44" s="266"/>
      <c r="S44" s="266"/>
      <c r="T44" s="266"/>
      <c r="U44" s="266"/>
      <c r="V44" s="261"/>
      <c r="W44" s="691" t="s">
        <v>11</v>
      </c>
      <c r="X44" s="692"/>
      <c r="Y44" s="694"/>
      <c r="Z44" s="694"/>
      <c r="AA44" s="694"/>
      <c r="AB44" s="694"/>
      <c r="AC44" s="694"/>
      <c r="AD44" s="695"/>
    </row>
    <row r="45" spans="3:30">
      <c r="C45" s="265"/>
      <c r="D45" s="266"/>
      <c r="E45" s="266"/>
      <c r="F45" s="266"/>
      <c r="G45" s="266"/>
      <c r="H45" s="266"/>
      <c r="I45" s="266"/>
      <c r="J45" s="266"/>
      <c r="K45" s="266"/>
      <c r="L45" s="266"/>
      <c r="M45" s="266"/>
      <c r="N45" s="266"/>
      <c r="O45" s="266"/>
      <c r="P45" s="266"/>
      <c r="Q45" s="266"/>
      <c r="R45" s="266"/>
      <c r="S45" s="266"/>
      <c r="T45" s="266"/>
      <c r="U45" s="266"/>
      <c r="V45" s="261"/>
      <c r="W45" s="691" t="s">
        <v>984</v>
      </c>
      <c r="X45" s="692"/>
      <c r="Y45" s="694">
        <v>1</v>
      </c>
      <c r="Z45" s="694"/>
      <c r="AA45" s="694"/>
      <c r="AB45" s="694" t="s">
        <v>12</v>
      </c>
      <c r="AC45" s="694"/>
      <c r="AD45" s="267" t="s">
        <v>13</v>
      </c>
    </row>
    <row r="46" spans="3:30">
      <c r="C46" s="265"/>
      <c r="D46" s="266"/>
      <c r="E46" s="266"/>
      <c r="F46" s="266"/>
      <c r="G46" s="266"/>
      <c r="H46" s="266"/>
      <c r="I46" s="266"/>
      <c r="J46" s="266"/>
      <c r="K46" s="266"/>
      <c r="L46" s="266"/>
      <c r="M46" s="266"/>
      <c r="N46" s="266"/>
      <c r="O46" s="266"/>
      <c r="P46" s="266"/>
      <c r="Q46" s="266"/>
      <c r="R46" s="266"/>
      <c r="S46" s="266"/>
      <c r="T46" s="266"/>
      <c r="U46" s="266"/>
      <c r="V46" s="261"/>
      <c r="W46" s="691" t="s">
        <v>15</v>
      </c>
      <c r="X46" s="692"/>
      <c r="Y46" s="705"/>
      <c r="Z46" s="705"/>
      <c r="AA46" s="705"/>
      <c r="AB46" s="694" t="s">
        <v>16</v>
      </c>
      <c r="AC46" s="694"/>
      <c r="AD46" s="268"/>
    </row>
    <row r="47" spans="3:30">
      <c r="C47" s="265"/>
      <c r="D47" s="266"/>
      <c r="E47" s="266"/>
      <c r="F47" s="266"/>
      <c r="G47" s="266"/>
      <c r="H47" s="266"/>
      <c r="I47" s="266"/>
      <c r="J47" s="266"/>
      <c r="K47" s="266"/>
      <c r="L47" s="266"/>
      <c r="M47" s="266"/>
      <c r="N47" s="266"/>
      <c r="O47" s="266"/>
      <c r="P47" s="266"/>
      <c r="Q47" s="266"/>
      <c r="R47" s="266"/>
      <c r="S47" s="266"/>
      <c r="T47" s="266"/>
      <c r="U47" s="266"/>
      <c r="V47" s="261"/>
      <c r="W47" s="699" t="s">
        <v>17</v>
      </c>
      <c r="X47" s="699"/>
      <c r="Y47" s="699"/>
      <c r="Z47" s="699"/>
      <c r="AA47" s="699"/>
      <c r="AB47" s="699"/>
      <c r="AC47" s="699"/>
      <c r="AD47" s="700"/>
    </row>
    <row r="48" spans="3:30" ht="12.75" customHeight="1">
      <c r="C48" s="265"/>
      <c r="D48" s="266"/>
      <c r="E48" s="266"/>
      <c r="F48" s="266"/>
      <c r="G48" s="266"/>
      <c r="H48" s="266"/>
      <c r="I48" s="266"/>
      <c r="J48" s="266"/>
      <c r="K48" s="266"/>
      <c r="L48" s="266"/>
      <c r="M48" s="266"/>
      <c r="N48" s="266"/>
      <c r="O48" s="266"/>
      <c r="P48" s="266"/>
      <c r="Q48" s="266"/>
      <c r="R48" s="266"/>
      <c r="S48" s="266"/>
      <c r="T48" s="266"/>
      <c r="U48" s="266"/>
      <c r="V48" s="261"/>
      <c r="W48" s="701" t="str">
        <f>RAB!G6</f>
        <v>PERUM DOMBO (EX BEDONO)</v>
      </c>
      <c r="X48" s="701"/>
      <c r="Y48" s="701"/>
      <c r="Z48" s="701"/>
      <c r="AA48" s="701"/>
      <c r="AB48" s="701"/>
      <c r="AC48" s="701"/>
      <c r="AD48" s="702"/>
    </row>
    <row r="49" spans="3:30">
      <c r="C49" s="265"/>
      <c r="D49" s="266"/>
      <c r="E49" s="266"/>
      <c r="F49" s="266"/>
      <c r="G49" s="266"/>
      <c r="H49" s="266"/>
      <c r="I49" s="266"/>
      <c r="J49" s="266"/>
      <c r="K49" s="266"/>
      <c r="L49" s="266"/>
      <c r="M49" s="266"/>
      <c r="N49" s="266"/>
      <c r="O49" s="266"/>
      <c r="P49" s="266"/>
      <c r="Q49" s="266"/>
      <c r="R49" s="266"/>
      <c r="S49" s="266"/>
      <c r="T49" s="266"/>
      <c r="U49" s="266"/>
      <c r="V49" s="269"/>
      <c r="W49" s="701"/>
      <c r="X49" s="701"/>
      <c r="Y49" s="701"/>
      <c r="Z49" s="701"/>
      <c r="AA49" s="701"/>
      <c r="AB49" s="701"/>
      <c r="AC49" s="701"/>
      <c r="AD49" s="702"/>
    </row>
    <row r="50" spans="3:30">
      <c r="C50" s="265"/>
      <c r="D50" s="266"/>
      <c r="E50" s="266"/>
      <c r="F50" s="266"/>
      <c r="G50" s="266"/>
      <c r="H50" s="266"/>
      <c r="I50" s="266"/>
      <c r="J50" s="266"/>
      <c r="K50" s="266"/>
      <c r="L50" s="266"/>
      <c r="M50" s="266"/>
      <c r="N50" s="266"/>
      <c r="O50" s="266"/>
      <c r="P50" s="266"/>
      <c r="Q50" s="266"/>
      <c r="R50" s="266"/>
      <c r="S50" s="266"/>
      <c r="T50" s="266"/>
      <c r="U50" s="266"/>
      <c r="V50" s="269"/>
      <c r="W50" s="701"/>
      <c r="X50" s="701"/>
      <c r="Y50" s="701"/>
      <c r="Z50" s="701"/>
      <c r="AA50" s="701"/>
      <c r="AB50" s="701"/>
      <c r="AC50" s="701"/>
      <c r="AD50" s="702"/>
    </row>
    <row r="51" spans="3:30" ht="19.5" customHeight="1">
      <c r="C51" s="265"/>
      <c r="D51" s="266"/>
      <c r="E51" s="266"/>
      <c r="F51" s="266"/>
      <c r="G51" s="266"/>
      <c r="H51" s="266"/>
      <c r="I51" s="266"/>
      <c r="J51" s="266"/>
      <c r="K51" s="266"/>
      <c r="L51" s="266"/>
      <c r="M51" s="266"/>
      <c r="N51" s="266"/>
      <c r="O51" s="266"/>
      <c r="P51" s="266"/>
      <c r="Q51" s="266"/>
      <c r="R51" s="266"/>
      <c r="S51" s="266"/>
      <c r="T51" s="266"/>
      <c r="U51" s="266"/>
      <c r="V51" s="269"/>
      <c r="W51" s="703"/>
      <c r="X51" s="703"/>
      <c r="Y51" s="703"/>
      <c r="Z51" s="703"/>
      <c r="AA51" s="703"/>
      <c r="AB51" s="703"/>
      <c r="AC51" s="703"/>
      <c r="AD51" s="704"/>
    </row>
    <row r="52" spans="3:30">
      <c r="C52" s="265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1"/>
      <c r="W52" s="691" t="s">
        <v>18</v>
      </c>
      <c r="X52" s="692"/>
      <c r="Y52" s="694" t="s">
        <v>1657</v>
      </c>
      <c r="Z52" s="694"/>
      <c r="AA52" s="694"/>
      <c r="AB52" s="694"/>
      <c r="AC52" s="694"/>
      <c r="AD52" s="695"/>
    </row>
    <row r="53" spans="3:30">
      <c r="C53" s="265"/>
      <c r="D53" s="266"/>
      <c r="E53" s="266"/>
      <c r="F53" s="266"/>
      <c r="G53" s="266"/>
      <c r="H53" s="266"/>
      <c r="I53" s="266"/>
      <c r="J53" s="266"/>
      <c r="K53" s="266"/>
      <c r="L53" s="266"/>
      <c r="M53" s="266"/>
      <c r="N53" s="266"/>
      <c r="O53" s="266"/>
      <c r="P53" s="266"/>
      <c r="Q53" s="266"/>
      <c r="R53" s="266"/>
      <c r="S53" s="266"/>
      <c r="T53" s="266"/>
      <c r="V53" s="261"/>
      <c r="W53" s="691" t="s">
        <v>19</v>
      </c>
      <c r="X53" s="692"/>
      <c r="Y53" s="694" t="s">
        <v>1658</v>
      </c>
      <c r="Z53" s="694"/>
      <c r="AA53" s="694"/>
      <c r="AB53" s="694"/>
      <c r="AC53" s="694"/>
      <c r="AD53" s="695"/>
    </row>
    <row r="54" spans="3:30" ht="12.75" thickBot="1">
      <c r="C54" s="265"/>
      <c r="D54" s="266"/>
      <c r="E54" s="266"/>
      <c r="F54" s="266"/>
      <c r="G54" s="266"/>
      <c r="H54" s="266"/>
      <c r="I54" s="266"/>
      <c r="J54" s="266"/>
      <c r="K54" s="266"/>
      <c r="L54" s="266"/>
      <c r="M54" s="266"/>
      <c r="N54" s="266"/>
      <c r="O54" s="266"/>
      <c r="P54" s="266"/>
      <c r="Q54" s="266"/>
      <c r="R54" s="266"/>
      <c r="S54" s="266"/>
      <c r="T54" s="266"/>
      <c r="V54" s="261"/>
      <c r="W54" s="691" t="s">
        <v>20</v>
      </c>
      <c r="X54" s="692"/>
      <c r="Y54" s="693" t="s">
        <v>1645</v>
      </c>
      <c r="Z54" s="693"/>
      <c r="AA54" s="693"/>
      <c r="AB54" s="694"/>
      <c r="AC54" s="694"/>
      <c r="AD54" s="695"/>
    </row>
    <row r="55" spans="3:30" ht="12.75" thickBot="1">
      <c r="C55" s="270"/>
      <c r="D55" s="271"/>
      <c r="E55" s="271"/>
      <c r="F55" s="271"/>
      <c r="G55" s="271"/>
      <c r="H55" s="271"/>
      <c r="I55" s="271"/>
      <c r="J55" s="271"/>
      <c r="K55" s="271"/>
      <c r="L55" s="271"/>
      <c r="M55" s="271"/>
      <c r="N55" s="271"/>
      <c r="O55" s="271"/>
      <c r="P55" s="271"/>
      <c r="Q55" s="271"/>
      <c r="R55" s="271"/>
      <c r="S55" s="271"/>
      <c r="T55" s="271"/>
      <c r="U55" s="272"/>
      <c r="V55" s="273"/>
      <c r="W55" s="696" t="s">
        <v>21</v>
      </c>
      <c r="X55" s="697"/>
      <c r="Y55" s="693" t="s">
        <v>1659</v>
      </c>
      <c r="Z55" s="693"/>
      <c r="AA55" s="693"/>
      <c r="AB55" s="693"/>
      <c r="AC55" s="693"/>
      <c r="AD55" s="698"/>
    </row>
  </sheetData>
  <mergeCells count="108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AA25:AB25"/>
    <mergeCell ref="AA26:AB26"/>
    <mergeCell ref="W26:X26"/>
    <mergeCell ref="W27:X27"/>
    <mergeCell ref="W28:X28"/>
    <mergeCell ref="W29:X29"/>
    <mergeCell ref="W31:X31"/>
    <mergeCell ref="W32:X32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33:X33"/>
    <mergeCell ref="AA38:AB38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8FB66-5BD8-4945-9A64-4EBD5FF43FB4}">
  <sheetPr>
    <tabColor rgb="FFFF6699"/>
    <pageSetUpPr fitToPage="1"/>
  </sheetPr>
  <dimension ref="C1:AD55"/>
  <sheetViews>
    <sheetView topLeftCell="A7" zoomScaleNormal="100" workbookViewId="0">
      <selection activeCell="AB53" sqref="AB53:AD53"/>
    </sheetView>
  </sheetViews>
  <sheetFormatPr defaultColWidth="9.140625" defaultRowHeight="12"/>
  <cols>
    <col min="1" max="2" width="1.42578125" style="513" customWidth="1"/>
    <col min="3" max="3" width="7.42578125" style="513" customWidth="1"/>
    <col min="4" max="9" width="5.7109375" style="513" customWidth="1"/>
    <col min="10" max="10" width="5.7109375" style="514" customWidth="1"/>
    <col min="11" max="23" width="5.7109375" style="513" customWidth="1"/>
    <col min="24" max="24" width="6.28515625" style="513" customWidth="1"/>
    <col min="25" max="26" width="5.7109375" style="513" customWidth="1"/>
    <col min="27" max="27" width="6.5703125" style="513" customWidth="1"/>
    <col min="28" max="118" width="5.7109375" style="513" customWidth="1"/>
    <col min="119" max="16384" width="9.140625" style="513"/>
  </cols>
  <sheetData>
    <row r="1" spans="3:30" ht="12.75" thickBot="1"/>
    <row r="2" spans="3:30" ht="12.75" customHeight="1">
      <c r="C2" s="515"/>
      <c r="D2" s="516"/>
      <c r="E2" s="516"/>
      <c r="F2" s="516"/>
      <c r="G2" s="516"/>
      <c r="H2" s="516"/>
      <c r="I2" s="516"/>
      <c r="J2" s="517"/>
      <c r="K2" s="516"/>
      <c r="L2" s="516"/>
      <c r="M2" s="516"/>
      <c r="N2" s="516"/>
      <c r="O2" s="516"/>
      <c r="P2" s="516"/>
      <c r="Q2" s="516"/>
      <c r="R2" s="516"/>
      <c r="S2" s="516"/>
      <c r="T2" s="516"/>
      <c r="U2" s="516"/>
      <c r="V2" s="516"/>
      <c r="W2" s="751" t="s">
        <v>1439</v>
      </c>
      <c r="X2" s="752"/>
      <c r="Y2" s="752"/>
      <c r="Z2" s="752"/>
      <c r="AA2" s="752"/>
      <c r="AB2" s="752"/>
      <c r="AC2" s="752"/>
      <c r="AD2" s="753"/>
    </row>
    <row r="3" spans="3:30">
      <c r="C3" s="518"/>
      <c r="W3" s="754"/>
      <c r="X3" s="755"/>
      <c r="Y3" s="755"/>
      <c r="Z3" s="755"/>
      <c r="AA3" s="755"/>
      <c r="AB3" s="755"/>
      <c r="AC3" s="755"/>
      <c r="AD3" s="756"/>
    </row>
    <row r="4" spans="3:30">
      <c r="C4" s="518"/>
      <c r="W4" s="519" t="s">
        <v>987</v>
      </c>
      <c r="AD4" s="520"/>
    </row>
    <row r="5" spans="3:30">
      <c r="C5" s="518"/>
      <c r="E5" s="513" t="s">
        <v>1653</v>
      </c>
      <c r="W5" s="521" t="s">
        <v>991</v>
      </c>
      <c r="X5" s="749" t="s">
        <v>990</v>
      </c>
      <c r="Y5" s="749"/>
      <c r="Z5" s="749"/>
      <c r="AA5" s="749" t="s">
        <v>988</v>
      </c>
      <c r="AB5" s="749"/>
      <c r="AC5" s="749" t="s">
        <v>989</v>
      </c>
      <c r="AD5" s="750"/>
    </row>
    <row r="6" spans="3:30">
      <c r="C6" s="518"/>
      <c r="G6" s="522"/>
      <c r="W6" s="521">
        <v>1</v>
      </c>
      <c r="X6" s="749" t="s">
        <v>993</v>
      </c>
      <c r="Y6" s="749"/>
      <c r="Z6" s="749"/>
      <c r="AA6" s="749"/>
      <c r="AB6" s="749"/>
      <c r="AC6" s="749"/>
      <c r="AD6" s="750"/>
    </row>
    <row r="7" spans="3:30">
      <c r="C7" s="518"/>
      <c r="W7" s="521">
        <v>2</v>
      </c>
      <c r="X7" s="749" t="s">
        <v>994</v>
      </c>
      <c r="Y7" s="749"/>
      <c r="Z7" s="749"/>
      <c r="AA7" s="749"/>
      <c r="AB7" s="749"/>
      <c r="AC7" s="749"/>
      <c r="AD7" s="750"/>
    </row>
    <row r="8" spans="3:30">
      <c r="C8" s="518"/>
      <c r="W8" s="521">
        <v>3</v>
      </c>
      <c r="X8" s="749" t="s">
        <v>995</v>
      </c>
      <c r="Y8" s="749"/>
      <c r="Z8" s="749"/>
      <c r="AA8" s="749"/>
      <c r="AB8" s="749"/>
      <c r="AC8" s="749"/>
      <c r="AD8" s="750"/>
    </row>
    <row r="9" spans="3:30">
      <c r="C9" s="518"/>
      <c r="W9" s="521">
        <v>4</v>
      </c>
      <c r="X9" s="749" t="s">
        <v>996</v>
      </c>
      <c r="Y9" s="749"/>
      <c r="Z9" s="749"/>
      <c r="AA9" s="749"/>
      <c r="AB9" s="749"/>
      <c r="AC9" s="749"/>
      <c r="AD9" s="750"/>
    </row>
    <row r="10" spans="3:30">
      <c r="C10" s="518"/>
      <c r="W10" s="521">
        <v>5</v>
      </c>
      <c r="X10" s="749" t="s">
        <v>997</v>
      </c>
      <c r="Y10" s="749"/>
      <c r="Z10" s="749"/>
      <c r="AA10" s="749"/>
      <c r="AB10" s="749"/>
      <c r="AC10" s="749"/>
      <c r="AD10" s="750"/>
    </row>
    <row r="11" spans="3:30">
      <c r="C11" s="518"/>
      <c r="W11" s="521">
        <v>6</v>
      </c>
      <c r="X11" s="749" t="s">
        <v>998</v>
      </c>
      <c r="Y11" s="749"/>
      <c r="Z11" s="749"/>
      <c r="AA11" s="749"/>
      <c r="AB11" s="749"/>
      <c r="AC11" s="749"/>
      <c r="AD11" s="750"/>
    </row>
    <row r="12" spans="3:30">
      <c r="C12" s="518"/>
      <c r="W12" s="521">
        <v>7</v>
      </c>
      <c r="X12" s="749" t="s">
        <v>999</v>
      </c>
      <c r="Y12" s="749"/>
      <c r="Z12" s="749"/>
      <c r="AA12" s="749"/>
      <c r="AB12" s="749"/>
      <c r="AC12" s="749"/>
      <c r="AD12" s="750"/>
    </row>
    <row r="13" spans="3:30" ht="12.75" customHeight="1">
      <c r="C13" s="518"/>
      <c r="F13" s="523"/>
      <c r="W13" s="521">
        <v>8</v>
      </c>
      <c r="X13" s="749" t="s">
        <v>1000</v>
      </c>
      <c r="Y13" s="749"/>
      <c r="Z13" s="749"/>
      <c r="AA13" s="749"/>
      <c r="AB13" s="749"/>
      <c r="AC13" s="749"/>
      <c r="AD13" s="750"/>
    </row>
    <row r="14" spans="3:30">
      <c r="C14" s="518"/>
      <c r="W14" s="521">
        <v>9</v>
      </c>
      <c r="X14" s="749" t="s">
        <v>1001</v>
      </c>
      <c r="Y14" s="749"/>
      <c r="Z14" s="749"/>
      <c r="AA14" s="749"/>
      <c r="AB14" s="749"/>
      <c r="AC14" s="749"/>
      <c r="AD14" s="750"/>
    </row>
    <row r="15" spans="3:30">
      <c r="C15" s="518"/>
      <c r="W15" s="521">
        <v>10</v>
      </c>
      <c r="X15" s="749" t="s">
        <v>1010</v>
      </c>
      <c r="Y15" s="749"/>
      <c r="Z15" s="749"/>
      <c r="AA15" s="749"/>
      <c r="AB15" s="749"/>
      <c r="AC15" s="749"/>
      <c r="AD15" s="750"/>
    </row>
    <row r="16" spans="3:30">
      <c r="C16" s="518"/>
      <c r="W16" s="521">
        <v>11</v>
      </c>
      <c r="X16" s="749" t="s">
        <v>1455</v>
      </c>
      <c r="Y16" s="749"/>
      <c r="Z16" s="749"/>
      <c r="AA16" s="749"/>
      <c r="AB16" s="749"/>
      <c r="AC16" s="749"/>
      <c r="AD16" s="750"/>
    </row>
    <row r="17" spans="3:30">
      <c r="C17" s="518"/>
      <c r="S17" s="524"/>
      <c r="W17" s="521">
        <v>12</v>
      </c>
      <c r="X17" s="749" t="s">
        <v>1011</v>
      </c>
      <c r="Y17" s="749"/>
      <c r="Z17" s="749"/>
      <c r="AA17" s="749"/>
      <c r="AB17" s="749"/>
      <c r="AC17" s="749"/>
      <c r="AD17" s="750"/>
    </row>
    <row r="18" spans="3:30">
      <c r="C18" s="525"/>
      <c r="D18" s="526"/>
      <c r="E18" s="526"/>
      <c r="W18" s="521">
        <v>13</v>
      </c>
      <c r="X18" s="749"/>
      <c r="Y18" s="749"/>
      <c r="Z18" s="749"/>
      <c r="AA18" s="749"/>
      <c r="AB18" s="749"/>
      <c r="AC18" s="749"/>
      <c r="AD18" s="750"/>
    </row>
    <row r="19" spans="3:30">
      <c r="C19" s="518"/>
      <c r="W19" s="527"/>
      <c r="X19" s="757"/>
      <c r="Y19" s="757"/>
      <c r="Z19" s="757"/>
      <c r="AA19" s="757"/>
      <c r="AB19" s="757"/>
      <c r="AC19" s="757"/>
      <c r="AD19" s="758"/>
    </row>
    <row r="20" spans="3:30">
      <c r="C20" s="518"/>
      <c r="W20" s="759" t="s">
        <v>992</v>
      </c>
      <c r="X20" s="760"/>
      <c r="Y20" s="760"/>
      <c r="Z20" s="760"/>
      <c r="AA20" s="760"/>
      <c r="AB20" s="760"/>
      <c r="AC20" s="760"/>
      <c r="AD20" s="761"/>
    </row>
    <row r="21" spans="3:30">
      <c r="C21" s="518"/>
      <c r="W21" s="762" t="s">
        <v>985</v>
      </c>
      <c r="X21" s="763"/>
      <c r="Y21" s="763"/>
      <c r="Z21" s="764"/>
      <c r="AA21" s="765" t="s">
        <v>986</v>
      </c>
      <c r="AB21" s="766"/>
      <c r="AC21" s="766"/>
      <c r="AD21" s="767"/>
    </row>
    <row r="22" spans="3:30">
      <c r="C22" s="518"/>
      <c r="W22" s="728" t="s">
        <v>1615</v>
      </c>
      <c r="X22" s="729"/>
      <c r="Y22" s="480">
        <v>3</v>
      </c>
      <c r="Z22" s="481" t="s">
        <v>1058</v>
      </c>
      <c r="AA22" s="770" t="s">
        <v>1633</v>
      </c>
      <c r="AB22" s="771"/>
      <c r="AC22" s="528">
        <v>4</v>
      </c>
      <c r="AD22" s="529"/>
    </row>
    <row r="23" spans="3:30">
      <c r="C23" s="518"/>
      <c r="W23" s="714" t="s">
        <v>1634</v>
      </c>
      <c r="X23" s="715"/>
      <c r="Y23" s="480">
        <v>1</v>
      </c>
      <c r="Z23" s="481" t="s">
        <v>1058</v>
      </c>
      <c r="AA23" s="768" t="s">
        <v>1635</v>
      </c>
      <c r="AB23" s="769"/>
      <c r="AC23" s="528">
        <v>8</v>
      </c>
      <c r="AD23" s="529"/>
    </row>
    <row r="24" spans="3:30">
      <c r="C24" s="518"/>
      <c r="W24" s="714" t="s">
        <v>1614</v>
      </c>
      <c r="X24" s="715"/>
      <c r="Y24" s="480">
        <v>1</v>
      </c>
      <c r="Z24" s="481" t="s">
        <v>1058</v>
      </c>
      <c r="AA24" s="772" t="s">
        <v>1636</v>
      </c>
      <c r="AB24" s="773"/>
      <c r="AC24" s="528">
        <v>23</v>
      </c>
      <c r="AD24" s="529"/>
    </row>
    <row r="25" spans="3:30">
      <c r="C25" s="518"/>
      <c r="W25" s="714" t="s">
        <v>1613</v>
      </c>
      <c r="X25" s="715"/>
      <c r="Y25" s="480">
        <v>2</v>
      </c>
      <c r="Z25" s="481" t="s">
        <v>1058</v>
      </c>
      <c r="AA25" s="768"/>
      <c r="AB25" s="769"/>
      <c r="AC25" s="528"/>
      <c r="AD25" s="529"/>
    </row>
    <row r="26" spans="3:30">
      <c r="C26" s="518"/>
      <c r="W26" s="714" t="s">
        <v>1637</v>
      </c>
      <c r="X26" s="715"/>
      <c r="Y26" s="480">
        <v>1</v>
      </c>
      <c r="Z26" s="481" t="s">
        <v>1058</v>
      </c>
      <c r="AA26" s="768"/>
      <c r="AB26" s="769"/>
      <c r="AD26" s="529"/>
    </row>
    <row r="27" spans="3:30">
      <c r="C27" s="518"/>
      <c r="W27" s="714" t="s">
        <v>1610</v>
      </c>
      <c r="X27" s="715"/>
      <c r="Y27" s="480">
        <v>5</v>
      </c>
      <c r="Z27" s="481"/>
      <c r="AA27" s="768"/>
      <c r="AB27" s="769"/>
      <c r="AC27" s="528"/>
      <c r="AD27" s="529"/>
    </row>
    <row r="28" spans="3:30">
      <c r="C28" s="518"/>
      <c r="Q28" s="513" t="s">
        <v>1649</v>
      </c>
      <c r="W28" s="714" t="s">
        <v>1638</v>
      </c>
      <c r="X28" s="715"/>
      <c r="Y28" s="480">
        <v>1</v>
      </c>
      <c r="Z28" s="481"/>
      <c r="AA28" s="768"/>
      <c r="AB28" s="769"/>
      <c r="AC28" s="528"/>
      <c r="AD28" s="529"/>
    </row>
    <row r="29" spans="3:30">
      <c r="C29" s="518"/>
      <c r="W29" s="714" t="s">
        <v>1628</v>
      </c>
      <c r="X29" s="715"/>
      <c r="Y29" s="480">
        <v>2</v>
      </c>
      <c r="Z29" s="481"/>
      <c r="AA29" s="768"/>
      <c r="AB29" s="769"/>
      <c r="AC29" s="528"/>
      <c r="AD29" s="529"/>
    </row>
    <row r="30" spans="3:30" ht="11.25" customHeight="1">
      <c r="C30" s="518"/>
      <c r="W30" s="714" t="s">
        <v>1622</v>
      </c>
      <c r="X30" s="715"/>
      <c r="Y30" s="480">
        <v>3</v>
      </c>
      <c r="Z30" s="481"/>
      <c r="AA30" s="768"/>
      <c r="AB30" s="769"/>
      <c r="AC30" s="528"/>
      <c r="AD30" s="529"/>
    </row>
    <row r="31" spans="3:30">
      <c r="C31" s="518"/>
      <c r="U31" s="530"/>
      <c r="W31" s="504" t="s">
        <v>1623</v>
      </c>
      <c r="X31" s="505"/>
      <c r="Y31" s="480">
        <v>3</v>
      </c>
      <c r="Z31" s="481"/>
      <c r="AA31" s="768"/>
      <c r="AB31" s="769"/>
      <c r="AC31" s="528"/>
      <c r="AD31" s="529"/>
    </row>
    <row r="32" spans="3:30">
      <c r="C32" s="518"/>
      <c r="U32" s="530"/>
      <c r="W32" s="714" t="s">
        <v>1624</v>
      </c>
      <c r="X32" s="715"/>
      <c r="Y32" s="531">
        <v>3</v>
      </c>
      <c r="Z32" s="532"/>
      <c r="AA32" s="768"/>
      <c r="AB32" s="769"/>
      <c r="AC32" s="528"/>
      <c r="AD32" s="529"/>
    </row>
    <row r="33" spans="3:30">
      <c r="C33" s="518"/>
      <c r="W33" s="714" t="s">
        <v>1636</v>
      </c>
      <c r="X33" s="715"/>
      <c r="Y33" s="533">
        <v>23</v>
      </c>
      <c r="Z33" s="534"/>
      <c r="AA33" s="768"/>
      <c r="AB33" s="769"/>
      <c r="AC33" s="528"/>
      <c r="AD33" s="529"/>
    </row>
    <row r="34" spans="3:30">
      <c r="C34" s="518"/>
      <c r="W34" s="714" t="s">
        <v>1635</v>
      </c>
      <c r="X34" s="715"/>
      <c r="Y34" s="531">
        <v>8</v>
      </c>
      <c r="Z34" s="532"/>
      <c r="AA34" s="774"/>
      <c r="AB34" s="775"/>
      <c r="AC34" s="528"/>
      <c r="AD34" s="529"/>
    </row>
    <row r="35" spans="3:30">
      <c r="C35" s="518"/>
      <c r="W35" s="714" t="s">
        <v>1639</v>
      </c>
      <c r="X35" s="715"/>
      <c r="Y35" s="531">
        <v>2</v>
      </c>
      <c r="Z35" s="532"/>
      <c r="AA35" s="774"/>
      <c r="AB35" s="775"/>
      <c r="AC35" s="528"/>
      <c r="AD35" s="529"/>
    </row>
    <row r="36" spans="3:30">
      <c r="C36" s="518"/>
      <c r="W36" s="728" t="s">
        <v>1618</v>
      </c>
      <c r="X36" s="729"/>
      <c r="Y36" s="480">
        <v>2</v>
      </c>
      <c r="Z36" s="481"/>
      <c r="AA36" s="784"/>
      <c r="AB36" s="775"/>
      <c r="AC36" s="528"/>
      <c r="AD36" s="529"/>
    </row>
    <row r="37" spans="3:30" ht="12.75" customHeight="1">
      <c r="C37" s="518"/>
      <c r="W37" s="776" t="s">
        <v>1619</v>
      </c>
      <c r="X37" s="777"/>
      <c r="Y37" s="531">
        <v>4</v>
      </c>
      <c r="Z37" s="534"/>
      <c r="AA37" s="785"/>
      <c r="AB37" s="786"/>
      <c r="AC37" s="535"/>
      <c r="AD37" s="536"/>
    </row>
    <row r="38" spans="3:30" ht="12.75" customHeight="1">
      <c r="C38" s="518"/>
      <c r="W38" s="776" t="s">
        <v>1640</v>
      </c>
      <c r="X38" s="777"/>
      <c r="Y38" s="533">
        <v>2</v>
      </c>
      <c r="Z38" s="534"/>
      <c r="AA38" s="537"/>
      <c r="AB38" s="538"/>
      <c r="AC38" s="535"/>
      <c r="AD38" s="536"/>
    </row>
    <row r="39" spans="3:30" ht="12" customHeight="1">
      <c r="C39" s="518"/>
      <c r="W39" s="776" t="s">
        <v>1620</v>
      </c>
      <c r="X39" s="777"/>
      <c r="Y39" s="533">
        <v>1</v>
      </c>
      <c r="Z39" s="539"/>
      <c r="AA39" s="778"/>
      <c r="AB39" s="779"/>
      <c r="AC39" s="535"/>
      <c r="AD39" s="536"/>
    </row>
    <row r="40" spans="3:30" ht="12" customHeight="1">
      <c r="C40" s="518"/>
      <c r="W40" s="780" t="s">
        <v>1641</v>
      </c>
      <c r="X40" s="781"/>
      <c r="Y40" s="533">
        <v>6</v>
      </c>
      <c r="Z40" s="539"/>
      <c r="AA40" s="540"/>
      <c r="AB40" s="541"/>
      <c r="AC40" s="535"/>
      <c r="AD40" s="536"/>
    </row>
    <row r="41" spans="3:30" ht="12" customHeight="1">
      <c r="C41" s="518"/>
      <c r="W41" s="782" t="s">
        <v>1642</v>
      </c>
      <c r="X41" s="783"/>
      <c r="Y41" s="542">
        <v>5</v>
      </c>
      <c r="Z41" s="543"/>
      <c r="AA41" s="778"/>
      <c r="AB41" s="779"/>
      <c r="AC41" s="535"/>
      <c r="AD41" s="536"/>
    </row>
    <row r="42" spans="3:30" ht="12" customHeight="1">
      <c r="C42" s="518"/>
      <c r="W42" s="796" t="s">
        <v>1456</v>
      </c>
      <c r="X42" s="797"/>
      <c r="Y42" s="797"/>
      <c r="Z42" s="797"/>
      <c r="AA42" s="544"/>
      <c r="AB42" s="544"/>
      <c r="AC42" s="544"/>
      <c r="AD42" s="545"/>
    </row>
    <row r="43" spans="3:30" ht="12" customHeight="1">
      <c r="C43" s="518"/>
      <c r="V43" s="546"/>
      <c r="W43" s="547"/>
      <c r="X43" s="548"/>
      <c r="Y43" s="548"/>
      <c r="Z43" s="548"/>
      <c r="AA43" s="548"/>
      <c r="AB43" s="548"/>
      <c r="AC43" s="548"/>
      <c r="AD43" s="549"/>
    </row>
    <row r="44" spans="3:30">
      <c r="C44" s="550"/>
      <c r="D44" s="514"/>
      <c r="E44" s="514"/>
      <c r="F44" s="514"/>
      <c r="G44" s="514"/>
      <c r="H44" s="514"/>
      <c r="I44" s="514"/>
      <c r="K44" s="514"/>
      <c r="L44" s="514"/>
      <c r="M44" s="514"/>
      <c r="N44" s="514"/>
      <c r="O44" s="514"/>
      <c r="P44" s="514"/>
      <c r="Q44" s="514"/>
      <c r="R44" s="514"/>
      <c r="S44" s="514"/>
      <c r="T44" s="514"/>
      <c r="U44" s="514"/>
      <c r="V44" s="546"/>
      <c r="W44" s="787" t="s">
        <v>11</v>
      </c>
      <c r="X44" s="788"/>
      <c r="Y44" s="749"/>
      <c r="Z44" s="749"/>
      <c r="AA44" s="749"/>
      <c r="AB44" s="749"/>
      <c r="AC44" s="749"/>
      <c r="AD44" s="750"/>
    </row>
    <row r="45" spans="3:30">
      <c r="C45" s="550"/>
      <c r="D45" s="514"/>
      <c r="E45" s="514"/>
      <c r="F45" s="514"/>
      <c r="G45" s="514"/>
      <c r="H45" s="514"/>
      <c r="I45" s="514"/>
      <c r="K45" s="514"/>
      <c r="L45" s="514"/>
      <c r="M45" s="514"/>
      <c r="N45" s="514"/>
      <c r="O45" s="514"/>
      <c r="P45" s="514"/>
      <c r="Q45" s="514"/>
      <c r="R45" s="514"/>
      <c r="S45" s="514"/>
      <c r="T45" s="514"/>
      <c r="U45" s="514"/>
      <c r="V45" s="546"/>
      <c r="W45" s="787" t="s">
        <v>984</v>
      </c>
      <c r="X45" s="788"/>
      <c r="Y45" s="749">
        <v>1</v>
      </c>
      <c r="Z45" s="749"/>
      <c r="AA45" s="749"/>
      <c r="AB45" s="749" t="s">
        <v>12</v>
      </c>
      <c r="AC45" s="749"/>
      <c r="AD45" s="551" t="s">
        <v>13</v>
      </c>
    </row>
    <row r="46" spans="3:30">
      <c r="C46" s="550"/>
      <c r="D46" s="514"/>
      <c r="E46" s="514"/>
      <c r="F46" s="514"/>
      <c r="G46" s="514"/>
      <c r="H46" s="514"/>
      <c r="I46" s="514"/>
      <c r="K46" s="514"/>
      <c r="L46" s="514"/>
      <c r="M46" s="514"/>
      <c r="N46" s="514"/>
      <c r="O46" s="514"/>
      <c r="P46" s="514"/>
      <c r="Q46" s="514"/>
      <c r="R46" s="514"/>
      <c r="S46" s="514"/>
      <c r="T46" s="514"/>
      <c r="U46" s="514"/>
      <c r="V46" s="546"/>
      <c r="W46" s="787" t="s">
        <v>15</v>
      </c>
      <c r="X46" s="788"/>
      <c r="Y46" s="789"/>
      <c r="Z46" s="789"/>
      <c r="AA46" s="789"/>
      <c r="AB46" s="749" t="s">
        <v>16</v>
      </c>
      <c r="AC46" s="749"/>
      <c r="AD46" s="552"/>
    </row>
    <row r="47" spans="3:30">
      <c r="C47" s="550"/>
      <c r="D47" s="514"/>
      <c r="E47" s="514"/>
      <c r="F47" s="514"/>
      <c r="G47" s="514"/>
      <c r="H47" s="514"/>
      <c r="I47" s="514"/>
      <c r="K47" s="514"/>
      <c r="L47" s="514"/>
      <c r="M47" s="514"/>
      <c r="N47" s="514"/>
      <c r="O47" s="514"/>
      <c r="P47" s="514"/>
      <c r="Q47" s="514"/>
      <c r="R47" s="514"/>
      <c r="S47" s="514"/>
      <c r="T47" s="514"/>
      <c r="U47" s="514"/>
      <c r="V47" s="546"/>
      <c r="W47" s="790" t="s">
        <v>17</v>
      </c>
      <c r="X47" s="790"/>
      <c r="Y47" s="790"/>
      <c r="Z47" s="790"/>
      <c r="AA47" s="790"/>
      <c r="AB47" s="790"/>
      <c r="AC47" s="790"/>
      <c r="AD47" s="791"/>
    </row>
    <row r="48" spans="3:30" ht="12.75" customHeight="1">
      <c r="C48" s="550"/>
      <c r="D48" s="514"/>
      <c r="E48" s="514"/>
      <c r="F48" s="514"/>
      <c r="G48" s="514"/>
      <c r="H48" s="514"/>
      <c r="I48" s="514"/>
      <c r="K48" s="514"/>
      <c r="L48" s="514"/>
      <c r="M48" s="514"/>
      <c r="N48" s="514"/>
      <c r="O48" s="514"/>
      <c r="P48" s="514"/>
      <c r="Q48" s="514"/>
      <c r="R48" s="514"/>
      <c r="S48" s="514"/>
      <c r="T48" s="514"/>
      <c r="U48" s="514"/>
      <c r="V48" s="546"/>
      <c r="W48" s="792" t="str">
        <f>GAMBAR!W48</f>
        <v>PERUM DOMBO (EX BEDONO)</v>
      </c>
      <c r="X48" s="792"/>
      <c r="Y48" s="792"/>
      <c r="Z48" s="792"/>
      <c r="AA48" s="792"/>
      <c r="AB48" s="792"/>
      <c r="AC48" s="792"/>
      <c r="AD48" s="793"/>
    </row>
    <row r="49" spans="3:30">
      <c r="C49" s="550"/>
      <c r="D49" s="514"/>
      <c r="E49" s="514"/>
      <c r="F49" s="514"/>
      <c r="G49" s="514"/>
      <c r="H49" s="514"/>
      <c r="I49" s="514"/>
      <c r="K49" s="514"/>
      <c r="L49" s="514"/>
      <c r="M49" s="514"/>
      <c r="N49" s="514"/>
      <c r="O49" s="514"/>
      <c r="P49" s="514"/>
      <c r="Q49" s="514"/>
      <c r="R49" s="514"/>
      <c r="S49" s="514"/>
      <c r="T49" s="514"/>
      <c r="U49" s="514"/>
      <c r="V49" s="553"/>
      <c r="W49" s="792"/>
      <c r="X49" s="792"/>
      <c r="Y49" s="792"/>
      <c r="Z49" s="792"/>
      <c r="AA49" s="792"/>
      <c r="AB49" s="792"/>
      <c r="AC49" s="792"/>
      <c r="AD49" s="793"/>
    </row>
    <row r="50" spans="3:30">
      <c r="C50" s="550"/>
      <c r="D50" s="514"/>
      <c r="E50" s="514"/>
      <c r="F50" s="514"/>
      <c r="G50" s="514"/>
      <c r="H50" s="514"/>
      <c r="I50" s="514"/>
      <c r="K50" s="514"/>
      <c r="L50" s="514"/>
      <c r="M50" s="514"/>
      <c r="N50" s="514"/>
      <c r="O50" s="514"/>
      <c r="P50" s="514"/>
      <c r="Q50" s="514"/>
      <c r="R50" s="514"/>
      <c r="S50" s="514"/>
      <c r="T50" s="514"/>
      <c r="U50" s="514"/>
      <c r="V50" s="553"/>
      <c r="W50" s="792"/>
      <c r="X50" s="792"/>
      <c r="Y50" s="792"/>
      <c r="Z50" s="792"/>
      <c r="AA50" s="792"/>
      <c r="AB50" s="792"/>
      <c r="AC50" s="792"/>
      <c r="AD50" s="793"/>
    </row>
    <row r="51" spans="3:30" ht="19.5" customHeight="1">
      <c r="C51" s="550"/>
      <c r="D51" s="514"/>
      <c r="E51" s="514"/>
      <c r="F51" s="514"/>
      <c r="G51" s="514"/>
      <c r="H51" s="514"/>
      <c r="I51" s="514"/>
      <c r="K51" s="514"/>
      <c r="L51" s="514"/>
      <c r="M51" s="514"/>
      <c r="N51" s="514"/>
      <c r="O51" s="514"/>
      <c r="P51" s="514"/>
      <c r="Q51" s="514"/>
      <c r="R51" s="514"/>
      <c r="S51" s="514"/>
      <c r="T51" s="514"/>
      <c r="U51" s="514"/>
      <c r="V51" s="553"/>
      <c r="W51" s="794"/>
      <c r="X51" s="794"/>
      <c r="Y51" s="794"/>
      <c r="Z51" s="794"/>
      <c r="AA51" s="794"/>
      <c r="AB51" s="794"/>
      <c r="AC51" s="794"/>
      <c r="AD51" s="795"/>
    </row>
    <row r="52" spans="3:30">
      <c r="C52" s="550"/>
      <c r="D52" s="514"/>
      <c r="E52" s="514"/>
      <c r="F52" s="514"/>
      <c r="G52" s="514"/>
      <c r="H52" s="514"/>
      <c r="I52" s="514"/>
      <c r="K52" s="514"/>
      <c r="L52" s="514"/>
      <c r="M52" s="514"/>
      <c r="N52" s="514"/>
      <c r="O52" s="514"/>
      <c r="P52" s="514"/>
      <c r="Q52" s="514"/>
      <c r="R52" s="514"/>
      <c r="S52" s="514"/>
      <c r="T52" s="514"/>
      <c r="U52" s="514"/>
      <c r="V52" s="546"/>
      <c r="W52" s="787" t="s">
        <v>18</v>
      </c>
      <c r="X52" s="788"/>
      <c r="Y52" s="749" t="s">
        <v>1643</v>
      </c>
      <c r="Z52" s="749"/>
      <c r="AA52" s="749"/>
      <c r="AB52" s="749"/>
      <c r="AC52" s="749"/>
      <c r="AD52" s="750"/>
    </row>
    <row r="53" spans="3:30">
      <c r="C53" s="550"/>
      <c r="D53" s="514"/>
      <c r="E53" s="514"/>
      <c r="F53" s="514"/>
      <c r="G53" s="514"/>
      <c r="H53" s="514"/>
      <c r="I53" s="514"/>
      <c r="K53" s="514"/>
      <c r="L53" s="514"/>
      <c r="M53" s="514"/>
      <c r="N53" s="514"/>
      <c r="O53" s="514"/>
      <c r="P53" s="514"/>
      <c r="Q53" s="514"/>
      <c r="R53" s="514"/>
      <c r="S53" s="514"/>
      <c r="T53" s="514"/>
      <c r="V53" s="546"/>
      <c r="W53" s="787" t="s">
        <v>19</v>
      </c>
      <c r="X53" s="788"/>
      <c r="Y53" s="749" t="s">
        <v>1644</v>
      </c>
      <c r="Z53" s="749"/>
      <c r="AA53" s="749"/>
      <c r="AB53" s="749"/>
      <c r="AC53" s="749"/>
      <c r="AD53" s="750"/>
    </row>
    <row r="54" spans="3:30">
      <c r="C54" s="550"/>
      <c r="D54" s="514"/>
      <c r="E54" s="514"/>
      <c r="F54" s="514"/>
      <c r="G54" s="514"/>
      <c r="H54" s="514"/>
      <c r="I54" s="514"/>
      <c r="K54" s="514"/>
      <c r="L54" s="514"/>
      <c r="M54" s="514"/>
      <c r="N54" s="514"/>
      <c r="O54" s="514"/>
      <c r="P54" s="514"/>
      <c r="Q54" s="514"/>
      <c r="R54" s="514"/>
      <c r="S54" s="514"/>
      <c r="T54" s="514"/>
      <c r="V54" s="546"/>
      <c r="W54" s="787" t="s">
        <v>20</v>
      </c>
      <c r="X54" s="788"/>
      <c r="Y54" s="749" t="s">
        <v>1645</v>
      </c>
      <c r="Z54" s="749"/>
      <c r="AA54" s="749"/>
      <c r="AB54" s="749"/>
      <c r="AC54" s="749"/>
      <c r="AD54" s="750"/>
    </row>
    <row r="55" spans="3:30" ht="12.75" thickBot="1">
      <c r="C55" s="554"/>
      <c r="D55" s="555"/>
      <c r="E55" s="555"/>
      <c r="F55" s="555"/>
      <c r="G55" s="555"/>
      <c r="H55" s="555"/>
      <c r="I55" s="555"/>
      <c r="J55" s="555"/>
      <c r="K55" s="555"/>
      <c r="L55" s="555"/>
      <c r="M55" s="555"/>
      <c r="N55" s="555"/>
      <c r="O55" s="555"/>
      <c r="P55" s="555"/>
      <c r="Q55" s="555"/>
      <c r="R55" s="555"/>
      <c r="S55" s="555"/>
      <c r="T55" s="555"/>
      <c r="U55" s="556"/>
      <c r="V55" s="557"/>
      <c r="W55" s="798" t="s">
        <v>21</v>
      </c>
      <c r="X55" s="799"/>
      <c r="Y55" s="800" t="s">
        <v>1646</v>
      </c>
      <c r="Z55" s="800"/>
      <c r="AA55" s="800"/>
      <c r="AB55" s="800"/>
      <c r="AC55" s="800"/>
      <c r="AD55" s="801"/>
    </row>
  </sheetData>
  <mergeCells count="109">
    <mergeCell ref="W55:X55"/>
    <mergeCell ref="Y55:AA55"/>
    <mergeCell ref="AB55:AD55"/>
    <mergeCell ref="W53:X53"/>
    <mergeCell ref="Y53:AA53"/>
    <mergeCell ref="AB53:AD53"/>
    <mergeCell ref="W54:X54"/>
    <mergeCell ref="Y54:AA54"/>
    <mergeCell ref="AB54:AD54"/>
    <mergeCell ref="W46:X46"/>
    <mergeCell ref="Y46:AA46"/>
    <mergeCell ref="AB46:AC46"/>
    <mergeCell ref="W47:AD47"/>
    <mergeCell ref="W48:AD51"/>
    <mergeCell ref="W52:X52"/>
    <mergeCell ref="Y52:AA52"/>
    <mergeCell ref="AB52:AD52"/>
    <mergeCell ref="W42:Z42"/>
    <mergeCell ref="W44:X44"/>
    <mergeCell ref="Y44:AD44"/>
    <mergeCell ref="W45:X45"/>
    <mergeCell ref="Y45:AA45"/>
    <mergeCell ref="AB45:AC45"/>
    <mergeCell ref="W38:X38"/>
    <mergeCell ref="W39:X39"/>
    <mergeCell ref="AA39:AB39"/>
    <mergeCell ref="W40:X40"/>
    <mergeCell ref="W41:X41"/>
    <mergeCell ref="AA41:AB41"/>
    <mergeCell ref="W35:X35"/>
    <mergeCell ref="AA35:AB35"/>
    <mergeCell ref="W36:X36"/>
    <mergeCell ref="AA36:AB36"/>
    <mergeCell ref="W37:X37"/>
    <mergeCell ref="AA37:AB37"/>
    <mergeCell ref="AA31:AB31"/>
    <mergeCell ref="W32:X32"/>
    <mergeCell ref="AA32:AB32"/>
    <mergeCell ref="W33:X33"/>
    <mergeCell ref="AA33:AB33"/>
    <mergeCell ref="W34:X34"/>
    <mergeCell ref="AA34:AB34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</mergeCells>
  <pageMargins left="0.7" right="0.7" top="0.75" bottom="0.75" header="0.3" footer="0.3"/>
  <pageSetup paperSize="9" scale="72" orientation="landscape" horizontalDpi="360" verticalDpi="36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S43" sqref="S43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802" t="s">
        <v>1528</v>
      </c>
      <c r="E4" s="803"/>
      <c r="F4" s="803"/>
      <c r="G4" s="803"/>
      <c r="H4" s="803"/>
      <c r="I4" s="803"/>
      <c r="J4" s="803"/>
      <c r="K4" s="803"/>
      <c r="L4" s="803"/>
      <c r="M4" s="803"/>
      <c r="N4" s="803"/>
      <c r="O4" s="803"/>
      <c r="P4" s="803"/>
      <c r="Q4" s="803"/>
      <c r="R4" s="803"/>
      <c r="S4" s="803"/>
      <c r="T4" s="803"/>
      <c r="U4" s="803"/>
      <c r="V4" s="803"/>
      <c r="W4" s="803"/>
      <c r="X4" s="803"/>
      <c r="Y4" s="803"/>
      <c r="Z4" s="803"/>
      <c r="AA4" s="803"/>
      <c r="AB4" s="803"/>
      <c r="AC4" s="804"/>
      <c r="AD4" s="217"/>
      <c r="AE4" s="216"/>
      <c r="AF4" s="216"/>
    </row>
    <row r="5" spans="2:32" ht="13.5" customHeight="1">
      <c r="B5" s="215"/>
      <c r="C5" s="215"/>
      <c r="D5" s="805"/>
      <c r="E5" s="806"/>
      <c r="F5" s="806"/>
      <c r="G5" s="806"/>
      <c r="H5" s="806"/>
      <c r="I5" s="806"/>
      <c r="J5" s="806"/>
      <c r="K5" s="806"/>
      <c r="L5" s="806"/>
      <c r="M5" s="806"/>
      <c r="N5" s="806"/>
      <c r="O5" s="806"/>
      <c r="P5" s="806"/>
      <c r="Q5" s="806"/>
      <c r="R5" s="806"/>
      <c r="S5" s="806"/>
      <c r="T5" s="806"/>
      <c r="U5" s="806"/>
      <c r="V5" s="806"/>
      <c r="W5" s="806"/>
      <c r="X5" s="806"/>
      <c r="Y5" s="806"/>
      <c r="Z5" s="806"/>
      <c r="AA5" s="806"/>
      <c r="AB5" s="806"/>
      <c r="AC5" s="807"/>
      <c r="AD5" s="217"/>
      <c r="AE5" s="216"/>
      <c r="AF5" s="216"/>
    </row>
    <row r="6" spans="2:32" ht="12.75" customHeight="1">
      <c r="B6" s="215"/>
      <c r="C6" s="215"/>
      <c r="D6" s="805"/>
      <c r="E6" s="806"/>
      <c r="F6" s="806"/>
      <c r="G6" s="806"/>
      <c r="H6" s="806"/>
      <c r="I6" s="806"/>
      <c r="J6" s="806"/>
      <c r="K6" s="806"/>
      <c r="L6" s="806"/>
      <c r="M6" s="806"/>
      <c r="N6" s="806"/>
      <c r="O6" s="806"/>
      <c r="P6" s="806"/>
      <c r="Q6" s="806"/>
      <c r="R6" s="806"/>
      <c r="S6" s="806"/>
      <c r="T6" s="806"/>
      <c r="U6" s="806"/>
      <c r="V6" s="806"/>
      <c r="W6" s="806"/>
      <c r="X6" s="806"/>
      <c r="Y6" s="806"/>
      <c r="Z6" s="806"/>
      <c r="AA6" s="806"/>
      <c r="AB6" s="806"/>
      <c r="AC6" s="807"/>
      <c r="AE6" s="216"/>
      <c r="AF6" s="216"/>
    </row>
    <row r="7" spans="2:32" ht="12.75" customHeight="1" thickBot="1">
      <c r="B7" s="215"/>
      <c r="C7" s="215"/>
      <c r="D7" s="808"/>
      <c r="E7" s="809"/>
      <c r="F7" s="809"/>
      <c r="G7" s="809"/>
      <c r="H7" s="809"/>
      <c r="I7" s="809"/>
      <c r="J7" s="809"/>
      <c r="K7" s="809"/>
      <c r="L7" s="809"/>
      <c r="M7" s="809"/>
      <c r="N7" s="809"/>
      <c r="O7" s="809"/>
      <c r="P7" s="809"/>
      <c r="Q7" s="809"/>
      <c r="R7" s="809"/>
      <c r="S7" s="809"/>
      <c r="T7" s="809"/>
      <c r="U7" s="809"/>
      <c r="V7" s="809"/>
      <c r="W7" s="809"/>
      <c r="X7" s="809"/>
      <c r="Y7" s="809"/>
      <c r="Z7" s="809"/>
      <c r="AA7" s="809"/>
      <c r="AB7" s="809"/>
      <c r="AC7" s="810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" zoomScale="55" zoomScaleNormal="40" zoomScaleSheetLayoutView="55" workbookViewId="0">
      <selection activeCell="U30" sqref="U29:U30"/>
    </sheetView>
  </sheetViews>
  <sheetFormatPr defaultRowHeight="12.75"/>
  <cols>
    <col min="1" max="1" width="1.7109375" style="415" customWidth="1"/>
    <col min="2" max="2" width="10.7109375" style="415" customWidth="1"/>
    <col min="3" max="3" width="2.5703125" style="415" customWidth="1"/>
    <col min="4" max="20" width="9.140625" style="415"/>
    <col min="21" max="21" width="14.5703125" style="415" customWidth="1"/>
    <col min="22" max="22" width="3.140625" style="415" customWidth="1"/>
    <col min="23" max="26" width="9.140625" style="415"/>
    <col min="27" max="27" width="2.85546875" style="415" customWidth="1"/>
    <col min="28" max="30" width="4.7109375" style="415" customWidth="1"/>
    <col min="31" max="31" width="1.7109375" style="415" customWidth="1"/>
    <col min="32" max="16384" width="9.140625" style="41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806" t="s">
        <v>1527</v>
      </c>
      <c r="D3" s="806"/>
      <c r="E3" s="806"/>
      <c r="F3" s="806"/>
      <c r="G3" s="806"/>
      <c r="H3" s="806"/>
      <c r="I3" s="806"/>
      <c r="J3" s="806"/>
      <c r="K3" s="806"/>
      <c r="L3" s="806"/>
      <c r="M3" s="806"/>
      <c r="N3" s="806"/>
      <c r="O3" s="806"/>
      <c r="P3" s="806"/>
      <c r="Q3" s="806"/>
      <c r="R3" s="806"/>
      <c r="S3" s="806"/>
      <c r="T3" s="806"/>
      <c r="U3" s="806"/>
      <c r="V3" s="806"/>
      <c r="W3" s="182"/>
      <c r="X3" s="426"/>
      <c r="Y3" s="426"/>
      <c r="Z3" s="426"/>
      <c r="AA3" s="426"/>
      <c r="AB3" s="426"/>
      <c r="AC3" s="416"/>
    </row>
    <row r="4" spans="1:29" ht="18.75" customHeight="1">
      <c r="A4" s="181"/>
      <c r="C4" s="806"/>
      <c r="D4" s="806"/>
      <c r="E4" s="806"/>
      <c r="F4" s="806"/>
      <c r="G4" s="806"/>
      <c r="H4" s="806"/>
      <c r="I4" s="806"/>
      <c r="J4" s="806"/>
      <c r="K4" s="806"/>
      <c r="L4" s="806"/>
      <c r="M4" s="806"/>
      <c r="N4" s="806"/>
      <c r="O4" s="806"/>
      <c r="P4" s="806"/>
      <c r="Q4" s="806"/>
      <c r="R4" s="806"/>
      <c r="S4" s="806"/>
      <c r="T4" s="806"/>
      <c r="U4" s="806"/>
      <c r="V4" s="806"/>
      <c r="W4" s="182"/>
      <c r="X4" s="426"/>
      <c r="Y4" s="426"/>
      <c r="Z4" s="426"/>
      <c r="AA4" s="426"/>
      <c r="AB4" s="426"/>
      <c r="AC4" s="416"/>
    </row>
    <row r="5" spans="1:29" ht="12.75" customHeight="1">
      <c r="A5" s="181"/>
      <c r="C5" s="417"/>
      <c r="W5" s="182"/>
    </row>
    <row r="6" spans="1:29" ht="12.75" customHeight="1">
      <c r="A6" s="181"/>
      <c r="C6" s="811" t="s">
        <v>1609</v>
      </c>
      <c r="D6" s="811"/>
      <c r="E6" s="811"/>
      <c r="F6" s="811"/>
      <c r="G6" s="811"/>
      <c r="H6" s="811"/>
      <c r="I6" s="811"/>
      <c r="J6" s="811"/>
      <c r="K6" s="811"/>
      <c r="L6" s="811"/>
      <c r="M6" s="811"/>
      <c r="W6" s="182"/>
      <c r="Y6" s="418"/>
      <c r="Z6" s="418"/>
      <c r="AA6" s="418"/>
      <c r="AB6" s="419"/>
      <c r="AC6" s="419"/>
    </row>
    <row r="7" spans="1:29" ht="18" customHeight="1">
      <c r="A7" s="181"/>
      <c r="C7" s="811"/>
      <c r="D7" s="811"/>
      <c r="E7" s="811"/>
      <c r="F7" s="811"/>
      <c r="G7" s="811"/>
      <c r="H7" s="811"/>
      <c r="I7" s="811"/>
      <c r="J7" s="811"/>
      <c r="K7" s="811"/>
      <c r="L7" s="811"/>
      <c r="M7" s="811"/>
      <c r="W7" s="182"/>
      <c r="Y7" s="418"/>
      <c r="Z7" s="418"/>
      <c r="AA7" s="418"/>
      <c r="AB7" s="419"/>
      <c r="AC7" s="41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1"/>
      <c r="S54" s="421"/>
      <c r="T54" s="421"/>
      <c r="U54" s="422"/>
      <c r="V54" s="422"/>
      <c r="W54" s="183"/>
      <c r="X54" s="422"/>
      <c r="Y54" s="422"/>
      <c r="Z54" s="422"/>
      <c r="AA54" s="422"/>
      <c r="AB54" s="422"/>
      <c r="AC54" s="422"/>
      <c r="AD54" s="42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7"/>
      <c r="S55" s="428"/>
      <c r="T55" s="428"/>
      <c r="U55" s="186"/>
      <c r="V55" s="187"/>
      <c r="W55" s="188"/>
      <c r="X55" s="422"/>
      <c r="Y55" s="422"/>
      <c r="Z55" s="422"/>
      <c r="AA55" s="423"/>
      <c r="AB55" s="423"/>
      <c r="AC55" s="423"/>
      <c r="AD55" s="423"/>
    </row>
    <row r="56" spans="1:30">
      <c r="U56" s="422"/>
      <c r="V56" s="423"/>
      <c r="W56" s="422"/>
      <c r="X56" s="422"/>
      <c r="Y56" s="422"/>
      <c r="Z56" s="422"/>
      <c r="AA56" s="423"/>
      <c r="AB56" s="422"/>
      <c r="AC56" s="422"/>
      <c r="AD56" s="422"/>
    </row>
    <row r="57" spans="1:30">
      <c r="U57" s="422"/>
      <c r="V57" s="423"/>
      <c r="W57" s="422"/>
      <c r="X57" s="422"/>
      <c r="Y57" s="422"/>
      <c r="Z57" s="422"/>
      <c r="AA57" s="422"/>
      <c r="AB57" s="422"/>
      <c r="AC57" s="422"/>
      <c r="AD57" s="422"/>
    </row>
    <row r="58" spans="1:30">
      <c r="U58" s="422"/>
      <c r="V58" s="423"/>
      <c r="W58" s="422"/>
      <c r="X58" s="422"/>
      <c r="Y58" s="422"/>
      <c r="Z58" s="422"/>
      <c r="AA58" s="422"/>
      <c r="AB58" s="422"/>
      <c r="AC58" s="422"/>
      <c r="AD58" s="422"/>
    </row>
    <row r="59" spans="1:30">
      <c r="U59" s="422"/>
      <c r="V59" s="423"/>
      <c r="W59" s="422"/>
      <c r="X59" s="422"/>
      <c r="Y59" s="422"/>
      <c r="Z59" s="422"/>
      <c r="AA59" s="422"/>
      <c r="AB59" s="422"/>
      <c r="AC59" s="422"/>
      <c r="AD59" s="422"/>
    </row>
    <row r="60" spans="1:30">
      <c r="U60" s="422"/>
      <c r="V60" s="423"/>
      <c r="W60" s="422"/>
      <c r="X60" s="422"/>
      <c r="Y60" s="422"/>
      <c r="Z60" s="422"/>
      <c r="AA60" s="423"/>
      <c r="AB60" s="422"/>
      <c r="AC60" s="422"/>
      <c r="AD60" s="422"/>
    </row>
    <row r="61" spans="1:30">
      <c r="U61" s="422"/>
      <c r="V61" s="423"/>
      <c r="W61" s="422"/>
      <c r="X61" s="422"/>
      <c r="Y61" s="422"/>
      <c r="Z61" s="422"/>
      <c r="AA61" s="422"/>
      <c r="AB61" s="422"/>
      <c r="AC61" s="422"/>
      <c r="AD61" s="422"/>
    </row>
    <row r="62" spans="1:30">
      <c r="U62" s="422"/>
      <c r="V62" s="423"/>
      <c r="W62" s="422"/>
      <c r="X62" s="422"/>
      <c r="Y62" s="422"/>
      <c r="Z62" s="422"/>
      <c r="AA62" s="422"/>
      <c r="AB62" s="422"/>
      <c r="AC62" s="422"/>
      <c r="AD62" s="422"/>
    </row>
    <row r="63" spans="1:30">
      <c r="U63" s="422"/>
      <c r="V63" s="423"/>
      <c r="W63" s="422"/>
      <c r="X63" s="422"/>
      <c r="Y63" s="422"/>
      <c r="Z63" s="422"/>
      <c r="AA63" s="422"/>
      <c r="AB63" s="422"/>
      <c r="AC63" s="422"/>
      <c r="AD63" s="422"/>
    </row>
    <row r="64" spans="1:30">
      <c r="U64" s="422"/>
      <c r="V64" s="423"/>
      <c r="W64" s="422"/>
      <c r="X64" s="422"/>
      <c r="Y64" s="422"/>
      <c r="Z64" s="422"/>
      <c r="AA64" s="422"/>
      <c r="AB64" s="422"/>
      <c r="AC64" s="422"/>
      <c r="AD64" s="422"/>
    </row>
    <row r="65" spans="5:30">
      <c r="U65" s="422"/>
      <c r="V65" s="423"/>
      <c r="W65" s="422"/>
      <c r="X65" s="422"/>
      <c r="Y65" s="422"/>
      <c r="Z65" s="422"/>
      <c r="AA65" s="422"/>
      <c r="AB65" s="422"/>
      <c r="AC65" s="422"/>
      <c r="AD65" s="422"/>
    </row>
    <row r="66" spans="5:30" ht="6" customHeight="1"/>
    <row r="73" spans="5:30">
      <c r="M73" s="424"/>
    </row>
    <row r="74" spans="5:30" ht="15" customHeight="1">
      <c r="E74" s="425"/>
      <c r="M74" s="424"/>
    </row>
    <row r="75" spans="5:30" ht="15" customHeight="1">
      <c r="E75" s="425"/>
      <c r="M75" s="424"/>
    </row>
    <row r="76" spans="5:30" ht="15" customHeight="1">
      <c r="E76" s="425"/>
      <c r="M76" s="424"/>
    </row>
    <row r="77" spans="5:30" ht="15" customHeight="1">
      <c r="E77" s="425"/>
      <c r="M77" s="424"/>
    </row>
    <row r="78" spans="5:30" ht="15" customHeight="1">
      <c r="E78" s="425"/>
      <c r="M78" s="424"/>
    </row>
    <row r="79" spans="5:30" ht="15" customHeight="1">
      <c r="E79" s="425"/>
      <c r="M79" s="424"/>
    </row>
    <row r="80" spans="5:30" ht="15" customHeight="1">
      <c r="E80" s="425"/>
      <c r="M80" s="424"/>
    </row>
    <row r="81" spans="5:13" ht="15" customHeight="1">
      <c r="E81" s="425"/>
      <c r="M81" s="424"/>
    </row>
    <row r="82" spans="5:13" ht="15" customHeight="1">
      <c r="E82" s="425"/>
      <c r="M82" s="424"/>
    </row>
    <row r="83" spans="5:13" ht="15" customHeight="1">
      <c r="E83" s="425"/>
      <c r="M83" s="424"/>
    </row>
    <row r="84" spans="5:13" ht="15" customHeight="1">
      <c r="E84" s="425"/>
      <c r="M84" s="424"/>
    </row>
    <row r="85" spans="5:13" ht="15" customHeight="1">
      <c r="E85" s="425"/>
      <c r="M85" s="424"/>
    </row>
    <row r="86" spans="5:13" ht="15" customHeight="1">
      <c r="E86" s="425"/>
      <c r="M86" s="424"/>
    </row>
    <row r="87" spans="5:13" ht="15" customHeight="1">
      <c r="E87" s="425"/>
      <c r="M87" s="424"/>
    </row>
    <row r="88" spans="5:13" ht="15" customHeight="1">
      <c r="E88" s="425"/>
      <c r="M88" s="424"/>
    </row>
    <row r="89" spans="5:13" ht="15" customHeight="1">
      <c r="E89" s="425"/>
      <c r="M89" s="424"/>
    </row>
    <row r="90" spans="5:13" ht="15" customHeight="1">
      <c r="E90" s="425"/>
      <c r="M90" s="424"/>
    </row>
    <row r="91" spans="5:13" ht="15" customHeight="1">
      <c r="E91" s="425"/>
      <c r="M91" s="424"/>
    </row>
    <row r="92" spans="5:13" ht="15" customHeight="1">
      <c r="E92" s="425"/>
      <c r="M92" s="424"/>
    </row>
    <row r="93" spans="5:13" ht="15" customHeight="1">
      <c r="E93" s="425"/>
      <c r="M93" s="424"/>
    </row>
    <row r="94" spans="5:13" ht="15" customHeight="1">
      <c r="E94" s="425"/>
      <c r="M94" s="424"/>
    </row>
    <row r="95" spans="5:13" ht="15" customHeight="1">
      <c r="E95" s="425"/>
      <c r="M95" s="424"/>
    </row>
    <row r="96" spans="5:13" ht="15" customHeight="1">
      <c r="E96" s="425"/>
    </row>
    <row r="97" spans="5:5" ht="15" customHeight="1">
      <c r="E97" s="425"/>
    </row>
    <row r="98" spans="5:5" ht="15" customHeight="1">
      <c r="E98" s="425"/>
    </row>
    <row r="99" spans="5:5" ht="15" customHeight="1">
      <c r="E99" s="425"/>
    </row>
    <row r="100" spans="5:5" ht="15" customHeight="1">
      <c r="E100" s="425"/>
    </row>
    <row r="101" spans="5:5" ht="15" customHeight="1">
      <c r="E101" s="425"/>
    </row>
    <row r="102" spans="5:5" ht="15" customHeight="1">
      <c r="E102" s="425"/>
    </row>
    <row r="103" spans="5:5" ht="15" customHeight="1">
      <c r="E103" s="425"/>
    </row>
    <row r="104" spans="5:5" ht="15" customHeight="1">
      <c r="E104" s="425"/>
    </row>
    <row r="105" spans="5:5" ht="15" customHeight="1">
      <c r="E105" s="425"/>
    </row>
    <row r="106" spans="5:5" ht="15" customHeight="1">
      <c r="E106" s="425"/>
    </row>
    <row r="107" spans="5:5" ht="15" customHeight="1">
      <c r="E107" s="425"/>
    </row>
    <row r="108" spans="5:5" ht="15" customHeight="1">
      <c r="E108" s="425"/>
    </row>
    <row r="109" spans="5:5" ht="15" customHeight="1">
      <c r="E109" s="425"/>
    </row>
    <row r="110" spans="5:5" ht="15" customHeight="1">
      <c r="E110" s="425"/>
    </row>
    <row r="111" spans="5:5" ht="15" customHeight="1">
      <c r="E111" s="425"/>
    </row>
    <row r="112" spans="5:5" ht="15" customHeight="1">
      <c r="E112" s="425"/>
    </row>
    <row r="113" spans="5:5" ht="15" customHeight="1">
      <c r="E113" s="425"/>
    </row>
    <row r="114" spans="5:5" ht="15" customHeight="1">
      <c r="E114" s="425"/>
    </row>
    <row r="115" spans="5:5" ht="15" customHeight="1">
      <c r="E115" s="425"/>
    </row>
    <row r="116" spans="5:5" ht="15" customHeight="1">
      <c r="E116" s="425"/>
    </row>
    <row r="117" spans="5:5" ht="15" customHeight="1">
      <c r="E117" s="425"/>
    </row>
    <row r="118" spans="5:5" ht="15" customHeight="1">
      <c r="E118" s="425"/>
    </row>
    <row r="119" spans="5:5" ht="15" customHeight="1">
      <c r="E119" s="425"/>
    </row>
    <row r="120" spans="5:5">
      <c r="E120" s="42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7">
        <v>1</v>
      </c>
    </row>
    <row r="2" spans="1:11" ht="48" customHeight="1">
      <c r="A2" s="447">
        <v>3</v>
      </c>
    </row>
    <row r="4" spans="1:11" ht="48" customHeight="1">
      <c r="C4" s="447">
        <v>1</v>
      </c>
    </row>
    <row r="5" spans="1:11" ht="48" customHeight="1">
      <c r="C5" s="447">
        <v>3</v>
      </c>
    </row>
    <row r="7" spans="1:11" ht="48" customHeight="1">
      <c r="E7" s="447">
        <v>1</v>
      </c>
    </row>
    <row r="8" spans="1:11" ht="48" customHeight="1">
      <c r="E8" s="447">
        <v>3</v>
      </c>
    </row>
    <row r="10" spans="1:11" ht="48" customHeight="1">
      <c r="G10" s="447">
        <v>3</v>
      </c>
    </row>
    <row r="11" spans="1:11" ht="48" customHeight="1">
      <c r="G11" s="447">
        <v>1</v>
      </c>
    </row>
    <row r="13" spans="1:11" ht="48" customHeight="1">
      <c r="I13" s="447">
        <v>3</v>
      </c>
    </row>
    <row r="14" spans="1:11" ht="48" customHeight="1">
      <c r="I14" s="447">
        <v>1</v>
      </c>
    </row>
    <row r="16" spans="1:11" ht="48" customHeight="1">
      <c r="K16" s="447">
        <v>3</v>
      </c>
    </row>
    <row r="17" spans="11:21" ht="48" customHeight="1">
      <c r="K17" s="447">
        <v>1</v>
      </c>
    </row>
    <row r="19" spans="11:21" ht="48" customHeight="1">
      <c r="M19" s="447">
        <v>3</v>
      </c>
    </row>
    <row r="20" spans="11:21" ht="48" customHeight="1">
      <c r="M20" s="447">
        <v>1</v>
      </c>
    </row>
    <row r="22" spans="11:21" ht="48" customHeight="1">
      <c r="O22" s="447">
        <v>3</v>
      </c>
    </row>
    <row r="23" spans="11:21" ht="48" customHeight="1">
      <c r="O23" s="447">
        <v>1</v>
      </c>
    </row>
    <row r="25" spans="11:21" ht="57" customHeight="1">
      <c r="Q25" s="447">
        <v>3</v>
      </c>
    </row>
    <row r="26" spans="11:21" ht="57" customHeight="1">
      <c r="Q26" s="447">
        <v>1</v>
      </c>
    </row>
    <row r="28" spans="11:21" ht="57" customHeight="1">
      <c r="S28" s="447">
        <v>3</v>
      </c>
    </row>
    <row r="29" spans="11:21" ht="57" customHeight="1">
      <c r="S29" s="447">
        <v>1</v>
      </c>
    </row>
    <row r="31" spans="11:21" ht="57" customHeight="1">
      <c r="U31" s="447">
        <v>3</v>
      </c>
    </row>
    <row r="32" spans="11:21" ht="57" customHeight="1">
      <c r="U32" s="44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13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GAMBAR 2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2023-07-18T05:44:02Z</cp:lastPrinted>
  <dcterms:created xsi:type="dcterms:W3CDTF">2011-02-06T11:57:38Z</dcterms:created>
  <dcterms:modified xsi:type="dcterms:W3CDTF">2023-07-18T05:45:16Z</dcterms:modified>
</cp:coreProperties>
</file>