
<file path=[Content_Types].xml><?xml version="1.0" encoding="utf-8"?>
<Types xmlns="http://schemas.openxmlformats.org/package/2006/content-types">
  <Override PartName="/xl/externalLinks/externalLink78.xml" ContentType="application/vnd.openxmlformats-officedocument.spreadsheetml.externalLink+xml"/>
  <Override PartName="/xl/worksheets/sheet13.xml" ContentType="application/vnd.openxmlformats-officedocument.spreadsheetml.worksheet+xml"/>
  <Override PartName="/xl/externalLinks/externalLink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85.xml" ContentType="application/vnd.openxmlformats-officedocument.spreadsheetml.externalLink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externalLinks/externalLink27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92.xml" ContentType="application/vnd.openxmlformats-officedocument.spreadsheetml.externalLink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81.xml" ContentType="application/vnd.openxmlformats-officedocument.spreadsheetml.externalLink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externalLinks/externalLink23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externalLinks/externalLink59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8.xml" ContentType="application/vnd.openxmlformats-officedocument.spreadsheetml.externalLink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86.xml" ContentType="application/vnd.openxmlformats-officedocument.spreadsheetml.externalLink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84.xml" ContentType="application/vnd.openxmlformats-officedocument.spreadsheetml.externalLink+xml"/>
  <Default Extension="jpeg" ContentType="image/jpeg"/>
  <Override PartName="/xl/drawings/drawing5.xml" ContentType="application/vnd.openxmlformats-officedocument.drawing+xml"/>
  <Default Extension="emf" ContentType="image/x-emf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91.xml" ContentType="application/vnd.openxmlformats-officedocument.spreadsheetml.externalLink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80.xml" ContentType="application/vnd.openxmlformats-officedocument.spreadsheetml.externalLink+xml"/>
  <Override PartName="/xl/drawings/drawing1.xml" ContentType="application/vnd.openxmlformats-officedocument.drawing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drawings/drawing10.xml" ContentType="application/vnd.openxmlformats-officedocument.drawing+xml"/>
  <Override PartName="/xl/externalLinks/externalLink89.xml" ContentType="application/vnd.openxmlformats-officedocument.spreadsheetml.externalLink+xml"/>
  <Override PartName="/docProps/core.xml" ContentType="application/vnd.openxmlformats-package.core-properties+xml"/>
  <Override PartName="/xl/externalLinks/externalLink69.xml" ContentType="application/vnd.openxmlformats-officedocument.spreadsheetml.externalLink+xml"/>
  <Override PartName="/xl/externalLinks/externalLink87.xml" ContentType="application/vnd.openxmlformats-officedocument.spreadsheetml.externalLink+xml"/>
  <Override PartName="/xl/worksheets/sheet9.xml" ContentType="application/vnd.openxmlformats-officedocument.spreadsheetml.worksheet+xml"/>
  <Override PartName="/xl/externalLinks/externalLink29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83.xml" ContentType="application/vnd.openxmlformats-officedocument.spreadsheetml.externalLink+xml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externalLinks/externalLink25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61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21.xml" ContentType="application/vnd.openxmlformats-officedocument.spreadsheetml.externalLink+xml"/>
  <Override PartName="/xl/externalLinks/externalLink50.xml" ContentType="application/vnd.openxmlformats-officedocument.spreadsheetml.externalLink+xml"/>
  <Override PartName="/xl/drawings/drawing1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-120" yWindow="-120" windowWidth="20730" windowHeight="11760" tabRatio="859" firstSheet="1" activeTab="8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4" r:id="rId10"/>
    <sheet name="SLD" sheetId="67" r:id="rId11"/>
    <sheet name="PETA" sheetId="62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hidden="1">[13]graf2!$D$12:$L$12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hidden="1">[13]graf2!$D$14:$L$14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hidden="1">[13]graf2!$D$8:$L$8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hidden="1">[13]graf2!$D$12:$L$12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hidden="1">[13]graf2!$D$14:$L$14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hidden="1">[13]graf2!$D$8:$L$8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hidden="1">[13]graf2!$D$12:$L$12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hidden="1">[13]graf2!$D$10:$L$10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hidden="1">[13]graf2!$D$14:$L$14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[14]JAN07!#REF!</definedName>
    <definedName name="a" localSheetId="9">#REF!</definedName>
    <definedName name="a" localSheetId="7">[14]JAN07!#REF!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[17]JAN09!#REF!</definedName>
    <definedName name="ad" localSheetId="7">[17]JAN09!#REF!</definedName>
    <definedName name="ad">[17]JAN09!#REF!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'[18]AHS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[17]JAN09!#REF!</definedName>
    <definedName name="an" localSheetId="7">[17]JAN09!#REF!</definedName>
    <definedName name="an">[17]JAN09!#REF!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'[18]AHS - Personel'!$G$10</definedName>
    <definedName name="AnalisHari">#N/A</definedName>
    <definedName name="and" localSheetId="6">[19]JAN09!#REF!</definedName>
    <definedName name="and" localSheetId="7">[19]JAN09!#REF!</definedName>
    <definedName name="and">[19]JAN09!#REF!</definedName>
    <definedName name="andrea" localSheetId="6">[17]JAN09!#REF!</definedName>
    <definedName name="andrea" localSheetId="7">[17]JAN09!#REF!</definedName>
    <definedName name="andrea">[17]JAN09!#REF!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[20]Area_Data!$C$7:$Y$29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OFFSET('[20]Working Page'!$K$8,0,0,COUNTA('[20]Working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[21]Usulan!#REF!</definedName>
    <definedName name="ba" localSheetId="7">[21]Usulan!#REF!</definedName>
    <definedName name="ba" localSheetId="5">[21]Usulan!#REF!</definedName>
    <definedName name="ba">[21]Usulan!#REF!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'[22]FORM-B'!#REF!</definedName>
    <definedName name="BAR" localSheetId="7">'[22]FORM-B'!#REF!</definedName>
    <definedName name="BAR">'[22]FORM-B'!#REF!</definedName>
    <definedName name="BAR_19" localSheetId="6">'[22]FORM-B'!#REF!</definedName>
    <definedName name="BAR_19" localSheetId="7">'[22]FORM-B'!#REF!</definedName>
    <definedName name="BAR_19">'[22]FORM-B'!#REF!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'[22]FORM-B'!#REF!</definedName>
    <definedName name="Baru_19" localSheetId="7">'[22]FORM-B'!#REF!</definedName>
    <definedName name="Baru_19" localSheetId="5">'[22]FORM-B'!#REF!</definedName>
    <definedName name="Baru_19">'[22]FORM-B'!#REF!</definedName>
    <definedName name="Bases_of_absorption">OFFSET('[20]Working Page'!$J$8,0,0,COUNTA('[20]Working Page'!$J$8:$J$31),1)</definedName>
    <definedName name="Basis_of_absorption_Area_Overheads">'[20]Regional Overhead Allocation_WJ'!$C$381:$U$404</definedName>
    <definedName name="Basket">[23]Kamus!$D$2:$D$8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'[24]BBaku(12C3)'!$B$1:$S$46</definedName>
    <definedName name="BBakuTRWII">'[24]BBaku(12C3)'!$B$47:$S$93</definedName>
    <definedName name="BBakuTRWIII">'[24]BBaku(12C3)'!$B$94:$S$140</definedName>
    <definedName name="BBakuTRWIV">'[24]BBaku(12C3)'!$B$141:$S$187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'[25]BBMJenis(12B1)'!$B$1:$K$38</definedName>
    <definedName name="BBMJenisTRWII">'[25]BBMJenis(12B1)'!$B$40:$K$77</definedName>
    <definedName name="BBMJenisTRWIII">'[25]BBMJenis(12B1)'!$B$79:$K$116</definedName>
    <definedName name="BBMJenisTRWIV">'[25]BBMJenis(12B1)'!$B$118:$K$155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'[24]BiLuOp(14)'!$B$1:$G$49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'[24]Bipeg-U(12D2)'!$B$1:$G$53</definedName>
    <definedName name="BiPinjamin">'[25]BiPinjamin(15)'!$B$1:$G$49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[26]Uraian!#REF!</definedName>
    <definedName name="bkimia4v" localSheetId="7">[26]Uraian!#REF!</definedName>
    <definedName name="bkimia4v">[26]Uraian!#REF!</definedName>
    <definedName name="BlanksRange">'[20]Working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'[24]BOLain(12E2)'!$B$1:$G$43</definedName>
    <definedName name="BoLainTRWI">'[24]BOLain(12E2)'!$B$1:$L$44</definedName>
    <definedName name="BoLainTRWII">'[24]BOLain(12E2)'!$B$45:$L$88</definedName>
    <definedName name="BoLainTRWIII">'[24]BOLain(12E2)'!$B$89:$L$132</definedName>
    <definedName name="BoLainTRWIV">'[24]BOLain(12E2)'!$B$133:$L$175</definedName>
    <definedName name="bp">[15]x!$H$9:$H$47</definedName>
    <definedName name="BPegFTRWI">'[24]BPeg-F(12D1)'!$B$1:$H$45</definedName>
    <definedName name="BPegFTRWII">'[24]BPeg-F(12D1)'!$B$47:$H$92</definedName>
    <definedName name="BPegFTRWIII">'[24]BPeg-F(12D1)'!$B$93:$H$138</definedName>
    <definedName name="BPegFTRWIV">'[24]BPeg-F(12D1)'!$B$139:$H$184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[27]MENU1!$D$4:$T$15</definedName>
    <definedName name="BULAN" localSheetId="5">[27]MENU1!$D$4:$T$15</definedName>
    <definedName name="BULAN">[27]MENU1!$D$4:$T$15</definedName>
    <definedName name="Bulan_Ke" localSheetId="9">[28]CashFlow!$H$46</definedName>
    <definedName name="Bulan_Ke">#N/A</definedName>
    <definedName name="Business_Revenue">'[20]Service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'[20]Central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OFFSET('[20]Working Page'!$C$115,0,0,33-COUNTIF('[20]Working Page'!$C$115:$C$147,"=#N/A"),1)</definedName>
    <definedName name="Chart1_data">OFFSET('[20]Working Page'!$N$115,0,0,33-COUNTIF('[20]Working Page'!$C$115:$C$147,"=#N/A"),1)</definedName>
    <definedName name="Chart2_data">OFFSET('[20]Working Page'!$G$151,0,0,33-COUNTIF('[20]Working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'[20]Service Mapping'!$C$46:$Y$79</definedName>
    <definedName name="COPY">'[29]REAL-LR'!$G$17:$G$54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[28]CashFlow!$I$56:$J$57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[17]JAN09!#REF!</definedName>
    <definedName name="csa" localSheetId="7">[17]JAN09!#REF!</definedName>
    <definedName name="csa">[17]JAN09!#REF!</definedName>
    <definedName name="csDesignMode">1</definedName>
    <definedName name="Customer_data">'[20]Service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[30]item!$C$2:$C$550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[31]Sheet5!#REF!</definedName>
    <definedName name="DAWDFAFD" localSheetId="7">[31]Sheet5!#REF!</definedName>
    <definedName name="DAWDFAFD">[31]Sheet5!#REF!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[32]Asumsi!$S$10</definedName>
    <definedName name="DBSend_2">[33]Asumsi!$T$4</definedName>
    <definedName name="DBSend_3">[34]Asumsi!$U$4</definedName>
    <definedName name="dc" localSheetId="6">[35]JAN07!#REF!</definedName>
    <definedName name="dc" localSheetId="7">[35]JAN07!#REF!</definedName>
    <definedName name="dc" localSheetId="5">[36]JAN07!#REF!</definedName>
    <definedName name="dc">[36]JAN07!#REF!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[37]DENPASAR!$A$5:$AG$436</definedName>
    <definedName name="deviasi">[38]DeVIASI!$A$4:$AC$20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[39]MENU!$H$17:$H$35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'[18]AHS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'[20]Service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'[40]O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[14]JAN07!#REF!</definedName>
    <definedName name="FEEDERGGNKDS" localSheetId="7">[14]JAN07!#REF!</definedName>
    <definedName name="FEEDERGGNKDS">[41]JAN07!#REF!</definedName>
    <definedName name="FEEDERGGNSLG" localSheetId="6">[14]JAN07!#REF!</definedName>
    <definedName name="FEEDERGGNSLG" localSheetId="7">[14]JAN07!#REF!</definedName>
    <definedName name="FEEDERGGNSLG">[41]JAN07!#REF!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'[42]Resource Plan (2)'!$H$120</definedName>
    <definedName name="fp">[15]x!$G$9:$G$47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[43]Smg!$I$1:$I$863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 localSheetId="9">[39]MENU!$M$11:$M$124</definedName>
    <definedName name="GANGGUAN">#N/A</definedName>
    <definedName name="GARDU" localSheetId="9">[39]PARAMETER!$A$11:$A$1059</definedName>
    <definedName name="GARDU">#N/A</definedName>
    <definedName name="GARDU1" localSheetId="9">[39]MENU!$A$11:$A$110</definedName>
    <definedName name="GARDU1">#N/A</definedName>
    <definedName name="GBR" localSheetId="10">INDEX([44]KKO!#REF!,MATCH([44]KKO!#REF!:[44]KKO!#REF!,0)*2)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[45]RAB!$F$12:$J$175</definedName>
    <definedName name="hari" localSheetId="9">[46]Format!$AA$1:$AG$1</definedName>
    <definedName name="hari" localSheetId="10">[47]Format!$AA$1:$AG$1</definedName>
    <definedName name="hari">[48]Format!$AA$1:$AG$1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'[25]IkhtisarBiop(12.0)'!$B$1:$M$49</definedName>
    <definedName name="IkhtBiopTRWII">'[25]IkhtisarBiop(12.0)'!$B$51:$M$99</definedName>
    <definedName name="IkhtBiopTRWIII">'[25]IkhtisarBiop(12.0)'!$B$101:$M$149</definedName>
    <definedName name="IkhtBiopTRWIV">'[25]IkhtisarBiop(12.0)'!$B$151:$M$199</definedName>
    <definedName name="INDEX_KODE" localSheetId="9">[39]MENU!$O$11:$O$124</definedName>
    <definedName name="INDEX_KODE">#N/A</definedName>
    <definedName name="INDEX1" localSheetId="9">[39]MENU!$C$11:$C$110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[50]DTU!$B$2:$D$48</definedName>
    <definedName name="input" localSheetId="6">'[51]Neraca seAPJ'!#REF!</definedName>
    <definedName name="input" localSheetId="7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[17]JAN09!#REF!</definedName>
    <definedName name="ips" localSheetId="5">[17]JAN09!#REF!</definedName>
    <definedName name="ips">[17]JAN09!#REF!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'[52]W-NAD'!#REF!</definedName>
    <definedName name="JAJA" localSheetId="7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7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'[25]JualGTarif(11A)'!$B$1:$I$59</definedName>
    <definedName name="JualGTarifTRWII">'[25]JualGTarif(11A)'!$B$61:$I$119</definedName>
    <definedName name="JualGTarifTRWIII">'[25]JualGTarif(11A)'!$B$121:$I$178</definedName>
    <definedName name="JualGTarifTRWIV">'[25]JualGTarif(11A)'!$B$180:$I$237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[19]JAN09!#REF!</definedName>
    <definedName name="kal" localSheetId="7">[19]JAN09!#REF!</definedName>
    <definedName name="kal">[19]JAN09!#REF!</definedName>
    <definedName name="KALIKDS" localSheetId="6">[14]JAN07!#REF!</definedName>
    <definedName name="KALIKDS" localSheetId="7">[14]JAN07!#REF!</definedName>
    <definedName name="KALIKDS">[41]JAN07!#REF!</definedName>
    <definedName name="KALISLG" localSheetId="6">[14]JAN07!#REF!</definedName>
    <definedName name="KALISLG" localSheetId="7">[14]JAN07!#REF!</definedName>
    <definedName name="KALISLG">[41]JAN07!#REF!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[21]Usulan!#REF!</definedName>
    <definedName name="KK" localSheetId="7">[21]Usulan!#REF!</definedName>
    <definedName name="KK">[21]Usulan!#REF!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[39]MENU!$N$11:$N$124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[39]PARAMETER!$D$11:$D$1059</definedName>
    <definedName name="KODE_OUTGOING">#N/A</definedName>
    <definedName name="KODE1" localSheetId="9">[39]MENU!$B$11:$B$110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[38]KoMposisi!$A$6:$BV$22</definedName>
    <definedName name="KomunikasiBulan" localSheetId="9">'[18]AHS - Non Personel'!$D$22</definedName>
    <definedName name="KomunikasiBulan">#N/A</definedName>
    <definedName name="KomunikasiHari" localSheetId="9">'[18]AHS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'[18]AHS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'[18]AHS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10">INDEX([44]PDL!$B$1:$B$3,IFERROR(MATCH([44]KKO!$D$15,[44]PDL!$A$1:$A$2,),3))</definedName>
    <definedName name="Kutools_PDL0_1">INDEX(PDL!$B$1:$B$3,IFERROR(MATCH(KKO!$D$15,PDL!$A$1:$A$2,),3))</definedName>
    <definedName name="Kutools_PDL1_1" localSheetId="10">INDEX([44]PDL!$D$4:$D$6,IFERROR(MATCH([44]KKO!$D$15,[44]PDL!$C$4:$C$5,),3))</definedName>
    <definedName name="Kutools_PDL1_1">INDEX(PDL!$D$4:$D$6,IFERROR(MATCH(KKO!$D$15,PDL!$C$4:$C$5,),3))</definedName>
    <definedName name="Kutools_PDL10_1" localSheetId="10">INDEX([44]PDL!$V$31:$V$33,IFERROR(MATCH([44]KKO!$K$15,[44]PDL!$U$31:$U$32,),3))</definedName>
    <definedName name="Kutools_PDL10_1">INDEX(PDL!$V$31:$V$33,IFERROR(MATCH(KKO!$K$15,PDL!$U$31:$U$32,),3))</definedName>
    <definedName name="Kutools_PDL2_1" localSheetId="10">INDEX([44]PDL!$F$7:$F$9,IFERROR(MATCH([44]KKO!$K$15,[44]PDL!$E$7:$E$8,),3))</definedName>
    <definedName name="Kutools_PDL2_1">INDEX(PDL!$F$7:$F$9,IFERROR(MATCH(KKO!$K$15,PDL!$E$7:$E$8,),3))</definedName>
    <definedName name="Kutools_PDL3_1" localSheetId="10">INDEX([44]PDL!$H$10:$H$12,IFERROR(MATCH([44]KKO!$D$15,[44]PDL!$G$10:$G$11,),3))</definedName>
    <definedName name="Kutools_PDL3_1">INDEX(PDL!$H$10:$H$12,IFERROR(MATCH(KKO!$D$15,PDL!$G$10:$G$11,),3))</definedName>
    <definedName name="Kutools_PDL4_1" localSheetId="10">INDEX([44]PDL!$J$13:$J$15,IFERROR(MATCH([44]KKO!$D$15,[44]PDL!$I$13:$I$14,),3))</definedName>
    <definedName name="Kutools_PDL4_1">INDEX(PDL!$J$13:$J$15,IFERROR(MATCH(KKO!$D$15,PDL!$I$13:$I$14,),3))</definedName>
    <definedName name="Kutools_PDL5_1" localSheetId="10">INDEX([44]PDL!$L$16:$L$18,IFERROR(MATCH([44]KKO!$K$15,[44]PDL!$K$16:$K$17,),3))</definedName>
    <definedName name="Kutools_PDL5_1">INDEX(PDL!$L$16:$L$18,IFERROR(MATCH(KKO!$K$15,PDL!$K$16:$K$17,),3))</definedName>
    <definedName name="Kutools_PDL6_1" localSheetId="10">INDEX([44]PDL!$N$19:$N$21,IFERROR(MATCH([44]KKO!$D$15,[44]PDL!$M$19:$M$20,),3))</definedName>
    <definedName name="Kutools_PDL6_1">INDEX(PDL!$N$19:$N$21,IFERROR(MATCH(KKO!$D$15,PDL!$M$19:$M$20,),3))</definedName>
    <definedName name="Kutools_PDL7_1" localSheetId="10">INDEX([44]PDL!$P$22:$P$24,IFERROR(MATCH([44]KKO!$D$15,[44]PDL!$O$22:$O$23,),3))</definedName>
    <definedName name="Kutools_PDL7_1">INDEX(PDL!$P$22:$P$24,IFERROR(MATCH(KKO!$D$15,PDL!$O$22:$O$23,),3))</definedName>
    <definedName name="Kutools_PDL8_1" localSheetId="10">INDEX([44]PDL!$R$25:$R$27,IFERROR(MATCH([44]KKO!$D$15,[44]PDL!$Q$25:$Q$26,),3))</definedName>
    <definedName name="Kutools_PDL8_1">INDEX(PDL!$R$25:$R$27,IFERROR(MATCH(KKO!$D$15,PDL!$Q$25:$Q$26,),3))</definedName>
    <definedName name="Kutools_PDL9_1" localSheetId="10">INDEX([44]PDL!$T$28:$T$30,IFERROR(MATCH([44]KKO!$D$15,[44]PDL!$S$28:$S$29,),3))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[59]PMT!#REF!</definedName>
    <definedName name="l" localSheetId="7">[59]PMT!#REF!</definedName>
    <definedName name="l">[59]PMT!#REF!</definedName>
    <definedName name="L_19" localSheetId="6">'[60]FORM-B'!#REF!</definedName>
    <definedName name="L_19" localSheetId="7">'[60]FORM-B'!#REF!</definedName>
    <definedName name="L_19">'[60]FORM-B'!#REF!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'[25]LabaRugi Fungsi'!$B$1:$J$60</definedName>
    <definedName name="LabaRugiFungsi2004">'[25]LabaRugi Fungsi2004(21B)'!$B$1:$E$46</definedName>
    <definedName name="LabaRugiLainnya">'[25]LabaRugi Lainnya 2005(20)'!$B$1:$G$30</definedName>
    <definedName name="LabaRugiUnsur2004">'[25]LabaRugi Unsur2004(21A)'!$D$1:$G$91</definedName>
    <definedName name="LABARUGIYR">[61]Asumsi!$V$2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[62]INPBA!$F$2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INDIRECT("Areas_"&amp;'[20]Working Page'!$B$47)</definedName>
    <definedName name="Listrik">'[63]AHS - Non Personel'!$D$33</definedName>
    <definedName name="lk" localSheetId="6">[17]JAN09!#REF!</definedName>
    <definedName name="lk" localSheetId="9">[17]JAN09!#REF!</definedName>
    <definedName name="lk" localSheetId="5">[17]JAN09!#REF!</definedName>
    <definedName name="lk">[17]JAN09!#REF!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'[60]FORM-B'!#REF!</definedName>
    <definedName name="M_19" localSheetId="7">'[60]FORM-B'!#REF!</definedName>
    <definedName name="M_19">'[60]FORM-B'!#REF!</definedName>
    <definedName name="MANBUNG" localSheetId="6">[31]Sheet5!#REF!</definedName>
    <definedName name="MANBUNG" localSheetId="7">[31]Sheet5!#REF!</definedName>
    <definedName name="MANBUNG">[31]Sheet5!#REF!</definedName>
    <definedName name="ManProBln" localSheetId="9">'[18]AHS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 localSheetId="9">[39]MENU!$D$11:$D$110</definedName>
    <definedName name="MENU_GARDU">#N/A</definedName>
    <definedName name="MENU_PENYULANG" localSheetId="9">[39]MENU!$F$11:$F$40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7">KKF!RAB-PER '[66]Standar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[67]Cover!$B$7</definedName>
    <definedName name="NEGO" localSheetId="6">[21]Usulan!#REF!</definedName>
    <definedName name="NEGO" localSheetId="7">[21]Usulan!#REF!</definedName>
    <definedName name="NEGO" localSheetId="5">[21]Usulan!#REF!</definedName>
    <definedName name="NEGO">[21]Usulan!#REF!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9">[39]MENU!#REF!</definedName>
    <definedName name="NO_KODE" localSheetId="7">#N/A</definedName>
    <definedName name="NO_KODE">#N/A</definedName>
    <definedName name="NoBlanksRange">OFFSET('[20]Working Page'!$G$53,0,0,SUMPRODUCT(--(TRIM('[20]Working Page'!$G$53:$G$85)&lt;&gt;"")),1)</definedName>
    <definedName name="nop">[15]x!$A$100:$A$101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'[18]AHS - Personel'!$G$19</definedName>
    <definedName name="Opr_Hari">#N/A</definedName>
    <definedName name="opv">[68]Valuation!$I$53</definedName>
    <definedName name="OUTGOING" localSheetId="9">[39]PARAMETER!$B$11:$B$1059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'[25]PembelianiTL(12A1'!$B$1:$S$55</definedName>
    <definedName name="PembelianiTRWII">'[25]PembelianiTL(12A1'!$B$56:$S$110</definedName>
    <definedName name="PembelianiTRWIII">'[25]PembelianiTL(12A1'!$B$111:$S$165</definedName>
    <definedName name="PembelianiTRWIV">'[25]PembelianiTL(12A1'!$B$166:$S$220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'[24]PendaLuOp(13)'!$B$1:$G$58</definedName>
    <definedName name="PendOpLain">'[25]PendOpLain(11B)'!$B$1:$G$33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'[24]PenjTL(18)'!$B$1:$J$39</definedName>
    <definedName name="PenjTLTRWII">'[24]PenjTL(18)'!$B$41:$J$79</definedName>
    <definedName name="PenjTLTRWIII">'[24]PenjTL(18)'!$B$81:$J$119</definedName>
    <definedName name="PenjTLTRWIV">'[24]PenjTL(18)'!$B$121:$J$159</definedName>
    <definedName name="PENYULANG">[69]TABEL!$A$2:$A$81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10">[44]KKO!#REF!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[59]PMT!$D$12:$D$55</definedName>
    <definedName name="poi" localSheetId="6">[17]JAN09!#REF!</definedName>
    <definedName name="poi" localSheetId="9">[17]JAN09!#REF!</definedName>
    <definedName name="poi" localSheetId="5">[17]JAN09!#REF!</definedName>
    <definedName name="poi">[17]JAN09!#REF!</definedName>
    <definedName name="POPUI" localSheetId="5">#REF!</definedName>
    <definedName name="POPUI">#REF!</definedName>
    <definedName name="pos_anggaran">[56]data!$G$2:$G$54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[31]Sheet5!#REF!</definedName>
    <definedName name="PRINT_AR01" localSheetId="7">[31]Sheet5!#REF!</definedName>
    <definedName name="PRINT_AR01">[31]Sheet5!#REF!</definedName>
    <definedName name="_xlnm.Print_Area" localSheetId="9">GAMBAR!$A$1:$AD$56</definedName>
    <definedName name="_xlnm.Print_Area" localSheetId="4">'HARGA SATUAN'!$A$1:$E$1564</definedName>
    <definedName name="_xlnm.Print_Area" localSheetId="7">KKF!$A$1:$T$38</definedName>
    <definedName name="_xlnm.Print_Area" localSheetId="5">KKO!$A$2:$Q$9</definedName>
    <definedName name="_xlnm.Print_Area" localSheetId="11">PETA!$A$1:$W$55</definedName>
    <definedName name="_xlnm.Print_Area" localSheetId="8">RAB!$A$1:$K$72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4">'HARGA SATUAN'!#REF!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[31]Sheet5!#REF!</definedName>
    <definedName name="PRINT2" localSheetId="7">[31]Sheet5!#REF!</definedName>
    <definedName name="PRINT2">[31]Sheet5!#REF!</definedName>
    <definedName name="ProduksiTRWI">'[25]ProduksiTL(12B2)'!$B$1:$W$38</definedName>
    <definedName name="ProduksiTRWII">'[25]ProduksiTL(12B2)'!$B$41:$W$78</definedName>
    <definedName name="ProduksiTRWIII">'[25]ProduksiTL(12B2)'!$B$81:$W$118</definedName>
    <definedName name="ProduksiTRWIV">'[25]ProduksiTL(12B2)'!$B$121:$W$158</definedName>
    <definedName name="ProgGISBln" localSheetId="9">'[18]AHS - Personel'!$F$11</definedName>
    <definedName name="ProgGISBln">#N/A</definedName>
    <definedName name="ProgGISHari" localSheetId="9">'[18]AHS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[70]JURNAL!#REF!</definedName>
    <definedName name="PUR" localSheetId="7">[70]JURNAL!#REF!</definedName>
    <definedName name="PUR">[70]JURNAL!#REF!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[17]JAN09!#REF!</definedName>
    <definedName name="rafi" localSheetId="7">[17]JAN09!#REF!</definedName>
    <definedName name="rafi" localSheetId="5">[17]JAN09!#REF!</definedName>
    <definedName name="rafi">[17]JAN09!#REF!</definedName>
    <definedName name="raja" localSheetId="6">[17]JAN09!#REF!</definedName>
    <definedName name="raja" localSheetId="7">[17]JAN09!#REF!</definedName>
    <definedName name="raja">[17]JAN09!#REF!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OFFSET('[20]Central Overhead Allocation'!$C$281,0,0,COUNTA('[20]Central Overhead Allocation'!$C$281:$C$297),3)</definedName>
    <definedName name="Rate_of_absorption_EJ_C2A_options">OFFSET('[20]Central Overhead Allocation'!$C$183,0,0,COUNTA('[20]Central Overhead Allocation'!$C$183:$C$199),7)</definedName>
    <definedName name="Rate_of_absorption_JKT_C2A_options">OFFSET('[20]Central Overhead Allocation'!$C$330,0,0,COUNTA('[20]Central Overhead Allocation'!$C$330:$C$346),4)</definedName>
    <definedName name="Rate_of_absorption_Region_options">OFFSET('[20]Central Overhead Allocation'!$C$53,0,0,COUNTA('[20]Central Overhead Allocation'!$C$53:$C$69),8)</definedName>
    <definedName name="Rate_of_Absorption_WJ_A2IS_Options" localSheetId="6">OFFSET('[20]Regional Overhead Allocation_WJ'!#REF!,0,0,COUNTA('[20]Regional Overhead Allocation_WJ'!#REF!),35)</definedName>
    <definedName name="Rate_of_Absorption_WJ_A2IS_Options" localSheetId="9">OFFSET('[20]Regional Overhead Allocation_WJ'!#REF!,0,0,COUNTA('[20]Regional Overhead Allocation_WJ'!#REF!),35)</definedName>
    <definedName name="Rate_of_Absorption_WJ_A2IS_Options" localSheetId="7">OFFSET('[20]Regional Overhead Allocation_WJ'!#REF!,0,0,COUNTA('[20]Regional Overhead Allocation_WJ'!#REF!),35)</definedName>
    <definedName name="Rate_of_Absorption_WJ_A2IS_Options" localSheetId="5">OFFSET('[20]Regional Overhead Allocation_WJ'!#REF!,0,0,COUNTA('[20]Regional Overhead Allocation_WJ'!#REF!),35)</definedName>
    <definedName name="Rate_of_Absorption_WJ_A2IS_Options">OFFSET('[20]Regional Overhead Allocation_WJ'!#REF!,0,0,COUNTA('[20]Regional Overhead Allocation_WJ'!#REF!),35)</definedName>
    <definedName name="Rate_of_absorption_WJ_C2A_options">OFFSET('[20]Central Overhead Allocation'!$C$232,0,0,COUNTA('[20]Central Overhead Allocation'!$C$232:$C$248),14)</definedName>
    <definedName name="Rate_of_absorption_WS_C2A_Options">OFFSET('[20]Central Overhead Allocation'!$C$134,0,0,COUNTA('[20]Central Overhead Allocation'!$C$134:$C$150),3)</definedName>
    <definedName name="rcps" localSheetId="6">[17]JAN09!#REF!</definedName>
    <definedName name="rcps" localSheetId="9">[17]JAN09!#REF!</definedName>
    <definedName name="rcps" localSheetId="5">[17]JAN09!#REF!</definedName>
    <definedName name="rcps">[17]JAN09!#REF!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'[70]BB PUSAT'!$A$1:$C$65536</definedName>
    <definedName name="Regions">OFFSET('[20]Working Page'!$B$8,0,0,COUNTA('[20]Working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[39]MENU!$J$17:$J$24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[71]JAN07!#REF!</definedName>
    <definedName name="rtyu" localSheetId="7">[71]JAN07!#REF!</definedName>
    <definedName name="rtyu">[72]JAN07!#REF!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[20]Salary!$D$7:$AJ$38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[17]JAN09!#REF!</definedName>
    <definedName name="sasa" localSheetId="7">[17]JAN09!#REF!</definedName>
    <definedName name="sasa" localSheetId="5">[17]JAN09!#REF!</definedName>
    <definedName name="sasa">[17]JAN09!#REF!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[50]DTU!$B$2:$D$48</definedName>
    <definedName name="sdffA" localSheetId="6">[17]JAN09!#REF!</definedName>
    <definedName name="sdffA" localSheetId="7">[17]JAN09!#REF!</definedName>
    <definedName name="sdffA" localSheetId="5">[17]JAN09!#REF!</definedName>
    <definedName name="sdffA">[17]JAN09!#REF!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[39]MENU!$J$11:$J$13</definedName>
    <definedName name="SEBUTAN">#N/A</definedName>
    <definedName name="sejut">[77]LAIN2!$Z$7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[77]LAIN2!$Z$5</definedName>
    <definedName name="serib">[77]LAIN2!$Z$6</definedName>
    <definedName name="Service_Mapping">'[20]Service Mapping'!$C$6:$Y$39</definedName>
    <definedName name="sewadetektorkabel_har">'[63]AHS - Non Personel'!$D$31</definedName>
    <definedName name="SewaDisTRWI">'[25]SewaPemb(12A2)'!$B$1:$T$36</definedName>
    <definedName name="SewaDisTRWII">'[25]SewaPemb(12A2)'!$B$39:$T$75</definedName>
    <definedName name="SewaDisTRWIII">'[25]SewaPemb(12A2)'!$B$77:$T$113</definedName>
    <definedName name="SewaDisTRWIV">'[25]SewaPemb(12A2)'!$B$115:$T$151</definedName>
    <definedName name="sewaGPS">'[63]AHS - Non Personel'!$D$27</definedName>
    <definedName name="SewaKantorBulan">'[63]AHS - Non Personel'!$D$23</definedName>
    <definedName name="SewaKomHari" localSheetId="9">'[18]AHS - Non Personel'!$D$15</definedName>
    <definedName name="SewaKomHari">#N/A</definedName>
    <definedName name="SewaLaptopBln" localSheetId="9">'[18]AHS - Non Personel'!$D$12</definedName>
    <definedName name="SewaLaptopBln">#N/A</definedName>
    <definedName name="SewaMejaKursi">'[63]AHS - Non Personel'!$D$32</definedName>
    <definedName name="SewaMobil" localSheetId="9">'[18]AHS - Non Personel'!$D$8</definedName>
    <definedName name="SewaMobil">#N/A</definedName>
    <definedName name="sewamobilbak_hari">'[63]AHS - Non Personel'!$D$29</definedName>
    <definedName name="SewaMotorBln" localSheetId="9">'[18]AHS - Non Personel'!$D$10</definedName>
    <definedName name="SewaMotorBln">#N/A</definedName>
    <definedName name="SewaMotorHari" localSheetId="9">'[18]AHS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[39]PARAMETER!$C$11:$C$1059</definedName>
    <definedName name="STATUS_REMOTE">#N/A</definedName>
    <definedName name="std">[79]HB2!$A$1:$L$65536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'[81]master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'[18]AHS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[71]JAN07!#REF!</definedName>
    <definedName name="swed" localSheetId="7">[71]JAN07!#REF!</definedName>
    <definedName name="swed">[72]JAN07!#REF!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[28]CashFlow!$A$8:$J$37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[83]Sheet1!$E$2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'[20]Working Page'!$C$92:$AK$101</definedName>
    <definedName name="Table2">'[20]Working Page'!$C$114:$N$147</definedName>
    <definedName name="Tahun" localSheetId="9">[84]bantu!$M$5:$X$5</definedName>
    <definedName name="Tahun" localSheetId="10">[85]bantu!$M$5:$X$5</definedName>
    <definedName name="Tahun">[86]bantu!$M$5:$X$5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[62]INPBA!$F$2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'[18]AHS - Personel'!$F$15</definedName>
    <definedName name="TechBulan">#N/A</definedName>
    <definedName name="TechHari" localSheetId="9">'[18]AHS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'[18]AHS - Personel'!$G$14</definedName>
    <definedName name="TesterHari">#N/A</definedName>
    <definedName name="TextRefCopyRangeCount" hidden="1">1</definedName>
    <definedName name="TIARA" localSheetId="6">[17]JAN09!#REF!</definedName>
    <definedName name="TIARA" localSheetId="9">[17]JAN09!#REF!</definedName>
    <definedName name="TIARA" localSheetId="7">[17]JAN09!#REF!</definedName>
    <definedName name="TIARA">[17]JAN09!#REF!</definedName>
    <definedName name="Tiket" localSheetId="9">'[18]AHS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'[18]Analisa Struktur Data'!#REF!</definedName>
    <definedName name="ToolsMigrasi" localSheetId="7">#N/A</definedName>
    <definedName name="ToolsMigrasi">#N/A</definedName>
    <definedName name="tril">[77]LAIN2!$Z$10</definedName>
    <definedName name="trp">[15]x!$B$9:$B$47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[68]Valuation!$I$61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[23]Kamus!$L$1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'[87]Rekap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[88]Usulan!#REF!</definedName>
    <definedName name="usul" localSheetId="7">[88]Usulan!#REF!</definedName>
    <definedName name="usul" localSheetId="5">[88]Usulan!#REF!</definedName>
    <definedName name="usul">[88]Usulan!#REF!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[19]JAN09!#REF!</definedName>
    <definedName name="WATES" localSheetId="7">[19]JAN09!#REF!</definedName>
    <definedName name="WATES">[19]JAN09!#REF!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[23]Kamus!$A$2:$A$29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[71]JAN07!#REF!</definedName>
    <definedName name="x" localSheetId="7">[71]JAN07!#REF!</definedName>
    <definedName name="x">[72]JAN07!#REF!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[71]JAN07!#REF!</definedName>
    <definedName name="xs" localSheetId="7">[71]JAN07!#REF!</definedName>
    <definedName name="xs" localSheetId="5">[72]JAN07!#REF!</definedName>
    <definedName name="xs">[72]JAN07!#REF!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('[89]Submission Form'!$A$4:$C$5,'[89]Submission Form'!$D$7,'[89]Submission Form'!$D$10:$D$11,'[89]Submission Form'!$D$17:$D$26,'[89]Submission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59"/>
  <c r="F53" i="11"/>
  <c r="F52"/>
  <c r="F51"/>
  <c r="F50"/>
  <c r="F46" l="1"/>
  <c r="F45"/>
  <c r="F44"/>
  <c r="F43"/>
  <c r="F42"/>
  <c r="F39"/>
  <c r="F38"/>
  <c r="F37"/>
  <c r="F36"/>
  <c r="F35"/>
  <c r="F34"/>
  <c r="F33"/>
  <c r="F30"/>
  <c r="F28"/>
  <c r="F27"/>
  <c r="F26"/>
  <c r="F18"/>
  <c r="D15" l="1"/>
  <c r="J15" s="1"/>
  <c r="E15"/>
  <c r="G15"/>
  <c r="D16"/>
  <c r="E16"/>
  <c r="G16"/>
  <c r="D17"/>
  <c r="H17" s="1"/>
  <c r="E17"/>
  <c r="G17"/>
  <c r="D18"/>
  <c r="E18"/>
  <c r="G18"/>
  <c r="J19"/>
  <c r="D21"/>
  <c r="H21" s="1"/>
  <c r="E21"/>
  <c r="G21"/>
  <c r="D22"/>
  <c r="H22" s="1"/>
  <c r="E22"/>
  <c r="G22"/>
  <c r="D23"/>
  <c r="J23" s="1"/>
  <c r="E23"/>
  <c r="G23"/>
  <c r="D25"/>
  <c r="I25" s="1"/>
  <c r="E25"/>
  <c r="G25"/>
  <c r="D26"/>
  <c r="E26"/>
  <c r="G26"/>
  <c r="D27"/>
  <c r="J27" s="1"/>
  <c r="E27"/>
  <c r="G27"/>
  <c r="D28"/>
  <c r="J28" s="1"/>
  <c r="E28"/>
  <c r="G28"/>
  <c r="D29"/>
  <c r="E29"/>
  <c r="G29"/>
  <c r="D30"/>
  <c r="H30" s="1"/>
  <c r="E30"/>
  <c r="G30"/>
  <c r="D31"/>
  <c r="E31"/>
  <c r="G31"/>
  <c r="D32"/>
  <c r="J32" s="1"/>
  <c r="E32"/>
  <c r="G32"/>
  <c r="D33"/>
  <c r="E33"/>
  <c r="G33"/>
  <c r="D34"/>
  <c r="H34" s="1"/>
  <c r="E34"/>
  <c r="G34"/>
  <c r="D35"/>
  <c r="E35"/>
  <c r="G35"/>
  <c r="D36"/>
  <c r="J36" s="1"/>
  <c r="E36"/>
  <c r="G36"/>
  <c r="D37"/>
  <c r="E37"/>
  <c r="G37"/>
  <c r="D38"/>
  <c r="H38" s="1"/>
  <c r="E38"/>
  <c r="G38"/>
  <c r="D39"/>
  <c r="J39" s="1"/>
  <c r="E39"/>
  <c r="G39"/>
  <c r="D40"/>
  <c r="J40" s="1"/>
  <c r="E40"/>
  <c r="G40"/>
  <c r="D41"/>
  <c r="J41" s="1"/>
  <c r="E41"/>
  <c r="G41"/>
  <c r="D42"/>
  <c r="E42"/>
  <c r="G42"/>
  <c r="D43"/>
  <c r="E43"/>
  <c r="G43"/>
  <c r="D44"/>
  <c r="J44" s="1"/>
  <c r="E44"/>
  <c r="G44"/>
  <c r="D45"/>
  <c r="E45"/>
  <c r="G45"/>
  <c r="D46"/>
  <c r="E46"/>
  <c r="G46"/>
  <c r="D47"/>
  <c r="J47" s="1"/>
  <c r="E47"/>
  <c r="G47"/>
  <c r="D49"/>
  <c r="E49"/>
  <c r="G49"/>
  <c r="D50"/>
  <c r="J50" s="1"/>
  <c r="E50"/>
  <c r="G50"/>
  <c r="D51"/>
  <c r="E51"/>
  <c r="G51"/>
  <c r="D52"/>
  <c r="E52"/>
  <c r="G52"/>
  <c r="D53"/>
  <c r="E53"/>
  <c r="G53"/>
  <c r="D54"/>
  <c r="J54" s="1"/>
  <c r="E54"/>
  <c r="G54"/>
  <c r="H18" l="1"/>
  <c r="J53"/>
  <c r="I43"/>
  <c r="I49"/>
  <c r="H42"/>
  <c r="I45"/>
  <c r="H26"/>
  <c r="I23"/>
  <c r="J17"/>
  <c r="I27"/>
  <c r="J26"/>
  <c r="H23"/>
  <c r="J22"/>
  <c r="J21"/>
  <c r="I15"/>
  <c r="I54"/>
  <c r="I53"/>
  <c r="I47"/>
  <c r="J42"/>
  <c r="H53"/>
  <c r="H47"/>
  <c r="I36"/>
  <c r="I19"/>
  <c r="J18"/>
  <c r="H15"/>
  <c r="I28"/>
  <c r="I50"/>
  <c r="I44"/>
  <c r="I42"/>
  <c r="I41"/>
  <c r="I40"/>
  <c r="I39"/>
  <c r="H39"/>
  <c r="J38"/>
  <c r="J30"/>
  <c r="I22"/>
  <c r="I32"/>
  <c r="I21"/>
  <c r="H19"/>
  <c r="H54"/>
  <c r="H44"/>
  <c r="J34"/>
  <c r="I18"/>
  <c r="H52"/>
  <c r="J52"/>
  <c r="J31"/>
  <c r="H31"/>
  <c r="I52"/>
  <c r="H46"/>
  <c r="I46"/>
  <c r="J37"/>
  <c r="H37"/>
  <c r="J35"/>
  <c r="H35"/>
  <c r="I31"/>
  <c r="J46"/>
  <c r="H43"/>
  <c r="J43"/>
  <c r="I37"/>
  <c r="I35"/>
  <c r="J49"/>
  <c r="H49"/>
  <c r="H27"/>
  <c r="H40"/>
  <c r="H36"/>
  <c r="I34"/>
  <c r="H32"/>
  <c r="I30"/>
  <c r="H28"/>
  <c r="I26"/>
  <c r="I17"/>
  <c r="J20"/>
  <c r="H20"/>
  <c r="J16"/>
  <c r="H16"/>
  <c r="I16"/>
  <c r="H51"/>
  <c r="I51"/>
  <c r="H41"/>
  <c r="I20"/>
  <c r="J51"/>
  <c r="J45"/>
  <c r="H45"/>
  <c r="J33"/>
  <c r="H33"/>
  <c r="I33"/>
  <c r="J29"/>
  <c r="H29"/>
  <c r="H50"/>
  <c r="I38"/>
  <c r="I29"/>
  <c r="J25"/>
  <c r="H25"/>
  <c r="K32" l="1"/>
  <c r="K42"/>
  <c r="K41"/>
  <c r="K23"/>
  <c r="K54"/>
  <c r="K26"/>
  <c r="K15"/>
  <c r="K28"/>
  <c r="K36"/>
  <c r="K53"/>
  <c r="K17"/>
  <c r="K47"/>
  <c r="K19"/>
  <c r="K34"/>
  <c r="K44"/>
  <c r="K39"/>
  <c r="K18"/>
  <c r="K22"/>
  <c r="K21"/>
  <c r="K27"/>
  <c r="K30"/>
  <c r="K49"/>
  <c r="K40"/>
  <c r="K46"/>
  <c r="K50"/>
  <c r="K38"/>
  <c r="K16"/>
  <c r="K45"/>
  <c r="K43"/>
  <c r="K37"/>
  <c r="K52"/>
  <c r="K35"/>
  <c r="K31"/>
  <c r="K51"/>
  <c r="K25"/>
  <c r="K33"/>
  <c r="K29"/>
  <c r="K20"/>
  <c r="E7" i="64" l="1"/>
  <c r="G6" i="11" l="1"/>
  <c r="D14" l="1"/>
  <c r="J14" s="1"/>
  <c r="J55" s="1"/>
  <c r="E14"/>
  <c r="G14"/>
  <c r="K19" i="60"/>
  <c r="D19"/>
  <c r="H14" i="11" l="1"/>
  <c r="H55" s="1"/>
  <c r="I14"/>
  <c r="I55" s="1"/>
  <c r="K14" l="1"/>
  <c r="K55" s="1"/>
  <c r="W48" i="64" l="1"/>
  <c r="I1486" i="10"/>
  <c r="I1487"/>
  <c r="I1488"/>
  <c r="I1489"/>
  <c r="I1490"/>
  <c r="I1491"/>
  <c r="I1492"/>
  <c r="I1493"/>
  <c r="I1494"/>
  <c r="G1038"/>
  <c r="G1037"/>
  <c r="F8"/>
  <c r="T7" i="54" l="1"/>
  <c r="K6" i="60" l="1"/>
  <c r="D22" i="59" l="1"/>
  <c r="K8" i="60" s="1"/>
  <c r="D19" i="59"/>
  <c r="D8" i="60" s="1"/>
  <c r="D18" i="59"/>
  <c r="D7" i="60" s="1"/>
  <c r="D21" i="59"/>
  <c r="K7" i="60" s="1"/>
  <c r="K18"/>
  <c r="K17"/>
  <c r="D17"/>
  <c r="D18"/>
  <c r="D20" s="1"/>
  <c r="K9" l="1"/>
  <c r="K16" s="1"/>
  <c r="D6"/>
  <c r="D9" s="1"/>
  <c r="K20" l="1"/>
  <c r="D5" l="1"/>
  <c r="K5" s="1"/>
  <c r="F3" i="54" l="1"/>
  <c r="D8" i="59" l="1"/>
  <c r="C7" i="54" s="1"/>
  <c r="C8" l="1"/>
  <c r="D9" i="59"/>
  <c r="K7" i="54" s="1"/>
  <c r="H8" l="1"/>
  <c r="I8"/>
  <c r="H7"/>
  <c r="I7"/>
  <c r="A15" i="11" l="1"/>
  <c r="D55" l="1"/>
  <c r="I88" i="10"/>
  <c r="I92"/>
  <c r="I100"/>
  <c r="I104"/>
  <c r="I108"/>
  <c r="C1" i="39"/>
  <c r="C1" i="29"/>
  <c r="C3"/>
  <c r="C2" i="39"/>
  <c r="C3"/>
  <c r="I1455" i="10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T8" i="54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A8"/>
  <c r="O8" s="1"/>
  <c r="E55" i="11"/>
  <c r="D56"/>
  <c r="H56" s="1"/>
  <c r="E56"/>
  <c r="O107" i="10"/>
  <c r="P107" s="1"/>
  <c r="J107"/>
  <c r="L107" s="1"/>
  <c r="I1433"/>
  <c r="I1421"/>
  <c r="I1416"/>
  <c r="I1406"/>
  <c r="I1405"/>
  <c r="I1432"/>
  <c r="I1407"/>
  <c r="I1431"/>
  <c r="I1418"/>
  <c r="I1430"/>
  <c r="I1422"/>
  <c r="I1409"/>
  <c r="J8"/>
  <c r="K8"/>
  <c r="M8" s="1"/>
  <c r="O8"/>
  <c r="P8" s="1"/>
  <c r="J9"/>
  <c r="K9"/>
  <c r="M9" s="1"/>
  <c r="O9"/>
  <c r="P9" s="1"/>
  <c r="J10"/>
  <c r="L10" s="1"/>
  <c r="K10"/>
  <c r="O10"/>
  <c r="J11"/>
  <c r="K11"/>
  <c r="M11" s="1"/>
  <c r="O11"/>
  <c r="P11" s="1"/>
  <c r="J12"/>
  <c r="K12"/>
  <c r="M12" s="1"/>
  <c r="O12"/>
  <c r="P12" s="1"/>
  <c r="J13"/>
  <c r="K13"/>
  <c r="M13" s="1"/>
  <c r="O13"/>
  <c r="J14"/>
  <c r="K14"/>
  <c r="M14" s="1"/>
  <c r="O14"/>
  <c r="P14" s="1"/>
  <c r="J15"/>
  <c r="K15"/>
  <c r="M15" s="1"/>
  <c r="O15"/>
  <c r="P15" s="1"/>
  <c r="J16"/>
  <c r="K16"/>
  <c r="M16" s="1"/>
  <c r="O16"/>
  <c r="P16" s="1"/>
  <c r="J17"/>
  <c r="L17" s="1"/>
  <c r="K17"/>
  <c r="O17"/>
  <c r="P17" s="1"/>
  <c r="J18"/>
  <c r="K18"/>
  <c r="M18" s="1"/>
  <c r="O18"/>
  <c r="P18" s="1"/>
  <c r="J19"/>
  <c r="K19"/>
  <c r="M19" s="1"/>
  <c r="O19"/>
  <c r="P19" s="1"/>
  <c r="J20"/>
  <c r="K20"/>
  <c r="M20" s="1"/>
  <c r="O20"/>
  <c r="P20" s="1"/>
  <c r="J21"/>
  <c r="K21"/>
  <c r="M21" s="1"/>
  <c r="O21"/>
  <c r="P21" s="1"/>
  <c r="J22"/>
  <c r="K22"/>
  <c r="M22" s="1"/>
  <c r="O22"/>
  <c r="P22" s="1"/>
  <c r="J23"/>
  <c r="K23"/>
  <c r="M23" s="1"/>
  <c r="O23"/>
  <c r="P23" s="1"/>
  <c r="J24"/>
  <c r="K24"/>
  <c r="M24" s="1"/>
  <c r="O24"/>
  <c r="P24" s="1"/>
  <c r="J25"/>
  <c r="K25"/>
  <c r="M25" s="1"/>
  <c r="O25"/>
  <c r="P25" s="1"/>
  <c r="J26"/>
  <c r="K26"/>
  <c r="M26" s="1"/>
  <c r="O26"/>
  <c r="P26" s="1"/>
  <c r="J27"/>
  <c r="K27"/>
  <c r="M27" s="1"/>
  <c r="O27"/>
  <c r="P27" s="1"/>
  <c r="J28"/>
  <c r="K28"/>
  <c r="M28" s="1"/>
  <c r="O28"/>
  <c r="P28" s="1"/>
  <c r="J29"/>
  <c r="K29"/>
  <c r="M29" s="1"/>
  <c r="O29"/>
  <c r="P29" s="1"/>
  <c r="J30"/>
  <c r="K30"/>
  <c r="M30" s="1"/>
  <c r="O30"/>
  <c r="P30" s="1"/>
  <c r="J31"/>
  <c r="K31"/>
  <c r="M31" s="1"/>
  <c r="O31"/>
  <c r="P31" s="1"/>
  <c r="J32"/>
  <c r="L32" s="1"/>
  <c r="K32"/>
  <c r="O32"/>
  <c r="P32" s="1"/>
  <c r="J33"/>
  <c r="L33" s="1"/>
  <c r="K33"/>
  <c r="O33"/>
  <c r="P33" s="1"/>
  <c r="J34"/>
  <c r="L34" s="1"/>
  <c r="K34"/>
  <c r="O34"/>
  <c r="P34" s="1"/>
  <c r="J35"/>
  <c r="L35" s="1"/>
  <c r="K35"/>
  <c r="O35"/>
  <c r="P35" s="1"/>
  <c r="J36"/>
  <c r="L36" s="1"/>
  <c r="K36"/>
  <c r="O36"/>
  <c r="P36" s="1"/>
  <c r="J37"/>
  <c r="L37" s="1"/>
  <c r="K37"/>
  <c r="O37"/>
  <c r="P37" s="1"/>
  <c r="J38"/>
  <c r="K38"/>
  <c r="O38"/>
  <c r="P38" s="1"/>
  <c r="J39"/>
  <c r="K39"/>
  <c r="O39"/>
  <c r="P39" s="1"/>
  <c r="J40"/>
  <c r="K40"/>
  <c r="O40"/>
  <c r="P40" s="1"/>
  <c r="J41"/>
  <c r="K41"/>
  <c r="O41"/>
  <c r="P41" s="1"/>
  <c r="J42"/>
  <c r="K42"/>
  <c r="O42"/>
  <c r="P42" s="1"/>
  <c r="J43"/>
  <c r="K43"/>
  <c r="O43"/>
  <c r="P43" s="1"/>
  <c r="J44"/>
  <c r="K44"/>
  <c r="O44"/>
  <c r="P44" s="1"/>
  <c r="J45"/>
  <c r="K45"/>
  <c r="O45"/>
  <c r="P45" s="1"/>
  <c r="J46"/>
  <c r="K46"/>
  <c r="M46" s="1"/>
  <c r="O46"/>
  <c r="P46" s="1"/>
  <c r="J47"/>
  <c r="K47"/>
  <c r="M47" s="1"/>
  <c r="O47"/>
  <c r="P47" s="1"/>
  <c r="J48"/>
  <c r="K48"/>
  <c r="M48" s="1"/>
  <c r="O48"/>
  <c r="P48" s="1"/>
  <c r="J49"/>
  <c r="K49"/>
  <c r="M49" s="1"/>
  <c r="O49"/>
  <c r="P49" s="1"/>
  <c r="J50"/>
  <c r="K50"/>
  <c r="M50" s="1"/>
  <c r="O50"/>
  <c r="P50" s="1"/>
  <c r="J51"/>
  <c r="K51"/>
  <c r="M51" s="1"/>
  <c r="O51"/>
  <c r="P51" s="1"/>
  <c r="J52"/>
  <c r="K52"/>
  <c r="M52" s="1"/>
  <c r="O52"/>
  <c r="P52" s="1"/>
  <c r="J53"/>
  <c r="K53"/>
  <c r="M53" s="1"/>
  <c r="O53"/>
  <c r="P53" s="1"/>
  <c r="J54"/>
  <c r="K54"/>
  <c r="M54" s="1"/>
  <c r="O54"/>
  <c r="P54" s="1"/>
  <c r="J55"/>
  <c r="K55"/>
  <c r="M55" s="1"/>
  <c r="O55"/>
  <c r="P55" s="1"/>
  <c r="J56"/>
  <c r="K56"/>
  <c r="M56" s="1"/>
  <c r="O56"/>
  <c r="P56" s="1"/>
  <c r="J57"/>
  <c r="K57"/>
  <c r="M57" s="1"/>
  <c r="O57"/>
  <c r="P57" s="1"/>
  <c r="J58"/>
  <c r="K58"/>
  <c r="M58" s="1"/>
  <c r="O58"/>
  <c r="P58" s="1"/>
  <c r="J59"/>
  <c r="K59"/>
  <c r="M59" s="1"/>
  <c r="O59"/>
  <c r="P59" s="1"/>
  <c r="J60"/>
  <c r="K60"/>
  <c r="M60" s="1"/>
  <c r="O60"/>
  <c r="P60" s="1"/>
  <c r="J61"/>
  <c r="K61"/>
  <c r="M61" s="1"/>
  <c r="O61"/>
  <c r="P61" s="1"/>
  <c r="J62"/>
  <c r="K62"/>
  <c r="M62" s="1"/>
  <c r="O62"/>
  <c r="P62" s="1"/>
  <c r="J63"/>
  <c r="K63"/>
  <c r="M63" s="1"/>
  <c r="O63"/>
  <c r="P63" s="1"/>
  <c r="J64"/>
  <c r="K64"/>
  <c r="M64" s="1"/>
  <c r="O64"/>
  <c r="P64" s="1"/>
  <c r="J65"/>
  <c r="K65"/>
  <c r="M65" s="1"/>
  <c r="O65"/>
  <c r="P65" s="1"/>
  <c r="J66"/>
  <c r="K66"/>
  <c r="M66" s="1"/>
  <c r="O66"/>
  <c r="P66" s="1"/>
  <c r="J67"/>
  <c r="K67"/>
  <c r="M67" s="1"/>
  <c r="O67"/>
  <c r="P67" s="1"/>
  <c r="J68"/>
  <c r="K68"/>
  <c r="M68" s="1"/>
  <c r="O68"/>
  <c r="P68" s="1"/>
  <c r="J69"/>
  <c r="K69"/>
  <c r="M69" s="1"/>
  <c r="O69"/>
  <c r="P69" s="1"/>
  <c r="J70"/>
  <c r="K70"/>
  <c r="M70" s="1"/>
  <c r="O70"/>
  <c r="P70" s="1"/>
  <c r="J71"/>
  <c r="K71"/>
  <c r="M71" s="1"/>
  <c r="O71"/>
  <c r="P71" s="1"/>
  <c r="J72"/>
  <c r="K72"/>
  <c r="M72" s="1"/>
  <c r="O72"/>
  <c r="P72" s="1"/>
  <c r="J73"/>
  <c r="K73"/>
  <c r="M73" s="1"/>
  <c r="O73"/>
  <c r="P73" s="1"/>
  <c r="J74"/>
  <c r="K74"/>
  <c r="M74" s="1"/>
  <c r="O74"/>
  <c r="P74" s="1"/>
  <c r="J75"/>
  <c r="K75"/>
  <c r="M75" s="1"/>
  <c r="O75"/>
  <c r="P75" s="1"/>
  <c r="J76"/>
  <c r="K76"/>
  <c r="M76" s="1"/>
  <c r="O76"/>
  <c r="P76" s="1"/>
  <c r="J77"/>
  <c r="K77"/>
  <c r="M77" s="1"/>
  <c r="O77"/>
  <c r="P77" s="1"/>
  <c r="J78"/>
  <c r="K78"/>
  <c r="M78" s="1"/>
  <c r="O78"/>
  <c r="P78" s="1"/>
  <c r="J79"/>
  <c r="K79"/>
  <c r="M79" s="1"/>
  <c r="O79"/>
  <c r="P79" s="1"/>
  <c r="J80"/>
  <c r="M80"/>
  <c r="O80"/>
  <c r="J81"/>
  <c r="M81"/>
  <c r="O81"/>
  <c r="P81" s="1"/>
  <c r="J82"/>
  <c r="M82"/>
  <c r="O82"/>
  <c r="P82" s="1"/>
  <c r="J83"/>
  <c r="M83"/>
  <c r="O83"/>
  <c r="P83" s="1"/>
  <c r="J84"/>
  <c r="M84"/>
  <c r="O84"/>
  <c r="P84" s="1"/>
  <c r="J85"/>
  <c r="M85"/>
  <c r="O85"/>
  <c r="P85" s="1"/>
  <c r="J86"/>
  <c r="M86"/>
  <c r="O86"/>
  <c r="P86" s="1"/>
  <c r="J87"/>
  <c r="M87"/>
  <c r="O87"/>
  <c r="P87" s="1"/>
  <c r="J88"/>
  <c r="M88"/>
  <c r="O88"/>
  <c r="P88" s="1"/>
  <c r="J89"/>
  <c r="M89"/>
  <c r="O89"/>
  <c r="P89" s="1"/>
  <c r="J90"/>
  <c r="M90"/>
  <c r="O90"/>
  <c r="P90" s="1"/>
  <c r="J91"/>
  <c r="M91"/>
  <c r="O91"/>
  <c r="P91" s="1"/>
  <c r="J92"/>
  <c r="M92"/>
  <c r="O92"/>
  <c r="P92" s="1"/>
  <c r="J93"/>
  <c r="M93"/>
  <c r="O93"/>
  <c r="P93" s="1"/>
  <c r="J94"/>
  <c r="M94"/>
  <c r="O94"/>
  <c r="P94" s="1"/>
  <c r="J95"/>
  <c r="M95"/>
  <c r="O95"/>
  <c r="P95" s="1"/>
  <c r="J96"/>
  <c r="M96"/>
  <c r="O96"/>
  <c r="P96" s="1"/>
  <c r="J97"/>
  <c r="O97"/>
  <c r="P97"/>
  <c r="J98"/>
  <c r="O98"/>
  <c r="P98" s="1"/>
  <c r="J99"/>
  <c r="O99"/>
  <c r="P99" s="1"/>
  <c r="J100"/>
  <c r="O100"/>
  <c r="P100" s="1"/>
  <c r="J101"/>
  <c r="O101"/>
  <c r="P101" s="1"/>
  <c r="J102"/>
  <c r="O102"/>
  <c r="P102" s="1"/>
  <c r="J103"/>
  <c r="O103"/>
  <c r="P103" s="1"/>
  <c r="J104"/>
  <c r="O104"/>
  <c r="P104" s="1"/>
  <c r="J105"/>
  <c r="L105" s="1"/>
  <c r="O105"/>
  <c r="P105" s="1"/>
  <c r="J106"/>
  <c r="L106" s="1"/>
  <c r="O106"/>
  <c r="P106" s="1"/>
  <c r="J108"/>
  <c r="O108"/>
  <c r="P108" s="1"/>
  <c r="J109"/>
  <c r="K109"/>
  <c r="O109"/>
  <c r="P109" s="1"/>
  <c r="J110"/>
  <c r="L110" s="1"/>
  <c r="K110"/>
  <c r="O110"/>
  <c r="P110" s="1"/>
  <c r="J111"/>
  <c r="K111"/>
  <c r="O111"/>
  <c r="P111" s="1"/>
  <c r="J112"/>
  <c r="K112"/>
  <c r="O112"/>
  <c r="P112" s="1"/>
  <c r="J113"/>
  <c r="K113"/>
  <c r="M113" s="1"/>
  <c r="O113"/>
  <c r="P113" s="1"/>
  <c r="J114"/>
  <c r="K114"/>
  <c r="M114" s="1"/>
  <c r="O114"/>
  <c r="P114" s="1"/>
  <c r="J115"/>
  <c r="K115"/>
  <c r="O115"/>
  <c r="P115" s="1"/>
  <c r="J116"/>
  <c r="K116"/>
  <c r="M116" s="1"/>
  <c r="O116"/>
  <c r="P116" s="1"/>
  <c r="J117"/>
  <c r="K117"/>
  <c r="M117" s="1"/>
  <c r="O117"/>
  <c r="P117" s="1"/>
  <c r="J118"/>
  <c r="K118"/>
  <c r="O118"/>
  <c r="P118" s="1"/>
  <c r="J119"/>
  <c r="K119"/>
  <c r="O119"/>
  <c r="P119" s="1"/>
  <c r="J120"/>
  <c r="K120"/>
  <c r="O120"/>
  <c r="P120" s="1"/>
  <c r="J121"/>
  <c r="K121"/>
  <c r="M121" s="1"/>
  <c r="O121"/>
  <c r="P121" s="1"/>
  <c r="J122"/>
  <c r="L122" s="1"/>
  <c r="K122"/>
  <c r="M122" s="1"/>
  <c r="O122"/>
  <c r="P122"/>
  <c r="J123"/>
  <c r="K123"/>
  <c r="M123" s="1"/>
  <c r="O123"/>
  <c r="P123" s="1"/>
  <c r="J124"/>
  <c r="K124"/>
  <c r="M124" s="1"/>
  <c r="O124"/>
  <c r="P124" s="1"/>
  <c r="J125"/>
  <c r="L125" s="1"/>
  <c r="N125" s="1"/>
  <c r="K125"/>
  <c r="M125" s="1"/>
  <c r="O125"/>
  <c r="P125" s="1"/>
  <c r="J126"/>
  <c r="K126"/>
  <c r="O126"/>
  <c r="P126" s="1"/>
  <c r="J127"/>
  <c r="K127"/>
  <c r="O127"/>
  <c r="P127" s="1"/>
  <c r="J128"/>
  <c r="K128"/>
  <c r="O128"/>
  <c r="P128" s="1"/>
  <c r="J129"/>
  <c r="K129"/>
  <c r="O129"/>
  <c r="P129" s="1"/>
  <c r="J130"/>
  <c r="L130" s="1"/>
  <c r="K130"/>
  <c r="O130"/>
  <c r="P130" s="1"/>
  <c r="J131"/>
  <c r="K131"/>
  <c r="O131"/>
  <c r="P131" s="1"/>
  <c r="J132"/>
  <c r="K132"/>
  <c r="M132" s="1"/>
  <c r="O132"/>
  <c r="P132" s="1"/>
  <c r="J133"/>
  <c r="K133"/>
  <c r="M133" s="1"/>
  <c r="O133"/>
  <c r="P133" s="1"/>
  <c r="J134"/>
  <c r="K134"/>
  <c r="M134" s="1"/>
  <c r="O134"/>
  <c r="P134" s="1"/>
  <c r="J135"/>
  <c r="K135"/>
  <c r="M135" s="1"/>
  <c r="O135"/>
  <c r="P135"/>
  <c r="J136"/>
  <c r="K136"/>
  <c r="M136" s="1"/>
  <c r="O136"/>
  <c r="P136" s="1"/>
  <c r="J137"/>
  <c r="K137"/>
  <c r="M137" s="1"/>
  <c r="O137"/>
  <c r="P137" s="1"/>
  <c r="J138"/>
  <c r="K138"/>
  <c r="M138" s="1"/>
  <c r="O138"/>
  <c r="P138" s="1"/>
  <c r="J139"/>
  <c r="K139"/>
  <c r="M139" s="1"/>
  <c r="O139"/>
  <c r="P139" s="1"/>
  <c r="J140"/>
  <c r="K140"/>
  <c r="O140"/>
  <c r="P140" s="1"/>
  <c r="J141"/>
  <c r="K141"/>
  <c r="O141"/>
  <c r="P141" s="1"/>
  <c r="J142"/>
  <c r="K142"/>
  <c r="O142"/>
  <c r="P142" s="1"/>
  <c r="J143"/>
  <c r="K143"/>
  <c r="M143" s="1"/>
  <c r="O143"/>
  <c r="P143" s="1"/>
  <c r="J144"/>
  <c r="K144"/>
  <c r="O144"/>
  <c r="P144" s="1"/>
  <c r="J145"/>
  <c r="K145"/>
  <c r="O145"/>
  <c r="P145" s="1"/>
  <c r="J146"/>
  <c r="K146"/>
  <c r="O146"/>
  <c r="P146" s="1"/>
  <c r="J147"/>
  <c r="K147"/>
  <c r="O147"/>
  <c r="P147"/>
  <c r="J148"/>
  <c r="K148"/>
  <c r="O148"/>
  <c r="P148" s="1"/>
  <c r="J149"/>
  <c r="L149" s="1"/>
  <c r="K149"/>
  <c r="O149"/>
  <c r="P149" s="1"/>
  <c r="J150"/>
  <c r="L150" s="1"/>
  <c r="K150"/>
  <c r="O150"/>
  <c r="P150" s="1"/>
  <c r="J151"/>
  <c r="K151"/>
  <c r="O151"/>
  <c r="P151"/>
  <c r="J152"/>
  <c r="L152" s="1"/>
  <c r="K152"/>
  <c r="O152"/>
  <c r="P152" s="1"/>
  <c r="J153"/>
  <c r="L153" s="1"/>
  <c r="K153"/>
  <c r="O153"/>
  <c r="P153" s="1"/>
  <c r="J154"/>
  <c r="L154" s="1"/>
  <c r="K154"/>
  <c r="O154"/>
  <c r="P154" s="1"/>
  <c r="J155"/>
  <c r="L155" s="1"/>
  <c r="K155"/>
  <c r="O155"/>
  <c r="P155"/>
  <c r="J156"/>
  <c r="L156" s="1"/>
  <c r="K156"/>
  <c r="O156"/>
  <c r="P156" s="1"/>
  <c r="J157"/>
  <c r="L157" s="1"/>
  <c r="K157"/>
  <c r="O157"/>
  <c r="P157" s="1"/>
  <c r="J158"/>
  <c r="L158" s="1"/>
  <c r="K158"/>
  <c r="O158"/>
  <c r="P158" s="1"/>
  <c r="J159"/>
  <c r="L159" s="1"/>
  <c r="K159"/>
  <c r="O159"/>
  <c r="P159"/>
  <c r="J160"/>
  <c r="L160" s="1"/>
  <c r="K160"/>
  <c r="O160"/>
  <c r="P160" s="1"/>
  <c r="J161"/>
  <c r="L161" s="1"/>
  <c r="K161"/>
  <c r="O161"/>
  <c r="P161" s="1"/>
  <c r="J162"/>
  <c r="L162" s="1"/>
  <c r="K162"/>
  <c r="O162"/>
  <c r="P162" s="1"/>
  <c r="J163"/>
  <c r="L163" s="1"/>
  <c r="K163"/>
  <c r="O163"/>
  <c r="P163"/>
  <c r="J164"/>
  <c r="L164" s="1"/>
  <c r="K164"/>
  <c r="O164"/>
  <c r="P164" s="1"/>
  <c r="J165"/>
  <c r="L165" s="1"/>
  <c r="K165"/>
  <c r="O165"/>
  <c r="P165" s="1"/>
  <c r="J166"/>
  <c r="L166" s="1"/>
  <c r="K166"/>
  <c r="O166"/>
  <c r="P166" s="1"/>
  <c r="J167"/>
  <c r="L167" s="1"/>
  <c r="K167"/>
  <c r="O167"/>
  <c r="P167" s="1"/>
  <c r="J168"/>
  <c r="L168" s="1"/>
  <c r="K168"/>
  <c r="O168"/>
  <c r="P168" s="1"/>
  <c r="J169"/>
  <c r="L169" s="1"/>
  <c r="K169"/>
  <c r="O169"/>
  <c r="P169" s="1"/>
  <c r="J170"/>
  <c r="L170" s="1"/>
  <c r="K170"/>
  <c r="O170"/>
  <c r="P170" s="1"/>
  <c r="J171"/>
  <c r="K171"/>
  <c r="O171"/>
  <c r="P171" s="1"/>
  <c r="J172"/>
  <c r="K172"/>
  <c r="O172"/>
  <c r="P172" s="1"/>
  <c r="J173"/>
  <c r="L173" s="1"/>
  <c r="K173"/>
  <c r="O173"/>
  <c r="P173" s="1"/>
  <c r="J174"/>
  <c r="L174" s="1"/>
  <c r="K174"/>
  <c r="O174"/>
  <c r="P174" s="1"/>
  <c r="J175"/>
  <c r="L175" s="1"/>
  <c r="K175"/>
  <c r="O175"/>
  <c r="P175" s="1"/>
  <c r="J176"/>
  <c r="K176"/>
  <c r="O176"/>
  <c r="P176" s="1"/>
  <c r="J177"/>
  <c r="K177"/>
  <c r="O177"/>
  <c r="P177" s="1"/>
  <c r="J178"/>
  <c r="L178" s="1"/>
  <c r="K178"/>
  <c r="O178"/>
  <c r="P178" s="1"/>
  <c r="J179"/>
  <c r="L179" s="1"/>
  <c r="K179"/>
  <c r="O179"/>
  <c r="P179" s="1"/>
  <c r="J180"/>
  <c r="L180" s="1"/>
  <c r="K180"/>
  <c r="O180"/>
  <c r="P180" s="1"/>
  <c r="J181"/>
  <c r="K181"/>
  <c r="O181"/>
  <c r="P181" s="1"/>
  <c r="J182"/>
  <c r="K182"/>
  <c r="O182"/>
  <c r="P182" s="1"/>
  <c r="J183"/>
  <c r="K183"/>
  <c r="O183"/>
  <c r="P183" s="1"/>
  <c r="J184"/>
  <c r="L184"/>
  <c r="K184"/>
  <c r="O184"/>
  <c r="J185"/>
  <c r="L185"/>
  <c r="K185"/>
  <c r="O185"/>
  <c r="P185" s="1"/>
  <c r="J186"/>
  <c r="K186"/>
  <c r="M186" s="1"/>
  <c r="O186"/>
  <c r="P186" s="1"/>
  <c r="J187"/>
  <c r="K187"/>
  <c r="M187" s="1"/>
  <c r="O187"/>
  <c r="P187" s="1"/>
  <c r="J188"/>
  <c r="K188"/>
  <c r="O188"/>
  <c r="J189"/>
  <c r="K189"/>
  <c r="O189"/>
  <c r="J190"/>
  <c r="L190" s="1"/>
  <c r="K190"/>
  <c r="O190"/>
  <c r="J191"/>
  <c r="L191" s="1"/>
  <c r="K191"/>
  <c r="O191"/>
  <c r="J192"/>
  <c r="K192"/>
  <c r="O192"/>
  <c r="J193"/>
  <c r="K193"/>
  <c r="O193"/>
  <c r="J194"/>
  <c r="L194" s="1"/>
  <c r="K194"/>
  <c r="O194"/>
  <c r="J195"/>
  <c r="L195" s="1"/>
  <c r="K195"/>
  <c r="O195"/>
  <c r="J196"/>
  <c r="L196" s="1"/>
  <c r="K196"/>
  <c r="O196"/>
  <c r="P196" s="1"/>
  <c r="J197"/>
  <c r="L197" s="1"/>
  <c r="K197"/>
  <c r="O197"/>
  <c r="P197" s="1"/>
  <c r="J198"/>
  <c r="L198" s="1"/>
  <c r="K198"/>
  <c r="O198"/>
  <c r="J199"/>
  <c r="L199" s="1"/>
  <c r="K199"/>
  <c r="O199"/>
  <c r="J200"/>
  <c r="K200"/>
  <c r="O200"/>
  <c r="J201"/>
  <c r="K201"/>
  <c r="O201"/>
  <c r="J202"/>
  <c r="K202"/>
  <c r="O202"/>
  <c r="J203"/>
  <c r="K203"/>
  <c r="O203"/>
  <c r="J204"/>
  <c r="K204"/>
  <c r="O204"/>
  <c r="J205"/>
  <c r="K205"/>
  <c r="O205"/>
  <c r="J206"/>
  <c r="K206"/>
  <c r="O206"/>
  <c r="J207"/>
  <c r="K207"/>
  <c r="O207"/>
  <c r="J208"/>
  <c r="K208"/>
  <c r="O208"/>
  <c r="J209"/>
  <c r="K209"/>
  <c r="O209"/>
  <c r="J210"/>
  <c r="K210"/>
  <c r="M210" s="1"/>
  <c r="O210"/>
  <c r="P210" s="1"/>
  <c r="J211"/>
  <c r="K211"/>
  <c r="O211"/>
  <c r="P211" s="1"/>
  <c r="J212"/>
  <c r="K212"/>
  <c r="M212" s="1"/>
  <c r="O212"/>
  <c r="P212" s="1"/>
  <c r="J213"/>
  <c r="K213"/>
  <c r="M213" s="1"/>
  <c r="O213"/>
  <c r="P213" s="1"/>
  <c r="J214"/>
  <c r="K214"/>
  <c r="M214" s="1"/>
  <c r="O214"/>
  <c r="P214" s="1"/>
  <c r="J215"/>
  <c r="K215"/>
  <c r="M215" s="1"/>
  <c r="O215"/>
  <c r="P215" s="1"/>
  <c r="J216"/>
  <c r="K216"/>
  <c r="M216" s="1"/>
  <c r="O216"/>
  <c r="P216" s="1"/>
  <c r="J217"/>
  <c r="K217"/>
  <c r="M217" s="1"/>
  <c r="O217"/>
  <c r="P217" s="1"/>
  <c r="J218"/>
  <c r="K218"/>
  <c r="M218" s="1"/>
  <c r="O218"/>
  <c r="P218" s="1"/>
  <c r="J219"/>
  <c r="K219"/>
  <c r="M219" s="1"/>
  <c r="O219"/>
  <c r="P219" s="1"/>
  <c r="J220"/>
  <c r="K220"/>
  <c r="M220" s="1"/>
  <c r="O220"/>
  <c r="P220" s="1"/>
  <c r="J221"/>
  <c r="K221"/>
  <c r="M221" s="1"/>
  <c r="O221"/>
  <c r="P221" s="1"/>
  <c r="J222"/>
  <c r="K222"/>
  <c r="O222"/>
  <c r="P222" s="1"/>
  <c r="J223"/>
  <c r="K223"/>
  <c r="O223"/>
  <c r="P223" s="1"/>
  <c r="J224"/>
  <c r="K224"/>
  <c r="M224" s="1"/>
  <c r="O224"/>
  <c r="P224" s="1"/>
  <c r="J225"/>
  <c r="K225"/>
  <c r="O225"/>
  <c r="P225" s="1"/>
  <c r="J226"/>
  <c r="K226"/>
  <c r="M226" s="1"/>
  <c r="O226"/>
  <c r="P226" s="1"/>
  <c r="J227"/>
  <c r="K227"/>
  <c r="O227"/>
  <c r="P227" s="1"/>
  <c r="J228"/>
  <c r="K228"/>
  <c r="O228"/>
  <c r="P228" s="1"/>
  <c r="J229"/>
  <c r="K229"/>
  <c r="O229"/>
  <c r="P229" s="1"/>
  <c r="J230"/>
  <c r="K230"/>
  <c r="O230"/>
  <c r="P230" s="1"/>
  <c r="J231"/>
  <c r="K231"/>
  <c r="O231"/>
  <c r="P231" s="1"/>
  <c r="J232"/>
  <c r="K232"/>
  <c r="O232"/>
  <c r="P232" s="1"/>
  <c r="J233"/>
  <c r="K233"/>
  <c r="O233"/>
  <c r="P233" s="1"/>
  <c r="J234"/>
  <c r="K234"/>
  <c r="O234"/>
  <c r="P234" s="1"/>
  <c r="J235"/>
  <c r="K235"/>
  <c r="O235"/>
  <c r="P235" s="1"/>
  <c r="J236"/>
  <c r="K236"/>
  <c r="O236"/>
  <c r="P236" s="1"/>
  <c r="J237"/>
  <c r="K237"/>
  <c r="O237"/>
  <c r="P237" s="1"/>
  <c r="J238"/>
  <c r="L238" s="1"/>
  <c r="K238"/>
  <c r="O238"/>
  <c r="P238" s="1"/>
  <c r="J239"/>
  <c r="L239" s="1"/>
  <c r="K239"/>
  <c r="O239"/>
  <c r="P239" s="1"/>
  <c r="J240"/>
  <c r="K240"/>
  <c r="O240"/>
  <c r="P240" s="1"/>
  <c r="J241"/>
  <c r="K241"/>
  <c r="O241"/>
  <c r="P241" s="1"/>
  <c r="J242"/>
  <c r="K242"/>
  <c r="O242"/>
  <c r="P242" s="1"/>
  <c r="J243"/>
  <c r="K243"/>
  <c r="O243"/>
  <c r="P243" s="1"/>
  <c r="J244"/>
  <c r="K244"/>
  <c r="O244"/>
  <c r="P244"/>
  <c r="J245"/>
  <c r="K245"/>
  <c r="O245"/>
  <c r="P245" s="1"/>
  <c r="J246"/>
  <c r="K246"/>
  <c r="O246"/>
  <c r="P246" s="1"/>
  <c r="J247"/>
  <c r="K247"/>
  <c r="O247"/>
  <c r="P247" s="1"/>
  <c r="J248"/>
  <c r="K248"/>
  <c r="O248"/>
  <c r="P248" s="1"/>
  <c r="J249"/>
  <c r="K249"/>
  <c r="O249"/>
  <c r="P249" s="1"/>
  <c r="J250"/>
  <c r="L250" s="1"/>
  <c r="K250"/>
  <c r="O250"/>
  <c r="P250" s="1"/>
  <c r="J251"/>
  <c r="L251" s="1"/>
  <c r="K251"/>
  <c r="O251"/>
  <c r="P251" s="1"/>
  <c r="J252"/>
  <c r="L252" s="1"/>
  <c r="K252"/>
  <c r="O252"/>
  <c r="P252" s="1"/>
  <c r="J253"/>
  <c r="L253" s="1"/>
  <c r="K253"/>
  <c r="O253"/>
  <c r="P253" s="1"/>
  <c r="J254"/>
  <c r="L254" s="1"/>
  <c r="K254"/>
  <c r="O254"/>
  <c r="P254" s="1"/>
  <c r="J255"/>
  <c r="L255" s="1"/>
  <c r="K255"/>
  <c r="O255"/>
  <c r="P255" s="1"/>
  <c r="J256"/>
  <c r="K256"/>
  <c r="O256"/>
  <c r="P256" s="1"/>
  <c r="J257"/>
  <c r="K257"/>
  <c r="O257"/>
  <c r="P257" s="1"/>
  <c r="J258"/>
  <c r="K258"/>
  <c r="O258"/>
  <c r="P258" s="1"/>
  <c r="J259"/>
  <c r="K259"/>
  <c r="O259"/>
  <c r="P259" s="1"/>
  <c r="J260"/>
  <c r="K260"/>
  <c r="O260"/>
  <c r="P260" s="1"/>
  <c r="J261"/>
  <c r="K261"/>
  <c r="O261"/>
  <c r="P261" s="1"/>
  <c r="J262"/>
  <c r="L262"/>
  <c r="K262"/>
  <c r="O262"/>
  <c r="P262" s="1"/>
  <c r="J263"/>
  <c r="L263" s="1"/>
  <c r="K263"/>
  <c r="O263"/>
  <c r="P263" s="1"/>
  <c r="J264"/>
  <c r="L264" s="1"/>
  <c r="K264"/>
  <c r="O264"/>
  <c r="P264" s="1"/>
  <c r="J265"/>
  <c r="L265" s="1"/>
  <c r="K265"/>
  <c r="O265"/>
  <c r="P265" s="1"/>
  <c r="J266"/>
  <c r="L266" s="1"/>
  <c r="K266"/>
  <c r="O266"/>
  <c r="P266" s="1"/>
  <c r="J267"/>
  <c r="L267" s="1"/>
  <c r="K267"/>
  <c r="O267"/>
  <c r="P267" s="1"/>
  <c r="J268"/>
  <c r="K268"/>
  <c r="O268"/>
  <c r="P268" s="1"/>
  <c r="J269"/>
  <c r="K269"/>
  <c r="O269"/>
  <c r="P269" s="1"/>
  <c r="J270"/>
  <c r="K270"/>
  <c r="O270"/>
  <c r="P270" s="1"/>
  <c r="J271"/>
  <c r="K271"/>
  <c r="O271"/>
  <c r="P271" s="1"/>
  <c r="J272"/>
  <c r="K272"/>
  <c r="O272"/>
  <c r="P272" s="1"/>
  <c r="J273"/>
  <c r="L273" s="1"/>
  <c r="K273"/>
  <c r="O273"/>
  <c r="P273" s="1"/>
  <c r="J274"/>
  <c r="L274" s="1"/>
  <c r="K274"/>
  <c r="O274"/>
  <c r="P274" s="1"/>
  <c r="J275"/>
  <c r="L275" s="1"/>
  <c r="K275"/>
  <c r="O275"/>
  <c r="P275" s="1"/>
  <c r="J276"/>
  <c r="L276"/>
  <c r="K276"/>
  <c r="O276"/>
  <c r="P276" s="1"/>
  <c r="J277"/>
  <c r="L277" s="1"/>
  <c r="K277"/>
  <c r="O277"/>
  <c r="P277" s="1"/>
  <c r="J278"/>
  <c r="L278" s="1"/>
  <c r="K278"/>
  <c r="O278"/>
  <c r="P278" s="1"/>
  <c r="J279"/>
  <c r="L279" s="1"/>
  <c r="K279"/>
  <c r="O279"/>
  <c r="P279" s="1"/>
  <c r="J280"/>
  <c r="L280" s="1"/>
  <c r="K280"/>
  <c r="O280"/>
  <c r="P280" s="1"/>
  <c r="J281"/>
  <c r="L281" s="1"/>
  <c r="K281"/>
  <c r="O281"/>
  <c r="P281" s="1"/>
  <c r="J282"/>
  <c r="L282" s="1"/>
  <c r="K282"/>
  <c r="O282"/>
  <c r="P282" s="1"/>
  <c r="J283"/>
  <c r="L283" s="1"/>
  <c r="K283"/>
  <c r="O283"/>
  <c r="P283" s="1"/>
  <c r="J284"/>
  <c r="L284"/>
  <c r="K284"/>
  <c r="O284"/>
  <c r="P284" s="1"/>
  <c r="J285"/>
  <c r="L285" s="1"/>
  <c r="K285"/>
  <c r="O285"/>
  <c r="P285" s="1"/>
  <c r="J286"/>
  <c r="L286" s="1"/>
  <c r="K286"/>
  <c r="O286"/>
  <c r="P286" s="1"/>
  <c r="J287"/>
  <c r="L287" s="1"/>
  <c r="K287"/>
  <c r="O287"/>
  <c r="P287" s="1"/>
  <c r="J288"/>
  <c r="L288" s="1"/>
  <c r="K288"/>
  <c r="O288"/>
  <c r="P288" s="1"/>
  <c r="J289"/>
  <c r="L289" s="1"/>
  <c r="K289"/>
  <c r="O289"/>
  <c r="P289" s="1"/>
  <c r="J290"/>
  <c r="L290" s="1"/>
  <c r="K290"/>
  <c r="O290"/>
  <c r="P290" s="1"/>
  <c r="J291"/>
  <c r="L291" s="1"/>
  <c r="K291"/>
  <c r="O291"/>
  <c r="P291" s="1"/>
  <c r="J292"/>
  <c r="L292"/>
  <c r="K292"/>
  <c r="O292"/>
  <c r="P292" s="1"/>
  <c r="J293"/>
  <c r="L293" s="1"/>
  <c r="K293"/>
  <c r="O293"/>
  <c r="P293" s="1"/>
  <c r="J294"/>
  <c r="L294" s="1"/>
  <c r="K294"/>
  <c r="O294"/>
  <c r="P294" s="1"/>
  <c r="J295"/>
  <c r="L295" s="1"/>
  <c r="K295"/>
  <c r="O295"/>
  <c r="P295" s="1"/>
  <c r="J296"/>
  <c r="L296" s="1"/>
  <c r="K296"/>
  <c r="O296"/>
  <c r="P296" s="1"/>
  <c r="J297"/>
  <c r="L297" s="1"/>
  <c r="K297"/>
  <c r="O297"/>
  <c r="P297" s="1"/>
  <c r="J298"/>
  <c r="L298" s="1"/>
  <c r="K298"/>
  <c r="O298"/>
  <c r="P298" s="1"/>
  <c r="J299"/>
  <c r="L299" s="1"/>
  <c r="K299"/>
  <c r="O299"/>
  <c r="P299" s="1"/>
  <c r="J300"/>
  <c r="L300"/>
  <c r="K300"/>
  <c r="O300"/>
  <c r="P300" s="1"/>
  <c r="J301"/>
  <c r="L301" s="1"/>
  <c r="K301"/>
  <c r="O301"/>
  <c r="P301" s="1"/>
  <c r="J302"/>
  <c r="L302" s="1"/>
  <c r="K302"/>
  <c r="O302"/>
  <c r="P302" s="1"/>
  <c r="J303"/>
  <c r="L303" s="1"/>
  <c r="K303"/>
  <c r="O303"/>
  <c r="P303" s="1"/>
  <c r="J304"/>
  <c r="L304" s="1"/>
  <c r="K304"/>
  <c r="O304"/>
  <c r="P304" s="1"/>
  <c r="J305"/>
  <c r="L305" s="1"/>
  <c r="K305"/>
  <c r="O305"/>
  <c r="P305" s="1"/>
  <c r="J306"/>
  <c r="L306" s="1"/>
  <c r="K306"/>
  <c r="O306"/>
  <c r="P306" s="1"/>
  <c r="J307"/>
  <c r="L307" s="1"/>
  <c r="K307"/>
  <c r="O307"/>
  <c r="P307" s="1"/>
  <c r="J308"/>
  <c r="L308"/>
  <c r="K308"/>
  <c r="O308"/>
  <c r="P308" s="1"/>
  <c r="J309"/>
  <c r="L309" s="1"/>
  <c r="K309"/>
  <c r="O309"/>
  <c r="P309" s="1"/>
  <c r="J310"/>
  <c r="L310" s="1"/>
  <c r="K310"/>
  <c r="O310"/>
  <c r="P310" s="1"/>
  <c r="J311"/>
  <c r="L311" s="1"/>
  <c r="K311"/>
  <c r="O311"/>
  <c r="P311" s="1"/>
  <c r="J312"/>
  <c r="L312" s="1"/>
  <c r="K312"/>
  <c r="O312"/>
  <c r="P312" s="1"/>
  <c r="J313"/>
  <c r="L313" s="1"/>
  <c r="K313"/>
  <c r="O313"/>
  <c r="P313" s="1"/>
  <c r="J314"/>
  <c r="L314" s="1"/>
  <c r="K314"/>
  <c r="O314"/>
  <c r="P314" s="1"/>
  <c r="J315"/>
  <c r="L315" s="1"/>
  <c r="K315"/>
  <c r="O315"/>
  <c r="P315" s="1"/>
  <c r="J316"/>
  <c r="L316"/>
  <c r="K316"/>
  <c r="O316"/>
  <c r="P316" s="1"/>
  <c r="J317"/>
  <c r="L317" s="1"/>
  <c r="K317"/>
  <c r="O317"/>
  <c r="P317" s="1"/>
  <c r="J318"/>
  <c r="L318" s="1"/>
  <c r="K318"/>
  <c r="O318"/>
  <c r="P318" s="1"/>
  <c r="J319"/>
  <c r="L319" s="1"/>
  <c r="K319"/>
  <c r="O319"/>
  <c r="P319" s="1"/>
  <c r="J320"/>
  <c r="L320" s="1"/>
  <c r="K320"/>
  <c r="O320"/>
  <c r="P320" s="1"/>
  <c r="J321"/>
  <c r="L321" s="1"/>
  <c r="K321"/>
  <c r="O321"/>
  <c r="P321" s="1"/>
  <c r="J322"/>
  <c r="L322" s="1"/>
  <c r="K322"/>
  <c r="O322"/>
  <c r="P322" s="1"/>
  <c r="J323"/>
  <c r="L323" s="1"/>
  <c r="K323"/>
  <c r="O323"/>
  <c r="P323" s="1"/>
  <c r="J324"/>
  <c r="L324"/>
  <c r="K324"/>
  <c r="O324"/>
  <c r="P324" s="1"/>
  <c r="J325"/>
  <c r="L325" s="1"/>
  <c r="K325"/>
  <c r="O325"/>
  <c r="P325" s="1"/>
  <c r="J326"/>
  <c r="L326" s="1"/>
  <c r="K326"/>
  <c r="O326"/>
  <c r="P326" s="1"/>
  <c r="J327"/>
  <c r="L327" s="1"/>
  <c r="K327"/>
  <c r="O327"/>
  <c r="P327" s="1"/>
  <c r="J328"/>
  <c r="L328" s="1"/>
  <c r="K328"/>
  <c r="O328"/>
  <c r="P328" s="1"/>
  <c r="J329"/>
  <c r="L329" s="1"/>
  <c r="K329"/>
  <c r="O329"/>
  <c r="P329" s="1"/>
  <c r="J330"/>
  <c r="L330" s="1"/>
  <c r="K330"/>
  <c r="O330"/>
  <c r="P330" s="1"/>
  <c r="J331"/>
  <c r="L331" s="1"/>
  <c r="K331"/>
  <c r="O331"/>
  <c r="P331" s="1"/>
  <c r="J332"/>
  <c r="L332"/>
  <c r="K332"/>
  <c r="O332"/>
  <c r="P332" s="1"/>
  <c r="J333"/>
  <c r="L333" s="1"/>
  <c r="K333"/>
  <c r="O333"/>
  <c r="P333" s="1"/>
  <c r="J334"/>
  <c r="L334" s="1"/>
  <c r="K334"/>
  <c r="O334"/>
  <c r="P334" s="1"/>
  <c r="J335"/>
  <c r="L335" s="1"/>
  <c r="K335"/>
  <c r="O335"/>
  <c r="P335" s="1"/>
  <c r="J336"/>
  <c r="L336" s="1"/>
  <c r="K336"/>
  <c r="O336"/>
  <c r="P336" s="1"/>
  <c r="J337"/>
  <c r="L337" s="1"/>
  <c r="K337"/>
  <c r="O337"/>
  <c r="P337" s="1"/>
  <c r="J338"/>
  <c r="L338" s="1"/>
  <c r="K338"/>
  <c r="O338"/>
  <c r="P338" s="1"/>
  <c r="J339"/>
  <c r="L339" s="1"/>
  <c r="K339"/>
  <c r="O339"/>
  <c r="P339" s="1"/>
  <c r="J340"/>
  <c r="L340"/>
  <c r="K340"/>
  <c r="O340"/>
  <c r="P340" s="1"/>
  <c r="J341"/>
  <c r="L341" s="1"/>
  <c r="K341"/>
  <c r="O341"/>
  <c r="P341" s="1"/>
  <c r="J342"/>
  <c r="L342" s="1"/>
  <c r="K342"/>
  <c r="O342"/>
  <c r="P342" s="1"/>
  <c r="J343"/>
  <c r="L343" s="1"/>
  <c r="K343"/>
  <c r="O343"/>
  <c r="P343"/>
  <c r="J344"/>
  <c r="L344" s="1"/>
  <c r="K344"/>
  <c r="O344"/>
  <c r="P344" s="1"/>
  <c r="J345"/>
  <c r="L345" s="1"/>
  <c r="K345"/>
  <c r="O345"/>
  <c r="P345" s="1"/>
  <c r="J346"/>
  <c r="L346" s="1"/>
  <c r="K346"/>
  <c r="O346"/>
  <c r="P346" s="1"/>
  <c r="J347"/>
  <c r="L347" s="1"/>
  <c r="K347"/>
  <c r="O347"/>
  <c r="P347"/>
  <c r="J348"/>
  <c r="L348" s="1"/>
  <c r="K348"/>
  <c r="O348"/>
  <c r="P348" s="1"/>
  <c r="J349"/>
  <c r="L349" s="1"/>
  <c r="K349"/>
  <c r="O349"/>
  <c r="P349" s="1"/>
  <c r="J350"/>
  <c r="L350" s="1"/>
  <c r="K350"/>
  <c r="O350"/>
  <c r="P350" s="1"/>
  <c r="J351"/>
  <c r="L351" s="1"/>
  <c r="K351"/>
  <c r="O351"/>
  <c r="P351"/>
  <c r="J352"/>
  <c r="L352" s="1"/>
  <c r="K352"/>
  <c r="O352"/>
  <c r="P352" s="1"/>
  <c r="J353"/>
  <c r="L353" s="1"/>
  <c r="K353"/>
  <c r="O353"/>
  <c r="P353" s="1"/>
  <c r="J354"/>
  <c r="L354" s="1"/>
  <c r="K354"/>
  <c r="O354"/>
  <c r="P354" s="1"/>
  <c r="J355"/>
  <c r="L355" s="1"/>
  <c r="K355"/>
  <c r="O355"/>
  <c r="P355"/>
  <c r="J356"/>
  <c r="L356" s="1"/>
  <c r="K356"/>
  <c r="O356"/>
  <c r="P356" s="1"/>
  <c r="J357"/>
  <c r="L357" s="1"/>
  <c r="K357"/>
  <c r="O357"/>
  <c r="P357" s="1"/>
  <c r="J358"/>
  <c r="L358" s="1"/>
  <c r="K358"/>
  <c r="O358"/>
  <c r="P358" s="1"/>
  <c r="J359"/>
  <c r="L359" s="1"/>
  <c r="K359"/>
  <c r="O359"/>
  <c r="P359"/>
  <c r="J360"/>
  <c r="L360" s="1"/>
  <c r="K360"/>
  <c r="O360"/>
  <c r="P360" s="1"/>
  <c r="J361"/>
  <c r="L361" s="1"/>
  <c r="K361"/>
  <c r="O361"/>
  <c r="P361" s="1"/>
  <c r="J362"/>
  <c r="L362" s="1"/>
  <c r="K362"/>
  <c r="O362"/>
  <c r="P362" s="1"/>
  <c r="J363"/>
  <c r="L363" s="1"/>
  <c r="K363"/>
  <c r="O363"/>
  <c r="P363"/>
  <c r="J364"/>
  <c r="L364" s="1"/>
  <c r="K364"/>
  <c r="O364"/>
  <c r="P364" s="1"/>
  <c r="J365"/>
  <c r="L365" s="1"/>
  <c r="K365"/>
  <c r="O365"/>
  <c r="P365" s="1"/>
  <c r="J366"/>
  <c r="L366" s="1"/>
  <c r="K366"/>
  <c r="O366"/>
  <c r="P366" s="1"/>
  <c r="J367"/>
  <c r="L367" s="1"/>
  <c r="K367"/>
  <c r="O367"/>
  <c r="P367"/>
  <c r="J368"/>
  <c r="L368" s="1"/>
  <c r="K368"/>
  <c r="O368"/>
  <c r="P368" s="1"/>
  <c r="J369"/>
  <c r="L369" s="1"/>
  <c r="K369"/>
  <c r="O369"/>
  <c r="P369" s="1"/>
  <c r="J370"/>
  <c r="L370" s="1"/>
  <c r="K370"/>
  <c r="O370"/>
  <c r="P370" s="1"/>
  <c r="J371"/>
  <c r="L371" s="1"/>
  <c r="K371"/>
  <c r="O371"/>
  <c r="P371"/>
  <c r="J372"/>
  <c r="L372" s="1"/>
  <c r="K372"/>
  <c r="O372"/>
  <c r="P372" s="1"/>
  <c r="J373"/>
  <c r="L373" s="1"/>
  <c r="K373"/>
  <c r="O373"/>
  <c r="P373" s="1"/>
  <c r="J374"/>
  <c r="L374" s="1"/>
  <c r="K374"/>
  <c r="O374"/>
  <c r="P374" s="1"/>
  <c r="J375"/>
  <c r="L375" s="1"/>
  <c r="K375"/>
  <c r="O375"/>
  <c r="P375"/>
  <c r="J376"/>
  <c r="L376" s="1"/>
  <c r="K376"/>
  <c r="O376"/>
  <c r="P376" s="1"/>
  <c r="J377"/>
  <c r="L377" s="1"/>
  <c r="K377"/>
  <c r="O377"/>
  <c r="P377" s="1"/>
  <c r="J378"/>
  <c r="L378" s="1"/>
  <c r="K378"/>
  <c r="O378"/>
  <c r="P378" s="1"/>
  <c r="J379"/>
  <c r="L379" s="1"/>
  <c r="K379"/>
  <c r="O379"/>
  <c r="P379" s="1"/>
  <c r="J380"/>
  <c r="L380" s="1"/>
  <c r="K380"/>
  <c r="O380"/>
  <c r="P380" s="1"/>
  <c r="J381"/>
  <c r="L381" s="1"/>
  <c r="K381"/>
  <c r="O381"/>
  <c r="P381" s="1"/>
  <c r="J382"/>
  <c r="L382" s="1"/>
  <c r="K382"/>
  <c r="O382"/>
  <c r="P382" s="1"/>
  <c r="J383"/>
  <c r="L383" s="1"/>
  <c r="K383"/>
  <c r="O383"/>
  <c r="P383" s="1"/>
  <c r="J384"/>
  <c r="L384" s="1"/>
  <c r="K384"/>
  <c r="O384"/>
  <c r="P384" s="1"/>
  <c r="J385"/>
  <c r="L385" s="1"/>
  <c r="K385"/>
  <c r="O385"/>
  <c r="P385" s="1"/>
  <c r="J386"/>
  <c r="L386" s="1"/>
  <c r="K386"/>
  <c r="O386"/>
  <c r="P386" s="1"/>
  <c r="J387"/>
  <c r="L387" s="1"/>
  <c r="K387"/>
  <c r="O387"/>
  <c r="P387" s="1"/>
  <c r="J388"/>
  <c r="L388" s="1"/>
  <c r="K388"/>
  <c r="O388"/>
  <c r="P388" s="1"/>
  <c r="J389"/>
  <c r="L389" s="1"/>
  <c r="K389"/>
  <c r="O389"/>
  <c r="P389" s="1"/>
  <c r="J390"/>
  <c r="L390" s="1"/>
  <c r="K390"/>
  <c r="O390"/>
  <c r="P390" s="1"/>
  <c r="J391"/>
  <c r="L391" s="1"/>
  <c r="K391"/>
  <c r="O391"/>
  <c r="P391" s="1"/>
  <c r="J392"/>
  <c r="L392" s="1"/>
  <c r="K392"/>
  <c r="O392"/>
  <c r="P392" s="1"/>
  <c r="J393"/>
  <c r="L393" s="1"/>
  <c r="K393"/>
  <c r="O393"/>
  <c r="P393" s="1"/>
  <c r="J394"/>
  <c r="L394" s="1"/>
  <c r="K394"/>
  <c r="O394"/>
  <c r="P394" s="1"/>
  <c r="J395"/>
  <c r="L395" s="1"/>
  <c r="K395"/>
  <c r="O395"/>
  <c r="P395" s="1"/>
  <c r="J396"/>
  <c r="L396" s="1"/>
  <c r="K396"/>
  <c r="O396"/>
  <c r="P396" s="1"/>
  <c r="J397"/>
  <c r="L397" s="1"/>
  <c r="K397"/>
  <c r="O397"/>
  <c r="P397" s="1"/>
  <c r="J398"/>
  <c r="L398" s="1"/>
  <c r="K398"/>
  <c r="O398"/>
  <c r="P398" s="1"/>
  <c r="J399"/>
  <c r="L399" s="1"/>
  <c r="K399"/>
  <c r="O399"/>
  <c r="P399" s="1"/>
  <c r="J400"/>
  <c r="L400" s="1"/>
  <c r="K400"/>
  <c r="O400"/>
  <c r="P400" s="1"/>
  <c r="J401"/>
  <c r="L401" s="1"/>
  <c r="K401"/>
  <c r="O401"/>
  <c r="P401" s="1"/>
  <c r="J402"/>
  <c r="L402" s="1"/>
  <c r="K402"/>
  <c r="O402"/>
  <c r="P402" s="1"/>
  <c r="J403"/>
  <c r="L403" s="1"/>
  <c r="K403"/>
  <c r="O403"/>
  <c r="P403" s="1"/>
  <c r="J404"/>
  <c r="L404" s="1"/>
  <c r="K404"/>
  <c r="O404"/>
  <c r="P404" s="1"/>
  <c r="J405"/>
  <c r="L405" s="1"/>
  <c r="K405"/>
  <c r="O405"/>
  <c r="P405" s="1"/>
  <c r="J406"/>
  <c r="L406" s="1"/>
  <c r="K406"/>
  <c r="O406"/>
  <c r="P406" s="1"/>
  <c r="J407"/>
  <c r="L407" s="1"/>
  <c r="K407"/>
  <c r="O407"/>
  <c r="P407" s="1"/>
  <c r="J408"/>
  <c r="L408" s="1"/>
  <c r="K408"/>
  <c r="O408"/>
  <c r="P408" s="1"/>
  <c r="J409"/>
  <c r="L409" s="1"/>
  <c r="K409"/>
  <c r="O409"/>
  <c r="P409" s="1"/>
  <c r="J410"/>
  <c r="L410" s="1"/>
  <c r="K410"/>
  <c r="O410"/>
  <c r="P410" s="1"/>
  <c r="J411"/>
  <c r="L411" s="1"/>
  <c r="K411"/>
  <c r="O411"/>
  <c r="P411" s="1"/>
  <c r="J412"/>
  <c r="L412" s="1"/>
  <c r="K412"/>
  <c r="O412"/>
  <c r="P412" s="1"/>
  <c r="J413"/>
  <c r="L413" s="1"/>
  <c r="K413"/>
  <c r="O413"/>
  <c r="P413" s="1"/>
  <c r="J414"/>
  <c r="L414" s="1"/>
  <c r="K414"/>
  <c r="O414"/>
  <c r="P414" s="1"/>
  <c r="J415"/>
  <c r="L415" s="1"/>
  <c r="K415"/>
  <c r="O415"/>
  <c r="P415" s="1"/>
  <c r="J416"/>
  <c r="L416" s="1"/>
  <c r="K416"/>
  <c r="O416"/>
  <c r="P416" s="1"/>
  <c r="J417"/>
  <c r="L417" s="1"/>
  <c r="K417"/>
  <c r="O417"/>
  <c r="P417" s="1"/>
  <c r="J418"/>
  <c r="L418" s="1"/>
  <c r="K418"/>
  <c r="O418"/>
  <c r="P418" s="1"/>
  <c r="J419"/>
  <c r="L419" s="1"/>
  <c r="K419"/>
  <c r="O419"/>
  <c r="P419" s="1"/>
  <c r="J420"/>
  <c r="L420" s="1"/>
  <c r="K420"/>
  <c r="O420"/>
  <c r="P420" s="1"/>
  <c r="J421"/>
  <c r="L421" s="1"/>
  <c r="K421"/>
  <c r="O421"/>
  <c r="P421" s="1"/>
  <c r="J422"/>
  <c r="L422" s="1"/>
  <c r="K422"/>
  <c r="O422"/>
  <c r="P422" s="1"/>
  <c r="J423"/>
  <c r="L423" s="1"/>
  <c r="K423"/>
  <c r="O423"/>
  <c r="P423" s="1"/>
  <c r="J424"/>
  <c r="L424" s="1"/>
  <c r="K424"/>
  <c r="O424"/>
  <c r="P424" s="1"/>
  <c r="J425"/>
  <c r="L425" s="1"/>
  <c r="K425"/>
  <c r="O425"/>
  <c r="P425" s="1"/>
  <c r="J426"/>
  <c r="L426" s="1"/>
  <c r="K426"/>
  <c r="O426"/>
  <c r="P426" s="1"/>
  <c r="J427"/>
  <c r="L427" s="1"/>
  <c r="K427"/>
  <c r="O427"/>
  <c r="P427" s="1"/>
  <c r="J428"/>
  <c r="L428" s="1"/>
  <c r="K428"/>
  <c r="O428"/>
  <c r="P428" s="1"/>
  <c r="J429"/>
  <c r="L429" s="1"/>
  <c r="K429"/>
  <c r="O429"/>
  <c r="P429" s="1"/>
  <c r="J430"/>
  <c r="L430" s="1"/>
  <c r="K430"/>
  <c r="O430"/>
  <c r="P430" s="1"/>
  <c r="J431"/>
  <c r="L431" s="1"/>
  <c r="K431"/>
  <c r="O431"/>
  <c r="P431" s="1"/>
  <c r="J432"/>
  <c r="L432" s="1"/>
  <c r="K432"/>
  <c r="O432"/>
  <c r="P432" s="1"/>
  <c r="J433"/>
  <c r="L433" s="1"/>
  <c r="K433"/>
  <c r="O433"/>
  <c r="P433" s="1"/>
  <c r="J434"/>
  <c r="L434" s="1"/>
  <c r="K434"/>
  <c r="O434"/>
  <c r="P434" s="1"/>
  <c r="J435"/>
  <c r="L435" s="1"/>
  <c r="K435"/>
  <c r="O435"/>
  <c r="P435"/>
  <c r="J436"/>
  <c r="L436" s="1"/>
  <c r="K436"/>
  <c r="O436"/>
  <c r="P436" s="1"/>
  <c r="J437"/>
  <c r="L437" s="1"/>
  <c r="K437"/>
  <c r="O437"/>
  <c r="P437" s="1"/>
  <c r="J438"/>
  <c r="L438" s="1"/>
  <c r="K438"/>
  <c r="O438"/>
  <c r="P438" s="1"/>
  <c r="J439"/>
  <c r="L439" s="1"/>
  <c r="K439"/>
  <c r="O439"/>
  <c r="P439"/>
  <c r="J440"/>
  <c r="L440" s="1"/>
  <c r="K440"/>
  <c r="O440"/>
  <c r="P440" s="1"/>
  <c r="J441"/>
  <c r="L441" s="1"/>
  <c r="K441"/>
  <c r="O441"/>
  <c r="P441" s="1"/>
  <c r="J442"/>
  <c r="L442" s="1"/>
  <c r="K442"/>
  <c r="O442"/>
  <c r="P442" s="1"/>
  <c r="J443"/>
  <c r="L443" s="1"/>
  <c r="K443"/>
  <c r="O443"/>
  <c r="P443" s="1"/>
  <c r="J444"/>
  <c r="L444" s="1"/>
  <c r="K444"/>
  <c r="O444"/>
  <c r="P444" s="1"/>
  <c r="J445"/>
  <c r="L445" s="1"/>
  <c r="K445"/>
  <c r="O445"/>
  <c r="P445"/>
  <c r="J446"/>
  <c r="L446" s="1"/>
  <c r="K446"/>
  <c r="O446"/>
  <c r="P446" s="1"/>
  <c r="J447"/>
  <c r="L447" s="1"/>
  <c r="K447"/>
  <c r="O447"/>
  <c r="P447" s="1"/>
  <c r="J448"/>
  <c r="L448" s="1"/>
  <c r="K448"/>
  <c r="O448"/>
  <c r="P448" s="1"/>
  <c r="J449"/>
  <c r="L449" s="1"/>
  <c r="K449"/>
  <c r="O449"/>
  <c r="P449"/>
  <c r="J450"/>
  <c r="L450" s="1"/>
  <c r="K450"/>
  <c r="O450"/>
  <c r="P450" s="1"/>
  <c r="J451"/>
  <c r="L451" s="1"/>
  <c r="K451"/>
  <c r="O451"/>
  <c r="P451" s="1"/>
  <c r="J452"/>
  <c r="L452" s="1"/>
  <c r="K452"/>
  <c r="O452"/>
  <c r="P452" s="1"/>
  <c r="J453"/>
  <c r="L453" s="1"/>
  <c r="K453"/>
  <c r="O453"/>
  <c r="P453" s="1"/>
  <c r="J454"/>
  <c r="L454" s="1"/>
  <c r="K454"/>
  <c r="O454"/>
  <c r="P454" s="1"/>
  <c r="J455"/>
  <c r="L455" s="1"/>
  <c r="K455"/>
  <c r="O455"/>
  <c r="P455"/>
  <c r="J456"/>
  <c r="L456" s="1"/>
  <c r="K456"/>
  <c r="O456"/>
  <c r="P456" s="1"/>
  <c r="J457"/>
  <c r="L457" s="1"/>
  <c r="K457"/>
  <c r="O457"/>
  <c r="P457" s="1"/>
  <c r="J458"/>
  <c r="L458" s="1"/>
  <c r="K458"/>
  <c r="O458"/>
  <c r="P458" s="1"/>
  <c r="J459"/>
  <c r="L459" s="1"/>
  <c r="K459"/>
  <c r="O459"/>
  <c r="P459" s="1"/>
  <c r="J460"/>
  <c r="L460" s="1"/>
  <c r="K460"/>
  <c r="O460"/>
  <c r="P460" s="1"/>
  <c r="J461"/>
  <c r="L461" s="1"/>
  <c r="K461"/>
  <c r="O461"/>
  <c r="P461"/>
  <c r="J462"/>
  <c r="L462" s="1"/>
  <c r="K462"/>
  <c r="O462"/>
  <c r="P462" s="1"/>
  <c r="J463"/>
  <c r="L463" s="1"/>
  <c r="K463"/>
  <c r="O463"/>
  <c r="P463" s="1"/>
  <c r="J464"/>
  <c r="L464" s="1"/>
  <c r="K464"/>
  <c r="O464"/>
  <c r="P464" s="1"/>
  <c r="J465"/>
  <c r="L465" s="1"/>
  <c r="K465"/>
  <c r="O465"/>
  <c r="P465"/>
  <c r="J466"/>
  <c r="L466" s="1"/>
  <c r="K466"/>
  <c r="O466"/>
  <c r="P466" s="1"/>
  <c r="J467"/>
  <c r="L467" s="1"/>
  <c r="K467"/>
  <c r="O467"/>
  <c r="P467" s="1"/>
  <c r="J468"/>
  <c r="L468" s="1"/>
  <c r="K468"/>
  <c r="O468"/>
  <c r="P468" s="1"/>
  <c r="J469"/>
  <c r="L469" s="1"/>
  <c r="K469"/>
  <c r="O469"/>
  <c r="P469" s="1"/>
  <c r="J470"/>
  <c r="L470" s="1"/>
  <c r="K470"/>
  <c r="O470"/>
  <c r="P470" s="1"/>
  <c r="J471"/>
  <c r="L471" s="1"/>
  <c r="K471"/>
  <c r="O471"/>
  <c r="P471"/>
  <c r="J472"/>
  <c r="L472" s="1"/>
  <c r="K472"/>
  <c r="O472"/>
  <c r="P472" s="1"/>
  <c r="J473"/>
  <c r="L473" s="1"/>
  <c r="K473"/>
  <c r="O473"/>
  <c r="P473" s="1"/>
  <c r="J474"/>
  <c r="L474" s="1"/>
  <c r="K474"/>
  <c r="O474"/>
  <c r="P474" s="1"/>
  <c r="J475"/>
  <c r="L475" s="1"/>
  <c r="K475"/>
  <c r="O475"/>
  <c r="P475" s="1"/>
  <c r="J476"/>
  <c r="L476" s="1"/>
  <c r="K476"/>
  <c r="O476"/>
  <c r="P476" s="1"/>
  <c r="J477"/>
  <c r="L477" s="1"/>
  <c r="K477"/>
  <c r="O477"/>
  <c r="P477" s="1"/>
  <c r="J478"/>
  <c r="L478" s="1"/>
  <c r="K478"/>
  <c r="O478"/>
  <c r="P478" s="1"/>
  <c r="J479"/>
  <c r="L479" s="1"/>
  <c r="K479"/>
  <c r="O479"/>
  <c r="P479"/>
  <c r="J480"/>
  <c r="L480" s="1"/>
  <c r="K480"/>
  <c r="O480"/>
  <c r="P480" s="1"/>
  <c r="J481"/>
  <c r="L481" s="1"/>
  <c r="K481"/>
  <c r="O481"/>
  <c r="P481" s="1"/>
  <c r="J482"/>
  <c r="L482" s="1"/>
  <c r="K482"/>
  <c r="O482"/>
  <c r="P482" s="1"/>
  <c r="J483"/>
  <c r="L483" s="1"/>
  <c r="K483"/>
  <c r="O483"/>
  <c r="P483" s="1"/>
  <c r="J484"/>
  <c r="L484" s="1"/>
  <c r="K484"/>
  <c r="O484"/>
  <c r="P484" s="1"/>
  <c r="J485"/>
  <c r="L485" s="1"/>
  <c r="K485"/>
  <c r="O485"/>
  <c r="P485"/>
  <c r="J486"/>
  <c r="L486" s="1"/>
  <c r="K486"/>
  <c r="O486"/>
  <c r="P486" s="1"/>
  <c r="J487"/>
  <c r="L487" s="1"/>
  <c r="K487"/>
  <c r="O487"/>
  <c r="P487" s="1"/>
  <c r="J488"/>
  <c r="L488" s="1"/>
  <c r="K488"/>
  <c r="O488"/>
  <c r="P488" s="1"/>
  <c r="J489"/>
  <c r="L489" s="1"/>
  <c r="K489"/>
  <c r="O489"/>
  <c r="P489"/>
  <c r="J490"/>
  <c r="L490" s="1"/>
  <c r="K490"/>
  <c r="O490"/>
  <c r="P490" s="1"/>
  <c r="J491"/>
  <c r="L491" s="1"/>
  <c r="K491"/>
  <c r="O491"/>
  <c r="P491" s="1"/>
  <c r="J492"/>
  <c r="L492" s="1"/>
  <c r="K492"/>
  <c r="O492"/>
  <c r="P492" s="1"/>
  <c r="J493"/>
  <c r="L493" s="1"/>
  <c r="K493"/>
  <c r="O493"/>
  <c r="P493"/>
  <c r="J494"/>
  <c r="L494" s="1"/>
  <c r="K494"/>
  <c r="O494"/>
  <c r="P494" s="1"/>
  <c r="J495"/>
  <c r="L495" s="1"/>
  <c r="K495"/>
  <c r="O495"/>
  <c r="P495" s="1"/>
  <c r="J496"/>
  <c r="L496" s="1"/>
  <c r="K496"/>
  <c r="O496"/>
  <c r="P496" s="1"/>
  <c r="J497"/>
  <c r="L497" s="1"/>
  <c r="K497"/>
  <c r="O497"/>
  <c r="P497"/>
  <c r="J498"/>
  <c r="L498" s="1"/>
  <c r="K498"/>
  <c r="O498"/>
  <c r="P498" s="1"/>
  <c r="J499"/>
  <c r="L499" s="1"/>
  <c r="K499"/>
  <c r="O499"/>
  <c r="P499" s="1"/>
  <c r="J500"/>
  <c r="L500" s="1"/>
  <c r="K500"/>
  <c r="O500"/>
  <c r="P500" s="1"/>
  <c r="J501"/>
  <c r="L501" s="1"/>
  <c r="K501"/>
  <c r="O501"/>
  <c r="P501"/>
  <c r="J502"/>
  <c r="L502" s="1"/>
  <c r="K502"/>
  <c r="O502"/>
  <c r="P502" s="1"/>
  <c r="J503"/>
  <c r="L503" s="1"/>
  <c r="K503"/>
  <c r="O503"/>
  <c r="P503" s="1"/>
  <c r="J504"/>
  <c r="L504" s="1"/>
  <c r="K504"/>
  <c r="O504"/>
  <c r="P504" s="1"/>
  <c r="J505"/>
  <c r="L505" s="1"/>
  <c r="K505"/>
  <c r="O505"/>
  <c r="P505"/>
  <c r="J506"/>
  <c r="L506" s="1"/>
  <c r="K506"/>
  <c r="O506"/>
  <c r="P506" s="1"/>
  <c r="J507"/>
  <c r="L507" s="1"/>
  <c r="K507"/>
  <c r="O507"/>
  <c r="P507" s="1"/>
  <c r="J508"/>
  <c r="L508" s="1"/>
  <c r="K508"/>
  <c r="O508"/>
  <c r="P508" s="1"/>
  <c r="J509"/>
  <c r="L509" s="1"/>
  <c r="K509"/>
  <c r="O509"/>
  <c r="P509"/>
  <c r="J510"/>
  <c r="L510" s="1"/>
  <c r="K510"/>
  <c r="O510"/>
  <c r="P510" s="1"/>
  <c r="J511"/>
  <c r="L511" s="1"/>
  <c r="K511"/>
  <c r="O511"/>
  <c r="P511" s="1"/>
  <c r="J512"/>
  <c r="L512" s="1"/>
  <c r="K512"/>
  <c r="O512"/>
  <c r="P512" s="1"/>
  <c r="J513"/>
  <c r="L513" s="1"/>
  <c r="K513"/>
  <c r="O513"/>
  <c r="P513"/>
  <c r="J514"/>
  <c r="L514" s="1"/>
  <c r="K514"/>
  <c r="O514"/>
  <c r="P514" s="1"/>
  <c r="J515"/>
  <c r="L515" s="1"/>
  <c r="K515"/>
  <c r="O515"/>
  <c r="P515" s="1"/>
  <c r="J516"/>
  <c r="L516" s="1"/>
  <c r="K516"/>
  <c r="O516"/>
  <c r="P516" s="1"/>
  <c r="J517"/>
  <c r="L517" s="1"/>
  <c r="K517"/>
  <c r="O517"/>
  <c r="P517"/>
  <c r="J518"/>
  <c r="L518" s="1"/>
  <c r="K518"/>
  <c r="O518"/>
  <c r="P518" s="1"/>
  <c r="J519"/>
  <c r="L519" s="1"/>
  <c r="K519"/>
  <c r="O519"/>
  <c r="P519" s="1"/>
  <c r="J520"/>
  <c r="L520" s="1"/>
  <c r="K520"/>
  <c r="O520"/>
  <c r="P520" s="1"/>
  <c r="J521"/>
  <c r="L521" s="1"/>
  <c r="K521"/>
  <c r="O521"/>
  <c r="P521"/>
  <c r="J522"/>
  <c r="L522" s="1"/>
  <c r="K522"/>
  <c r="O522"/>
  <c r="P522" s="1"/>
  <c r="J523"/>
  <c r="L523" s="1"/>
  <c r="K523"/>
  <c r="O523"/>
  <c r="P523" s="1"/>
  <c r="J524"/>
  <c r="L524" s="1"/>
  <c r="K524"/>
  <c r="O524"/>
  <c r="P524" s="1"/>
  <c r="J525"/>
  <c r="L525" s="1"/>
  <c r="K525"/>
  <c r="O525"/>
  <c r="P525" s="1"/>
  <c r="J526"/>
  <c r="L526" s="1"/>
  <c r="K526"/>
  <c r="O526"/>
  <c r="P526" s="1"/>
  <c r="J527"/>
  <c r="L527" s="1"/>
  <c r="K527"/>
  <c r="O527"/>
  <c r="P527" s="1"/>
  <c r="J528"/>
  <c r="L528"/>
  <c r="K528"/>
  <c r="O528"/>
  <c r="P528" s="1"/>
  <c r="J529"/>
  <c r="L529" s="1"/>
  <c r="K529"/>
  <c r="O529"/>
  <c r="P529" s="1"/>
  <c r="J530"/>
  <c r="L530" s="1"/>
  <c r="K530"/>
  <c r="O530"/>
  <c r="P530" s="1"/>
  <c r="J531"/>
  <c r="L531" s="1"/>
  <c r="K531"/>
  <c r="O531"/>
  <c r="P531" s="1"/>
  <c r="J532"/>
  <c r="L532" s="1"/>
  <c r="K532"/>
  <c r="O532"/>
  <c r="P532" s="1"/>
  <c r="J533"/>
  <c r="L533" s="1"/>
  <c r="K533"/>
  <c r="O533"/>
  <c r="P533"/>
  <c r="J534"/>
  <c r="L534" s="1"/>
  <c r="K534"/>
  <c r="O534"/>
  <c r="P534" s="1"/>
  <c r="J535"/>
  <c r="L535" s="1"/>
  <c r="K535"/>
  <c r="O535"/>
  <c r="P535" s="1"/>
  <c r="J536"/>
  <c r="L536" s="1"/>
  <c r="K536"/>
  <c r="O536"/>
  <c r="P536" s="1"/>
  <c r="J537"/>
  <c r="L537" s="1"/>
  <c r="K537"/>
  <c r="O537"/>
  <c r="P537" s="1"/>
  <c r="J538"/>
  <c r="L538" s="1"/>
  <c r="K538"/>
  <c r="O538"/>
  <c r="P538" s="1"/>
  <c r="J539"/>
  <c r="L539" s="1"/>
  <c r="K539"/>
  <c r="O539"/>
  <c r="P539" s="1"/>
  <c r="J540"/>
  <c r="L540" s="1"/>
  <c r="K540"/>
  <c r="O540"/>
  <c r="P540" s="1"/>
  <c r="J541"/>
  <c r="L541" s="1"/>
  <c r="K541"/>
  <c r="O541"/>
  <c r="P541" s="1"/>
  <c r="J542"/>
  <c r="L542" s="1"/>
  <c r="K542"/>
  <c r="O542"/>
  <c r="P542" s="1"/>
  <c r="J543"/>
  <c r="L543" s="1"/>
  <c r="K543"/>
  <c r="O543"/>
  <c r="P543" s="1"/>
  <c r="J544"/>
  <c r="L544" s="1"/>
  <c r="K544"/>
  <c r="O544"/>
  <c r="P544" s="1"/>
  <c r="J545"/>
  <c r="L545" s="1"/>
  <c r="K545"/>
  <c r="O545"/>
  <c r="P545" s="1"/>
  <c r="J546"/>
  <c r="L546" s="1"/>
  <c r="K546"/>
  <c r="O546"/>
  <c r="P546" s="1"/>
  <c r="J547"/>
  <c r="L547" s="1"/>
  <c r="K547"/>
  <c r="O547"/>
  <c r="P547" s="1"/>
  <c r="J548"/>
  <c r="L548" s="1"/>
  <c r="K548"/>
  <c r="O548"/>
  <c r="P548" s="1"/>
  <c r="J549"/>
  <c r="L549" s="1"/>
  <c r="K549"/>
  <c r="O549"/>
  <c r="P549" s="1"/>
  <c r="J550"/>
  <c r="L550" s="1"/>
  <c r="K550"/>
  <c r="O550"/>
  <c r="P550" s="1"/>
  <c r="J551"/>
  <c r="L551" s="1"/>
  <c r="K551"/>
  <c r="O551"/>
  <c r="P551" s="1"/>
  <c r="J552"/>
  <c r="L552" s="1"/>
  <c r="K552"/>
  <c r="O552"/>
  <c r="P552" s="1"/>
  <c r="J553"/>
  <c r="L553" s="1"/>
  <c r="K553"/>
  <c r="O553"/>
  <c r="P553" s="1"/>
  <c r="J554"/>
  <c r="L554" s="1"/>
  <c r="K554"/>
  <c r="O554"/>
  <c r="P554" s="1"/>
  <c r="J555"/>
  <c r="L555" s="1"/>
  <c r="K555"/>
  <c r="O555"/>
  <c r="P555" s="1"/>
  <c r="J556"/>
  <c r="L556" s="1"/>
  <c r="K556"/>
  <c r="O556"/>
  <c r="P556" s="1"/>
  <c r="J557"/>
  <c r="L557" s="1"/>
  <c r="K557"/>
  <c r="O557"/>
  <c r="P557" s="1"/>
  <c r="J558"/>
  <c r="L558" s="1"/>
  <c r="K558"/>
  <c r="O558"/>
  <c r="P558" s="1"/>
  <c r="J559"/>
  <c r="L559" s="1"/>
  <c r="K559"/>
  <c r="O559"/>
  <c r="P559" s="1"/>
  <c r="J560"/>
  <c r="L560" s="1"/>
  <c r="K560"/>
  <c r="O560"/>
  <c r="P560" s="1"/>
  <c r="J561"/>
  <c r="L561" s="1"/>
  <c r="K561"/>
  <c r="O561"/>
  <c r="P561" s="1"/>
  <c r="J562"/>
  <c r="L562" s="1"/>
  <c r="K562"/>
  <c r="O562"/>
  <c r="P562" s="1"/>
  <c r="J563"/>
  <c r="L563" s="1"/>
  <c r="K563"/>
  <c r="O563"/>
  <c r="P563" s="1"/>
  <c r="J564"/>
  <c r="L564" s="1"/>
  <c r="K564"/>
  <c r="O564"/>
  <c r="P564" s="1"/>
  <c r="J565"/>
  <c r="L565" s="1"/>
  <c r="K565"/>
  <c r="O565"/>
  <c r="P565" s="1"/>
  <c r="J566"/>
  <c r="L566" s="1"/>
  <c r="K566"/>
  <c r="O566"/>
  <c r="P566" s="1"/>
  <c r="J567"/>
  <c r="L567" s="1"/>
  <c r="K567"/>
  <c r="O567"/>
  <c r="P567" s="1"/>
  <c r="J568"/>
  <c r="L568" s="1"/>
  <c r="K568"/>
  <c r="O568"/>
  <c r="P568" s="1"/>
  <c r="J569"/>
  <c r="L569" s="1"/>
  <c r="K569"/>
  <c r="O569"/>
  <c r="P569" s="1"/>
  <c r="J570"/>
  <c r="L570" s="1"/>
  <c r="K570"/>
  <c r="O570"/>
  <c r="P570" s="1"/>
  <c r="J571"/>
  <c r="L571" s="1"/>
  <c r="K571"/>
  <c r="O571"/>
  <c r="P571" s="1"/>
  <c r="J572"/>
  <c r="L572" s="1"/>
  <c r="K572"/>
  <c r="O572"/>
  <c r="P572" s="1"/>
  <c r="J573"/>
  <c r="L573" s="1"/>
  <c r="K573"/>
  <c r="O573"/>
  <c r="P573" s="1"/>
  <c r="J574"/>
  <c r="L574" s="1"/>
  <c r="K574"/>
  <c r="O574"/>
  <c r="P574" s="1"/>
  <c r="J575"/>
  <c r="L575" s="1"/>
  <c r="K575"/>
  <c r="O575"/>
  <c r="P575" s="1"/>
  <c r="J576"/>
  <c r="L576" s="1"/>
  <c r="K576"/>
  <c r="O576"/>
  <c r="P576" s="1"/>
  <c r="J577"/>
  <c r="L577" s="1"/>
  <c r="K577"/>
  <c r="O577"/>
  <c r="P577"/>
  <c r="J578"/>
  <c r="L578" s="1"/>
  <c r="K578"/>
  <c r="O578"/>
  <c r="P578" s="1"/>
  <c r="J579"/>
  <c r="L579" s="1"/>
  <c r="K579"/>
  <c r="O579"/>
  <c r="P579" s="1"/>
  <c r="J580"/>
  <c r="L580"/>
  <c r="K580"/>
  <c r="O580"/>
  <c r="P580" s="1"/>
  <c r="J581"/>
  <c r="L581"/>
  <c r="K581"/>
  <c r="O581"/>
  <c r="P581" s="1"/>
  <c r="J582"/>
  <c r="L582" s="1"/>
  <c r="K582"/>
  <c r="O582"/>
  <c r="P582" s="1"/>
  <c r="J583"/>
  <c r="L583" s="1"/>
  <c r="K583"/>
  <c r="O583"/>
  <c r="P583" s="1"/>
  <c r="J584"/>
  <c r="L584" s="1"/>
  <c r="K584"/>
  <c r="O584"/>
  <c r="P584" s="1"/>
  <c r="J585"/>
  <c r="L585" s="1"/>
  <c r="K585"/>
  <c r="O585"/>
  <c r="P585" s="1"/>
  <c r="J586"/>
  <c r="L586" s="1"/>
  <c r="K586"/>
  <c r="O586"/>
  <c r="P586" s="1"/>
  <c r="J587"/>
  <c r="L587" s="1"/>
  <c r="K587"/>
  <c r="O587"/>
  <c r="P587" s="1"/>
  <c r="J588"/>
  <c r="L588" s="1"/>
  <c r="K588"/>
  <c r="O588"/>
  <c r="P588" s="1"/>
  <c r="J589"/>
  <c r="L589" s="1"/>
  <c r="K589"/>
  <c r="O589"/>
  <c r="P589" s="1"/>
  <c r="J590"/>
  <c r="L590" s="1"/>
  <c r="K590"/>
  <c r="O590"/>
  <c r="P590" s="1"/>
  <c r="J591"/>
  <c r="L591" s="1"/>
  <c r="K591"/>
  <c r="O591"/>
  <c r="P591" s="1"/>
  <c r="J592"/>
  <c r="L592" s="1"/>
  <c r="K592"/>
  <c r="O592"/>
  <c r="P592" s="1"/>
  <c r="J593"/>
  <c r="L593" s="1"/>
  <c r="K593"/>
  <c r="O593"/>
  <c r="P593" s="1"/>
  <c r="J594"/>
  <c r="L594" s="1"/>
  <c r="K594"/>
  <c r="O594"/>
  <c r="P594" s="1"/>
  <c r="J595"/>
  <c r="L595" s="1"/>
  <c r="K595"/>
  <c r="O595"/>
  <c r="P595" s="1"/>
  <c r="J596"/>
  <c r="L596" s="1"/>
  <c r="K596"/>
  <c r="O596"/>
  <c r="P596" s="1"/>
  <c r="J597"/>
  <c r="L597" s="1"/>
  <c r="K597"/>
  <c r="O597"/>
  <c r="P597" s="1"/>
  <c r="J598"/>
  <c r="L598" s="1"/>
  <c r="K598"/>
  <c r="O598"/>
  <c r="P598" s="1"/>
  <c r="J599"/>
  <c r="L599" s="1"/>
  <c r="K599"/>
  <c r="O599"/>
  <c r="P599" s="1"/>
  <c r="J600"/>
  <c r="L600" s="1"/>
  <c r="K600"/>
  <c r="O600"/>
  <c r="P600" s="1"/>
  <c r="J601"/>
  <c r="L601" s="1"/>
  <c r="K601"/>
  <c r="O601"/>
  <c r="P601" s="1"/>
  <c r="J602"/>
  <c r="L602" s="1"/>
  <c r="K602"/>
  <c r="O602"/>
  <c r="P602" s="1"/>
  <c r="J603"/>
  <c r="L603" s="1"/>
  <c r="K603"/>
  <c r="O603"/>
  <c r="P603" s="1"/>
  <c r="J604"/>
  <c r="L604" s="1"/>
  <c r="K604"/>
  <c r="O604"/>
  <c r="P604" s="1"/>
  <c r="J605"/>
  <c r="L605" s="1"/>
  <c r="K605"/>
  <c r="O605"/>
  <c r="P605" s="1"/>
  <c r="J606"/>
  <c r="L606" s="1"/>
  <c r="K606"/>
  <c r="O606"/>
  <c r="P606" s="1"/>
  <c r="J607"/>
  <c r="L607" s="1"/>
  <c r="K607"/>
  <c r="O607"/>
  <c r="P607" s="1"/>
  <c r="J608"/>
  <c r="L608" s="1"/>
  <c r="K608"/>
  <c r="O608"/>
  <c r="P608" s="1"/>
  <c r="J609"/>
  <c r="L609" s="1"/>
  <c r="K609"/>
  <c r="O609"/>
  <c r="P609" s="1"/>
  <c r="J610"/>
  <c r="L610" s="1"/>
  <c r="K610"/>
  <c r="O610"/>
  <c r="P610" s="1"/>
  <c r="J611"/>
  <c r="L611" s="1"/>
  <c r="K611"/>
  <c r="O611"/>
  <c r="P611" s="1"/>
  <c r="J612"/>
  <c r="L612" s="1"/>
  <c r="K612"/>
  <c r="O612"/>
  <c r="P612" s="1"/>
  <c r="J613"/>
  <c r="L613" s="1"/>
  <c r="K613"/>
  <c r="O613"/>
  <c r="P613" s="1"/>
  <c r="J614"/>
  <c r="L614" s="1"/>
  <c r="K614"/>
  <c r="O614"/>
  <c r="P614" s="1"/>
  <c r="J615"/>
  <c r="L615" s="1"/>
  <c r="K615"/>
  <c r="O615"/>
  <c r="P615" s="1"/>
  <c r="J616"/>
  <c r="L616" s="1"/>
  <c r="K616"/>
  <c r="O616"/>
  <c r="P616" s="1"/>
  <c r="J617"/>
  <c r="L617" s="1"/>
  <c r="K617"/>
  <c r="O617"/>
  <c r="P617" s="1"/>
  <c r="J618"/>
  <c r="L618" s="1"/>
  <c r="K618"/>
  <c r="O618"/>
  <c r="P618" s="1"/>
  <c r="J619"/>
  <c r="L619" s="1"/>
  <c r="K619"/>
  <c r="O619"/>
  <c r="P619" s="1"/>
  <c r="J620"/>
  <c r="L620" s="1"/>
  <c r="K620"/>
  <c r="O620"/>
  <c r="P620" s="1"/>
  <c r="J621"/>
  <c r="L621" s="1"/>
  <c r="K621"/>
  <c r="O621"/>
  <c r="P621" s="1"/>
  <c r="J622"/>
  <c r="L622" s="1"/>
  <c r="K622"/>
  <c r="O622"/>
  <c r="P622"/>
  <c r="J623"/>
  <c r="L623" s="1"/>
  <c r="K623"/>
  <c r="O623"/>
  <c r="P623" s="1"/>
  <c r="J624"/>
  <c r="L624" s="1"/>
  <c r="K624"/>
  <c r="O624"/>
  <c r="P624" s="1"/>
  <c r="J625"/>
  <c r="L625" s="1"/>
  <c r="K625"/>
  <c r="O625"/>
  <c r="P625" s="1"/>
  <c r="J626"/>
  <c r="L626" s="1"/>
  <c r="K626"/>
  <c r="O626"/>
  <c r="P626" s="1"/>
  <c r="J627"/>
  <c r="L627" s="1"/>
  <c r="K627"/>
  <c r="O627"/>
  <c r="P627" s="1"/>
  <c r="J628"/>
  <c r="L628" s="1"/>
  <c r="K628"/>
  <c r="O628"/>
  <c r="P628" s="1"/>
  <c r="J629"/>
  <c r="L629" s="1"/>
  <c r="K629"/>
  <c r="O629"/>
  <c r="P629" s="1"/>
  <c r="J630"/>
  <c r="L630" s="1"/>
  <c r="K630"/>
  <c r="O630"/>
  <c r="P630" s="1"/>
  <c r="J631"/>
  <c r="L631" s="1"/>
  <c r="K631"/>
  <c r="O631"/>
  <c r="P631" s="1"/>
  <c r="J632"/>
  <c r="L632" s="1"/>
  <c r="K632"/>
  <c r="O632"/>
  <c r="P632" s="1"/>
  <c r="J633"/>
  <c r="L633" s="1"/>
  <c r="K633"/>
  <c r="M633" s="1"/>
  <c r="O633"/>
  <c r="P633" s="1"/>
  <c r="J634"/>
  <c r="L634" s="1"/>
  <c r="K634"/>
  <c r="M634" s="1"/>
  <c r="O634"/>
  <c r="P634" s="1"/>
  <c r="J635"/>
  <c r="L635" s="1"/>
  <c r="K635"/>
  <c r="M635" s="1"/>
  <c r="O635"/>
  <c r="P635" s="1"/>
  <c r="J636"/>
  <c r="L636" s="1"/>
  <c r="K636"/>
  <c r="M636" s="1"/>
  <c r="N636" s="1"/>
  <c r="O636"/>
  <c r="P636" s="1"/>
  <c r="J637"/>
  <c r="L637" s="1"/>
  <c r="N637" s="1"/>
  <c r="K637"/>
  <c r="M637" s="1"/>
  <c r="O637"/>
  <c r="P637" s="1"/>
  <c r="J638"/>
  <c r="L638" s="1"/>
  <c r="K638"/>
  <c r="M638" s="1"/>
  <c r="O638"/>
  <c r="P638" s="1"/>
  <c r="J639"/>
  <c r="L639" s="1"/>
  <c r="K639"/>
  <c r="O639"/>
  <c r="P639" s="1"/>
  <c r="J640"/>
  <c r="L640" s="1"/>
  <c r="K640"/>
  <c r="O640"/>
  <c r="P640" s="1"/>
  <c r="J641"/>
  <c r="L641" s="1"/>
  <c r="K641"/>
  <c r="O641"/>
  <c r="P641" s="1"/>
  <c r="J642"/>
  <c r="L642" s="1"/>
  <c r="K642"/>
  <c r="O642"/>
  <c r="P642" s="1"/>
  <c r="J643"/>
  <c r="L643" s="1"/>
  <c r="K643"/>
  <c r="O643"/>
  <c r="P643" s="1"/>
  <c r="J644"/>
  <c r="L644" s="1"/>
  <c r="K644"/>
  <c r="O644"/>
  <c r="P644" s="1"/>
  <c r="J645"/>
  <c r="L645" s="1"/>
  <c r="K645"/>
  <c r="M645" s="1"/>
  <c r="O645"/>
  <c r="P645" s="1"/>
  <c r="J646"/>
  <c r="L646" s="1"/>
  <c r="K646"/>
  <c r="M646" s="1"/>
  <c r="O646"/>
  <c r="P646" s="1"/>
  <c r="J647"/>
  <c r="L647" s="1"/>
  <c r="K647"/>
  <c r="M647" s="1"/>
  <c r="O647"/>
  <c r="P647" s="1"/>
  <c r="J648"/>
  <c r="L648" s="1"/>
  <c r="K648"/>
  <c r="M648" s="1"/>
  <c r="O648"/>
  <c r="P648" s="1"/>
  <c r="J649"/>
  <c r="L649" s="1"/>
  <c r="K649"/>
  <c r="M649" s="1"/>
  <c r="O649"/>
  <c r="P649" s="1"/>
  <c r="J650"/>
  <c r="L650" s="1"/>
  <c r="K650"/>
  <c r="M650" s="1"/>
  <c r="O650"/>
  <c r="P650" s="1"/>
  <c r="J651"/>
  <c r="L651" s="1"/>
  <c r="K651"/>
  <c r="M651" s="1"/>
  <c r="O651"/>
  <c r="P651" s="1"/>
  <c r="J652"/>
  <c r="L652" s="1"/>
  <c r="N652" s="1"/>
  <c r="K652"/>
  <c r="M652" s="1"/>
  <c r="O652"/>
  <c r="P652" s="1"/>
  <c r="J653"/>
  <c r="L653" s="1"/>
  <c r="K653"/>
  <c r="O653"/>
  <c r="P653" s="1"/>
  <c r="J654"/>
  <c r="L654" s="1"/>
  <c r="K654"/>
  <c r="M654" s="1"/>
  <c r="O654"/>
  <c r="P654" s="1"/>
  <c r="J655"/>
  <c r="L655" s="1"/>
  <c r="K655"/>
  <c r="M655" s="1"/>
  <c r="O655"/>
  <c r="P655" s="1"/>
  <c r="J656"/>
  <c r="L656" s="1"/>
  <c r="K656"/>
  <c r="M656" s="1"/>
  <c r="O656"/>
  <c r="P656" s="1"/>
  <c r="J657"/>
  <c r="L657" s="1"/>
  <c r="K657"/>
  <c r="M657" s="1"/>
  <c r="O657"/>
  <c r="P657" s="1"/>
  <c r="J658"/>
  <c r="L658" s="1"/>
  <c r="K658"/>
  <c r="M658"/>
  <c r="O658"/>
  <c r="P658" s="1"/>
  <c r="J659"/>
  <c r="L659" s="1"/>
  <c r="N659" s="1"/>
  <c r="K659"/>
  <c r="M659" s="1"/>
  <c r="O659"/>
  <c r="P659" s="1"/>
  <c r="J660"/>
  <c r="L660" s="1"/>
  <c r="K660"/>
  <c r="M660" s="1"/>
  <c r="O660"/>
  <c r="P660" s="1"/>
  <c r="J661"/>
  <c r="L661" s="1"/>
  <c r="K661"/>
  <c r="M661" s="1"/>
  <c r="O661"/>
  <c r="P661" s="1"/>
  <c r="J662"/>
  <c r="L662" s="1"/>
  <c r="K662"/>
  <c r="M662" s="1"/>
  <c r="O662"/>
  <c r="P662" s="1"/>
  <c r="J663"/>
  <c r="L663" s="1"/>
  <c r="K663"/>
  <c r="M663" s="1"/>
  <c r="O663"/>
  <c r="P663" s="1"/>
  <c r="J664"/>
  <c r="L664" s="1"/>
  <c r="K664"/>
  <c r="M664" s="1"/>
  <c r="O664"/>
  <c r="P664" s="1"/>
  <c r="J665"/>
  <c r="L665" s="1"/>
  <c r="N665" s="1"/>
  <c r="K665"/>
  <c r="M665" s="1"/>
  <c r="O665"/>
  <c r="P665" s="1"/>
  <c r="J666"/>
  <c r="L666" s="1"/>
  <c r="K666"/>
  <c r="M666" s="1"/>
  <c r="O666"/>
  <c r="P666" s="1"/>
  <c r="J667"/>
  <c r="L667" s="1"/>
  <c r="K667"/>
  <c r="M667" s="1"/>
  <c r="O667"/>
  <c r="P667" s="1"/>
  <c r="J668"/>
  <c r="L668" s="1"/>
  <c r="K668"/>
  <c r="M668" s="1"/>
  <c r="O668"/>
  <c r="P668" s="1"/>
  <c r="J669"/>
  <c r="L669" s="1"/>
  <c r="K669"/>
  <c r="M669" s="1"/>
  <c r="O669"/>
  <c r="P669" s="1"/>
  <c r="J670"/>
  <c r="L670" s="1"/>
  <c r="K670"/>
  <c r="M670" s="1"/>
  <c r="O670"/>
  <c r="P670" s="1"/>
  <c r="J671"/>
  <c r="L671" s="1"/>
  <c r="K671"/>
  <c r="M671" s="1"/>
  <c r="O671"/>
  <c r="P671" s="1"/>
  <c r="J672"/>
  <c r="L672" s="1"/>
  <c r="K672"/>
  <c r="M672" s="1"/>
  <c r="O672"/>
  <c r="P672" s="1"/>
  <c r="J673"/>
  <c r="L673" s="1"/>
  <c r="K673"/>
  <c r="M673" s="1"/>
  <c r="O673"/>
  <c r="P673" s="1"/>
  <c r="J674"/>
  <c r="L674" s="1"/>
  <c r="K674"/>
  <c r="M674" s="1"/>
  <c r="O674"/>
  <c r="P674" s="1"/>
  <c r="J675"/>
  <c r="L675" s="1"/>
  <c r="K675"/>
  <c r="M675" s="1"/>
  <c r="O675"/>
  <c r="P675" s="1"/>
  <c r="J676"/>
  <c r="L676" s="1"/>
  <c r="K676"/>
  <c r="M676" s="1"/>
  <c r="O676"/>
  <c r="P676" s="1"/>
  <c r="J677"/>
  <c r="L677" s="1"/>
  <c r="K677"/>
  <c r="M677" s="1"/>
  <c r="O677"/>
  <c r="P677" s="1"/>
  <c r="J678"/>
  <c r="L678" s="1"/>
  <c r="K678"/>
  <c r="M678" s="1"/>
  <c r="O678"/>
  <c r="P678" s="1"/>
  <c r="J679"/>
  <c r="L679" s="1"/>
  <c r="K679"/>
  <c r="M679" s="1"/>
  <c r="O679"/>
  <c r="P679"/>
  <c r="J680"/>
  <c r="L680" s="1"/>
  <c r="K680"/>
  <c r="M680" s="1"/>
  <c r="O680"/>
  <c r="P680" s="1"/>
  <c r="J681"/>
  <c r="L681" s="1"/>
  <c r="K681"/>
  <c r="M681" s="1"/>
  <c r="O681"/>
  <c r="P681" s="1"/>
  <c r="J682"/>
  <c r="L682" s="1"/>
  <c r="K682"/>
  <c r="M682" s="1"/>
  <c r="O682"/>
  <c r="P682" s="1"/>
  <c r="J683"/>
  <c r="L683" s="1"/>
  <c r="K683"/>
  <c r="M683" s="1"/>
  <c r="O683"/>
  <c r="P683" s="1"/>
  <c r="J684"/>
  <c r="L684" s="1"/>
  <c r="K684"/>
  <c r="M684" s="1"/>
  <c r="O684"/>
  <c r="P684" s="1"/>
  <c r="J685"/>
  <c r="L685" s="1"/>
  <c r="N685" s="1"/>
  <c r="K685"/>
  <c r="M685" s="1"/>
  <c r="O685"/>
  <c r="P685" s="1"/>
  <c r="J686"/>
  <c r="L686" s="1"/>
  <c r="K686"/>
  <c r="M686" s="1"/>
  <c r="O686"/>
  <c r="P686" s="1"/>
  <c r="J687"/>
  <c r="L687" s="1"/>
  <c r="K687"/>
  <c r="M687" s="1"/>
  <c r="O687"/>
  <c r="P687" s="1"/>
  <c r="J688"/>
  <c r="L688" s="1"/>
  <c r="K688"/>
  <c r="M688" s="1"/>
  <c r="O688"/>
  <c r="P688" s="1"/>
  <c r="J689"/>
  <c r="L689" s="1"/>
  <c r="K689"/>
  <c r="M689" s="1"/>
  <c r="O689"/>
  <c r="P689" s="1"/>
  <c r="J690"/>
  <c r="L690" s="1"/>
  <c r="K690"/>
  <c r="M690" s="1"/>
  <c r="O690"/>
  <c r="P690" s="1"/>
  <c r="J691"/>
  <c r="L691" s="1"/>
  <c r="K691"/>
  <c r="M691" s="1"/>
  <c r="O691"/>
  <c r="P691" s="1"/>
  <c r="J692"/>
  <c r="L692" s="1"/>
  <c r="K692"/>
  <c r="M692" s="1"/>
  <c r="O692"/>
  <c r="P692" s="1"/>
  <c r="J693"/>
  <c r="L693" s="1"/>
  <c r="K693"/>
  <c r="M693" s="1"/>
  <c r="O693"/>
  <c r="P693" s="1"/>
  <c r="J694"/>
  <c r="L694" s="1"/>
  <c r="K694"/>
  <c r="M694" s="1"/>
  <c r="O694"/>
  <c r="P694" s="1"/>
  <c r="J695"/>
  <c r="L695" s="1"/>
  <c r="K695"/>
  <c r="M695" s="1"/>
  <c r="O695"/>
  <c r="P695" s="1"/>
  <c r="J696"/>
  <c r="L696" s="1"/>
  <c r="K696"/>
  <c r="M696" s="1"/>
  <c r="O696"/>
  <c r="P696" s="1"/>
  <c r="J697"/>
  <c r="L697" s="1"/>
  <c r="K697"/>
  <c r="M697" s="1"/>
  <c r="O697"/>
  <c r="P697" s="1"/>
  <c r="J698"/>
  <c r="L698" s="1"/>
  <c r="K698"/>
  <c r="M698" s="1"/>
  <c r="O698"/>
  <c r="P698" s="1"/>
  <c r="J699"/>
  <c r="L699" s="1"/>
  <c r="K699"/>
  <c r="M699" s="1"/>
  <c r="O699"/>
  <c r="P699" s="1"/>
  <c r="J700"/>
  <c r="L700" s="1"/>
  <c r="K700"/>
  <c r="M700" s="1"/>
  <c r="O700"/>
  <c r="P700" s="1"/>
  <c r="J701"/>
  <c r="L701"/>
  <c r="K701"/>
  <c r="M701" s="1"/>
  <c r="O701"/>
  <c r="P701" s="1"/>
  <c r="J702"/>
  <c r="L702" s="1"/>
  <c r="K702"/>
  <c r="M702" s="1"/>
  <c r="O702"/>
  <c r="P702" s="1"/>
  <c r="J703"/>
  <c r="L703" s="1"/>
  <c r="K703"/>
  <c r="M703"/>
  <c r="O703"/>
  <c r="P703" s="1"/>
  <c r="J704"/>
  <c r="L704" s="1"/>
  <c r="N704" s="1"/>
  <c r="K704"/>
  <c r="M704" s="1"/>
  <c r="O704"/>
  <c r="P704" s="1"/>
  <c r="J705"/>
  <c r="L705" s="1"/>
  <c r="K705"/>
  <c r="M705" s="1"/>
  <c r="O705"/>
  <c r="P705" s="1"/>
  <c r="J706"/>
  <c r="L706" s="1"/>
  <c r="N706" s="1"/>
  <c r="K706"/>
  <c r="M706" s="1"/>
  <c r="O706"/>
  <c r="P706" s="1"/>
  <c r="J707"/>
  <c r="L707" s="1"/>
  <c r="K707"/>
  <c r="M707" s="1"/>
  <c r="O707"/>
  <c r="P707" s="1"/>
  <c r="J708"/>
  <c r="L708" s="1"/>
  <c r="K708"/>
  <c r="M708" s="1"/>
  <c r="O708"/>
  <c r="P708" s="1"/>
  <c r="J709"/>
  <c r="L709" s="1"/>
  <c r="K709"/>
  <c r="M709" s="1"/>
  <c r="O709"/>
  <c r="P709" s="1"/>
  <c r="J710"/>
  <c r="L710" s="1"/>
  <c r="K710"/>
  <c r="M710" s="1"/>
  <c r="O710"/>
  <c r="P710" s="1"/>
  <c r="J711"/>
  <c r="L711" s="1"/>
  <c r="K711"/>
  <c r="M711" s="1"/>
  <c r="O711"/>
  <c r="P711" s="1"/>
  <c r="J712"/>
  <c r="L712" s="1"/>
  <c r="K712"/>
  <c r="M712" s="1"/>
  <c r="O712"/>
  <c r="P712" s="1"/>
  <c r="J713"/>
  <c r="L713" s="1"/>
  <c r="K713"/>
  <c r="M713" s="1"/>
  <c r="O713"/>
  <c r="P713" s="1"/>
  <c r="J714"/>
  <c r="L714" s="1"/>
  <c r="K714"/>
  <c r="M714" s="1"/>
  <c r="O714"/>
  <c r="P714" s="1"/>
  <c r="J715"/>
  <c r="L715" s="1"/>
  <c r="K715"/>
  <c r="M715" s="1"/>
  <c r="O715"/>
  <c r="P715" s="1"/>
  <c r="J716"/>
  <c r="L716" s="1"/>
  <c r="K716"/>
  <c r="M716" s="1"/>
  <c r="O716"/>
  <c r="P716" s="1"/>
  <c r="J717"/>
  <c r="L717" s="1"/>
  <c r="K717"/>
  <c r="M717" s="1"/>
  <c r="O717"/>
  <c r="P717" s="1"/>
  <c r="J718"/>
  <c r="L718" s="1"/>
  <c r="K718"/>
  <c r="M718" s="1"/>
  <c r="O718"/>
  <c r="P718" s="1"/>
  <c r="J719"/>
  <c r="L719" s="1"/>
  <c r="K719"/>
  <c r="M719" s="1"/>
  <c r="O719"/>
  <c r="P719" s="1"/>
  <c r="J720"/>
  <c r="L720" s="1"/>
  <c r="K720"/>
  <c r="M720" s="1"/>
  <c r="O720"/>
  <c r="P720" s="1"/>
  <c r="J721"/>
  <c r="L721" s="1"/>
  <c r="K721"/>
  <c r="M721" s="1"/>
  <c r="O721"/>
  <c r="P721" s="1"/>
  <c r="J722"/>
  <c r="L722" s="1"/>
  <c r="K722"/>
  <c r="M722" s="1"/>
  <c r="N722" s="1"/>
  <c r="O722"/>
  <c r="P722" s="1"/>
  <c r="J723"/>
  <c r="L723" s="1"/>
  <c r="K723"/>
  <c r="M723" s="1"/>
  <c r="O723"/>
  <c r="P723" s="1"/>
  <c r="J724"/>
  <c r="L724" s="1"/>
  <c r="K724"/>
  <c r="M724" s="1"/>
  <c r="O724"/>
  <c r="P724" s="1"/>
  <c r="J725"/>
  <c r="L725" s="1"/>
  <c r="K725"/>
  <c r="M725" s="1"/>
  <c r="O725"/>
  <c r="P725" s="1"/>
  <c r="J726"/>
  <c r="L726" s="1"/>
  <c r="K726"/>
  <c r="M726" s="1"/>
  <c r="O726"/>
  <c r="P726" s="1"/>
  <c r="J727"/>
  <c r="L727" s="1"/>
  <c r="K727"/>
  <c r="M727" s="1"/>
  <c r="O727"/>
  <c r="P727" s="1"/>
  <c r="J728"/>
  <c r="L728" s="1"/>
  <c r="K728"/>
  <c r="M728" s="1"/>
  <c r="O728"/>
  <c r="P728" s="1"/>
  <c r="J729"/>
  <c r="L729" s="1"/>
  <c r="K729"/>
  <c r="M729" s="1"/>
  <c r="O729"/>
  <c r="P729" s="1"/>
  <c r="J730"/>
  <c r="L730" s="1"/>
  <c r="K730"/>
  <c r="M730" s="1"/>
  <c r="O730"/>
  <c r="P730" s="1"/>
  <c r="J731"/>
  <c r="L731" s="1"/>
  <c r="K731"/>
  <c r="M731" s="1"/>
  <c r="O731"/>
  <c r="P731" s="1"/>
  <c r="J732"/>
  <c r="L732" s="1"/>
  <c r="K732"/>
  <c r="M732" s="1"/>
  <c r="O732"/>
  <c r="P732" s="1"/>
  <c r="J733"/>
  <c r="L733" s="1"/>
  <c r="K733"/>
  <c r="M733" s="1"/>
  <c r="O733"/>
  <c r="P733" s="1"/>
  <c r="J734"/>
  <c r="L734" s="1"/>
  <c r="K734"/>
  <c r="M734" s="1"/>
  <c r="O734"/>
  <c r="P734" s="1"/>
  <c r="J735"/>
  <c r="L735" s="1"/>
  <c r="K735"/>
  <c r="M735" s="1"/>
  <c r="O735"/>
  <c r="P735" s="1"/>
  <c r="J736"/>
  <c r="L736" s="1"/>
  <c r="K736"/>
  <c r="M736" s="1"/>
  <c r="O736"/>
  <c r="P736" s="1"/>
  <c r="J737"/>
  <c r="L737" s="1"/>
  <c r="K737"/>
  <c r="M737" s="1"/>
  <c r="O737"/>
  <c r="P737" s="1"/>
  <c r="J738"/>
  <c r="L738" s="1"/>
  <c r="K738"/>
  <c r="M738" s="1"/>
  <c r="O738"/>
  <c r="P738" s="1"/>
  <c r="J739"/>
  <c r="L739" s="1"/>
  <c r="K739"/>
  <c r="M739" s="1"/>
  <c r="O739"/>
  <c r="P739" s="1"/>
  <c r="J740"/>
  <c r="L740" s="1"/>
  <c r="K740"/>
  <c r="M740" s="1"/>
  <c r="O740"/>
  <c r="P740" s="1"/>
  <c r="J741"/>
  <c r="L741" s="1"/>
  <c r="K741"/>
  <c r="M741" s="1"/>
  <c r="O741"/>
  <c r="P741" s="1"/>
  <c r="J742"/>
  <c r="L742" s="1"/>
  <c r="K742"/>
  <c r="M742" s="1"/>
  <c r="O742"/>
  <c r="P742" s="1"/>
  <c r="J743"/>
  <c r="L743" s="1"/>
  <c r="K743"/>
  <c r="M743" s="1"/>
  <c r="O743"/>
  <c r="P743" s="1"/>
  <c r="J744"/>
  <c r="L744" s="1"/>
  <c r="K744"/>
  <c r="M744" s="1"/>
  <c r="O744"/>
  <c r="P744" s="1"/>
  <c r="J745"/>
  <c r="L745" s="1"/>
  <c r="N745" s="1"/>
  <c r="K745"/>
  <c r="M745" s="1"/>
  <c r="O745"/>
  <c r="P745" s="1"/>
  <c r="J746"/>
  <c r="L746" s="1"/>
  <c r="K746"/>
  <c r="M746" s="1"/>
  <c r="O746"/>
  <c r="P746" s="1"/>
  <c r="J747"/>
  <c r="L747" s="1"/>
  <c r="K747"/>
  <c r="M747" s="1"/>
  <c r="O747"/>
  <c r="P747" s="1"/>
  <c r="J748"/>
  <c r="L748" s="1"/>
  <c r="K748"/>
  <c r="M748" s="1"/>
  <c r="O748"/>
  <c r="P748" s="1"/>
  <c r="J749"/>
  <c r="L749" s="1"/>
  <c r="K749"/>
  <c r="M749" s="1"/>
  <c r="O749"/>
  <c r="P749" s="1"/>
  <c r="J750"/>
  <c r="L750" s="1"/>
  <c r="K750"/>
  <c r="M750" s="1"/>
  <c r="O750"/>
  <c r="P750" s="1"/>
  <c r="J751"/>
  <c r="L751" s="1"/>
  <c r="K751"/>
  <c r="M751" s="1"/>
  <c r="O751"/>
  <c r="P751" s="1"/>
  <c r="J752"/>
  <c r="L752" s="1"/>
  <c r="K752"/>
  <c r="M752" s="1"/>
  <c r="O752"/>
  <c r="P752" s="1"/>
  <c r="J753"/>
  <c r="L753" s="1"/>
  <c r="K753"/>
  <c r="M753" s="1"/>
  <c r="O753"/>
  <c r="P753" s="1"/>
  <c r="J754"/>
  <c r="L754" s="1"/>
  <c r="K754"/>
  <c r="M754" s="1"/>
  <c r="O754"/>
  <c r="P754" s="1"/>
  <c r="J755"/>
  <c r="L755" s="1"/>
  <c r="K755"/>
  <c r="M755" s="1"/>
  <c r="O755"/>
  <c r="P755" s="1"/>
  <c r="J756"/>
  <c r="L756" s="1"/>
  <c r="K756"/>
  <c r="M756" s="1"/>
  <c r="O756"/>
  <c r="P756" s="1"/>
  <c r="J757"/>
  <c r="L757" s="1"/>
  <c r="N757" s="1"/>
  <c r="K757"/>
  <c r="M757" s="1"/>
  <c r="O757"/>
  <c r="P757" s="1"/>
  <c r="J758"/>
  <c r="L758" s="1"/>
  <c r="K758"/>
  <c r="M758" s="1"/>
  <c r="O758"/>
  <c r="P758" s="1"/>
  <c r="J759"/>
  <c r="L759" s="1"/>
  <c r="K759"/>
  <c r="M759" s="1"/>
  <c r="O759"/>
  <c r="P759" s="1"/>
  <c r="J760"/>
  <c r="L760" s="1"/>
  <c r="K760"/>
  <c r="M760" s="1"/>
  <c r="O760"/>
  <c r="P760" s="1"/>
  <c r="J761"/>
  <c r="L761" s="1"/>
  <c r="N761" s="1"/>
  <c r="K761"/>
  <c r="M761" s="1"/>
  <c r="O761"/>
  <c r="P761" s="1"/>
  <c r="J762"/>
  <c r="L762" s="1"/>
  <c r="K762"/>
  <c r="M762" s="1"/>
  <c r="O762"/>
  <c r="P762" s="1"/>
  <c r="J763"/>
  <c r="L763" s="1"/>
  <c r="K763"/>
  <c r="M763" s="1"/>
  <c r="O763"/>
  <c r="P763" s="1"/>
  <c r="J764"/>
  <c r="L764" s="1"/>
  <c r="K764"/>
  <c r="M764" s="1"/>
  <c r="O764"/>
  <c r="P764" s="1"/>
  <c r="J765"/>
  <c r="L765" s="1"/>
  <c r="N765" s="1"/>
  <c r="K765"/>
  <c r="M765" s="1"/>
  <c r="O765"/>
  <c r="P765" s="1"/>
  <c r="J766"/>
  <c r="L766" s="1"/>
  <c r="K766"/>
  <c r="M766" s="1"/>
  <c r="O766"/>
  <c r="P766" s="1"/>
  <c r="J767"/>
  <c r="L767" s="1"/>
  <c r="K767"/>
  <c r="M767" s="1"/>
  <c r="O767"/>
  <c r="P767" s="1"/>
  <c r="J768"/>
  <c r="L768" s="1"/>
  <c r="K768"/>
  <c r="M768" s="1"/>
  <c r="O768"/>
  <c r="P768" s="1"/>
  <c r="J769"/>
  <c r="L769" s="1"/>
  <c r="K769"/>
  <c r="M769" s="1"/>
  <c r="O769"/>
  <c r="P769" s="1"/>
  <c r="J770"/>
  <c r="L770"/>
  <c r="K770"/>
  <c r="M770" s="1"/>
  <c r="O770"/>
  <c r="P770" s="1"/>
  <c r="J771"/>
  <c r="L771" s="1"/>
  <c r="K771"/>
  <c r="M771" s="1"/>
  <c r="O771"/>
  <c r="P771" s="1"/>
  <c r="J772"/>
  <c r="L772" s="1"/>
  <c r="K772"/>
  <c r="M772" s="1"/>
  <c r="O772"/>
  <c r="P772" s="1"/>
  <c r="J773"/>
  <c r="L773" s="1"/>
  <c r="K773"/>
  <c r="M773" s="1"/>
  <c r="O773"/>
  <c r="P773" s="1"/>
  <c r="J774"/>
  <c r="L774" s="1"/>
  <c r="K774"/>
  <c r="M774" s="1"/>
  <c r="O774"/>
  <c r="P774" s="1"/>
  <c r="J775"/>
  <c r="L775" s="1"/>
  <c r="K775"/>
  <c r="M775" s="1"/>
  <c r="O775"/>
  <c r="P775" s="1"/>
  <c r="J776"/>
  <c r="L776" s="1"/>
  <c r="K776"/>
  <c r="M776" s="1"/>
  <c r="O776"/>
  <c r="P776" s="1"/>
  <c r="J777"/>
  <c r="L777" s="1"/>
  <c r="K777"/>
  <c r="M777"/>
  <c r="O777"/>
  <c r="P777" s="1"/>
  <c r="J778"/>
  <c r="L778" s="1"/>
  <c r="K778"/>
  <c r="M778" s="1"/>
  <c r="O778"/>
  <c r="P778" s="1"/>
  <c r="J779"/>
  <c r="L779" s="1"/>
  <c r="K779"/>
  <c r="M779" s="1"/>
  <c r="O779"/>
  <c r="P779" s="1"/>
  <c r="J780"/>
  <c r="L780" s="1"/>
  <c r="K780"/>
  <c r="M780" s="1"/>
  <c r="O780"/>
  <c r="P780" s="1"/>
  <c r="J781"/>
  <c r="L781" s="1"/>
  <c r="K781"/>
  <c r="M781" s="1"/>
  <c r="O781"/>
  <c r="P781" s="1"/>
  <c r="J782"/>
  <c r="L782" s="1"/>
  <c r="K782"/>
  <c r="M782" s="1"/>
  <c r="O782"/>
  <c r="P782" s="1"/>
  <c r="J783"/>
  <c r="L783" s="1"/>
  <c r="K783"/>
  <c r="M783" s="1"/>
  <c r="O783"/>
  <c r="P783" s="1"/>
  <c r="J784"/>
  <c r="L784" s="1"/>
  <c r="K784"/>
  <c r="M784" s="1"/>
  <c r="O784"/>
  <c r="P784" s="1"/>
  <c r="J785"/>
  <c r="L785" s="1"/>
  <c r="K785"/>
  <c r="M785" s="1"/>
  <c r="O785"/>
  <c r="P785" s="1"/>
  <c r="J786"/>
  <c r="L786" s="1"/>
  <c r="K786"/>
  <c r="M786" s="1"/>
  <c r="O786"/>
  <c r="P786" s="1"/>
  <c r="J787"/>
  <c r="L787" s="1"/>
  <c r="K787"/>
  <c r="M787" s="1"/>
  <c r="O787"/>
  <c r="P787" s="1"/>
  <c r="J788"/>
  <c r="L788" s="1"/>
  <c r="K788"/>
  <c r="M788" s="1"/>
  <c r="O788"/>
  <c r="P788" s="1"/>
  <c r="J789"/>
  <c r="L789" s="1"/>
  <c r="K789"/>
  <c r="M789" s="1"/>
  <c r="O789"/>
  <c r="P789" s="1"/>
  <c r="J790"/>
  <c r="L790" s="1"/>
  <c r="K790"/>
  <c r="M790" s="1"/>
  <c r="O790"/>
  <c r="P790" s="1"/>
  <c r="J791"/>
  <c r="L791" s="1"/>
  <c r="N791" s="1"/>
  <c r="K791"/>
  <c r="M791" s="1"/>
  <c r="O791"/>
  <c r="P791" s="1"/>
  <c r="J792"/>
  <c r="L792" s="1"/>
  <c r="K792"/>
  <c r="M792"/>
  <c r="O792"/>
  <c r="P792" s="1"/>
  <c r="J793"/>
  <c r="L793" s="1"/>
  <c r="K793"/>
  <c r="M793" s="1"/>
  <c r="O793"/>
  <c r="P793"/>
  <c r="J794"/>
  <c r="L794" s="1"/>
  <c r="K794"/>
  <c r="M794" s="1"/>
  <c r="O794"/>
  <c r="P794" s="1"/>
  <c r="J795"/>
  <c r="L795"/>
  <c r="K795"/>
  <c r="M795" s="1"/>
  <c r="O795"/>
  <c r="P795" s="1"/>
  <c r="J796"/>
  <c r="L796" s="1"/>
  <c r="K796"/>
  <c r="M796" s="1"/>
  <c r="O796"/>
  <c r="P796" s="1"/>
  <c r="J797"/>
  <c r="L797" s="1"/>
  <c r="K797"/>
  <c r="M797" s="1"/>
  <c r="O797"/>
  <c r="P797" s="1"/>
  <c r="J798"/>
  <c r="L798" s="1"/>
  <c r="K798"/>
  <c r="M798" s="1"/>
  <c r="O798"/>
  <c r="P798" s="1"/>
  <c r="J799"/>
  <c r="L799" s="1"/>
  <c r="N799" s="1"/>
  <c r="K799"/>
  <c r="M799" s="1"/>
  <c r="O799"/>
  <c r="P799" s="1"/>
  <c r="J800"/>
  <c r="L800" s="1"/>
  <c r="K800"/>
  <c r="M800" s="1"/>
  <c r="O800"/>
  <c r="P800"/>
  <c r="J801"/>
  <c r="L801" s="1"/>
  <c r="K801"/>
  <c r="M801" s="1"/>
  <c r="O801"/>
  <c r="P801" s="1"/>
  <c r="J802"/>
  <c r="L802" s="1"/>
  <c r="K802"/>
  <c r="M802" s="1"/>
  <c r="O802"/>
  <c r="P802" s="1"/>
  <c r="J803"/>
  <c r="L803" s="1"/>
  <c r="K803"/>
  <c r="M803" s="1"/>
  <c r="O803"/>
  <c r="P803" s="1"/>
  <c r="J804"/>
  <c r="L804" s="1"/>
  <c r="K804"/>
  <c r="M804" s="1"/>
  <c r="O804"/>
  <c r="P804" s="1"/>
  <c r="J805"/>
  <c r="L805" s="1"/>
  <c r="K805"/>
  <c r="M805" s="1"/>
  <c r="O805"/>
  <c r="P805" s="1"/>
  <c r="J806"/>
  <c r="L806" s="1"/>
  <c r="N806" s="1"/>
  <c r="K806"/>
  <c r="M806" s="1"/>
  <c r="O806"/>
  <c r="P806" s="1"/>
  <c r="J807"/>
  <c r="L807" s="1"/>
  <c r="N807" s="1"/>
  <c r="K807"/>
  <c r="M807" s="1"/>
  <c r="O807"/>
  <c r="P807" s="1"/>
  <c r="J808"/>
  <c r="L808" s="1"/>
  <c r="K808"/>
  <c r="M808" s="1"/>
  <c r="O808"/>
  <c r="P808" s="1"/>
  <c r="J809"/>
  <c r="L809" s="1"/>
  <c r="K809"/>
  <c r="M809"/>
  <c r="O809"/>
  <c r="P809" s="1"/>
  <c r="J810"/>
  <c r="L810" s="1"/>
  <c r="N810" s="1"/>
  <c r="K810"/>
  <c r="M810" s="1"/>
  <c r="O810"/>
  <c r="P810" s="1"/>
  <c r="J811"/>
  <c r="L811" s="1"/>
  <c r="K811"/>
  <c r="M811" s="1"/>
  <c r="O811"/>
  <c r="P811" s="1"/>
  <c r="J812"/>
  <c r="L812" s="1"/>
  <c r="K812"/>
  <c r="M812" s="1"/>
  <c r="O812"/>
  <c r="P812" s="1"/>
  <c r="J813"/>
  <c r="L813" s="1"/>
  <c r="K813"/>
  <c r="M813" s="1"/>
  <c r="O813"/>
  <c r="P813" s="1"/>
  <c r="J814"/>
  <c r="L814" s="1"/>
  <c r="K814"/>
  <c r="M814" s="1"/>
  <c r="O814"/>
  <c r="P814" s="1"/>
  <c r="J815"/>
  <c r="L815" s="1"/>
  <c r="K815"/>
  <c r="M815" s="1"/>
  <c r="O815"/>
  <c r="P815" s="1"/>
  <c r="J816"/>
  <c r="L816" s="1"/>
  <c r="K816"/>
  <c r="M816" s="1"/>
  <c r="O816"/>
  <c r="P816" s="1"/>
  <c r="J817"/>
  <c r="L817" s="1"/>
  <c r="K817"/>
  <c r="M817" s="1"/>
  <c r="O817"/>
  <c r="P817" s="1"/>
  <c r="J818"/>
  <c r="L818" s="1"/>
  <c r="K818"/>
  <c r="M818" s="1"/>
  <c r="O818"/>
  <c r="P818" s="1"/>
  <c r="J819"/>
  <c r="L819" s="1"/>
  <c r="K819"/>
  <c r="M819" s="1"/>
  <c r="O819"/>
  <c r="P819" s="1"/>
  <c r="J820"/>
  <c r="L820" s="1"/>
  <c r="K820"/>
  <c r="M820" s="1"/>
  <c r="O820"/>
  <c r="P820" s="1"/>
  <c r="J821"/>
  <c r="L821" s="1"/>
  <c r="K821"/>
  <c r="M821" s="1"/>
  <c r="O821"/>
  <c r="P821" s="1"/>
  <c r="J822"/>
  <c r="L822" s="1"/>
  <c r="K822"/>
  <c r="M822" s="1"/>
  <c r="O822"/>
  <c r="P822" s="1"/>
  <c r="J823"/>
  <c r="L823" s="1"/>
  <c r="K823"/>
  <c r="M823" s="1"/>
  <c r="O823"/>
  <c r="P823" s="1"/>
  <c r="J824"/>
  <c r="L824" s="1"/>
  <c r="K824"/>
  <c r="M824" s="1"/>
  <c r="O824"/>
  <c r="P824" s="1"/>
  <c r="J825"/>
  <c r="L825" s="1"/>
  <c r="K825"/>
  <c r="M825" s="1"/>
  <c r="O825"/>
  <c r="P825" s="1"/>
  <c r="J826"/>
  <c r="L826" s="1"/>
  <c r="K826"/>
  <c r="M826" s="1"/>
  <c r="O826"/>
  <c r="P826" s="1"/>
  <c r="J827"/>
  <c r="L827" s="1"/>
  <c r="K827"/>
  <c r="M827" s="1"/>
  <c r="O827"/>
  <c r="P827" s="1"/>
  <c r="J828"/>
  <c r="L828"/>
  <c r="K828"/>
  <c r="M828" s="1"/>
  <c r="O828"/>
  <c r="P828" s="1"/>
  <c r="J829"/>
  <c r="L829" s="1"/>
  <c r="K829"/>
  <c r="M829" s="1"/>
  <c r="O829"/>
  <c r="P829" s="1"/>
  <c r="J830"/>
  <c r="L830" s="1"/>
  <c r="K830"/>
  <c r="M830" s="1"/>
  <c r="O830"/>
  <c r="P830" s="1"/>
  <c r="J831"/>
  <c r="L831" s="1"/>
  <c r="K831"/>
  <c r="M831" s="1"/>
  <c r="O831"/>
  <c r="P831" s="1"/>
  <c r="J832"/>
  <c r="L832" s="1"/>
  <c r="K832"/>
  <c r="M832" s="1"/>
  <c r="O832"/>
  <c r="P832" s="1"/>
  <c r="J833"/>
  <c r="L833" s="1"/>
  <c r="K833"/>
  <c r="M833" s="1"/>
  <c r="O833"/>
  <c r="P833" s="1"/>
  <c r="J834"/>
  <c r="L834" s="1"/>
  <c r="K834"/>
  <c r="M834" s="1"/>
  <c r="O834"/>
  <c r="P834" s="1"/>
  <c r="J835"/>
  <c r="L835" s="1"/>
  <c r="K835"/>
  <c r="M835" s="1"/>
  <c r="O835"/>
  <c r="P835" s="1"/>
  <c r="J836"/>
  <c r="L836" s="1"/>
  <c r="K836"/>
  <c r="M836" s="1"/>
  <c r="O836"/>
  <c r="P836" s="1"/>
  <c r="J837"/>
  <c r="L837" s="1"/>
  <c r="N837" s="1"/>
  <c r="K837"/>
  <c r="M837" s="1"/>
  <c r="O837"/>
  <c r="P837" s="1"/>
  <c r="J838"/>
  <c r="L838" s="1"/>
  <c r="K838"/>
  <c r="M838" s="1"/>
  <c r="O838"/>
  <c r="P838"/>
  <c r="J839"/>
  <c r="L839" s="1"/>
  <c r="K839"/>
  <c r="M839" s="1"/>
  <c r="O839"/>
  <c r="P839" s="1"/>
  <c r="J840"/>
  <c r="L840" s="1"/>
  <c r="K840"/>
  <c r="M840" s="1"/>
  <c r="O840"/>
  <c r="P840" s="1"/>
  <c r="J841"/>
  <c r="L841" s="1"/>
  <c r="K841"/>
  <c r="M841" s="1"/>
  <c r="O841"/>
  <c r="P841" s="1"/>
  <c r="J842"/>
  <c r="L842" s="1"/>
  <c r="K842"/>
  <c r="M842" s="1"/>
  <c r="O842"/>
  <c r="P842" s="1"/>
  <c r="J843"/>
  <c r="L843" s="1"/>
  <c r="K843"/>
  <c r="M843" s="1"/>
  <c r="O843"/>
  <c r="P843" s="1"/>
  <c r="J844"/>
  <c r="L844" s="1"/>
  <c r="K844"/>
  <c r="M844" s="1"/>
  <c r="O844"/>
  <c r="P844" s="1"/>
  <c r="J845"/>
  <c r="L845" s="1"/>
  <c r="K845"/>
  <c r="M845" s="1"/>
  <c r="O845"/>
  <c r="P845" s="1"/>
  <c r="J846"/>
  <c r="L846" s="1"/>
  <c r="N846" s="1"/>
  <c r="K846"/>
  <c r="M846" s="1"/>
  <c r="O846"/>
  <c r="P846" s="1"/>
  <c r="J847"/>
  <c r="L847" s="1"/>
  <c r="K847"/>
  <c r="M847" s="1"/>
  <c r="O847"/>
  <c r="P847" s="1"/>
  <c r="J848"/>
  <c r="L848" s="1"/>
  <c r="K848"/>
  <c r="M848"/>
  <c r="O848"/>
  <c r="P848" s="1"/>
  <c r="J849"/>
  <c r="L849" s="1"/>
  <c r="K849"/>
  <c r="M849" s="1"/>
  <c r="O849"/>
  <c r="P849" s="1"/>
  <c r="J850"/>
  <c r="L850" s="1"/>
  <c r="K850"/>
  <c r="M850" s="1"/>
  <c r="O850"/>
  <c r="P850" s="1"/>
  <c r="J851"/>
  <c r="L851" s="1"/>
  <c r="K851"/>
  <c r="M851" s="1"/>
  <c r="O851"/>
  <c r="P851" s="1"/>
  <c r="J852"/>
  <c r="L852" s="1"/>
  <c r="K852"/>
  <c r="M852" s="1"/>
  <c r="O852"/>
  <c r="P852" s="1"/>
  <c r="J853"/>
  <c r="L853" s="1"/>
  <c r="K853"/>
  <c r="M853" s="1"/>
  <c r="O853"/>
  <c r="P853" s="1"/>
  <c r="J854"/>
  <c r="L854" s="1"/>
  <c r="N854" s="1"/>
  <c r="K854"/>
  <c r="M854" s="1"/>
  <c r="O854"/>
  <c r="P854" s="1"/>
  <c r="J855"/>
  <c r="L855" s="1"/>
  <c r="K855"/>
  <c r="M855" s="1"/>
  <c r="O855"/>
  <c r="P855"/>
  <c r="J856"/>
  <c r="L856" s="1"/>
  <c r="K856"/>
  <c r="M856" s="1"/>
  <c r="O856"/>
  <c r="P856" s="1"/>
  <c r="J857"/>
  <c r="L857" s="1"/>
  <c r="K857"/>
  <c r="M857" s="1"/>
  <c r="O857"/>
  <c r="P857" s="1"/>
  <c r="J858"/>
  <c r="L858" s="1"/>
  <c r="K858"/>
  <c r="M858" s="1"/>
  <c r="O858"/>
  <c r="P858" s="1"/>
  <c r="J859"/>
  <c r="L859" s="1"/>
  <c r="K859"/>
  <c r="M859" s="1"/>
  <c r="O859"/>
  <c r="P859" s="1"/>
  <c r="J860"/>
  <c r="L860" s="1"/>
  <c r="K860"/>
  <c r="M860" s="1"/>
  <c r="O860"/>
  <c r="P860" s="1"/>
  <c r="J861"/>
  <c r="L861"/>
  <c r="K861"/>
  <c r="M861" s="1"/>
  <c r="O861"/>
  <c r="P861" s="1"/>
  <c r="J862"/>
  <c r="L862" s="1"/>
  <c r="K862"/>
  <c r="M862" s="1"/>
  <c r="O862"/>
  <c r="P862" s="1"/>
  <c r="J863"/>
  <c r="L863" s="1"/>
  <c r="K863"/>
  <c r="M863" s="1"/>
  <c r="O863"/>
  <c r="P863" s="1"/>
  <c r="J864"/>
  <c r="L864" s="1"/>
  <c r="K864"/>
  <c r="M864" s="1"/>
  <c r="O864"/>
  <c r="P864" s="1"/>
  <c r="J865"/>
  <c r="L865" s="1"/>
  <c r="K865"/>
  <c r="M865" s="1"/>
  <c r="O865"/>
  <c r="P865" s="1"/>
  <c r="J866"/>
  <c r="L866" s="1"/>
  <c r="K866"/>
  <c r="M866" s="1"/>
  <c r="O866"/>
  <c r="P866" s="1"/>
  <c r="J867"/>
  <c r="L867" s="1"/>
  <c r="K867"/>
  <c r="M867" s="1"/>
  <c r="O867"/>
  <c r="P867" s="1"/>
  <c r="J868"/>
  <c r="L868" s="1"/>
  <c r="K868"/>
  <c r="M868" s="1"/>
  <c r="O868"/>
  <c r="P868" s="1"/>
  <c r="J869"/>
  <c r="L869" s="1"/>
  <c r="K869"/>
  <c r="M869" s="1"/>
  <c r="O869"/>
  <c r="P869" s="1"/>
  <c r="J870"/>
  <c r="L870" s="1"/>
  <c r="K870"/>
  <c r="M870" s="1"/>
  <c r="O870"/>
  <c r="P870" s="1"/>
  <c r="J871"/>
  <c r="L871" s="1"/>
  <c r="K871"/>
  <c r="M871" s="1"/>
  <c r="O871"/>
  <c r="P871" s="1"/>
  <c r="J872"/>
  <c r="L872" s="1"/>
  <c r="K872"/>
  <c r="M872" s="1"/>
  <c r="O872"/>
  <c r="P872" s="1"/>
  <c r="J873"/>
  <c r="L873" s="1"/>
  <c r="K873"/>
  <c r="M873" s="1"/>
  <c r="O873"/>
  <c r="P873" s="1"/>
  <c r="J874"/>
  <c r="L874" s="1"/>
  <c r="K874"/>
  <c r="M874" s="1"/>
  <c r="O874"/>
  <c r="P874" s="1"/>
  <c r="J875"/>
  <c r="L875" s="1"/>
  <c r="K875"/>
  <c r="M875" s="1"/>
  <c r="O875"/>
  <c r="P875" s="1"/>
  <c r="J876"/>
  <c r="L876" s="1"/>
  <c r="K876"/>
  <c r="M876" s="1"/>
  <c r="O876"/>
  <c r="P876" s="1"/>
  <c r="J877"/>
  <c r="L877" s="1"/>
  <c r="K877"/>
  <c r="M877" s="1"/>
  <c r="O877"/>
  <c r="P877" s="1"/>
  <c r="J878"/>
  <c r="L878" s="1"/>
  <c r="K878"/>
  <c r="M878" s="1"/>
  <c r="O878"/>
  <c r="P878" s="1"/>
  <c r="J879"/>
  <c r="L879" s="1"/>
  <c r="K879"/>
  <c r="M879" s="1"/>
  <c r="O879"/>
  <c r="P879" s="1"/>
  <c r="J880"/>
  <c r="L880" s="1"/>
  <c r="K880"/>
  <c r="M880" s="1"/>
  <c r="O880"/>
  <c r="P880" s="1"/>
  <c r="J881"/>
  <c r="L881" s="1"/>
  <c r="K881"/>
  <c r="M881" s="1"/>
  <c r="O881"/>
  <c r="P881" s="1"/>
  <c r="J882"/>
  <c r="L882" s="1"/>
  <c r="K882"/>
  <c r="M882" s="1"/>
  <c r="O882"/>
  <c r="P882" s="1"/>
  <c r="J883"/>
  <c r="L883" s="1"/>
  <c r="K883"/>
  <c r="M883" s="1"/>
  <c r="O883"/>
  <c r="P883" s="1"/>
  <c r="J884"/>
  <c r="L884" s="1"/>
  <c r="K884"/>
  <c r="M884"/>
  <c r="O884"/>
  <c r="P884" s="1"/>
  <c r="J885"/>
  <c r="L885" s="1"/>
  <c r="K885"/>
  <c r="M885" s="1"/>
  <c r="O885"/>
  <c r="P885" s="1"/>
  <c r="J886"/>
  <c r="L886" s="1"/>
  <c r="K886"/>
  <c r="M886" s="1"/>
  <c r="O886"/>
  <c r="P886" s="1"/>
  <c r="J887"/>
  <c r="L887" s="1"/>
  <c r="K887"/>
  <c r="M887" s="1"/>
  <c r="O887"/>
  <c r="P887" s="1"/>
  <c r="J888"/>
  <c r="L888" s="1"/>
  <c r="K888"/>
  <c r="M888" s="1"/>
  <c r="O888"/>
  <c r="P888" s="1"/>
  <c r="J889"/>
  <c r="L889" s="1"/>
  <c r="K889"/>
  <c r="M889" s="1"/>
  <c r="O889"/>
  <c r="P889" s="1"/>
  <c r="J890"/>
  <c r="L890" s="1"/>
  <c r="K890"/>
  <c r="M890" s="1"/>
  <c r="O890"/>
  <c r="P890" s="1"/>
  <c r="J891"/>
  <c r="L891" s="1"/>
  <c r="K891"/>
  <c r="M891" s="1"/>
  <c r="O891"/>
  <c r="P891" s="1"/>
  <c r="J892"/>
  <c r="L892" s="1"/>
  <c r="K892"/>
  <c r="M892" s="1"/>
  <c r="O892"/>
  <c r="P892" s="1"/>
  <c r="J893"/>
  <c r="L893" s="1"/>
  <c r="K893"/>
  <c r="M893" s="1"/>
  <c r="O893"/>
  <c r="P893" s="1"/>
  <c r="J894"/>
  <c r="L894" s="1"/>
  <c r="K894"/>
  <c r="M894" s="1"/>
  <c r="O894"/>
  <c r="P894" s="1"/>
  <c r="J895"/>
  <c r="L895" s="1"/>
  <c r="K895"/>
  <c r="M895" s="1"/>
  <c r="O895"/>
  <c r="P895" s="1"/>
  <c r="J896"/>
  <c r="L896" s="1"/>
  <c r="K896"/>
  <c r="M896" s="1"/>
  <c r="O896"/>
  <c r="P896" s="1"/>
  <c r="J897"/>
  <c r="L897" s="1"/>
  <c r="K897"/>
  <c r="M897" s="1"/>
  <c r="O897"/>
  <c r="P897" s="1"/>
  <c r="J898"/>
  <c r="L898" s="1"/>
  <c r="N898" s="1"/>
  <c r="K898"/>
  <c r="M898" s="1"/>
  <c r="O898"/>
  <c r="P898" s="1"/>
  <c r="J899"/>
  <c r="L899" s="1"/>
  <c r="K899"/>
  <c r="M899" s="1"/>
  <c r="O899"/>
  <c r="P899" s="1"/>
  <c r="J900"/>
  <c r="L900" s="1"/>
  <c r="N900" s="1"/>
  <c r="K900"/>
  <c r="M900" s="1"/>
  <c r="O900"/>
  <c r="P900" s="1"/>
  <c r="J901"/>
  <c r="L901" s="1"/>
  <c r="K901"/>
  <c r="M901" s="1"/>
  <c r="O901"/>
  <c r="P901" s="1"/>
  <c r="J902"/>
  <c r="L902" s="1"/>
  <c r="K902"/>
  <c r="M902" s="1"/>
  <c r="O902"/>
  <c r="P902" s="1"/>
  <c r="J903"/>
  <c r="L903" s="1"/>
  <c r="K903"/>
  <c r="M903" s="1"/>
  <c r="O903"/>
  <c r="P903" s="1"/>
  <c r="J904"/>
  <c r="L904" s="1"/>
  <c r="K904"/>
  <c r="M904" s="1"/>
  <c r="O904"/>
  <c r="P904" s="1"/>
  <c r="J905"/>
  <c r="L905" s="1"/>
  <c r="K905"/>
  <c r="M905" s="1"/>
  <c r="O905"/>
  <c r="P905" s="1"/>
  <c r="J906"/>
  <c r="L906" s="1"/>
  <c r="K906"/>
  <c r="M906" s="1"/>
  <c r="O906"/>
  <c r="P906" s="1"/>
  <c r="J907"/>
  <c r="L907" s="1"/>
  <c r="K907"/>
  <c r="M907"/>
  <c r="O907"/>
  <c r="P907" s="1"/>
  <c r="J908"/>
  <c r="L908" s="1"/>
  <c r="K908"/>
  <c r="M908" s="1"/>
  <c r="O908"/>
  <c r="P908"/>
  <c r="J909"/>
  <c r="L909" s="1"/>
  <c r="K909"/>
  <c r="M909" s="1"/>
  <c r="O909"/>
  <c r="P909" s="1"/>
  <c r="J910"/>
  <c r="L910"/>
  <c r="K910"/>
  <c r="M910" s="1"/>
  <c r="O910"/>
  <c r="P910" s="1"/>
  <c r="J911"/>
  <c r="L911" s="1"/>
  <c r="K911"/>
  <c r="M911"/>
  <c r="O911"/>
  <c r="P911" s="1"/>
  <c r="J912"/>
  <c r="L912" s="1"/>
  <c r="K912"/>
  <c r="M912" s="1"/>
  <c r="O912"/>
  <c r="P912"/>
  <c r="J913"/>
  <c r="L913" s="1"/>
  <c r="K913"/>
  <c r="M913" s="1"/>
  <c r="O913"/>
  <c r="P913" s="1"/>
  <c r="J914"/>
  <c r="L914" s="1"/>
  <c r="K914"/>
  <c r="M914" s="1"/>
  <c r="O914"/>
  <c r="P914" s="1"/>
  <c r="J915"/>
  <c r="L915" s="1"/>
  <c r="K915"/>
  <c r="M915" s="1"/>
  <c r="O915"/>
  <c r="P915" s="1"/>
  <c r="J916"/>
  <c r="L916" s="1"/>
  <c r="K916"/>
  <c r="M916" s="1"/>
  <c r="O916"/>
  <c r="P916" s="1"/>
  <c r="J917"/>
  <c r="L917" s="1"/>
  <c r="K917"/>
  <c r="M917" s="1"/>
  <c r="O917"/>
  <c r="P917" s="1"/>
  <c r="J918"/>
  <c r="L918" s="1"/>
  <c r="K918"/>
  <c r="M918" s="1"/>
  <c r="O918"/>
  <c r="P918" s="1"/>
  <c r="J919"/>
  <c r="L919" s="1"/>
  <c r="K919"/>
  <c r="M919" s="1"/>
  <c r="O919"/>
  <c r="P919"/>
  <c r="J920"/>
  <c r="L920" s="1"/>
  <c r="K920"/>
  <c r="M920" s="1"/>
  <c r="O920"/>
  <c r="P920" s="1"/>
  <c r="J921"/>
  <c r="L921" s="1"/>
  <c r="K921"/>
  <c r="M921" s="1"/>
  <c r="O921"/>
  <c r="P921" s="1"/>
  <c r="J922"/>
  <c r="L922" s="1"/>
  <c r="K922"/>
  <c r="M922" s="1"/>
  <c r="O922"/>
  <c r="P922" s="1"/>
  <c r="J923"/>
  <c r="L923" s="1"/>
  <c r="K923"/>
  <c r="M923" s="1"/>
  <c r="O923"/>
  <c r="P923" s="1"/>
  <c r="J924"/>
  <c r="L924" s="1"/>
  <c r="K924"/>
  <c r="M924" s="1"/>
  <c r="O924"/>
  <c r="P924" s="1"/>
  <c r="J925"/>
  <c r="L925" s="1"/>
  <c r="K925"/>
  <c r="M925" s="1"/>
  <c r="O925"/>
  <c r="P925" s="1"/>
  <c r="J926"/>
  <c r="L926" s="1"/>
  <c r="K926"/>
  <c r="M926" s="1"/>
  <c r="O926"/>
  <c r="P926"/>
  <c r="J927"/>
  <c r="L927" s="1"/>
  <c r="K927"/>
  <c r="M927" s="1"/>
  <c r="O927"/>
  <c r="P927" s="1"/>
  <c r="J928"/>
  <c r="L928" s="1"/>
  <c r="K928"/>
  <c r="M928" s="1"/>
  <c r="O928"/>
  <c r="P928" s="1"/>
  <c r="J929"/>
  <c r="L929" s="1"/>
  <c r="K929"/>
  <c r="M929" s="1"/>
  <c r="O929"/>
  <c r="P929" s="1"/>
  <c r="J930"/>
  <c r="L930" s="1"/>
  <c r="K930"/>
  <c r="M930" s="1"/>
  <c r="O930"/>
  <c r="P930" s="1"/>
  <c r="J931"/>
  <c r="L931"/>
  <c r="K931"/>
  <c r="M931" s="1"/>
  <c r="O931"/>
  <c r="P931" s="1"/>
  <c r="J932"/>
  <c r="L932" s="1"/>
  <c r="K932"/>
  <c r="M932" s="1"/>
  <c r="O932"/>
  <c r="P932" s="1"/>
  <c r="J933"/>
  <c r="L933" s="1"/>
  <c r="K933"/>
  <c r="M933" s="1"/>
  <c r="O933"/>
  <c r="P933"/>
  <c r="J934"/>
  <c r="L934" s="1"/>
  <c r="K934"/>
  <c r="M934" s="1"/>
  <c r="O934"/>
  <c r="P934" s="1"/>
  <c r="J935"/>
  <c r="L935" s="1"/>
  <c r="K935"/>
  <c r="M935" s="1"/>
  <c r="O935"/>
  <c r="P935" s="1"/>
  <c r="J936"/>
  <c r="L936" s="1"/>
  <c r="K936"/>
  <c r="M936"/>
  <c r="O936"/>
  <c r="P936" s="1"/>
  <c r="J937"/>
  <c r="L937" s="1"/>
  <c r="K937"/>
  <c r="M937" s="1"/>
  <c r="O937"/>
  <c r="P937" s="1"/>
  <c r="J938"/>
  <c r="L938" s="1"/>
  <c r="K938"/>
  <c r="M938" s="1"/>
  <c r="O938"/>
  <c r="P938" s="1"/>
  <c r="J939"/>
  <c r="L939"/>
  <c r="K939"/>
  <c r="M939" s="1"/>
  <c r="O939"/>
  <c r="P939" s="1"/>
  <c r="J940"/>
  <c r="L940" s="1"/>
  <c r="K940"/>
  <c r="M940" s="1"/>
  <c r="O940"/>
  <c r="P940" s="1"/>
  <c r="J941"/>
  <c r="L941" s="1"/>
  <c r="K941"/>
  <c r="M941" s="1"/>
  <c r="O941"/>
  <c r="P941"/>
  <c r="J942"/>
  <c r="L942" s="1"/>
  <c r="K942"/>
  <c r="M942" s="1"/>
  <c r="O942"/>
  <c r="P942" s="1"/>
  <c r="J943"/>
  <c r="L943" s="1"/>
  <c r="K943"/>
  <c r="M943" s="1"/>
  <c r="O943"/>
  <c r="P943" s="1"/>
  <c r="J944"/>
  <c r="L944" s="1"/>
  <c r="K944"/>
  <c r="M944" s="1"/>
  <c r="O944"/>
  <c r="P944" s="1"/>
  <c r="J945"/>
  <c r="L945" s="1"/>
  <c r="K945"/>
  <c r="M945" s="1"/>
  <c r="O945"/>
  <c r="P945" s="1"/>
  <c r="J946"/>
  <c r="L946" s="1"/>
  <c r="K946"/>
  <c r="M946" s="1"/>
  <c r="O946"/>
  <c r="P946" s="1"/>
  <c r="J947"/>
  <c r="L947" s="1"/>
  <c r="K947"/>
  <c r="M947" s="1"/>
  <c r="O947"/>
  <c r="P947" s="1"/>
  <c r="J948"/>
  <c r="L948" s="1"/>
  <c r="K948"/>
  <c r="M948" s="1"/>
  <c r="O948"/>
  <c r="P948" s="1"/>
  <c r="J949"/>
  <c r="L949" s="1"/>
  <c r="N949" s="1"/>
  <c r="K949"/>
  <c r="M949" s="1"/>
  <c r="O949"/>
  <c r="P949" s="1"/>
  <c r="J950"/>
  <c r="L950" s="1"/>
  <c r="K950"/>
  <c r="M950" s="1"/>
  <c r="O950"/>
  <c r="P950" s="1"/>
  <c r="J951"/>
  <c r="L951" s="1"/>
  <c r="K951"/>
  <c r="M951" s="1"/>
  <c r="O951"/>
  <c r="P951" s="1"/>
  <c r="J952"/>
  <c r="L952" s="1"/>
  <c r="K952"/>
  <c r="M952" s="1"/>
  <c r="O952"/>
  <c r="P952" s="1"/>
  <c r="J953"/>
  <c r="L953" s="1"/>
  <c r="K953"/>
  <c r="M953" s="1"/>
  <c r="O953"/>
  <c r="P953" s="1"/>
  <c r="J954"/>
  <c r="L954" s="1"/>
  <c r="K954"/>
  <c r="M954" s="1"/>
  <c r="O954"/>
  <c r="P954" s="1"/>
  <c r="J955"/>
  <c r="L955" s="1"/>
  <c r="K955"/>
  <c r="M955"/>
  <c r="O955"/>
  <c r="P955" s="1"/>
  <c r="J956"/>
  <c r="L956" s="1"/>
  <c r="K956"/>
  <c r="M956" s="1"/>
  <c r="O956"/>
  <c r="P956" s="1"/>
  <c r="J957"/>
  <c r="L957" s="1"/>
  <c r="K957"/>
  <c r="M957" s="1"/>
  <c r="O957"/>
  <c r="P957" s="1"/>
  <c r="J958"/>
  <c r="L958" s="1"/>
  <c r="K958"/>
  <c r="M958" s="1"/>
  <c r="O958"/>
  <c r="P958" s="1"/>
  <c r="J959"/>
  <c r="L959" s="1"/>
  <c r="K959"/>
  <c r="M959" s="1"/>
  <c r="O959"/>
  <c r="P959" s="1"/>
  <c r="J960"/>
  <c r="L960" s="1"/>
  <c r="K960"/>
  <c r="M960" s="1"/>
  <c r="O960"/>
  <c r="P960" s="1"/>
  <c r="J961"/>
  <c r="L961" s="1"/>
  <c r="K961"/>
  <c r="M961" s="1"/>
  <c r="O961"/>
  <c r="P961" s="1"/>
  <c r="J962"/>
  <c r="L962" s="1"/>
  <c r="K962"/>
  <c r="M962" s="1"/>
  <c r="O962"/>
  <c r="P962" s="1"/>
  <c r="J963"/>
  <c r="L963" s="1"/>
  <c r="K963"/>
  <c r="M963" s="1"/>
  <c r="O963"/>
  <c r="P963" s="1"/>
  <c r="J964"/>
  <c r="L964" s="1"/>
  <c r="K964"/>
  <c r="M964" s="1"/>
  <c r="O964"/>
  <c r="P964" s="1"/>
  <c r="J965"/>
  <c r="L965" s="1"/>
  <c r="K965"/>
  <c r="M965" s="1"/>
  <c r="O965"/>
  <c r="P965" s="1"/>
  <c r="J966"/>
  <c r="L966" s="1"/>
  <c r="K966"/>
  <c r="M966" s="1"/>
  <c r="O966"/>
  <c r="P966" s="1"/>
  <c r="J967"/>
  <c r="L967" s="1"/>
  <c r="K967"/>
  <c r="M967" s="1"/>
  <c r="O967"/>
  <c r="P967" s="1"/>
  <c r="J968"/>
  <c r="L968" s="1"/>
  <c r="K968"/>
  <c r="M968" s="1"/>
  <c r="O968"/>
  <c r="P968" s="1"/>
  <c r="J969"/>
  <c r="L969" s="1"/>
  <c r="K969"/>
  <c r="M969" s="1"/>
  <c r="O969"/>
  <c r="P969" s="1"/>
  <c r="J970"/>
  <c r="L970" s="1"/>
  <c r="K970"/>
  <c r="M970" s="1"/>
  <c r="O970"/>
  <c r="P970" s="1"/>
  <c r="J971"/>
  <c r="L971" s="1"/>
  <c r="K971"/>
  <c r="M971" s="1"/>
  <c r="O971"/>
  <c r="P971" s="1"/>
  <c r="J972"/>
  <c r="L972" s="1"/>
  <c r="K972"/>
  <c r="M972" s="1"/>
  <c r="O972"/>
  <c r="P972" s="1"/>
  <c r="J973"/>
  <c r="L973" s="1"/>
  <c r="K973"/>
  <c r="M973" s="1"/>
  <c r="O973"/>
  <c r="P973" s="1"/>
  <c r="J974"/>
  <c r="L974" s="1"/>
  <c r="K974"/>
  <c r="M974" s="1"/>
  <c r="O974"/>
  <c r="P974" s="1"/>
  <c r="J975"/>
  <c r="L975" s="1"/>
  <c r="K975"/>
  <c r="M975" s="1"/>
  <c r="O975"/>
  <c r="P975" s="1"/>
  <c r="J976"/>
  <c r="L976" s="1"/>
  <c r="K976"/>
  <c r="M976" s="1"/>
  <c r="O976"/>
  <c r="P976" s="1"/>
  <c r="J977"/>
  <c r="L977" s="1"/>
  <c r="K977"/>
  <c r="M977" s="1"/>
  <c r="O977"/>
  <c r="P977" s="1"/>
  <c r="J978"/>
  <c r="L978" s="1"/>
  <c r="K978"/>
  <c r="M978" s="1"/>
  <c r="O978"/>
  <c r="P978" s="1"/>
  <c r="J979"/>
  <c r="L979" s="1"/>
  <c r="K979"/>
  <c r="M979"/>
  <c r="O979"/>
  <c r="P979" s="1"/>
  <c r="J980"/>
  <c r="L980" s="1"/>
  <c r="K980"/>
  <c r="M980" s="1"/>
  <c r="O980"/>
  <c r="P980" s="1"/>
  <c r="J981"/>
  <c r="L981" s="1"/>
  <c r="K981"/>
  <c r="M981" s="1"/>
  <c r="O981"/>
  <c r="P981" s="1"/>
  <c r="J982"/>
  <c r="L982" s="1"/>
  <c r="K982"/>
  <c r="M982" s="1"/>
  <c r="O982"/>
  <c r="P982" s="1"/>
  <c r="J983"/>
  <c r="L983" s="1"/>
  <c r="K983"/>
  <c r="M983"/>
  <c r="O983"/>
  <c r="P983" s="1"/>
  <c r="J984"/>
  <c r="L984" s="1"/>
  <c r="K984"/>
  <c r="M984" s="1"/>
  <c r="O984"/>
  <c r="P984" s="1"/>
  <c r="J985"/>
  <c r="L985" s="1"/>
  <c r="K985"/>
  <c r="M985" s="1"/>
  <c r="O985"/>
  <c r="P985" s="1"/>
  <c r="J986"/>
  <c r="L986" s="1"/>
  <c r="K986"/>
  <c r="M986" s="1"/>
  <c r="O986"/>
  <c r="P986" s="1"/>
  <c r="J987"/>
  <c r="L987" s="1"/>
  <c r="K987"/>
  <c r="M987"/>
  <c r="O987"/>
  <c r="P987" s="1"/>
  <c r="J988"/>
  <c r="L988" s="1"/>
  <c r="K988"/>
  <c r="M988" s="1"/>
  <c r="O988"/>
  <c r="P988" s="1"/>
  <c r="J989"/>
  <c r="L989" s="1"/>
  <c r="K989"/>
  <c r="M989" s="1"/>
  <c r="O989"/>
  <c r="P989" s="1"/>
  <c r="J990"/>
  <c r="L990" s="1"/>
  <c r="K990"/>
  <c r="M990" s="1"/>
  <c r="O990"/>
  <c r="P990" s="1"/>
  <c r="J991"/>
  <c r="L991" s="1"/>
  <c r="K991"/>
  <c r="M991" s="1"/>
  <c r="O991"/>
  <c r="P991" s="1"/>
  <c r="J992"/>
  <c r="L992" s="1"/>
  <c r="K992"/>
  <c r="M992" s="1"/>
  <c r="O992"/>
  <c r="P992" s="1"/>
  <c r="J993"/>
  <c r="L993" s="1"/>
  <c r="K993"/>
  <c r="M993" s="1"/>
  <c r="O993"/>
  <c r="P993" s="1"/>
  <c r="J994"/>
  <c r="L994" s="1"/>
  <c r="K994"/>
  <c r="M994" s="1"/>
  <c r="O994"/>
  <c r="P994" s="1"/>
  <c r="J995"/>
  <c r="L995" s="1"/>
  <c r="K995"/>
  <c r="M995" s="1"/>
  <c r="O995"/>
  <c r="P995" s="1"/>
  <c r="J996"/>
  <c r="L996" s="1"/>
  <c r="K996"/>
  <c r="M996" s="1"/>
  <c r="O996"/>
  <c r="P996" s="1"/>
  <c r="J997"/>
  <c r="L997" s="1"/>
  <c r="K997"/>
  <c r="M997" s="1"/>
  <c r="O997"/>
  <c r="P997" s="1"/>
  <c r="J998"/>
  <c r="L998" s="1"/>
  <c r="K998"/>
  <c r="M998" s="1"/>
  <c r="O998"/>
  <c r="P998" s="1"/>
  <c r="J999"/>
  <c r="L999" s="1"/>
  <c r="K999"/>
  <c r="M999" s="1"/>
  <c r="O999"/>
  <c r="P999" s="1"/>
  <c r="J1000"/>
  <c r="L1000" s="1"/>
  <c r="K1000"/>
  <c r="M1000" s="1"/>
  <c r="N1000" s="1"/>
  <c r="O1000"/>
  <c r="P1000" s="1"/>
  <c r="J1001"/>
  <c r="L1001" s="1"/>
  <c r="K1001"/>
  <c r="M1001" s="1"/>
  <c r="O1001"/>
  <c r="P1001" s="1"/>
  <c r="J1002"/>
  <c r="L1002" s="1"/>
  <c r="K1002"/>
  <c r="M1002" s="1"/>
  <c r="O1002"/>
  <c r="P1002" s="1"/>
  <c r="J1003"/>
  <c r="L1003" s="1"/>
  <c r="K1003"/>
  <c r="M1003" s="1"/>
  <c r="O1003"/>
  <c r="P1003" s="1"/>
  <c r="J1004"/>
  <c r="L1004" s="1"/>
  <c r="K1004"/>
  <c r="M1004" s="1"/>
  <c r="O1004"/>
  <c r="P1004"/>
  <c r="J1005"/>
  <c r="L1005" s="1"/>
  <c r="K1005"/>
  <c r="M1005" s="1"/>
  <c r="O1005"/>
  <c r="P1005" s="1"/>
  <c r="J1006"/>
  <c r="L1006" s="1"/>
  <c r="K1006"/>
  <c r="M1006" s="1"/>
  <c r="O1006"/>
  <c r="P1006" s="1"/>
  <c r="J1007"/>
  <c r="L1007" s="1"/>
  <c r="K1007"/>
  <c r="M1007" s="1"/>
  <c r="O1007"/>
  <c r="P1007" s="1"/>
  <c r="J1008"/>
  <c r="L1008" s="1"/>
  <c r="K1008"/>
  <c r="M1008" s="1"/>
  <c r="O1008"/>
  <c r="P1008" s="1"/>
  <c r="J1009"/>
  <c r="L1009" s="1"/>
  <c r="K1009"/>
  <c r="M1009" s="1"/>
  <c r="O1009"/>
  <c r="P1009" s="1"/>
  <c r="J1010"/>
  <c r="L1010" s="1"/>
  <c r="K1010"/>
  <c r="M1010" s="1"/>
  <c r="O1010"/>
  <c r="P1010" s="1"/>
  <c r="J1011"/>
  <c r="L1011" s="1"/>
  <c r="K1011"/>
  <c r="M1011" s="1"/>
  <c r="O1011"/>
  <c r="P1011" s="1"/>
  <c r="J1012"/>
  <c r="L1012" s="1"/>
  <c r="K1012"/>
  <c r="M1012"/>
  <c r="O1012"/>
  <c r="P1012" s="1"/>
  <c r="J1013"/>
  <c r="L1013" s="1"/>
  <c r="K1013"/>
  <c r="M1013" s="1"/>
  <c r="O1013"/>
  <c r="P1013" s="1"/>
  <c r="J1014"/>
  <c r="L1014" s="1"/>
  <c r="K1014"/>
  <c r="M1014"/>
  <c r="O1014"/>
  <c r="P1014" s="1"/>
  <c r="J1015"/>
  <c r="L1015" s="1"/>
  <c r="K1015"/>
  <c r="M1015" s="1"/>
  <c r="O1015"/>
  <c r="P1015" s="1"/>
  <c r="J1016"/>
  <c r="L1016" s="1"/>
  <c r="K1016"/>
  <c r="M1016" s="1"/>
  <c r="O1016"/>
  <c r="P1016" s="1"/>
  <c r="J1017"/>
  <c r="L1017" s="1"/>
  <c r="K1017"/>
  <c r="M1017" s="1"/>
  <c r="O1017"/>
  <c r="P1017" s="1"/>
  <c r="J1018"/>
  <c r="L1018" s="1"/>
  <c r="K1018"/>
  <c r="M1018" s="1"/>
  <c r="O1018"/>
  <c r="P1018" s="1"/>
  <c r="J1019"/>
  <c r="L1019" s="1"/>
  <c r="K1019"/>
  <c r="M1019" s="1"/>
  <c r="O1019"/>
  <c r="P1019" s="1"/>
  <c r="J1020"/>
  <c r="L1020" s="1"/>
  <c r="K1020"/>
  <c r="M1020" s="1"/>
  <c r="O1020"/>
  <c r="P1020" s="1"/>
  <c r="J1021"/>
  <c r="L1021" s="1"/>
  <c r="K1021"/>
  <c r="M1021" s="1"/>
  <c r="O1021"/>
  <c r="P1021" s="1"/>
  <c r="J1022"/>
  <c r="L1022" s="1"/>
  <c r="K1022"/>
  <c r="M1022" s="1"/>
  <c r="O1022"/>
  <c r="P1022" s="1"/>
  <c r="J1023"/>
  <c r="L1023" s="1"/>
  <c r="K1023"/>
  <c r="M1023"/>
  <c r="O1023"/>
  <c r="P1023" s="1"/>
  <c r="J1024"/>
  <c r="L1024" s="1"/>
  <c r="K1024"/>
  <c r="M1024" s="1"/>
  <c r="O1024"/>
  <c r="P1024" s="1"/>
  <c r="J1025"/>
  <c r="L1025" s="1"/>
  <c r="K1025"/>
  <c r="M1025" s="1"/>
  <c r="O1025"/>
  <c r="P1025" s="1"/>
  <c r="J1026"/>
  <c r="L1026" s="1"/>
  <c r="K1026"/>
  <c r="M1026" s="1"/>
  <c r="O1026"/>
  <c r="P1026" s="1"/>
  <c r="J1027"/>
  <c r="L1027" s="1"/>
  <c r="K1027"/>
  <c r="M1027"/>
  <c r="O1027"/>
  <c r="P1027" s="1"/>
  <c r="J1028"/>
  <c r="L1028" s="1"/>
  <c r="K1028"/>
  <c r="M1028" s="1"/>
  <c r="O1028"/>
  <c r="P1028" s="1"/>
  <c r="J1029"/>
  <c r="L1029" s="1"/>
  <c r="K1029"/>
  <c r="M1029" s="1"/>
  <c r="O1029"/>
  <c r="P1029" s="1"/>
  <c r="J1030"/>
  <c r="L1030" s="1"/>
  <c r="K1030"/>
  <c r="M1030" s="1"/>
  <c r="O1030"/>
  <c r="P1030"/>
  <c r="J1031"/>
  <c r="L1031" s="1"/>
  <c r="K1031"/>
  <c r="M1031" s="1"/>
  <c r="O1031"/>
  <c r="P1031" s="1"/>
  <c r="J1032"/>
  <c r="L1032" s="1"/>
  <c r="K1032"/>
  <c r="M1032" s="1"/>
  <c r="O1032"/>
  <c r="P1032"/>
  <c r="J1033"/>
  <c r="L1033" s="1"/>
  <c r="K1033"/>
  <c r="M1033" s="1"/>
  <c r="O1033"/>
  <c r="P1033" s="1"/>
  <c r="J1034"/>
  <c r="L1034"/>
  <c r="K1034"/>
  <c r="M1034" s="1"/>
  <c r="O1034"/>
  <c r="P1034" s="1"/>
  <c r="J1035"/>
  <c r="L1035" s="1"/>
  <c r="K1035"/>
  <c r="M1035"/>
  <c r="O1035"/>
  <c r="P1035" s="1"/>
  <c r="J1036"/>
  <c r="L1036" s="1"/>
  <c r="K1036"/>
  <c r="M1036" s="1"/>
  <c r="O1036"/>
  <c r="P1036" s="1"/>
  <c r="J1037"/>
  <c r="L1037" s="1"/>
  <c r="K1037"/>
  <c r="M1037" s="1"/>
  <c r="O1037"/>
  <c r="P1037" s="1"/>
  <c r="J1038"/>
  <c r="L1038" s="1"/>
  <c r="K1038"/>
  <c r="M1038" s="1"/>
  <c r="O1038"/>
  <c r="P1038" s="1"/>
  <c r="J1039"/>
  <c r="L1039"/>
  <c r="K1039"/>
  <c r="M1039" s="1"/>
  <c r="O1039"/>
  <c r="P1039" s="1"/>
  <c r="J1040"/>
  <c r="L1040" s="1"/>
  <c r="K1040"/>
  <c r="M1040"/>
  <c r="O1040"/>
  <c r="P1040" s="1"/>
  <c r="J1041"/>
  <c r="L1041" s="1"/>
  <c r="K1041"/>
  <c r="M1041" s="1"/>
  <c r="O1041"/>
  <c r="P1041"/>
  <c r="J1042"/>
  <c r="L1042" s="1"/>
  <c r="K1042"/>
  <c r="M1042" s="1"/>
  <c r="O1042"/>
  <c r="P1042" s="1"/>
  <c r="J1043"/>
  <c r="L1043"/>
  <c r="K1043"/>
  <c r="M1043" s="1"/>
  <c r="O1043"/>
  <c r="P1043" s="1"/>
  <c r="J1044"/>
  <c r="L1044" s="1"/>
  <c r="K1044"/>
  <c r="M1044" s="1"/>
  <c r="O1044"/>
  <c r="P1044" s="1"/>
  <c r="J1045"/>
  <c r="L1045" s="1"/>
  <c r="K1045"/>
  <c r="M1045" s="1"/>
  <c r="O1045"/>
  <c r="P1045" s="1"/>
  <c r="J1046"/>
  <c r="L1046" s="1"/>
  <c r="K1046"/>
  <c r="M1046" s="1"/>
  <c r="O1046"/>
  <c r="P1046" s="1"/>
  <c r="J1047"/>
  <c r="L1047" s="1"/>
  <c r="K1047"/>
  <c r="M1047" s="1"/>
  <c r="O1047"/>
  <c r="P1047" s="1"/>
  <c r="J1048"/>
  <c r="L1048" s="1"/>
  <c r="K1048"/>
  <c r="M1048" s="1"/>
  <c r="O1048"/>
  <c r="P1048" s="1"/>
  <c r="J1049"/>
  <c r="L1049" s="1"/>
  <c r="K1049"/>
  <c r="M1049" s="1"/>
  <c r="O1049"/>
  <c r="P1049" s="1"/>
  <c r="J1050"/>
  <c r="L1050" s="1"/>
  <c r="K1050"/>
  <c r="M1050" s="1"/>
  <c r="O1050"/>
  <c r="P1050" s="1"/>
  <c r="J1051"/>
  <c r="L1051" s="1"/>
  <c r="K1051"/>
  <c r="M1051" s="1"/>
  <c r="O1051"/>
  <c r="P1051" s="1"/>
  <c r="J1052"/>
  <c r="L1052" s="1"/>
  <c r="K1052"/>
  <c r="M1052" s="1"/>
  <c r="O1052"/>
  <c r="P1052" s="1"/>
  <c r="J1053"/>
  <c r="L1053" s="1"/>
  <c r="K1053"/>
  <c r="M1053" s="1"/>
  <c r="O1053"/>
  <c r="P1053" s="1"/>
  <c r="J1054"/>
  <c r="L1054" s="1"/>
  <c r="K1054"/>
  <c r="M1054" s="1"/>
  <c r="O1054"/>
  <c r="P1054" s="1"/>
  <c r="J1055"/>
  <c r="L1055" s="1"/>
  <c r="K1055"/>
  <c r="M1055" s="1"/>
  <c r="O1055"/>
  <c r="P1055" s="1"/>
  <c r="J1056"/>
  <c r="L1056" s="1"/>
  <c r="K1056"/>
  <c r="M1056" s="1"/>
  <c r="O1056"/>
  <c r="P1056" s="1"/>
  <c r="J1057"/>
  <c r="L1057" s="1"/>
  <c r="N1057" s="1"/>
  <c r="K1057"/>
  <c r="M1057" s="1"/>
  <c r="O1057"/>
  <c r="P1057" s="1"/>
  <c r="J1058"/>
  <c r="L1058" s="1"/>
  <c r="K1058"/>
  <c r="M1058" s="1"/>
  <c r="O1058"/>
  <c r="P1058" s="1"/>
  <c r="J1059"/>
  <c r="L1059" s="1"/>
  <c r="K1059"/>
  <c r="M1059" s="1"/>
  <c r="O1059"/>
  <c r="P1059" s="1"/>
  <c r="J1060"/>
  <c r="L1060" s="1"/>
  <c r="K1060"/>
  <c r="M1060" s="1"/>
  <c r="O1060"/>
  <c r="P1060" s="1"/>
  <c r="J1061"/>
  <c r="L1061" s="1"/>
  <c r="K1061"/>
  <c r="M1061" s="1"/>
  <c r="O1061"/>
  <c r="P1061" s="1"/>
  <c r="J1062"/>
  <c r="L1062" s="1"/>
  <c r="K1062"/>
  <c r="M1062" s="1"/>
  <c r="O1062"/>
  <c r="P1062" s="1"/>
  <c r="J1063"/>
  <c r="L1063" s="1"/>
  <c r="K1063"/>
  <c r="M1063" s="1"/>
  <c r="O1063"/>
  <c r="P1063" s="1"/>
  <c r="J1064"/>
  <c r="L1064" s="1"/>
  <c r="K1064"/>
  <c r="M1064" s="1"/>
  <c r="O1064"/>
  <c r="P1064" s="1"/>
  <c r="J1065"/>
  <c r="L1065" s="1"/>
  <c r="K1065"/>
  <c r="M1065" s="1"/>
  <c r="O1065"/>
  <c r="P1065" s="1"/>
  <c r="J1066"/>
  <c r="L1066" s="1"/>
  <c r="K1066"/>
  <c r="M1066" s="1"/>
  <c r="O1066"/>
  <c r="P1066" s="1"/>
  <c r="J1067"/>
  <c r="L1067" s="1"/>
  <c r="K1067"/>
  <c r="M1067" s="1"/>
  <c r="O1067"/>
  <c r="P1067" s="1"/>
  <c r="J1068"/>
  <c r="L1068" s="1"/>
  <c r="K1068"/>
  <c r="M1068" s="1"/>
  <c r="O1068"/>
  <c r="P1068" s="1"/>
  <c r="J1069"/>
  <c r="L1069" s="1"/>
  <c r="K1069"/>
  <c r="M1069" s="1"/>
  <c r="O1069"/>
  <c r="P1069" s="1"/>
  <c r="J1070"/>
  <c r="L1070" s="1"/>
  <c r="K1070"/>
  <c r="M1070" s="1"/>
  <c r="O1070"/>
  <c r="P1070" s="1"/>
  <c r="J1071"/>
  <c r="L1071" s="1"/>
  <c r="K1071"/>
  <c r="M1071" s="1"/>
  <c r="O1071"/>
  <c r="P1071" s="1"/>
  <c r="J1072"/>
  <c r="L1072" s="1"/>
  <c r="K1072"/>
  <c r="M1072" s="1"/>
  <c r="O1072"/>
  <c r="P1072" s="1"/>
  <c r="J1073"/>
  <c r="L1073" s="1"/>
  <c r="K1073"/>
  <c r="M1073" s="1"/>
  <c r="O1073"/>
  <c r="P1073" s="1"/>
  <c r="J1074"/>
  <c r="L1074" s="1"/>
  <c r="K1074"/>
  <c r="M1074" s="1"/>
  <c r="O1074"/>
  <c r="P1074" s="1"/>
  <c r="J1075"/>
  <c r="L1075" s="1"/>
  <c r="K1075"/>
  <c r="M1075" s="1"/>
  <c r="O1075"/>
  <c r="P1075" s="1"/>
  <c r="J1076"/>
  <c r="L1076" s="1"/>
  <c r="K1076"/>
  <c r="M1076" s="1"/>
  <c r="O1076"/>
  <c r="P1076" s="1"/>
  <c r="J1077"/>
  <c r="L1077" s="1"/>
  <c r="K1077"/>
  <c r="M1077" s="1"/>
  <c r="O1077"/>
  <c r="P1077" s="1"/>
  <c r="J1078"/>
  <c r="L1078" s="1"/>
  <c r="K1078"/>
  <c r="M1078" s="1"/>
  <c r="O1078"/>
  <c r="P1078" s="1"/>
  <c r="J1079"/>
  <c r="L1079" s="1"/>
  <c r="K1079"/>
  <c r="M1079" s="1"/>
  <c r="O1079"/>
  <c r="P1079" s="1"/>
  <c r="J1080"/>
  <c r="L1080" s="1"/>
  <c r="K1080"/>
  <c r="M1080" s="1"/>
  <c r="O1080"/>
  <c r="P1080" s="1"/>
  <c r="J1081"/>
  <c r="L1081" s="1"/>
  <c r="K1081"/>
  <c r="M1081" s="1"/>
  <c r="O1081"/>
  <c r="P1081" s="1"/>
  <c r="J1082"/>
  <c r="L1082" s="1"/>
  <c r="K1082"/>
  <c r="M1082" s="1"/>
  <c r="O1082"/>
  <c r="P1082" s="1"/>
  <c r="J1083"/>
  <c r="L1083" s="1"/>
  <c r="K1083"/>
  <c r="M1083" s="1"/>
  <c r="N1083" s="1"/>
  <c r="O1083"/>
  <c r="P1083" s="1"/>
  <c r="J1084"/>
  <c r="L1084" s="1"/>
  <c r="K1084"/>
  <c r="M1084" s="1"/>
  <c r="O1084"/>
  <c r="P1084" s="1"/>
  <c r="J1085"/>
  <c r="L1085" s="1"/>
  <c r="K1085"/>
  <c r="M1085" s="1"/>
  <c r="O1085"/>
  <c r="P1085" s="1"/>
  <c r="J1086"/>
  <c r="L1086" s="1"/>
  <c r="K1086"/>
  <c r="M1086" s="1"/>
  <c r="O1086"/>
  <c r="P1086" s="1"/>
  <c r="J1087"/>
  <c r="L1087" s="1"/>
  <c r="K1087"/>
  <c r="M1087" s="1"/>
  <c r="O1087"/>
  <c r="P1087" s="1"/>
  <c r="J1088"/>
  <c r="L1088" s="1"/>
  <c r="N1088" s="1"/>
  <c r="K1088"/>
  <c r="M1088" s="1"/>
  <c r="O1088"/>
  <c r="P1088" s="1"/>
  <c r="J1089"/>
  <c r="L1089" s="1"/>
  <c r="K1089"/>
  <c r="M1089" s="1"/>
  <c r="O1089"/>
  <c r="P1089" s="1"/>
  <c r="J1090"/>
  <c r="L1090" s="1"/>
  <c r="K1090"/>
  <c r="M1090" s="1"/>
  <c r="O1090"/>
  <c r="P1090" s="1"/>
  <c r="J1091"/>
  <c r="L1091" s="1"/>
  <c r="K1091"/>
  <c r="M1091"/>
  <c r="O1091"/>
  <c r="P1091" s="1"/>
  <c r="J1092"/>
  <c r="L1092" s="1"/>
  <c r="K1092"/>
  <c r="M1092" s="1"/>
  <c r="O1092"/>
  <c r="P1092" s="1"/>
  <c r="J1093"/>
  <c r="L1093" s="1"/>
  <c r="K1093"/>
  <c r="M1093" s="1"/>
  <c r="N1093" s="1"/>
  <c r="O1093"/>
  <c r="P1093" s="1"/>
  <c r="J1094"/>
  <c r="L1094" s="1"/>
  <c r="K1094"/>
  <c r="M1094" s="1"/>
  <c r="O1094"/>
  <c r="P1094" s="1"/>
  <c r="J1095"/>
  <c r="L1095" s="1"/>
  <c r="K1095"/>
  <c r="M1095" s="1"/>
  <c r="O1095"/>
  <c r="P1095" s="1"/>
  <c r="J1096"/>
  <c r="L1096" s="1"/>
  <c r="K1096"/>
  <c r="M1096" s="1"/>
  <c r="O1096"/>
  <c r="P1096"/>
  <c r="J1097"/>
  <c r="L1097" s="1"/>
  <c r="K1097"/>
  <c r="M1097" s="1"/>
  <c r="O1097"/>
  <c r="P1097" s="1"/>
  <c r="J1098"/>
  <c r="L1098" s="1"/>
  <c r="K1098"/>
  <c r="M1098" s="1"/>
  <c r="O1098"/>
  <c r="P1098" s="1"/>
  <c r="J1099"/>
  <c r="L1099" s="1"/>
  <c r="K1099"/>
  <c r="M1099" s="1"/>
  <c r="O1099"/>
  <c r="P1099" s="1"/>
  <c r="J1100"/>
  <c r="L1100" s="1"/>
  <c r="K1100"/>
  <c r="M1100" s="1"/>
  <c r="O1100"/>
  <c r="P1100" s="1"/>
  <c r="J1101"/>
  <c r="L1101" s="1"/>
  <c r="K1101"/>
  <c r="M1101"/>
  <c r="N1101" s="1"/>
  <c r="O1101"/>
  <c r="P1101" s="1"/>
  <c r="J1102"/>
  <c r="L1102" s="1"/>
  <c r="K1102"/>
  <c r="M1102" s="1"/>
  <c r="N1102" s="1"/>
  <c r="O1102"/>
  <c r="P1102" s="1"/>
  <c r="J1103"/>
  <c r="L1103" s="1"/>
  <c r="K1103"/>
  <c r="M1103" s="1"/>
  <c r="O1103"/>
  <c r="P1103" s="1"/>
  <c r="J1104"/>
  <c r="L1104" s="1"/>
  <c r="K1104"/>
  <c r="M1104" s="1"/>
  <c r="O1104"/>
  <c r="P1104" s="1"/>
  <c r="J1105"/>
  <c r="L1105" s="1"/>
  <c r="K1105"/>
  <c r="M1105" s="1"/>
  <c r="O1105"/>
  <c r="P1105" s="1"/>
  <c r="J1106"/>
  <c r="L1106" s="1"/>
  <c r="K1106"/>
  <c r="M1106" s="1"/>
  <c r="O1106"/>
  <c r="P1106"/>
  <c r="J1107"/>
  <c r="L1107" s="1"/>
  <c r="K1107"/>
  <c r="M1107" s="1"/>
  <c r="O1107"/>
  <c r="P1107" s="1"/>
  <c r="J1108"/>
  <c r="L1108" s="1"/>
  <c r="K1108"/>
  <c r="M1108" s="1"/>
  <c r="O1108"/>
  <c r="P1108" s="1"/>
  <c r="J1109"/>
  <c r="L1109" s="1"/>
  <c r="K1109"/>
  <c r="M1109" s="1"/>
  <c r="O1109"/>
  <c r="P1109" s="1"/>
  <c r="J1110"/>
  <c r="L1110" s="1"/>
  <c r="K1110"/>
  <c r="M1110" s="1"/>
  <c r="O1110"/>
  <c r="P1110" s="1"/>
  <c r="J1111"/>
  <c r="L1111" s="1"/>
  <c r="K1111"/>
  <c r="M1111" s="1"/>
  <c r="O1111"/>
  <c r="P1111" s="1"/>
  <c r="J1112"/>
  <c r="L1112" s="1"/>
  <c r="K1112"/>
  <c r="M1112" s="1"/>
  <c r="O1112"/>
  <c r="P1112" s="1"/>
  <c r="J1113"/>
  <c r="L1113" s="1"/>
  <c r="K1113"/>
  <c r="M1113" s="1"/>
  <c r="O1113"/>
  <c r="P1113" s="1"/>
  <c r="J1114"/>
  <c r="L1114" s="1"/>
  <c r="K1114"/>
  <c r="M1114" s="1"/>
  <c r="O1114"/>
  <c r="P1114" s="1"/>
  <c r="J1115"/>
  <c r="L1115" s="1"/>
  <c r="K1115"/>
  <c r="M1115" s="1"/>
  <c r="O1115"/>
  <c r="P1115" s="1"/>
  <c r="J1116"/>
  <c r="L1116" s="1"/>
  <c r="K1116"/>
  <c r="M1116"/>
  <c r="O1116"/>
  <c r="P1116" s="1"/>
  <c r="J1117"/>
  <c r="L1117" s="1"/>
  <c r="K1117"/>
  <c r="M1117" s="1"/>
  <c r="O1117"/>
  <c r="P1117" s="1"/>
  <c r="J1118"/>
  <c r="L1118" s="1"/>
  <c r="K1118"/>
  <c r="M1118" s="1"/>
  <c r="O1118"/>
  <c r="P1118" s="1"/>
  <c r="J1119"/>
  <c r="L1119" s="1"/>
  <c r="N1119" s="1"/>
  <c r="K1119"/>
  <c r="M1119" s="1"/>
  <c r="O1119"/>
  <c r="P1119" s="1"/>
  <c r="J1120"/>
  <c r="L1120"/>
  <c r="K1120"/>
  <c r="M1120" s="1"/>
  <c r="O1120"/>
  <c r="P1120" s="1"/>
  <c r="J1121"/>
  <c r="L1121" s="1"/>
  <c r="K1121"/>
  <c r="M1121"/>
  <c r="O1121"/>
  <c r="P1121" s="1"/>
  <c r="J1122"/>
  <c r="L1122" s="1"/>
  <c r="N1122" s="1"/>
  <c r="K1122"/>
  <c r="M1122" s="1"/>
  <c r="O1122"/>
  <c r="P1122" s="1"/>
  <c r="J1123"/>
  <c r="L1123" s="1"/>
  <c r="K1123"/>
  <c r="M1123" s="1"/>
  <c r="O1123"/>
  <c r="P1123" s="1"/>
  <c r="J1124"/>
  <c r="L1124" s="1"/>
  <c r="K1124"/>
  <c r="M1124" s="1"/>
  <c r="O1124"/>
  <c r="P1124" s="1"/>
  <c r="J1125"/>
  <c r="L1125" s="1"/>
  <c r="K1125"/>
  <c r="M1125" s="1"/>
  <c r="O1125"/>
  <c r="P1125" s="1"/>
  <c r="J1126"/>
  <c r="L1126" s="1"/>
  <c r="K1126"/>
  <c r="M1126" s="1"/>
  <c r="O1126"/>
  <c r="P1126" s="1"/>
  <c r="J1127"/>
  <c r="L1127" s="1"/>
  <c r="K1127"/>
  <c r="M1127" s="1"/>
  <c r="O1127"/>
  <c r="P1127" s="1"/>
  <c r="J1128"/>
  <c r="L1128" s="1"/>
  <c r="K1128"/>
  <c r="M1128" s="1"/>
  <c r="O1128"/>
  <c r="P1128" s="1"/>
  <c r="J1129"/>
  <c r="L1129" s="1"/>
  <c r="K1129"/>
  <c r="M1129" s="1"/>
  <c r="O1129"/>
  <c r="P1129" s="1"/>
  <c r="J1130"/>
  <c r="L1130" s="1"/>
  <c r="K1130"/>
  <c r="M1130" s="1"/>
  <c r="O1130"/>
  <c r="P1130" s="1"/>
  <c r="J1131"/>
  <c r="L1131" s="1"/>
  <c r="K1131"/>
  <c r="M1131" s="1"/>
  <c r="O1131"/>
  <c r="P1131" s="1"/>
  <c r="J1132"/>
  <c r="L1132" s="1"/>
  <c r="K1132"/>
  <c r="M1132" s="1"/>
  <c r="O1132"/>
  <c r="P1132" s="1"/>
  <c r="J1133"/>
  <c r="L1133" s="1"/>
  <c r="K1133"/>
  <c r="M1133" s="1"/>
  <c r="O1133"/>
  <c r="P1133" s="1"/>
  <c r="J1134"/>
  <c r="L1134" s="1"/>
  <c r="K1134"/>
  <c r="M1134" s="1"/>
  <c r="O1134"/>
  <c r="P1134" s="1"/>
  <c r="J1135"/>
  <c r="L1135" s="1"/>
  <c r="K1135"/>
  <c r="M1135" s="1"/>
  <c r="O1135"/>
  <c r="P1135" s="1"/>
  <c r="J1136"/>
  <c r="L1136" s="1"/>
  <c r="K1136"/>
  <c r="M1136" s="1"/>
  <c r="O1136"/>
  <c r="P1136" s="1"/>
  <c r="J1137"/>
  <c r="L1137" s="1"/>
  <c r="K1137"/>
  <c r="M1137" s="1"/>
  <c r="O1137"/>
  <c r="P1137" s="1"/>
  <c r="J1138"/>
  <c r="L1138" s="1"/>
  <c r="K1138"/>
  <c r="M1138" s="1"/>
  <c r="O1138"/>
  <c r="P1138" s="1"/>
  <c r="J1139"/>
  <c r="L1139" s="1"/>
  <c r="K1139"/>
  <c r="M1139" s="1"/>
  <c r="O1139"/>
  <c r="P1139" s="1"/>
  <c r="J1140"/>
  <c r="L1140" s="1"/>
  <c r="K1140"/>
  <c r="M1140" s="1"/>
  <c r="O1140"/>
  <c r="P1140" s="1"/>
  <c r="J1141"/>
  <c r="L1141" s="1"/>
  <c r="K1141"/>
  <c r="M1141" s="1"/>
  <c r="O1141"/>
  <c r="P1141" s="1"/>
  <c r="J1142"/>
  <c r="L1142" s="1"/>
  <c r="K1142"/>
  <c r="M1142" s="1"/>
  <c r="O1142"/>
  <c r="P1142" s="1"/>
  <c r="J1143"/>
  <c r="L1143" s="1"/>
  <c r="K1143"/>
  <c r="M1143" s="1"/>
  <c r="O1143"/>
  <c r="P1143" s="1"/>
  <c r="J1144"/>
  <c r="L1144" s="1"/>
  <c r="K1144"/>
  <c r="M1144" s="1"/>
  <c r="O1144"/>
  <c r="P1144" s="1"/>
  <c r="J1145"/>
  <c r="L1145" s="1"/>
  <c r="K1145"/>
  <c r="M1145" s="1"/>
  <c r="O1145"/>
  <c r="P1145" s="1"/>
  <c r="J1146"/>
  <c r="L1146" s="1"/>
  <c r="K1146"/>
  <c r="M1146" s="1"/>
  <c r="O1146"/>
  <c r="P1146" s="1"/>
  <c r="J1147"/>
  <c r="L1147" s="1"/>
  <c r="K1147"/>
  <c r="M1147" s="1"/>
  <c r="O1147"/>
  <c r="P1147" s="1"/>
  <c r="J1148"/>
  <c r="L1148" s="1"/>
  <c r="K1148"/>
  <c r="M1148" s="1"/>
  <c r="O1148"/>
  <c r="P1148" s="1"/>
  <c r="J1149"/>
  <c r="L1149" s="1"/>
  <c r="K1149"/>
  <c r="M1149" s="1"/>
  <c r="O1149"/>
  <c r="P1149" s="1"/>
  <c r="J1150"/>
  <c r="L1150"/>
  <c r="K1150"/>
  <c r="M1150" s="1"/>
  <c r="O1150"/>
  <c r="P1150" s="1"/>
  <c r="J1151"/>
  <c r="L1151" s="1"/>
  <c r="K1151"/>
  <c r="M1151" s="1"/>
  <c r="O1151"/>
  <c r="P1151" s="1"/>
  <c r="J1152"/>
  <c r="L1152" s="1"/>
  <c r="K1152"/>
  <c r="M1152" s="1"/>
  <c r="O1152"/>
  <c r="P1152" s="1"/>
  <c r="J1153"/>
  <c r="L1153" s="1"/>
  <c r="K1153"/>
  <c r="M1153" s="1"/>
  <c r="O1153"/>
  <c r="P1153" s="1"/>
  <c r="J1154"/>
  <c r="L1154" s="1"/>
  <c r="K1154"/>
  <c r="M1154" s="1"/>
  <c r="O1154"/>
  <c r="P1154" s="1"/>
  <c r="J1155"/>
  <c r="L1155" s="1"/>
  <c r="K1155"/>
  <c r="M1155" s="1"/>
  <c r="O1155"/>
  <c r="P1155"/>
  <c r="J1156"/>
  <c r="L1156" s="1"/>
  <c r="K1156"/>
  <c r="M1156" s="1"/>
  <c r="O1156"/>
  <c r="P1156" s="1"/>
  <c r="J1157"/>
  <c r="L1157" s="1"/>
  <c r="K1157"/>
  <c r="M1157" s="1"/>
  <c r="O1157"/>
  <c r="P1157" s="1"/>
  <c r="J1158"/>
  <c r="L1158" s="1"/>
  <c r="K1158"/>
  <c r="M1158" s="1"/>
  <c r="O1158"/>
  <c r="P1158" s="1"/>
  <c r="J1159"/>
  <c r="L1159" s="1"/>
  <c r="K1159"/>
  <c r="M1159" s="1"/>
  <c r="O1159"/>
  <c r="P1159" s="1"/>
  <c r="J1160"/>
  <c r="L1160" s="1"/>
  <c r="K1160"/>
  <c r="M1160" s="1"/>
  <c r="O1160"/>
  <c r="P1160" s="1"/>
  <c r="J1161"/>
  <c r="L1161" s="1"/>
  <c r="K1161"/>
  <c r="M1161" s="1"/>
  <c r="O1161"/>
  <c r="P1161" s="1"/>
  <c r="J1162"/>
  <c r="L1162" s="1"/>
  <c r="K1162"/>
  <c r="M1162" s="1"/>
  <c r="O1162"/>
  <c r="P1162" s="1"/>
  <c r="J1163"/>
  <c r="L1163" s="1"/>
  <c r="K1163"/>
  <c r="M1163" s="1"/>
  <c r="O1163"/>
  <c r="P1163" s="1"/>
  <c r="J1164"/>
  <c r="L1164" s="1"/>
  <c r="K1164"/>
  <c r="M1164" s="1"/>
  <c r="O1164"/>
  <c r="P1164" s="1"/>
  <c r="J1165"/>
  <c r="L1165" s="1"/>
  <c r="K1165"/>
  <c r="M1165" s="1"/>
  <c r="O1165"/>
  <c r="P1165" s="1"/>
  <c r="J1166"/>
  <c r="L1166" s="1"/>
  <c r="K1166"/>
  <c r="M1166"/>
  <c r="O1166"/>
  <c r="P1166" s="1"/>
  <c r="J1167"/>
  <c r="L1167" s="1"/>
  <c r="K1167"/>
  <c r="M1167" s="1"/>
  <c r="N1167" s="1"/>
  <c r="O1167"/>
  <c r="P1167" s="1"/>
  <c r="J1168"/>
  <c r="L1168" s="1"/>
  <c r="K1168"/>
  <c r="M1168" s="1"/>
  <c r="O1168"/>
  <c r="P1168" s="1"/>
  <c r="J1169"/>
  <c r="L1169" s="1"/>
  <c r="K1169"/>
  <c r="M1169" s="1"/>
  <c r="O1169"/>
  <c r="P1169" s="1"/>
  <c r="J1170"/>
  <c r="L1170" s="1"/>
  <c r="K1170"/>
  <c r="M1170" s="1"/>
  <c r="O1170"/>
  <c r="P1170" s="1"/>
  <c r="J1171"/>
  <c r="L1171" s="1"/>
  <c r="K1171"/>
  <c r="M1171" s="1"/>
  <c r="O1171"/>
  <c r="P1171"/>
  <c r="J1172"/>
  <c r="L1172" s="1"/>
  <c r="K1172"/>
  <c r="M1172" s="1"/>
  <c r="O1172"/>
  <c r="P1172" s="1"/>
  <c r="J1173"/>
  <c r="L1173" s="1"/>
  <c r="K1173"/>
  <c r="M1173" s="1"/>
  <c r="O1173"/>
  <c r="P1173" s="1"/>
  <c r="J1174"/>
  <c r="L1174" s="1"/>
  <c r="K1174"/>
  <c r="M1174" s="1"/>
  <c r="O1174"/>
  <c r="P1174" s="1"/>
  <c r="J1175"/>
  <c r="L1175" s="1"/>
  <c r="K1175"/>
  <c r="M1175" s="1"/>
  <c r="O1175"/>
  <c r="P1175" s="1"/>
  <c r="J1176"/>
  <c r="L1176" s="1"/>
  <c r="K1176"/>
  <c r="M1176"/>
  <c r="O1176"/>
  <c r="P1176" s="1"/>
  <c r="J1177"/>
  <c r="L1177" s="1"/>
  <c r="K1177"/>
  <c r="M1177" s="1"/>
  <c r="O1177"/>
  <c r="P1177" s="1"/>
  <c r="J1178"/>
  <c r="L1178" s="1"/>
  <c r="K1178"/>
  <c r="M1178" s="1"/>
  <c r="O1178"/>
  <c r="P1178" s="1"/>
  <c r="J1179"/>
  <c r="L1179"/>
  <c r="K1179"/>
  <c r="M1179" s="1"/>
  <c r="O1179"/>
  <c r="P1179" s="1"/>
  <c r="J1180"/>
  <c r="L1180" s="1"/>
  <c r="K1180"/>
  <c r="M1180" s="1"/>
  <c r="O1180"/>
  <c r="P1180" s="1"/>
  <c r="J1181"/>
  <c r="L1181" s="1"/>
  <c r="K1181"/>
  <c r="M1181" s="1"/>
  <c r="O1181"/>
  <c r="P1181"/>
  <c r="J1182"/>
  <c r="L1182" s="1"/>
  <c r="K1182"/>
  <c r="M1182" s="1"/>
  <c r="O1182"/>
  <c r="P1182" s="1"/>
  <c r="J1183"/>
  <c r="L1183" s="1"/>
  <c r="K1183"/>
  <c r="M1183" s="1"/>
  <c r="O1183"/>
  <c r="P1183" s="1"/>
  <c r="J1184"/>
  <c r="L1184" s="1"/>
  <c r="K1184"/>
  <c r="M1184" s="1"/>
  <c r="O1184"/>
  <c r="P1184" s="1"/>
  <c r="J1185"/>
  <c r="L1185" s="1"/>
  <c r="K1185"/>
  <c r="M1185" s="1"/>
  <c r="O1185"/>
  <c r="P1185" s="1"/>
  <c r="J1186"/>
  <c r="L1186" s="1"/>
  <c r="K1186"/>
  <c r="M1186" s="1"/>
  <c r="O1186"/>
  <c r="P1186" s="1"/>
  <c r="J1187"/>
  <c r="L1187" s="1"/>
  <c r="K1187"/>
  <c r="M1187" s="1"/>
  <c r="O1187"/>
  <c r="P1187" s="1"/>
  <c r="J1188"/>
  <c r="L1188" s="1"/>
  <c r="K1188"/>
  <c r="M1188"/>
  <c r="O1188"/>
  <c r="P1188" s="1"/>
  <c r="J1189"/>
  <c r="L1189" s="1"/>
  <c r="K1189"/>
  <c r="M1189" s="1"/>
  <c r="O1189"/>
  <c r="P1189" s="1"/>
  <c r="J1190"/>
  <c r="L1190" s="1"/>
  <c r="K1190"/>
  <c r="M1190" s="1"/>
  <c r="O1190"/>
  <c r="P1190" s="1"/>
  <c r="J1191"/>
  <c r="L1191"/>
  <c r="K1191"/>
  <c r="M1191" s="1"/>
  <c r="O1191"/>
  <c r="P1191" s="1"/>
  <c r="J1192"/>
  <c r="L1192" s="1"/>
  <c r="K1192"/>
  <c r="M1192"/>
  <c r="O1192"/>
  <c r="P1192" s="1"/>
  <c r="J1193"/>
  <c r="L1193" s="1"/>
  <c r="K1193"/>
  <c r="M1193" s="1"/>
  <c r="O1193"/>
  <c r="P1193" s="1"/>
  <c r="J1194"/>
  <c r="L1194" s="1"/>
  <c r="K1194"/>
  <c r="M1194"/>
  <c r="O1194"/>
  <c r="P1194" s="1"/>
  <c r="J1195"/>
  <c r="L1195" s="1"/>
  <c r="K1195"/>
  <c r="M1195" s="1"/>
  <c r="O1195"/>
  <c r="P1195" s="1"/>
  <c r="J1196"/>
  <c r="L1196" s="1"/>
  <c r="K1196"/>
  <c r="M1196" s="1"/>
  <c r="O1196"/>
  <c r="P1196" s="1"/>
  <c r="J1197"/>
  <c r="L1197" s="1"/>
  <c r="K1197"/>
  <c r="M1197" s="1"/>
  <c r="O1197"/>
  <c r="P1197"/>
  <c r="J1198"/>
  <c r="L1198" s="1"/>
  <c r="K1198"/>
  <c r="M1198" s="1"/>
  <c r="O1198"/>
  <c r="P1198" s="1"/>
  <c r="J1199"/>
  <c r="L1199" s="1"/>
  <c r="K1199"/>
  <c r="M1199" s="1"/>
  <c r="O1199"/>
  <c r="P1199" s="1"/>
  <c r="J1200"/>
  <c r="L1200" s="1"/>
  <c r="K1200"/>
  <c r="M1200" s="1"/>
  <c r="O1200"/>
  <c r="P1200" s="1"/>
  <c r="J1201"/>
  <c r="L1201" s="1"/>
  <c r="K1201"/>
  <c r="M1201" s="1"/>
  <c r="O1201"/>
  <c r="P1201" s="1"/>
  <c r="J1202"/>
  <c r="L1202"/>
  <c r="K1202"/>
  <c r="M1202" s="1"/>
  <c r="O1202"/>
  <c r="P1202" s="1"/>
  <c r="J1203"/>
  <c r="L1203" s="1"/>
  <c r="K1203"/>
  <c r="M1203" s="1"/>
  <c r="O1203"/>
  <c r="P1203" s="1"/>
  <c r="J1204"/>
  <c r="L1204" s="1"/>
  <c r="K1204"/>
  <c r="M1204" s="1"/>
  <c r="O1204"/>
  <c r="P1204" s="1"/>
  <c r="J1205"/>
  <c r="L1205" s="1"/>
  <c r="K1205"/>
  <c r="M1205" s="1"/>
  <c r="O1205"/>
  <c r="P1205" s="1"/>
  <c r="J1206"/>
  <c r="L1206" s="1"/>
  <c r="K1206"/>
  <c r="M1206" s="1"/>
  <c r="O1206"/>
  <c r="P1206" s="1"/>
  <c r="J1207"/>
  <c r="L1207" s="1"/>
  <c r="K1207"/>
  <c r="M1207" s="1"/>
  <c r="O1207"/>
  <c r="P1207" s="1"/>
  <c r="J1208"/>
  <c r="L1208" s="1"/>
  <c r="K1208"/>
  <c r="M1208" s="1"/>
  <c r="O1208"/>
  <c r="P1208" s="1"/>
  <c r="J1209"/>
  <c r="L1209" s="1"/>
  <c r="K1209"/>
  <c r="M1209" s="1"/>
  <c r="O1209"/>
  <c r="P1209" s="1"/>
  <c r="J1210"/>
  <c r="L1210" s="1"/>
  <c r="K1210"/>
  <c r="M1210" s="1"/>
  <c r="O1210"/>
  <c r="P1210" s="1"/>
  <c r="J1211"/>
  <c r="L1211" s="1"/>
  <c r="K1211"/>
  <c r="M1211" s="1"/>
  <c r="O1211"/>
  <c r="P1211" s="1"/>
  <c r="J1212"/>
  <c r="L1212" s="1"/>
  <c r="K1212"/>
  <c r="M1212" s="1"/>
  <c r="N1212" s="1"/>
  <c r="O1212"/>
  <c r="P1212" s="1"/>
  <c r="J1213"/>
  <c r="L1213" s="1"/>
  <c r="K1213"/>
  <c r="M1213" s="1"/>
  <c r="O1213"/>
  <c r="P1213" s="1"/>
  <c r="J1214"/>
  <c r="L1214" s="1"/>
  <c r="K1214"/>
  <c r="M1214" s="1"/>
  <c r="O1214"/>
  <c r="P1214" s="1"/>
  <c r="J1215"/>
  <c r="L1215" s="1"/>
  <c r="N1215" s="1"/>
  <c r="K1215"/>
  <c r="M1215" s="1"/>
  <c r="O1215"/>
  <c r="P1215" s="1"/>
  <c r="J1216"/>
  <c r="L1216" s="1"/>
  <c r="K1216"/>
  <c r="M1216" s="1"/>
  <c r="O1216"/>
  <c r="P1216" s="1"/>
  <c r="J1217"/>
  <c r="L1217" s="1"/>
  <c r="K1217"/>
  <c r="M1217" s="1"/>
  <c r="O1217"/>
  <c r="P1217" s="1"/>
  <c r="J1218"/>
  <c r="L1218" s="1"/>
  <c r="K1218"/>
  <c r="M1218" s="1"/>
  <c r="O1218"/>
  <c r="P1218" s="1"/>
  <c r="J1219"/>
  <c r="L1219" s="1"/>
  <c r="K1219"/>
  <c r="M1219" s="1"/>
  <c r="O1219"/>
  <c r="P1219" s="1"/>
  <c r="J1220"/>
  <c r="L1220" s="1"/>
  <c r="N1220" s="1"/>
  <c r="K1220"/>
  <c r="M1220" s="1"/>
  <c r="O1220"/>
  <c r="P1220" s="1"/>
  <c r="J1221"/>
  <c r="L1221" s="1"/>
  <c r="K1221"/>
  <c r="M1221"/>
  <c r="O1221"/>
  <c r="P1221" s="1"/>
  <c r="J1222"/>
  <c r="L1222" s="1"/>
  <c r="K1222"/>
  <c r="M1222" s="1"/>
  <c r="O1222"/>
  <c r="P1222" s="1"/>
  <c r="J1223"/>
  <c r="L1223" s="1"/>
  <c r="K1223"/>
  <c r="M1223"/>
  <c r="O1223"/>
  <c r="P1223" s="1"/>
  <c r="J1224"/>
  <c r="L1224" s="1"/>
  <c r="K1224"/>
  <c r="M1224" s="1"/>
  <c r="O1224"/>
  <c r="P1224" s="1"/>
  <c r="J1225"/>
  <c r="L1225" s="1"/>
  <c r="K1225"/>
  <c r="M1225" s="1"/>
  <c r="O1225"/>
  <c r="P1225" s="1"/>
  <c r="J1226"/>
  <c r="L1226" s="1"/>
  <c r="K1226"/>
  <c r="M1226"/>
  <c r="O1226"/>
  <c r="P1226" s="1"/>
  <c r="J1227"/>
  <c r="L1227" s="1"/>
  <c r="N1227" s="1"/>
  <c r="K1227"/>
  <c r="M1227" s="1"/>
  <c r="O1227"/>
  <c r="P1227" s="1"/>
  <c r="J1228"/>
  <c r="L1228" s="1"/>
  <c r="K1228"/>
  <c r="M1228"/>
  <c r="N1228" s="1"/>
  <c r="O1228"/>
  <c r="P1228" s="1"/>
  <c r="J1229"/>
  <c r="L1229" s="1"/>
  <c r="N1229" s="1"/>
  <c r="K1229"/>
  <c r="M1229" s="1"/>
  <c r="O1229"/>
  <c r="P1229" s="1"/>
  <c r="J1230"/>
  <c r="L1230" s="1"/>
  <c r="K1230"/>
  <c r="M1230" s="1"/>
  <c r="O1230"/>
  <c r="P1230" s="1"/>
  <c r="J1231"/>
  <c r="L1231" s="1"/>
  <c r="K1231"/>
  <c r="M1231" s="1"/>
  <c r="O1231"/>
  <c r="P1231"/>
  <c r="J1232"/>
  <c r="L1232" s="1"/>
  <c r="K1232"/>
  <c r="M1232" s="1"/>
  <c r="O1232"/>
  <c r="P1232" s="1"/>
  <c r="J1233"/>
  <c r="L1233" s="1"/>
  <c r="K1233"/>
  <c r="M1233" s="1"/>
  <c r="O1233"/>
  <c r="P1233" s="1"/>
  <c r="J1234"/>
  <c r="L1234" s="1"/>
  <c r="N1234" s="1"/>
  <c r="K1234"/>
  <c r="M1234" s="1"/>
  <c r="O1234"/>
  <c r="P1234" s="1"/>
  <c r="J1235"/>
  <c r="L1235" s="1"/>
  <c r="N1235" s="1"/>
  <c r="K1235"/>
  <c r="M1235"/>
  <c r="O1235"/>
  <c r="P1235" s="1"/>
  <c r="J1236"/>
  <c r="L1236" s="1"/>
  <c r="K1236"/>
  <c r="M1236" s="1"/>
  <c r="O1236"/>
  <c r="P1236" s="1"/>
  <c r="J1237"/>
  <c r="L1237" s="1"/>
  <c r="K1237"/>
  <c r="M1237"/>
  <c r="O1237"/>
  <c r="P1237" s="1"/>
  <c r="J1238"/>
  <c r="L1238" s="1"/>
  <c r="K1238"/>
  <c r="M1238" s="1"/>
  <c r="O1238"/>
  <c r="P1238" s="1"/>
  <c r="J1239"/>
  <c r="L1239" s="1"/>
  <c r="K1239"/>
  <c r="M1239" s="1"/>
  <c r="O1239"/>
  <c r="P1239" s="1"/>
  <c r="J1240"/>
  <c r="L1240" s="1"/>
  <c r="K1240"/>
  <c r="M1240" s="1"/>
  <c r="O1240"/>
  <c r="P1240"/>
  <c r="J1241"/>
  <c r="L1241" s="1"/>
  <c r="K1241"/>
  <c r="M1241" s="1"/>
  <c r="N1241" s="1"/>
  <c r="O1241"/>
  <c r="P1241" s="1"/>
  <c r="J1242"/>
  <c r="L1242" s="1"/>
  <c r="N1242" s="1"/>
  <c r="K1242"/>
  <c r="M1242" s="1"/>
  <c r="O1242"/>
  <c r="P1242" s="1"/>
  <c r="J1243"/>
  <c r="L1243" s="1"/>
  <c r="K1243"/>
  <c r="M1243"/>
  <c r="O1243"/>
  <c r="P1243" s="1"/>
  <c r="J1244"/>
  <c r="L1244" s="1"/>
  <c r="K1244"/>
  <c r="M1244" s="1"/>
  <c r="O1244"/>
  <c r="P1244" s="1"/>
  <c r="J1245"/>
  <c r="L1245" s="1"/>
  <c r="K1245"/>
  <c r="M1245"/>
  <c r="O1245"/>
  <c r="P1245" s="1"/>
  <c r="J1246"/>
  <c r="L1246" s="1"/>
  <c r="N1246" s="1"/>
  <c r="K1246"/>
  <c r="M1246" s="1"/>
  <c r="O1246"/>
  <c r="P1246" s="1"/>
  <c r="J1247"/>
  <c r="L1247" s="1"/>
  <c r="K1247"/>
  <c r="M1247"/>
  <c r="N1247" s="1"/>
  <c r="O1247"/>
  <c r="P1247" s="1"/>
  <c r="J1248"/>
  <c r="L1248" s="1"/>
  <c r="K1248"/>
  <c r="M1248" s="1"/>
  <c r="O1248"/>
  <c r="P1248" s="1"/>
  <c r="J1249"/>
  <c r="L1249" s="1"/>
  <c r="K1249"/>
  <c r="M1249" s="1"/>
  <c r="O1249"/>
  <c r="P1249" s="1"/>
  <c r="J1250"/>
  <c r="L1250"/>
  <c r="K1250"/>
  <c r="M1250" s="1"/>
  <c r="O1250"/>
  <c r="P1250" s="1"/>
  <c r="J1251"/>
  <c r="L1251" s="1"/>
  <c r="K1251"/>
  <c r="M1251" s="1"/>
  <c r="O1251"/>
  <c r="P1251"/>
  <c r="J1252"/>
  <c r="L1252" s="1"/>
  <c r="K1252"/>
  <c r="M1252" s="1"/>
  <c r="O1252"/>
  <c r="P1252" s="1"/>
  <c r="J1253"/>
  <c r="L1253" s="1"/>
  <c r="N1253" s="1"/>
  <c r="K1253"/>
  <c r="M1253" s="1"/>
  <c r="O1253"/>
  <c r="P1253" s="1"/>
  <c r="J1254"/>
  <c r="L1254" s="1"/>
  <c r="K1254"/>
  <c r="M1254" s="1"/>
  <c r="O1254"/>
  <c r="P1254" s="1"/>
  <c r="J1255"/>
  <c r="L1255" s="1"/>
  <c r="K1255"/>
  <c r="M1255" s="1"/>
  <c r="O1255"/>
  <c r="P1255" s="1"/>
  <c r="J1256"/>
  <c r="L1256" s="1"/>
  <c r="K1256"/>
  <c r="M1256" s="1"/>
  <c r="O1256"/>
  <c r="P1256" s="1"/>
  <c r="J1257"/>
  <c r="L1257"/>
  <c r="K1257"/>
  <c r="M1257" s="1"/>
  <c r="O1257"/>
  <c r="P1257" s="1"/>
  <c r="J1258"/>
  <c r="L1258" s="1"/>
  <c r="K1258"/>
  <c r="M1258" s="1"/>
  <c r="O1258"/>
  <c r="P1258" s="1"/>
  <c r="J1259"/>
  <c r="L1259" s="1"/>
  <c r="K1259"/>
  <c r="M1259" s="1"/>
  <c r="O1259"/>
  <c r="P1259"/>
  <c r="J1260"/>
  <c r="L1260" s="1"/>
  <c r="K1260"/>
  <c r="M1260" s="1"/>
  <c r="O1260"/>
  <c r="P1260" s="1"/>
  <c r="J1261"/>
  <c r="L1261" s="1"/>
  <c r="N1261" s="1"/>
  <c r="K1261"/>
  <c r="M1261" s="1"/>
  <c r="O1261"/>
  <c r="P1261" s="1"/>
  <c r="J1262"/>
  <c r="L1262" s="1"/>
  <c r="K1262"/>
  <c r="M1262" s="1"/>
  <c r="O1262"/>
  <c r="P1262" s="1"/>
  <c r="J1263"/>
  <c r="L1263" s="1"/>
  <c r="K1263"/>
  <c r="M1263" s="1"/>
  <c r="O1263"/>
  <c r="P1263" s="1"/>
  <c r="J1264"/>
  <c r="L1264" s="1"/>
  <c r="K1264"/>
  <c r="M1264" s="1"/>
  <c r="O1264"/>
  <c r="P1264" s="1"/>
  <c r="J1265"/>
  <c r="L1265" s="1"/>
  <c r="K1265"/>
  <c r="M1265" s="1"/>
  <c r="O1265"/>
  <c r="P1265" s="1"/>
  <c r="J1266"/>
  <c r="L1266" s="1"/>
  <c r="K1266"/>
  <c r="M1266" s="1"/>
  <c r="O1266"/>
  <c r="P1266"/>
  <c r="J1267"/>
  <c r="L1267" s="1"/>
  <c r="K1267"/>
  <c r="M1267" s="1"/>
  <c r="N1267" s="1"/>
  <c r="O1267"/>
  <c r="P1267" s="1"/>
  <c r="J1268"/>
  <c r="L1268" s="1"/>
  <c r="K1268"/>
  <c r="M1268" s="1"/>
  <c r="O1268"/>
  <c r="P1268"/>
  <c r="J1269"/>
  <c r="L1269" s="1"/>
  <c r="K1269"/>
  <c r="M1269" s="1"/>
  <c r="N1269" s="1"/>
  <c r="O1269"/>
  <c r="P1269" s="1"/>
  <c r="J1270"/>
  <c r="L1270" s="1"/>
  <c r="K1270"/>
  <c r="M1270" s="1"/>
  <c r="O1270"/>
  <c r="P1270" s="1"/>
  <c r="J1271"/>
  <c r="L1271" s="1"/>
  <c r="K1271"/>
  <c r="M1271"/>
  <c r="O1271"/>
  <c r="P1271" s="1"/>
  <c r="J1272"/>
  <c r="L1272" s="1"/>
  <c r="K1272"/>
  <c r="M1272" s="1"/>
  <c r="O1272"/>
  <c r="P1272" s="1"/>
  <c r="J1273"/>
  <c r="L1273" s="1"/>
  <c r="K1273"/>
  <c r="M1273" s="1"/>
  <c r="O1273"/>
  <c r="P1273" s="1"/>
  <c r="J1274"/>
  <c r="L1274" s="1"/>
  <c r="K1274"/>
  <c r="M1274"/>
  <c r="O1274"/>
  <c r="P1274" s="1"/>
  <c r="J1275"/>
  <c r="L1275" s="1"/>
  <c r="K1275"/>
  <c r="M1275" s="1"/>
  <c r="O1275"/>
  <c r="P1275" s="1"/>
  <c r="J1276"/>
  <c r="L1276" s="1"/>
  <c r="K1276"/>
  <c r="M1276"/>
  <c r="O1276"/>
  <c r="P1276" s="1"/>
  <c r="J1277"/>
  <c r="L1277" s="1"/>
  <c r="N1277" s="1"/>
  <c r="K1277"/>
  <c r="M1277" s="1"/>
  <c r="O1277"/>
  <c r="P1277" s="1"/>
  <c r="J1278"/>
  <c r="L1278" s="1"/>
  <c r="K1278"/>
  <c r="M1278"/>
  <c r="N1278" s="1"/>
  <c r="O1278"/>
  <c r="P1278" s="1"/>
  <c r="J1279"/>
  <c r="L1279" s="1"/>
  <c r="N1279" s="1"/>
  <c r="K1279"/>
  <c r="M1279" s="1"/>
  <c r="O1279"/>
  <c r="P1279" s="1"/>
  <c r="J1280"/>
  <c r="L1280" s="1"/>
  <c r="K1280"/>
  <c r="M1280" s="1"/>
  <c r="O1280"/>
  <c r="P1280" s="1"/>
  <c r="J1281"/>
  <c r="L1281"/>
  <c r="K1281"/>
  <c r="M1281" s="1"/>
  <c r="O1281"/>
  <c r="P1281" s="1"/>
  <c r="J1282"/>
  <c r="L1282" s="1"/>
  <c r="K1282"/>
  <c r="M1282" s="1"/>
  <c r="O1282"/>
  <c r="P1282" s="1"/>
  <c r="J1283"/>
  <c r="L1283" s="1"/>
  <c r="K1283"/>
  <c r="M1283" s="1"/>
  <c r="O1283"/>
  <c r="P1283" s="1"/>
  <c r="J1284"/>
  <c r="L1284" s="1"/>
  <c r="K1284"/>
  <c r="M1284" s="1"/>
  <c r="N1284" s="1"/>
  <c r="O1284"/>
  <c r="P1284" s="1"/>
  <c r="J1285"/>
  <c r="L1285" s="1"/>
  <c r="N1285" s="1"/>
  <c r="K1285"/>
  <c r="M1285" s="1"/>
  <c r="O1285"/>
  <c r="P1285" s="1"/>
  <c r="J1286"/>
  <c r="L1286" s="1"/>
  <c r="K1286"/>
  <c r="M1286" s="1"/>
  <c r="O1286"/>
  <c r="P1286" s="1"/>
  <c r="J1287"/>
  <c r="L1287"/>
  <c r="K1287"/>
  <c r="M1287" s="1"/>
  <c r="O1287"/>
  <c r="P1287" s="1"/>
  <c r="J1288"/>
  <c r="L1288"/>
  <c r="K1288"/>
  <c r="M1288" s="1"/>
  <c r="O1288"/>
  <c r="P1288" s="1"/>
  <c r="J1289"/>
  <c r="L1289" s="1"/>
  <c r="K1289"/>
  <c r="M1289" s="1"/>
  <c r="O1289"/>
  <c r="P1289" s="1"/>
  <c r="J1290"/>
  <c r="L1290" s="1"/>
  <c r="K1290"/>
  <c r="M1290" s="1"/>
  <c r="O1290"/>
  <c r="P1290" s="1"/>
  <c r="J1291"/>
  <c r="L1291" s="1"/>
  <c r="K1291"/>
  <c r="M1291" s="1"/>
  <c r="O1291"/>
  <c r="P1291" s="1"/>
  <c r="J1292"/>
  <c r="L1292" s="1"/>
  <c r="K1292"/>
  <c r="M1292" s="1"/>
  <c r="O1292"/>
  <c r="P1292" s="1"/>
  <c r="J1293"/>
  <c r="L1293" s="1"/>
  <c r="K1293"/>
  <c r="M1293" s="1"/>
  <c r="O1293"/>
  <c r="P1293" s="1"/>
  <c r="J1294"/>
  <c r="L1294" s="1"/>
  <c r="K1294"/>
  <c r="M1294" s="1"/>
  <c r="O1294"/>
  <c r="P1294" s="1"/>
  <c r="J1295"/>
  <c r="L1295" s="1"/>
  <c r="K1295"/>
  <c r="M1295" s="1"/>
  <c r="O1295"/>
  <c r="P1295" s="1"/>
  <c r="J1296"/>
  <c r="L1296" s="1"/>
  <c r="K1296"/>
  <c r="M1296" s="1"/>
  <c r="O1296"/>
  <c r="P1296" s="1"/>
  <c r="J1297"/>
  <c r="L1297" s="1"/>
  <c r="K1297"/>
  <c r="M1297" s="1"/>
  <c r="O1297"/>
  <c r="P1297" s="1"/>
  <c r="J1298"/>
  <c r="L1298" s="1"/>
  <c r="K1298"/>
  <c r="M1298" s="1"/>
  <c r="O1298"/>
  <c r="P1298" s="1"/>
  <c r="J1299"/>
  <c r="L1299" s="1"/>
  <c r="K1299"/>
  <c r="M1299" s="1"/>
  <c r="O1299"/>
  <c r="P1299" s="1"/>
  <c r="J1300"/>
  <c r="L1300" s="1"/>
  <c r="N1300" s="1"/>
  <c r="K1300"/>
  <c r="M1300" s="1"/>
  <c r="O1300"/>
  <c r="P1300" s="1"/>
  <c r="J1301"/>
  <c r="L1301" s="1"/>
  <c r="K1301"/>
  <c r="M1301" s="1"/>
  <c r="O1301"/>
  <c r="P1301" s="1"/>
  <c r="J1302"/>
  <c r="L1302" s="1"/>
  <c r="K1302"/>
  <c r="M1302" s="1"/>
  <c r="O1302"/>
  <c r="P1302"/>
  <c r="J1303"/>
  <c r="L1303" s="1"/>
  <c r="K1303"/>
  <c r="M1303" s="1"/>
  <c r="N1303" s="1"/>
  <c r="O1303"/>
  <c r="P1303" s="1"/>
  <c r="J1304"/>
  <c r="L1304" s="1"/>
  <c r="N1304" s="1"/>
  <c r="K1304"/>
  <c r="M1304" s="1"/>
  <c r="O1304"/>
  <c r="P1304" s="1"/>
  <c r="J1305"/>
  <c r="L1305" s="1"/>
  <c r="K1305"/>
  <c r="M1305" s="1"/>
  <c r="O1305"/>
  <c r="P1305" s="1"/>
  <c r="J1306"/>
  <c r="L1306"/>
  <c r="K1306"/>
  <c r="M1306" s="1"/>
  <c r="O1306"/>
  <c r="P1306" s="1"/>
  <c r="J1307"/>
  <c r="L1307" s="1"/>
  <c r="K1307"/>
  <c r="M1307" s="1"/>
  <c r="O1307"/>
  <c r="P1307" s="1"/>
  <c r="J1308"/>
  <c r="L1308" s="1"/>
  <c r="N1308" s="1"/>
  <c r="K1308"/>
  <c r="M1308" s="1"/>
  <c r="O1308"/>
  <c r="P1308" s="1"/>
  <c r="J1309"/>
  <c r="L1309" s="1"/>
  <c r="K1309"/>
  <c r="M1309" s="1"/>
  <c r="O1309"/>
  <c r="P1309" s="1"/>
  <c r="J1310"/>
  <c r="L1310" s="1"/>
  <c r="K1310"/>
  <c r="M1310" s="1"/>
  <c r="O1310"/>
  <c r="P1310" s="1"/>
  <c r="J1311"/>
  <c r="L1311" s="1"/>
  <c r="K1311"/>
  <c r="M1311" s="1"/>
  <c r="O1311"/>
  <c r="P1311" s="1"/>
  <c r="J1312"/>
  <c r="L1312"/>
  <c r="K1312"/>
  <c r="M1312" s="1"/>
  <c r="O1312"/>
  <c r="P1312" s="1"/>
  <c r="J1313"/>
  <c r="L1313" s="1"/>
  <c r="K1313"/>
  <c r="M1313" s="1"/>
  <c r="N1313" s="1"/>
  <c r="O1313"/>
  <c r="P1313" s="1"/>
  <c r="J1314"/>
  <c r="L1314" s="1"/>
  <c r="K1314"/>
  <c r="M1314" s="1"/>
  <c r="O1314"/>
  <c r="P1314"/>
  <c r="J1315"/>
  <c r="L1315" s="1"/>
  <c r="K1315"/>
  <c r="M1315" s="1"/>
  <c r="N1315" s="1"/>
  <c r="O1315"/>
  <c r="P1315" s="1"/>
  <c r="J1316"/>
  <c r="L1316" s="1"/>
  <c r="K1316"/>
  <c r="M1316" s="1"/>
  <c r="O1316"/>
  <c r="P1316"/>
  <c r="J1317"/>
  <c r="L1317" s="1"/>
  <c r="K1317"/>
  <c r="M1317" s="1"/>
  <c r="O1317"/>
  <c r="P1317" s="1"/>
  <c r="J1318"/>
  <c r="L1318" s="1"/>
  <c r="K1318"/>
  <c r="M1318" s="1"/>
  <c r="O1318"/>
  <c r="P1318" s="1"/>
  <c r="J1319"/>
  <c r="L1319" s="1"/>
  <c r="K1319"/>
  <c r="M1319" s="1"/>
  <c r="O1319"/>
  <c r="P1319" s="1"/>
  <c r="J1320"/>
  <c r="L1320" s="1"/>
  <c r="K1320"/>
  <c r="M1320" s="1"/>
  <c r="O1320"/>
  <c r="P1320" s="1"/>
  <c r="J1321"/>
  <c r="L1321" s="1"/>
  <c r="K1321"/>
  <c r="M1321" s="1"/>
  <c r="O1321"/>
  <c r="P1321" s="1"/>
  <c r="J1322"/>
  <c r="L1322" s="1"/>
  <c r="K1322"/>
  <c r="M1322" s="1"/>
  <c r="O1322"/>
  <c r="P1322" s="1"/>
  <c r="J1323"/>
  <c r="L1323" s="1"/>
  <c r="K1323"/>
  <c r="M1323" s="1"/>
  <c r="O1323"/>
  <c r="P1323" s="1"/>
  <c r="J1324"/>
  <c r="L1324" s="1"/>
  <c r="K1324"/>
  <c r="M1324" s="1"/>
  <c r="O1324"/>
  <c r="P1324" s="1"/>
  <c r="J1325"/>
  <c r="L1325" s="1"/>
  <c r="K1325"/>
  <c r="M1325"/>
  <c r="O1325"/>
  <c r="P1325" s="1"/>
  <c r="J1326"/>
  <c r="L1326" s="1"/>
  <c r="K1326"/>
  <c r="M1326" s="1"/>
  <c r="O1326"/>
  <c r="P1326" s="1"/>
  <c r="J1327"/>
  <c r="L1327" s="1"/>
  <c r="K1327"/>
  <c r="M1327" s="1"/>
  <c r="N1327" s="1"/>
  <c r="O1327"/>
  <c r="P1327" s="1"/>
  <c r="J1328"/>
  <c r="L1328" s="1"/>
  <c r="K1328"/>
  <c r="M1328" s="1"/>
  <c r="O1328"/>
  <c r="P1328" s="1"/>
  <c r="J1329"/>
  <c r="L1329" s="1"/>
  <c r="N1329" s="1"/>
  <c r="K1329"/>
  <c r="M1329" s="1"/>
  <c r="O1329"/>
  <c r="P1329" s="1"/>
  <c r="J1330"/>
  <c r="L1330" s="1"/>
  <c r="K1330"/>
  <c r="M1330" s="1"/>
  <c r="O1330"/>
  <c r="P1330" s="1"/>
  <c r="J1331"/>
  <c r="L1331"/>
  <c r="N1331" s="1"/>
  <c r="K1331"/>
  <c r="M1331" s="1"/>
  <c r="O1331"/>
  <c r="P1331" s="1"/>
  <c r="J1332"/>
  <c r="L1332" s="1"/>
  <c r="K1332"/>
  <c r="M1332" s="1"/>
  <c r="O1332"/>
  <c r="P1332" s="1"/>
  <c r="J1333"/>
  <c r="L1333" s="1"/>
  <c r="K1333"/>
  <c r="M1333" s="1"/>
  <c r="O1333"/>
  <c r="P1333" s="1"/>
  <c r="J1334"/>
  <c r="L1334" s="1"/>
  <c r="K1334"/>
  <c r="M1334" s="1"/>
  <c r="N1334" s="1"/>
  <c r="O1334"/>
  <c r="P1334" s="1"/>
  <c r="J1335"/>
  <c r="L1335" s="1"/>
  <c r="N1335" s="1"/>
  <c r="K1335"/>
  <c r="M1335" s="1"/>
  <c r="O1335"/>
  <c r="P1335" s="1"/>
  <c r="J1336"/>
  <c r="L1336" s="1"/>
  <c r="K1336"/>
  <c r="M1336" s="1"/>
  <c r="N1336" s="1"/>
  <c r="O1336"/>
  <c r="P1336" s="1"/>
  <c r="J1337"/>
  <c r="L1337" s="1"/>
  <c r="K1337"/>
  <c r="M1337" s="1"/>
  <c r="O1337"/>
  <c r="P1337" s="1"/>
  <c r="J1338"/>
  <c r="L1338" s="1"/>
  <c r="K1338"/>
  <c r="M1338" s="1"/>
  <c r="O1338"/>
  <c r="P1338" s="1"/>
  <c r="J1339"/>
  <c r="L1339" s="1"/>
  <c r="K1339"/>
  <c r="M1339" s="1"/>
  <c r="O1339"/>
  <c r="P1339" s="1"/>
  <c r="J1340"/>
  <c r="L1340" s="1"/>
  <c r="K1340"/>
  <c r="M1340" s="1"/>
  <c r="O1340"/>
  <c r="P1340" s="1"/>
  <c r="J1341"/>
  <c r="L1341" s="1"/>
  <c r="K1341"/>
  <c r="M1341" s="1"/>
  <c r="O1341"/>
  <c r="P1341" s="1"/>
  <c r="J1342"/>
  <c r="L1342" s="1"/>
  <c r="K1342"/>
  <c r="M1342" s="1"/>
  <c r="O1342"/>
  <c r="P1342" s="1"/>
  <c r="J1343"/>
  <c r="L1343" s="1"/>
  <c r="K1343"/>
  <c r="M1343" s="1"/>
  <c r="O1343"/>
  <c r="P1343" s="1"/>
  <c r="J1344"/>
  <c r="L1344" s="1"/>
  <c r="K1344"/>
  <c r="M1344" s="1"/>
  <c r="O1344"/>
  <c r="P1344" s="1"/>
  <c r="J1345"/>
  <c r="L1345" s="1"/>
  <c r="K1345"/>
  <c r="M1345" s="1"/>
  <c r="O1345"/>
  <c r="P1345" s="1"/>
  <c r="J1346"/>
  <c r="L1346" s="1"/>
  <c r="K1346"/>
  <c r="M1346"/>
  <c r="O1346"/>
  <c r="P1346" s="1"/>
  <c r="J1347"/>
  <c r="L1347" s="1"/>
  <c r="N1347" s="1"/>
  <c r="K1347"/>
  <c r="M1347" s="1"/>
  <c r="O1347"/>
  <c r="P1347" s="1"/>
  <c r="J1348"/>
  <c r="L1348" s="1"/>
  <c r="K1348"/>
  <c r="M1348" s="1"/>
  <c r="N1348" s="1"/>
  <c r="O1348"/>
  <c r="P1348" s="1"/>
  <c r="J1349"/>
  <c r="L1349" s="1"/>
  <c r="K1349"/>
  <c r="M1349" s="1"/>
  <c r="O1349"/>
  <c r="P1349" s="1"/>
  <c r="J1350"/>
  <c r="L1350" s="1"/>
  <c r="K1350"/>
  <c r="M1350" s="1"/>
  <c r="O1350"/>
  <c r="P1350" s="1"/>
  <c r="J1351"/>
  <c r="L1351" s="1"/>
  <c r="K1351"/>
  <c r="M1351" s="1"/>
  <c r="O1351"/>
  <c r="P1351" s="1"/>
  <c r="J1352"/>
  <c r="L1352" s="1"/>
  <c r="K1352"/>
  <c r="M1352"/>
  <c r="O1352"/>
  <c r="P1352" s="1"/>
  <c r="J1353"/>
  <c r="L1353" s="1"/>
  <c r="K1353"/>
  <c r="M1353" s="1"/>
  <c r="O1353"/>
  <c r="P1353"/>
  <c r="J1354"/>
  <c r="L1354" s="1"/>
  <c r="K1354"/>
  <c r="M1354" s="1"/>
  <c r="O1354"/>
  <c r="P1354" s="1"/>
  <c r="J1355"/>
  <c r="L1355" s="1"/>
  <c r="K1355"/>
  <c r="M1355" s="1"/>
  <c r="O1355"/>
  <c r="P1355" s="1"/>
  <c r="J1356"/>
  <c r="L1356" s="1"/>
  <c r="N1356" s="1"/>
  <c r="K1356"/>
  <c r="M1356" s="1"/>
  <c r="O1356"/>
  <c r="P1356" s="1"/>
  <c r="J1357"/>
  <c r="L1357" s="1"/>
  <c r="K1357"/>
  <c r="M1357" s="1"/>
  <c r="O1357"/>
  <c r="P1357" s="1"/>
  <c r="J1358"/>
  <c r="L1358" s="1"/>
  <c r="K1358"/>
  <c r="M1358" s="1"/>
  <c r="O1358"/>
  <c r="P1358" s="1"/>
  <c r="J1359"/>
  <c r="L1359" s="1"/>
  <c r="K1359"/>
  <c r="M1359" s="1"/>
  <c r="O1359"/>
  <c r="P1359" s="1"/>
  <c r="J1360"/>
  <c r="L1360"/>
  <c r="N1360" s="1"/>
  <c r="K1360"/>
  <c r="M1360" s="1"/>
  <c r="O1360"/>
  <c r="P1360" s="1"/>
  <c r="J1361"/>
  <c r="L1361" s="1"/>
  <c r="K1361"/>
  <c r="M1361" s="1"/>
  <c r="N1361" s="1"/>
  <c r="O1361"/>
  <c r="P1361" s="1"/>
  <c r="J1362"/>
  <c r="L1362" s="1"/>
  <c r="K1362"/>
  <c r="M1362" s="1"/>
  <c r="O1362"/>
  <c r="P1362" s="1"/>
  <c r="J1363"/>
  <c r="L1363" s="1"/>
  <c r="K1363"/>
  <c r="M1363" s="1"/>
  <c r="N1363" s="1"/>
  <c r="O1363"/>
  <c r="P1363" s="1"/>
  <c r="J1364"/>
  <c r="L1364" s="1"/>
  <c r="K1364"/>
  <c r="M1364" s="1"/>
  <c r="O1364"/>
  <c r="P1364" s="1"/>
  <c r="J1365"/>
  <c r="L1365" s="1"/>
  <c r="K1365"/>
  <c r="M1365" s="1"/>
  <c r="N1365" s="1"/>
  <c r="O1365"/>
  <c r="P1365" s="1"/>
  <c r="J1366"/>
  <c r="L1366" s="1"/>
  <c r="K1366"/>
  <c r="M1366" s="1"/>
  <c r="O1366"/>
  <c r="P1366" s="1"/>
  <c r="J1367"/>
  <c r="L1367" s="1"/>
  <c r="K1367"/>
  <c r="M1367" s="1"/>
  <c r="N1367" s="1"/>
  <c r="O1367"/>
  <c r="P1367" s="1"/>
  <c r="J1368"/>
  <c r="L1368" s="1"/>
  <c r="K1368"/>
  <c r="M1368" s="1"/>
  <c r="O1368"/>
  <c r="P1368" s="1"/>
  <c r="J1369"/>
  <c r="L1369" s="1"/>
  <c r="K1369"/>
  <c r="M1369" s="1"/>
  <c r="O1369"/>
  <c r="P1369" s="1"/>
  <c r="J1370"/>
  <c r="L1370" s="1"/>
  <c r="K1370"/>
  <c r="M1370" s="1"/>
  <c r="O1370"/>
  <c r="P1370" s="1"/>
  <c r="J1371"/>
  <c r="L1371" s="1"/>
  <c r="K1371"/>
  <c r="M1371" s="1"/>
  <c r="O1371"/>
  <c r="P1371" s="1"/>
  <c r="J1372"/>
  <c r="L1372" s="1"/>
  <c r="K1372"/>
  <c r="M1372" s="1"/>
  <c r="O1372"/>
  <c r="P1372" s="1"/>
  <c r="J1373"/>
  <c r="L1373" s="1"/>
  <c r="K1373"/>
  <c r="M1373" s="1"/>
  <c r="O1373"/>
  <c r="P1373" s="1"/>
  <c r="J1374"/>
  <c r="L1374" s="1"/>
  <c r="K1374"/>
  <c r="M1374"/>
  <c r="O1374"/>
  <c r="P1374" s="1"/>
  <c r="J1375"/>
  <c r="L1375" s="1"/>
  <c r="N1375" s="1"/>
  <c r="K1375"/>
  <c r="M1375" s="1"/>
  <c r="O1375"/>
  <c r="P1375" s="1"/>
  <c r="J1376"/>
  <c r="L1376" s="1"/>
  <c r="K1376"/>
  <c r="M1376" s="1"/>
  <c r="O1376"/>
  <c r="P1376" s="1"/>
  <c r="J1377"/>
  <c r="L1377" s="1"/>
  <c r="K1377"/>
  <c r="M1377" s="1"/>
  <c r="O1377"/>
  <c r="P1377" s="1"/>
  <c r="J1378"/>
  <c r="L1378"/>
  <c r="K1378"/>
  <c r="M1378" s="1"/>
  <c r="O1378"/>
  <c r="P1378" s="1"/>
  <c r="J1379"/>
  <c r="L1379" s="1"/>
  <c r="K1379"/>
  <c r="M1379" s="1"/>
  <c r="O1379"/>
  <c r="P1379" s="1"/>
  <c r="J1380"/>
  <c r="L1380" s="1"/>
  <c r="K1380"/>
  <c r="M1380" s="1"/>
  <c r="O1380"/>
  <c r="P1380" s="1"/>
  <c r="J1381"/>
  <c r="L1381" s="1"/>
  <c r="K1381"/>
  <c r="M1381" s="1"/>
  <c r="O1381"/>
  <c r="P1381" s="1"/>
  <c r="J1382"/>
  <c r="L1382" s="1"/>
  <c r="K1382"/>
  <c r="M1382" s="1"/>
  <c r="O1382"/>
  <c r="P1382" s="1"/>
  <c r="J1383"/>
  <c r="L1383" s="1"/>
  <c r="K1383"/>
  <c r="M1383" s="1"/>
  <c r="O1383"/>
  <c r="P1383" s="1"/>
  <c r="J1384"/>
  <c r="L1384" s="1"/>
  <c r="K1384"/>
  <c r="M1384" s="1"/>
  <c r="O1384"/>
  <c r="P1384" s="1"/>
  <c r="J1385"/>
  <c r="L1385" s="1"/>
  <c r="K1385"/>
  <c r="M1385" s="1"/>
  <c r="O1385"/>
  <c r="P1385" s="1"/>
  <c r="J1386"/>
  <c r="L1386" s="1"/>
  <c r="K1386"/>
  <c r="M1386" s="1"/>
  <c r="O1386"/>
  <c r="P1386" s="1"/>
  <c r="J1387"/>
  <c r="L1387" s="1"/>
  <c r="K1387"/>
  <c r="M1387" s="1"/>
  <c r="O1387"/>
  <c r="P1387" s="1"/>
  <c r="J1388"/>
  <c r="L1388" s="1"/>
  <c r="K1388"/>
  <c r="M1388" s="1"/>
  <c r="O1388"/>
  <c r="P1388" s="1"/>
  <c r="J1389"/>
  <c r="L1389" s="1"/>
  <c r="K1389"/>
  <c r="M1389" s="1"/>
  <c r="O1389"/>
  <c r="P1389" s="1"/>
  <c r="J1390"/>
  <c r="L1390" s="1"/>
  <c r="K1390"/>
  <c r="M1390" s="1"/>
  <c r="O1390"/>
  <c r="P1390" s="1"/>
  <c r="J1391"/>
  <c r="L1391" s="1"/>
  <c r="K1391"/>
  <c r="M1391" s="1"/>
  <c r="O1391"/>
  <c r="P1391" s="1"/>
  <c r="J1392"/>
  <c r="L1392" s="1"/>
  <c r="K1392"/>
  <c r="M1392" s="1"/>
  <c r="O1392"/>
  <c r="P1392" s="1"/>
  <c r="J1393"/>
  <c r="L1393" s="1"/>
  <c r="K1393"/>
  <c r="M1393" s="1"/>
  <c r="O1393"/>
  <c r="P1393" s="1"/>
  <c r="J1394"/>
  <c r="L1394" s="1"/>
  <c r="K1394"/>
  <c r="M1394"/>
  <c r="N1394" s="1"/>
  <c r="O1394"/>
  <c r="P1394" s="1"/>
  <c r="J1395"/>
  <c r="L1395" s="1"/>
  <c r="K1395"/>
  <c r="M1395" s="1"/>
  <c r="O1395"/>
  <c r="P1395" s="1"/>
  <c r="J1396"/>
  <c r="L1396" s="1"/>
  <c r="K1396"/>
  <c r="M1396" s="1"/>
  <c r="O1396"/>
  <c r="P1396" s="1"/>
  <c r="J1397"/>
  <c r="L1397" s="1"/>
  <c r="K1397"/>
  <c r="M1397" s="1"/>
  <c r="O1397"/>
  <c r="P1397" s="1"/>
  <c r="J1398"/>
  <c r="L1398" s="1"/>
  <c r="K1398"/>
  <c r="M1398" s="1"/>
  <c r="O1398"/>
  <c r="P1398" s="1"/>
  <c r="J1399"/>
  <c r="L1399" s="1"/>
  <c r="N1399" s="1"/>
  <c r="K1399"/>
  <c r="M1399" s="1"/>
  <c r="O1399"/>
  <c r="P1399" s="1"/>
  <c r="J1400"/>
  <c r="L1400" s="1"/>
  <c r="K1400"/>
  <c r="M1400" s="1"/>
  <c r="O1400"/>
  <c r="P1400" s="1"/>
  <c r="J1401"/>
  <c r="L1401" s="1"/>
  <c r="K1401"/>
  <c r="M1401" s="1"/>
  <c r="O1401"/>
  <c r="P1401" s="1"/>
  <c r="J1402"/>
  <c r="L1402" s="1"/>
  <c r="K1402"/>
  <c r="M1402" s="1"/>
  <c r="O1402"/>
  <c r="P1402" s="1"/>
  <c r="J1403"/>
  <c r="L1403" s="1"/>
  <c r="N1403" s="1"/>
  <c r="K1403"/>
  <c r="M1403" s="1"/>
  <c r="O1403"/>
  <c r="P1403" s="1"/>
  <c r="J1404"/>
  <c r="L1404" s="1"/>
  <c r="K1404"/>
  <c r="M1404" s="1"/>
  <c r="O1404"/>
  <c r="P1404" s="1"/>
  <c r="J1405"/>
  <c r="L1405" s="1"/>
  <c r="K1405"/>
  <c r="O1405"/>
  <c r="P1405" s="1"/>
  <c r="J1406"/>
  <c r="L1406" s="1"/>
  <c r="K1406"/>
  <c r="M1406" s="1"/>
  <c r="O1406"/>
  <c r="P1406" s="1"/>
  <c r="J1407"/>
  <c r="L1407" s="1"/>
  <c r="K1407"/>
  <c r="M1407" s="1"/>
  <c r="O1407"/>
  <c r="P1407" s="1"/>
  <c r="J1408"/>
  <c r="L1408" s="1"/>
  <c r="K1408"/>
  <c r="M1408" s="1"/>
  <c r="O1408"/>
  <c r="P1408" s="1"/>
  <c r="J1409"/>
  <c r="L1409" s="1"/>
  <c r="K1409"/>
  <c r="M1409" s="1"/>
  <c r="O1409"/>
  <c r="P1409" s="1"/>
  <c r="J1410"/>
  <c r="L1410" s="1"/>
  <c r="K1410"/>
  <c r="M1410" s="1"/>
  <c r="O1410"/>
  <c r="P1410" s="1"/>
  <c r="J1411"/>
  <c r="L1411" s="1"/>
  <c r="K1411"/>
  <c r="M1411" s="1"/>
  <c r="O1411"/>
  <c r="P1411" s="1"/>
  <c r="J1412"/>
  <c r="L1412" s="1"/>
  <c r="K1412"/>
  <c r="M1412" s="1"/>
  <c r="O1412"/>
  <c r="P1412" s="1"/>
  <c r="J1413"/>
  <c r="L1413" s="1"/>
  <c r="K1413"/>
  <c r="O1413"/>
  <c r="P1413" s="1"/>
  <c r="J1414"/>
  <c r="L1414" s="1"/>
  <c r="K1414"/>
  <c r="M1414" s="1"/>
  <c r="O1414"/>
  <c r="P1414" s="1"/>
  <c r="J1415"/>
  <c r="L1415" s="1"/>
  <c r="K1415"/>
  <c r="M1415"/>
  <c r="O1415"/>
  <c r="P1415" s="1"/>
  <c r="J1416"/>
  <c r="L1416" s="1"/>
  <c r="K1416"/>
  <c r="M1416" s="1"/>
  <c r="O1416"/>
  <c r="P1416" s="1"/>
  <c r="J1417"/>
  <c r="L1417" s="1"/>
  <c r="K1417"/>
  <c r="O1417"/>
  <c r="P1417" s="1"/>
  <c r="J1418"/>
  <c r="L1418" s="1"/>
  <c r="K1418"/>
  <c r="O1418"/>
  <c r="P1418" s="1"/>
  <c r="J1419"/>
  <c r="L1419" s="1"/>
  <c r="N1419" s="1"/>
  <c r="K1419"/>
  <c r="M1419" s="1"/>
  <c r="O1419"/>
  <c r="P1419" s="1"/>
  <c r="J1420"/>
  <c r="L1420" s="1"/>
  <c r="K1420"/>
  <c r="M1420" s="1"/>
  <c r="O1420"/>
  <c r="P1420" s="1"/>
  <c r="J1421"/>
  <c r="L1421" s="1"/>
  <c r="K1421"/>
  <c r="M1421" s="1"/>
  <c r="O1421"/>
  <c r="P1421" s="1"/>
  <c r="J1422"/>
  <c r="L1422" s="1"/>
  <c r="K1422"/>
  <c r="O1422"/>
  <c r="P1422" s="1"/>
  <c r="J1423"/>
  <c r="L1423" s="1"/>
  <c r="K1423"/>
  <c r="M1423" s="1"/>
  <c r="O1423"/>
  <c r="P1423" s="1"/>
  <c r="J1424"/>
  <c r="L1424" s="1"/>
  <c r="K1424"/>
  <c r="M1424" s="1"/>
  <c r="O1424"/>
  <c r="P1424" s="1"/>
  <c r="J1425"/>
  <c r="L1425" s="1"/>
  <c r="K1425"/>
  <c r="M1425" s="1"/>
  <c r="O1425"/>
  <c r="P1425" s="1"/>
  <c r="J1426"/>
  <c r="L1426" s="1"/>
  <c r="K1426"/>
  <c r="M1426" s="1"/>
  <c r="O1426"/>
  <c r="P1426" s="1"/>
  <c r="J1427"/>
  <c r="L1427" s="1"/>
  <c r="K1427"/>
  <c r="O1427"/>
  <c r="P1427" s="1"/>
  <c r="J1428"/>
  <c r="L1428" s="1"/>
  <c r="K1428"/>
  <c r="M1428" s="1"/>
  <c r="O1428"/>
  <c r="P1428" s="1"/>
  <c r="J1429"/>
  <c r="L1429" s="1"/>
  <c r="K1429"/>
  <c r="M1429" s="1"/>
  <c r="O1429"/>
  <c r="P1429" s="1"/>
  <c r="J1430"/>
  <c r="L1430" s="1"/>
  <c r="K1430"/>
  <c r="M1430"/>
  <c r="O1430"/>
  <c r="P1430" s="1"/>
  <c r="J1431"/>
  <c r="L1431" s="1"/>
  <c r="K1431"/>
  <c r="O1431"/>
  <c r="P1431" s="1"/>
  <c r="J1432"/>
  <c r="L1432" s="1"/>
  <c r="K1432"/>
  <c r="O1432"/>
  <c r="P1432"/>
  <c r="J1433"/>
  <c r="L1433" s="1"/>
  <c r="K1433"/>
  <c r="M1433" s="1"/>
  <c r="O1433"/>
  <c r="P1433" s="1"/>
  <c r="J1434"/>
  <c r="L1434" s="1"/>
  <c r="K1434"/>
  <c r="M1434" s="1"/>
  <c r="O1434"/>
  <c r="P1434" s="1"/>
  <c r="J1435"/>
  <c r="L1435" s="1"/>
  <c r="K1435"/>
  <c r="O1435"/>
  <c r="P1435" s="1"/>
  <c r="J1436"/>
  <c r="L1436" s="1"/>
  <c r="K1436"/>
  <c r="M1436" s="1"/>
  <c r="O1436"/>
  <c r="P1436" s="1"/>
  <c r="J1437"/>
  <c r="L1437" s="1"/>
  <c r="K1437"/>
  <c r="M1437" s="1"/>
  <c r="O1437"/>
  <c r="P1437" s="1"/>
  <c r="J1438"/>
  <c r="L1438" s="1"/>
  <c r="K1438"/>
  <c r="O1438"/>
  <c r="P1438" s="1"/>
  <c r="J1439"/>
  <c r="L1439" s="1"/>
  <c r="K1439"/>
  <c r="M1439" s="1"/>
  <c r="O1439"/>
  <c r="P1439" s="1"/>
  <c r="J1440"/>
  <c r="L1440" s="1"/>
  <c r="K1440"/>
  <c r="M1440" s="1"/>
  <c r="O1440"/>
  <c r="P1440" s="1"/>
  <c r="J1441"/>
  <c r="L1441" s="1"/>
  <c r="K1441"/>
  <c r="M1441" s="1"/>
  <c r="O1441"/>
  <c r="P1441" s="1"/>
  <c r="J1442"/>
  <c r="L1442" s="1"/>
  <c r="K1442"/>
  <c r="M1442" s="1"/>
  <c r="O1442"/>
  <c r="P1442" s="1"/>
  <c r="J1443"/>
  <c r="L1443" s="1"/>
  <c r="K1443"/>
  <c r="M1443" s="1"/>
  <c r="O1443"/>
  <c r="P1443" s="1"/>
  <c r="J1444"/>
  <c r="L1444" s="1"/>
  <c r="K1444"/>
  <c r="M1444" s="1"/>
  <c r="O1444"/>
  <c r="P1444" s="1"/>
  <c r="J1445"/>
  <c r="L1445" s="1"/>
  <c r="K1445"/>
  <c r="M1445" s="1"/>
  <c r="O1445"/>
  <c r="P1445" s="1"/>
  <c r="J1446"/>
  <c r="L1446" s="1"/>
  <c r="K1446"/>
  <c r="M1446" s="1"/>
  <c r="O1446"/>
  <c r="P1446" s="1"/>
  <c r="J1447"/>
  <c r="L1447" s="1"/>
  <c r="K1447"/>
  <c r="M1447" s="1"/>
  <c r="O1447"/>
  <c r="P1447" s="1"/>
  <c r="J1448"/>
  <c r="L1448" s="1"/>
  <c r="K1448"/>
  <c r="M1448" s="1"/>
  <c r="O1448"/>
  <c r="P1448" s="1"/>
  <c r="J1449"/>
  <c r="L1449" s="1"/>
  <c r="N1449" s="1"/>
  <c r="K1449"/>
  <c r="M1449" s="1"/>
  <c r="O1449"/>
  <c r="P1449" s="1"/>
  <c r="J1450"/>
  <c r="L1450" s="1"/>
  <c r="K1450"/>
  <c r="M1450" s="1"/>
  <c r="O1450"/>
  <c r="P1450" s="1"/>
  <c r="J1451"/>
  <c r="L1451" s="1"/>
  <c r="K1451"/>
  <c r="O1451"/>
  <c r="P1451" s="1"/>
  <c r="J1452"/>
  <c r="L1452" s="1"/>
  <c r="K1452"/>
  <c r="O1452"/>
  <c r="P1452" s="1"/>
  <c r="J1453"/>
  <c r="L1453" s="1"/>
  <c r="K1453"/>
  <c r="O1453"/>
  <c r="P1453" s="1"/>
  <c r="J1454"/>
  <c r="L1454" s="1"/>
  <c r="K1454"/>
  <c r="M1454" s="1"/>
  <c r="O1454"/>
  <c r="P1454" s="1"/>
  <c r="N1046"/>
  <c r="N1054"/>
  <c r="N739"/>
  <c r="N1113"/>
  <c r="N874"/>
  <c r="N1073"/>
  <c r="N122"/>
  <c r="N886"/>
  <c r="N857"/>
  <c r="N1081"/>
  <c r="N1070"/>
  <c r="N828"/>
  <c r="N700"/>
  <c r="N1130"/>
  <c r="N775"/>
  <c r="N1050"/>
  <c r="N971"/>
  <c r="N897"/>
  <c r="N889"/>
  <c r="N873"/>
  <c r="N905"/>
  <c r="N890"/>
  <c r="N865"/>
  <c r="N699"/>
  <c r="N983"/>
  <c r="N967"/>
  <c r="N965"/>
  <c r="N960"/>
  <c r="N944"/>
  <c r="N676"/>
  <c r="N824"/>
  <c r="N822"/>
  <c r="N723"/>
  <c r="N984"/>
  <c r="N973"/>
  <c r="N968"/>
  <c r="N963"/>
  <c r="N962"/>
  <c r="N956"/>
  <c r="N954"/>
  <c r="N751"/>
  <c r="N669"/>
  <c r="N661"/>
  <c r="N698"/>
  <c r="N1143"/>
  <c r="N966"/>
  <c r="N912"/>
  <c r="N1132"/>
  <c r="N1124"/>
  <c r="N1020"/>
  <c r="N970"/>
  <c r="N958"/>
  <c r="N952"/>
  <c r="N928"/>
  <c r="N863"/>
  <c r="N855"/>
  <c r="N838"/>
  <c r="N831"/>
  <c r="N815"/>
  <c r="N798"/>
  <c r="N664"/>
  <c r="N986"/>
  <c r="N922"/>
  <c r="N921"/>
  <c r="N908"/>
  <c r="N892"/>
  <c r="N884"/>
  <c r="N876"/>
  <c r="N868"/>
  <c r="N763"/>
  <c r="N645"/>
  <c r="N633"/>
  <c r="N993"/>
  <c r="N964"/>
  <c r="N941"/>
  <c r="N1072"/>
  <c r="N1040"/>
  <c r="N940"/>
  <c r="N1085"/>
  <c r="N1077"/>
  <c r="N1053"/>
  <c r="N1045"/>
  <c r="N989"/>
  <c r="N977"/>
  <c r="N945"/>
  <c r="N937"/>
  <c r="N893"/>
  <c r="N877"/>
  <c r="N845"/>
  <c r="N813"/>
  <c r="N925"/>
  <c r="N911"/>
  <c r="N909"/>
  <c r="N896"/>
  <c r="N880"/>
  <c r="N856"/>
  <c r="N840"/>
  <c r="N820"/>
  <c r="N712"/>
  <c r="N701"/>
  <c r="N689"/>
  <c r="N681"/>
  <c r="N693"/>
  <c r="N677"/>
  <c r="N668"/>
  <c r="N657"/>
  <c r="N649"/>
  <c r="L207"/>
  <c r="P184"/>
  <c r="O7"/>
  <c r="P188"/>
  <c r="G9" i="39"/>
  <c r="G6"/>
  <c r="C2" i="41"/>
  <c r="J7" i="10"/>
  <c r="L232" s="1"/>
  <c r="L112"/>
  <c r="K7"/>
  <c r="M7" s="1"/>
  <c r="L172"/>
  <c r="L201"/>
  <c r="L177"/>
  <c r="L202"/>
  <c r="L109"/>
  <c r="L171"/>
  <c r="L127"/>
  <c r="E36" i="39"/>
  <c r="D36"/>
  <c r="G36"/>
  <c r="J15"/>
  <c r="I15"/>
  <c r="H15"/>
  <c r="G15"/>
  <c r="J14"/>
  <c r="I14"/>
  <c r="H14"/>
  <c r="G14"/>
  <c r="G7" i="29"/>
  <c r="F7" i="10"/>
  <c r="I7"/>
  <c r="I630"/>
  <c r="I628"/>
  <c r="I624"/>
  <c r="I620"/>
  <c r="I616"/>
  <c r="I612"/>
  <c r="I608"/>
  <c r="I604"/>
  <c r="I600"/>
  <c r="I596"/>
  <c r="I592"/>
  <c r="I588"/>
  <c r="I585"/>
  <c r="I627"/>
  <c r="I623"/>
  <c r="I619"/>
  <c r="I615"/>
  <c r="I611"/>
  <c r="I607"/>
  <c r="I603"/>
  <c r="I599"/>
  <c r="I595"/>
  <c r="I591"/>
  <c r="I584"/>
  <c r="I583"/>
  <c r="I626"/>
  <c r="I622"/>
  <c r="I618"/>
  <c r="I614"/>
  <c r="I610"/>
  <c r="I606"/>
  <c r="I602"/>
  <c r="I598"/>
  <c r="I594"/>
  <c r="I590"/>
  <c r="I587"/>
  <c r="I629"/>
  <c r="I625"/>
  <c r="I621"/>
  <c r="I617"/>
  <c r="I613"/>
  <c r="I609"/>
  <c r="I605"/>
  <c r="I601"/>
  <c r="I597"/>
  <c r="I593"/>
  <c r="I589"/>
  <c r="I586"/>
  <c r="I810"/>
  <c r="I809"/>
  <c r="I806"/>
  <c r="I808"/>
  <c r="I811"/>
  <c r="I807"/>
  <c r="I763"/>
  <c r="I777"/>
  <c r="I801"/>
  <c r="I761"/>
  <c r="I759"/>
  <c r="I755"/>
  <c r="I756"/>
  <c r="I754"/>
  <c r="I757"/>
  <c r="I758"/>
  <c r="I762"/>
  <c r="I760"/>
  <c r="I535"/>
  <c r="I303"/>
  <c r="I382"/>
  <c r="I289"/>
  <c r="I296"/>
  <c r="I195"/>
  <c r="I284"/>
  <c r="I283"/>
  <c r="I119"/>
  <c r="I120"/>
  <c r="I118"/>
  <c r="I1356"/>
  <c r="I1357"/>
  <c r="I962"/>
  <c r="I963"/>
  <c r="I202"/>
  <c r="I59"/>
  <c r="I75"/>
  <c r="I73"/>
  <c r="I71"/>
  <c r="I69"/>
  <c r="I67"/>
  <c r="I65"/>
  <c r="I63"/>
  <c r="I61"/>
  <c r="I74"/>
  <c r="I72"/>
  <c r="I70"/>
  <c r="I68"/>
  <c r="I66"/>
  <c r="I64"/>
  <c r="I62"/>
  <c r="I56"/>
  <c r="I54"/>
  <c r="I52"/>
  <c r="I50"/>
  <c r="I48"/>
  <c r="I46"/>
  <c r="I44"/>
  <c r="I42"/>
  <c r="I40"/>
  <c r="I57"/>
  <c r="I55"/>
  <c r="I53"/>
  <c r="I51"/>
  <c r="I49"/>
  <c r="I47"/>
  <c r="I45"/>
  <c r="I43"/>
  <c r="I41"/>
  <c r="I39"/>
  <c r="I16"/>
  <c r="B43" i="39"/>
  <c r="I1315" i="10"/>
  <c r="I933"/>
  <c r="I867"/>
  <c r="I1237"/>
  <c r="I1279"/>
  <c r="I1438"/>
  <c r="I1436"/>
  <c r="I1434"/>
  <c r="I1439"/>
  <c r="I1437"/>
  <c r="I1435"/>
  <c r="H15" i="29"/>
  <c r="I15"/>
  <c r="J15"/>
  <c r="J14"/>
  <c r="I14"/>
  <c r="H14"/>
  <c r="K14" s="1"/>
  <c r="G14"/>
  <c r="G15"/>
  <c r="C2"/>
  <c r="N1464" i="10"/>
  <c r="N1463"/>
  <c r="G56" i="11"/>
  <c r="I14" i="10"/>
  <c r="I29"/>
  <c r="I80"/>
  <c r="I96"/>
  <c r="I113"/>
  <c r="I132"/>
  <c r="I148"/>
  <c r="I161"/>
  <c r="I201"/>
  <c r="I251"/>
  <c r="I267"/>
  <c r="I301"/>
  <c r="I317"/>
  <c r="I333"/>
  <c r="I349"/>
  <c r="I365"/>
  <c r="I381"/>
  <c r="I398"/>
  <c r="I414"/>
  <c r="I430"/>
  <c r="I446"/>
  <c r="I462"/>
  <c r="I478"/>
  <c r="I494"/>
  <c r="I510"/>
  <c r="I526"/>
  <c r="I543"/>
  <c r="I559"/>
  <c r="I575"/>
  <c r="I582"/>
  <c r="I646"/>
  <c r="I661"/>
  <c r="I677"/>
  <c r="I693"/>
  <c r="I709"/>
  <c r="I725"/>
  <c r="I741"/>
  <c r="I767"/>
  <c r="I783"/>
  <c r="I799"/>
  <c r="I819"/>
  <c r="I835"/>
  <c r="I851"/>
  <c r="I868"/>
  <c r="I876"/>
  <c r="I888"/>
  <c r="I904"/>
  <c r="I920"/>
  <c r="I937"/>
  <c r="I957"/>
  <c r="I975"/>
  <c r="I991"/>
  <c r="I1006"/>
  <c r="I1020"/>
  <c r="I1036"/>
  <c r="I1052"/>
  <c r="I38"/>
  <c r="I94"/>
  <c r="I116"/>
  <c r="I141"/>
  <c r="I159"/>
  <c r="I199"/>
  <c r="I215"/>
  <c r="I233"/>
  <c r="I270"/>
  <c r="I294"/>
  <c r="I315"/>
  <c r="I336"/>
  <c r="I358"/>
  <c r="I379"/>
  <c r="I401"/>
  <c r="I423"/>
  <c r="I444"/>
  <c r="I465"/>
  <c r="I487"/>
  <c r="I508"/>
  <c r="I529"/>
  <c r="I552"/>
  <c r="I573"/>
  <c r="I633"/>
  <c r="I655"/>
  <c r="I675"/>
  <c r="I696"/>
  <c r="I718"/>
  <c r="I739"/>
  <c r="I770"/>
  <c r="I792"/>
  <c r="I817"/>
  <c r="I838"/>
  <c r="I860"/>
  <c r="I891"/>
  <c r="I913"/>
  <c r="I935"/>
  <c r="I944"/>
  <c r="I968"/>
  <c r="I989"/>
  <c r="I1009"/>
  <c r="I1029"/>
  <c r="I1050"/>
  <c r="I1068"/>
  <c r="I1084"/>
  <c r="I1100"/>
  <c r="I1116"/>
  <c r="I1132"/>
  <c r="I1148"/>
  <c r="I1164"/>
  <c r="I1180"/>
  <c r="I1196"/>
  <c r="I1212"/>
  <c r="I1232"/>
  <c r="I1249"/>
  <c r="I1265"/>
  <c r="I1282"/>
  <c r="I1298"/>
  <c r="I1314"/>
  <c r="I1331"/>
  <c r="I1347"/>
  <c r="I1365"/>
  <c r="I1381"/>
  <c r="I1397"/>
  <c r="I1449"/>
  <c r="I1151"/>
  <c r="I1199"/>
  <c r="I1231"/>
  <c r="I1264"/>
  <c r="I1293"/>
  <c r="I1322"/>
  <c r="I1346"/>
  <c r="I1372"/>
  <c r="I24"/>
  <c r="I81"/>
  <c r="I102"/>
  <c r="I133"/>
  <c r="I188"/>
  <c r="I210"/>
  <c r="I244"/>
  <c r="I262"/>
  <c r="I285"/>
  <c r="I307"/>
  <c r="I328"/>
  <c r="I350"/>
  <c r="I376"/>
  <c r="I399"/>
  <c r="I431"/>
  <c r="I463"/>
  <c r="I20"/>
  <c r="I77"/>
  <c r="I98"/>
  <c r="I123"/>
  <c r="I145"/>
  <c r="I163"/>
  <c r="I179"/>
  <c r="I204"/>
  <c r="I218"/>
  <c r="I237"/>
  <c r="I253"/>
  <c r="I274"/>
  <c r="I319"/>
  <c r="I340"/>
  <c r="I362"/>
  <c r="I384"/>
  <c r="I405"/>
  <c r="I427"/>
  <c r="I448"/>
  <c r="I469"/>
  <c r="I491"/>
  <c r="I512"/>
  <c r="I533"/>
  <c r="I556"/>
  <c r="I577"/>
  <c r="I637"/>
  <c r="I659"/>
  <c r="I679"/>
  <c r="I700"/>
  <c r="I722"/>
  <c r="I743"/>
  <c r="I774"/>
  <c r="I796"/>
  <c r="I821"/>
  <c r="I842"/>
  <c r="I864"/>
  <c r="I895"/>
  <c r="I917"/>
  <c r="I939"/>
  <c r="I948"/>
  <c r="I972"/>
  <c r="I993"/>
  <c r="I1012"/>
  <c r="I1038"/>
  <c r="I1059"/>
  <c r="I1075"/>
  <c r="I1091"/>
  <c r="I1107"/>
  <c r="I1123"/>
  <c r="I1143"/>
  <c r="I1163"/>
  <c r="I1187"/>
  <c r="I1227"/>
  <c r="I1260"/>
  <c r="I1297"/>
  <c r="I1338"/>
  <c r="I1387"/>
  <c r="I371"/>
  <c r="I18"/>
  <c r="I142"/>
  <c r="I200"/>
  <c r="I272"/>
  <c r="I359"/>
  <c r="I445"/>
  <c r="I495"/>
  <c r="I538"/>
  <c r="I581"/>
  <c r="I662"/>
  <c r="I704"/>
  <c r="I747"/>
  <c r="I800"/>
  <c r="I846"/>
  <c r="I878"/>
  <c r="I921"/>
  <c r="I952"/>
  <c r="I997"/>
  <c r="I1037"/>
  <c r="I1074"/>
  <c r="I1106"/>
  <c r="I1138"/>
  <c r="I1170"/>
  <c r="I17"/>
  <c r="I37"/>
  <c r="I117"/>
  <c r="I140"/>
  <c r="I157"/>
  <c r="I176"/>
  <c r="I194"/>
  <c r="I197"/>
  <c r="I216"/>
  <c r="I232"/>
  <c r="I249"/>
  <c r="I271"/>
  <c r="I293"/>
  <c r="I313"/>
  <c r="I337"/>
  <c r="I357"/>
  <c r="I377"/>
  <c r="I402"/>
  <c r="I422"/>
  <c r="I442"/>
  <c r="I466"/>
  <c r="I486"/>
  <c r="I506"/>
  <c r="I530"/>
  <c r="I551"/>
  <c r="I571"/>
  <c r="I634"/>
  <c r="I654"/>
  <c r="I673"/>
  <c r="I697"/>
  <c r="I717"/>
  <c r="I737"/>
  <c r="I771"/>
  <c r="I791"/>
  <c r="I815"/>
  <c r="I839"/>
  <c r="I859"/>
  <c r="I892"/>
  <c r="I912"/>
  <c r="I932"/>
  <c r="I945"/>
  <c r="I967"/>
  <c r="I987"/>
  <c r="I1010"/>
  <c r="I1028"/>
  <c r="I1048"/>
  <c r="I22"/>
  <c r="I83"/>
  <c r="I111"/>
  <c r="I146"/>
  <c r="I170"/>
  <c r="I189"/>
  <c r="I205"/>
  <c r="I225"/>
  <c r="I276"/>
  <c r="I305"/>
  <c r="I331"/>
  <c r="I363"/>
  <c r="I391"/>
  <c r="I417"/>
  <c r="I449"/>
  <c r="I476"/>
  <c r="I503"/>
  <c r="I536"/>
  <c r="I562"/>
  <c r="I660"/>
  <c r="I686"/>
  <c r="I712"/>
  <c r="I744"/>
  <c r="I781"/>
  <c r="I812"/>
  <c r="I844"/>
  <c r="I871"/>
  <c r="I886"/>
  <c r="I918"/>
  <c r="I960"/>
  <c r="I994"/>
  <c r="I1018"/>
  <c r="I1045"/>
  <c r="I1072"/>
  <c r="I1092"/>
  <c r="I1112"/>
  <c r="I1136"/>
  <c r="I1156"/>
  <c r="I1176"/>
  <c r="I1200"/>
  <c r="I1224"/>
  <c r="I1245"/>
  <c r="I1269"/>
  <c r="I1290"/>
  <c r="I1310"/>
  <c r="I1335"/>
  <c r="I1355"/>
  <c r="I1377"/>
  <c r="I1033"/>
  <c r="I1191"/>
  <c r="I1240"/>
  <c r="I1276"/>
  <c r="I1313"/>
  <c r="I1354"/>
  <c r="I1384"/>
  <c r="I15"/>
  <c r="I60"/>
  <c r="I143"/>
  <c r="I167"/>
  <c r="I192"/>
  <c r="I203"/>
  <c r="I222"/>
  <c r="I248"/>
  <c r="I273"/>
  <c r="I302"/>
  <c r="I334"/>
  <c r="I360"/>
  <c r="I393"/>
  <c r="I436"/>
  <c r="I12"/>
  <c r="I36"/>
  <c r="I103"/>
  <c r="I134"/>
  <c r="I158"/>
  <c r="I185"/>
  <c r="I241"/>
  <c r="I264"/>
  <c r="I292"/>
  <c r="I324"/>
  <c r="I351"/>
  <c r="I378"/>
  <c r="I411"/>
  <c r="I437"/>
  <c r="I464"/>
  <c r="I496"/>
  <c r="I523"/>
  <c r="I550"/>
  <c r="I648"/>
  <c r="I674"/>
  <c r="I706"/>
  <c r="I732"/>
  <c r="I769"/>
  <c r="I832"/>
  <c r="I858"/>
  <c r="I879"/>
  <c r="I906"/>
  <c r="I934"/>
  <c r="I954"/>
  <c r="I982"/>
  <c r="I1008"/>
  <c r="I1043"/>
  <c r="I1067"/>
  <c r="I1087"/>
  <c r="I1111"/>
  <c r="I1135"/>
  <c r="I1159"/>
  <c r="I1195"/>
  <c r="I1244"/>
  <c r="I1289"/>
  <c r="I1350"/>
  <c r="I1404"/>
  <c r="I409"/>
  <c r="I95"/>
  <c r="I295"/>
  <c r="I403"/>
  <c r="I484"/>
  <c r="I549"/>
  <c r="I641"/>
  <c r="I694"/>
  <c r="I768"/>
  <c r="I825"/>
  <c r="I931"/>
  <c r="I976"/>
  <c r="I1026"/>
  <c r="I1082"/>
  <c r="I1122"/>
  <c r="I1162"/>
  <c r="I1202"/>
  <c r="I1234"/>
  <c r="I1267"/>
  <c r="I1300"/>
  <c r="I1333"/>
  <c r="I1367"/>
  <c r="I856"/>
  <c r="I1035"/>
  <c r="I1105"/>
  <c r="I1169"/>
  <c r="I1225"/>
  <c r="I1283"/>
  <c r="I1348"/>
  <c r="I1450"/>
  <c r="I720"/>
  <c r="I852"/>
  <c r="I915"/>
  <c r="I970"/>
  <c r="I1070"/>
  <c r="I1126"/>
  <c r="I1190"/>
  <c r="I1239"/>
  <c r="I1304"/>
  <c r="I1379"/>
  <c r="I101"/>
  <c r="I182"/>
  <c r="I239"/>
  <c r="I322"/>
  <c r="I408"/>
  <c r="I477"/>
  <c r="I520"/>
  <c r="I564"/>
  <c r="I645"/>
  <c r="I687"/>
  <c r="I730"/>
  <c r="I782"/>
  <c r="I829"/>
  <c r="I873"/>
  <c r="I903"/>
  <c r="I980"/>
  <c r="I1019"/>
  <c r="I1061"/>
  <c r="I1093"/>
  <c r="I1125"/>
  <c r="I1157"/>
  <c r="I1189"/>
  <c r="I1221"/>
  <c r="I1254"/>
  <c r="I1287"/>
  <c r="I1320"/>
  <c r="I1352"/>
  <c r="I1386"/>
  <c r="I1402"/>
  <c r="I1454"/>
  <c r="I112"/>
  <c r="I191"/>
  <c r="I247"/>
  <c r="I332"/>
  <c r="I419"/>
  <c r="I483"/>
  <c r="I525"/>
  <c r="I569"/>
  <c r="I651"/>
  <c r="I692"/>
  <c r="I735"/>
  <c r="I798"/>
  <c r="I845"/>
  <c r="I898"/>
  <c r="I974"/>
  <c r="I1046"/>
  <c r="I1113"/>
  <c r="I1177"/>
  <c r="I1250"/>
  <c r="I1324"/>
  <c r="I1382"/>
  <c r="I1398"/>
  <c r="I106"/>
  <c r="I187"/>
  <c r="I327"/>
  <c r="I413"/>
  <c r="I479"/>
  <c r="I521"/>
  <c r="I576"/>
  <c r="I657"/>
  <c r="I710"/>
  <c r="I784"/>
  <c r="I862"/>
  <c r="I958"/>
  <c r="I1031"/>
  <c r="I1094"/>
  <c r="I1166"/>
  <c r="I1247"/>
  <c r="I1312"/>
  <c r="I1371"/>
  <c r="I1447"/>
  <c r="I11"/>
  <c r="I33"/>
  <c r="I109"/>
  <c r="I136"/>
  <c r="I153"/>
  <c r="I172"/>
  <c r="I190"/>
  <c r="I211"/>
  <c r="I228"/>
  <c r="I246"/>
  <c r="I263"/>
  <c r="I288"/>
  <c r="I309"/>
  <c r="I329"/>
  <c r="I353"/>
  <c r="I373"/>
  <c r="I394"/>
  <c r="I418"/>
  <c r="I438"/>
  <c r="I458"/>
  <c r="I482"/>
  <c r="I502"/>
  <c r="I522"/>
  <c r="I547"/>
  <c r="I567"/>
  <c r="I650"/>
  <c r="I669"/>
  <c r="I689"/>
  <c r="I713"/>
  <c r="I733"/>
  <c r="I753"/>
  <c r="I787"/>
  <c r="I805"/>
  <c r="I831"/>
  <c r="I855"/>
  <c r="I874"/>
  <c r="I884"/>
  <c r="I908"/>
  <c r="I928"/>
  <c r="I961"/>
  <c r="I983"/>
  <c r="I1002"/>
  <c r="I1024"/>
  <c r="I1044"/>
  <c r="I78"/>
  <c r="I105"/>
  <c r="I135"/>
  <c r="I164"/>
  <c r="I186"/>
  <c r="I220"/>
  <c r="I242"/>
  <c r="I265"/>
  <c r="I299"/>
  <c r="I326"/>
  <c r="I352"/>
  <c r="I385"/>
  <c r="I412"/>
  <c r="I439"/>
  <c r="I471"/>
  <c r="I497"/>
  <c r="I524"/>
  <c r="I557"/>
  <c r="I649"/>
  <c r="I680"/>
  <c r="I707"/>
  <c r="I734"/>
  <c r="I776"/>
  <c r="I833"/>
  <c r="I865"/>
  <c r="I881"/>
  <c r="I907"/>
  <c r="I940"/>
  <c r="I955"/>
  <c r="I984"/>
  <c r="I1013"/>
  <c r="I1039"/>
  <c r="I1064"/>
  <c r="I1088"/>
  <c r="I1108"/>
  <c r="I1128"/>
  <c r="I1152"/>
  <c r="I1172"/>
  <c r="I1192"/>
  <c r="I1216"/>
  <c r="I1241"/>
  <c r="I1261"/>
  <c r="I1286"/>
  <c r="I1306"/>
  <c r="I1327"/>
  <c r="I1351"/>
  <c r="I1373"/>
  <c r="I1392"/>
  <c r="I1453"/>
  <c r="I1183"/>
  <c r="I1223"/>
  <c r="I1272"/>
  <c r="I1305"/>
  <c r="I1342"/>
  <c r="I1380"/>
  <c r="I1400"/>
  <c r="I35"/>
  <c r="I97"/>
  <c r="I138"/>
  <c r="I162"/>
  <c r="I183"/>
  <c r="I196"/>
  <c r="I217"/>
  <c r="I240"/>
  <c r="I268"/>
  <c r="I297"/>
  <c r="I323"/>
  <c r="I355"/>
  <c r="I388"/>
  <c r="I420"/>
  <c r="I31"/>
  <c r="I93"/>
  <c r="I129"/>
  <c r="I152"/>
  <c r="I212"/>
  <c r="I231"/>
  <c r="I258"/>
  <c r="I286"/>
  <c r="I314"/>
  <c r="I346"/>
  <c r="I372"/>
  <c r="I400"/>
  <c r="I432"/>
  <c r="I459"/>
  <c r="I485"/>
  <c r="I517"/>
  <c r="I545"/>
  <c r="I572"/>
  <c r="I643"/>
  <c r="I668"/>
  <c r="I695"/>
  <c r="I727"/>
  <c r="I764"/>
  <c r="I790"/>
  <c r="I826"/>
  <c r="I853"/>
  <c r="I875"/>
  <c r="I901"/>
  <c r="I927"/>
  <c r="I943"/>
  <c r="I977"/>
  <c r="I1003"/>
  <c r="I1027"/>
  <c r="I1063"/>
  <c r="I1083"/>
  <c r="I1103"/>
  <c r="I1131"/>
  <c r="I1155"/>
  <c r="I1179"/>
  <c r="I1235"/>
  <c r="I1281"/>
  <c r="I1326"/>
  <c r="I1396"/>
  <c r="I122"/>
  <c r="I58"/>
  <c r="I177"/>
  <c r="I250"/>
  <c r="I380"/>
  <c r="I473"/>
  <c r="I527"/>
  <c r="I631"/>
  <c r="I683"/>
  <c r="I736"/>
  <c r="I814"/>
  <c r="I869"/>
  <c r="I910"/>
  <c r="I965"/>
  <c r="I1015"/>
  <c r="I1066"/>
  <c r="I1114"/>
  <c r="I1154"/>
  <c r="I1194"/>
  <c r="I1226"/>
  <c r="I1259"/>
  <c r="I1292"/>
  <c r="I1325"/>
  <c r="I1359"/>
  <c r="I1390"/>
  <c r="I930"/>
  <c r="I1014"/>
  <c r="I1089"/>
  <c r="I1153"/>
  <c r="I1209"/>
  <c r="I1274"/>
  <c r="I1332"/>
  <c r="I25"/>
  <c r="I184"/>
  <c r="I243"/>
  <c r="I279"/>
  <c r="I325"/>
  <c r="I369"/>
  <c r="I410"/>
  <c r="I454"/>
  <c r="I498"/>
  <c r="I539"/>
  <c r="I665"/>
  <c r="I705"/>
  <c r="I749"/>
  <c r="I802"/>
  <c r="I847"/>
  <c r="I880"/>
  <c r="I924"/>
  <c r="I953"/>
  <c r="I999"/>
  <c r="I1040"/>
  <c r="I32"/>
  <c r="I130"/>
  <c r="I181"/>
  <c r="I213"/>
  <c r="I260"/>
  <c r="I320"/>
  <c r="I374"/>
  <c r="I433"/>
  <c r="I492"/>
  <c r="I546"/>
  <c r="I644"/>
  <c r="I702"/>
  <c r="I765"/>
  <c r="I828"/>
  <c r="I929"/>
  <c r="I978"/>
  <c r="I1034"/>
  <c r="I1080"/>
  <c r="I1124"/>
  <c r="I1168"/>
  <c r="I1208"/>
  <c r="I1257"/>
  <c r="I1302"/>
  <c r="I1343"/>
  <c r="I1388"/>
  <c r="I1445"/>
  <c r="I1215"/>
  <c r="I1301"/>
  <c r="I1368"/>
  <c r="I30"/>
  <c r="I127"/>
  <c r="I178"/>
  <c r="I257"/>
  <c r="I318"/>
  <c r="I383"/>
  <c r="I452"/>
  <c r="I87"/>
  <c r="I150"/>
  <c r="I193"/>
  <c r="I227"/>
  <c r="I280"/>
  <c r="I335"/>
  <c r="I395"/>
  <c r="I453"/>
  <c r="I507"/>
  <c r="I566"/>
  <c r="I663"/>
  <c r="I716"/>
  <c r="I785"/>
  <c r="I848"/>
  <c r="I890"/>
  <c r="I998"/>
  <c r="I1054"/>
  <c r="I1099"/>
  <c r="I1147"/>
  <c r="I1211"/>
  <c r="I1318"/>
  <c r="I441"/>
  <c r="I234"/>
  <c r="I461"/>
  <c r="I570"/>
  <c r="I726"/>
  <c r="I857"/>
  <c r="I1058"/>
  <c r="I1146"/>
  <c r="I1218"/>
  <c r="I1284"/>
  <c r="I1349"/>
  <c r="I1451"/>
  <c r="I996"/>
  <c r="I1137"/>
  <c r="I1258"/>
  <c r="I1442"/>
  <c r="I773"/>
  <c r="I947"/>
  <c r="I1086"/>
  <c r="I1158"/>
  <c r="I1230"/>
  <c r="I1329"/>
  <c r="I79"/>
  <c r="I277"/>
  <c r="I387"/>
  <c r="I488"/>
  <c r="I542"/>
  <c r="I635"/>
  <c r="I698"/>
  <c r="I751"/>
  <c r="I818"/>
  <c r="I925"/>
  <c r="I969"/>
  <c r="I1030"/>
  <c r="I1077"/>
  <c r="I1117"/>
  <c r="I1165"/>
  <c r="I1205"/>
  <c r="I1246"/>
  <c r="I1295"/>
  <c r="I1336"/>
  <c r="I1378"/>
  <c r="I90"/>
  <c r="I290"/>
  <c r="I397"/>
  <c r="I493"/>
  <c r="I548"/>
  <c r="I640"/>
  <c r="I703"/>
  <c r="I766"/>
  <c r="I834"/>
  <c r="I919"/>
  <c r="I1005"/>
  <c r="I1097"/>
  <c r="I1193"/>
  <c r="I1291"/>
  <c r="I1366"/>
  <c r="I226"/>
  <c r="I348"/>
  <c r="I456"/>
  <c r="I511"/>
  <c r="I688"/>
  <c r="I752"/>
  <c r="I883"/>
  <c r="I1078"/>
  <c r="I1182"/>
  <c r="I1288"/>
  <c r="I1353"/>
  <c r="I21"/>
  <c r="I144"/>
  <c r="I180"/>
  <c r="I206"/>
  <c r="I236"/>
  <c r="I275"/>
  <c r="I321"/>
  <c r="I361"/>
  <c r="I406"/>
  <c r="I450"/>
  <c r="I490"/>
  <c r="I534"/>
  <c r="I579"/>
  <c r="I658"/>
  <c r="I701"/>
  <c r="I745"/>
  <c r="I795"/>
  <c r="I843"/>
  <c r="I916"/>
  <c r="I949"/>
  <c r="I995"/>
  <c r="I1032"/>
  <c r="I27"/>
  <c r="I125"/>
  <c r="I174"/>
  <c r="I254"/>
  <c r="I310"/>
  <c r="I368"/>
  <c r="I428"/>
  <c r="I481"/>
  <c r="I541"/>
  <c r="I639"/>
  <c r="I691"/>
  <c r="I750"/>
  <c r="I822"/>
  <c r="I923"/>
  <c r="I973"/>
  <c r="I1023"/>
  <c r="I1076"/>
  <c r="I1120"/>
  <c r="I1160"/>
  <c r="I1204"/>
  <c r="I1253"/>
  <c r="I1294"/>
  <c r="I1339"/>
  <c r="I1385"/>
  <c r="I1441"/>
  <c r="I1207"/>
  <c r="I1285"/>
  <c r="I1360"/>
  <c r="I19"/>
  <c r="I114"/>
  <c r="I208"/>
  <c r="I252"/>
  <c r="I312"/>
  <c r="I366"/>
  <c r="I447"/>
  <c r="I82"/>
  <c r="I139"/>
  <c r="I224"/>
  <c r="I269"/>
  <c r="I330"/>
  <c r="I389"/>
  <c r="I443"/>
  <c r="I501"/>
  <c r="I561"/>
  <c r="I653"/>
  <c r="I711"/>
  <c r="I780"/>
  <c r="I837"/>
  <c r="I885"/>
  <c r="I988"/>
  <c r="I1049"/>
  <c r="I1095"/>
  <c r="I1139"/>
  <c r="I1203"/>
  <c r="I1309"/>
  <c r="I425"/>
  <c r="I424"/>
  <c r="I560"/>
  <c r="I715"/>
  <c r="I836"/>
  <c r="I1047"/>
  <c r="I1130"/>
  <c r="I1210"/>
  <c r="I1275"/>
  <c r="I1341"/>
  <c r="I1443"/>
  <c r="I964"/>
  <c r="I1121"/>
  <c r="I1242"/>
  <c r="I1374"/>
  <c r="I678"/>
  <c r="I1042"/>
  <c r="I1142"/>
  <c r="I1214"/>
  <c r="I1280"/>
  <c r="I23"/>
  <c r="I166"/>
  <c r="I256"/>
  <c r="I364"/>
  <c r="I467"/>
  <c r="I531"/>
  <c r="I676"/>
  <c r="I740"/>
  <c r="I861"/>
  <c r="I914"/>
  <c r="I956"/>
  <c r="I1069"/>
  <c r="I1109"/>
  <c r="I1149"/>
  <c r="I1197"/>
  <c r="I1238"/>
  <c r="I1278"/>
  <c r="I1328"/>
  <c r="I1370"/>
  <c r="I34"/>
  <c r="I175"/>
  <c r="I266"/>
  <c r="I375"/>
  <c r="I472"/>
  <c r="I537"/>
  <c r="I682"/>
  <c r="I746"/>
  <c r="I824"/>
  <c r="I887"/>
  <c r="I985"/>
  <c r="I1081"/>
  <c r="I1161"/>
  <c r="I1266"/>
  <c r="I1358"/>
  <c r="I131"/>
  <c r="I209"/>
  <c r="I306"/>
  <c r="I435"/>
  <c r="I500"/>
  <c r="I565"/>
  <c r="I667"/>
  <c r="I742"/>
  <c r="I830"/>
  <c r="I981"/>
  <c r="I1062"/>
  <c r="I1150"/>
  <c r="I1271"/>
  <c r="I1337"/>
  <c r="I8"/>
  <c r="I84"/>
  <c r="I128"/>
  <c r="I169"/>
  <c r="I223"/>
  <c r="I259"/>
  <c r="I345"/>
  <c r="I390"/>
  <c r="I434"/>
  <c r="I474"/>
  <c r="I518"/>
  <c r="I563"/>
  <c r="I642"/>
  <c r="I685"/>
  <c r="I729"/>
  <c r="I779"/>
  <c r="I827"/>
  <c r="I872"/>
  <c r="I900"/>
  <c r="I979"/>
  <c r="I1016"/>
  <c r="I99"/>
  <c r="I154"/>
  <c r="I238"/>
  <c r="I287"/>
  <c r="I347"/>
  <c r="I407"/>
  <c r="I460"/>
  <c r="I519"/>
  <c r="I578"/>
  <c r="I670"/>
  <c r="I728"/>
  <c r="I797"/>
  <c r="I854"/>
  <c r="I902"/>
  <c r="I950"/>
  <c r="I1004"/>
  <c r="I1060"/>
  <c r="I1104"/>
  <c r="I1144"/>
  <c r="I1188"/>
  <c r="I1236"/>
  <c r="I1277"/>
  <c r="I1323"/>
  <c r="I1369"/>
  <c r="I1395"/>
  <c r="I1167"/>
  <c r="I1256"/>
  <c r="I1334"/>
  <c r="I1452"/>
  <c r="I91"/>
  <c r="I156"/>
  <c r="I235"/>
  <c r="I291"/>
  <c r="I344"/>
  <c r="I415"/>
  <c r="I26"/>
  <c r="I115"/>
  <c r="I173"/>
  <c r="I308"/>
  <c r="I367"/>
  <c r="I421"/>
  <c r="I480"/>
  <c r="I540"/>
  <c r="I632"/>
  <c r="I690"/>
  <c r="I748"/>
  <c r="I816"/>
  <c r="I922"/>
  <c r="I966"/>
  <c r="I1022"/>
  <c r="I1079"/>
  <c r="I1119"/>
  <c r="I1175"/>
  <c r="I1268"/>
  <c r="I1376"/>
  <c r="I1448"/>
  <c r="I160"/>
  <c r="I338"/>
  <c r="I516"/>
  <c r="I672"/>
  <c r="I789"/>
  <c r="I899"/>
  <c r="I1007"/>
  <c r="I1098"/>
  <c r="I1186"/>
  <c r="I1251"/>
  <c r="I1317"/>
  <c r="I1383"/>
  <c r="I1399"/>
  <c r="I909"/>
  <c r="I1073"/>
  <c r="I1201"/>
  <c r="I1316"/>
  <c r="I554"/>
  <c r="I841"/>
  <c r="I926"/>
  <c r="I1021"/>
  <c r="I1118"/>
  <c r="I1206"/>
  <c r="I1263"/>
  <c r="I1363"/>
  <c r="I10"/>
  <c r="I147"/>
  <c r="I221"/>
  <c r="I343"/>
  <c r="I451"/>
  <c r="I509"/>
  <c r="I574"/>
  <c r="I666"/>
  <c r="I719"/>
  <c r="I793"/>
  <c r="I850"/>
  <c r="I893"/>
  <c r="I946"/>
  <c r="I1001"/>
  <c r="I1051"/>
  <c r="I1101"/>
  <c r="I1141"/>
  <c r="I1181"/>
  <c r="I1229"/>
  <c r="I1270"/>
  <c r="I1311"/>
  <c r="I1362"/>
  <c r="I13"/>
  <c r="I155"/>
  <c r="I229"/>
  <c r="I354"/>
  <c r="I457"/>
  <c r="I515"/>
  <c r="I580"/>
  <c r="I671"/>
  <c r="I724"/>
  <c r="I813"/>
  <c r="I951"/>
  <c r="I1065"/>
  <c r="I1145"/>
  <c r="I1233"/>
  <c r="I1340"/>
  <c r="I85"/>
  <c r="I282"/>
  <c r="I392"/>
  <c r="I489"/>
  <c r="I544"/>
  <c r="I647"/>
  <c r="I731"/>
  <c r="I820"/>
  <c r="I938"/>
  <c r="I1053"/>
  <c r="I1134"/>
  <c r="I1222"/>
  <c r="I1321"/>
  <c r="I1394"/>
  <c r="B173" i="29"/>
  <c r="I76" i="10"/>
  <c r="I124"/>
  <c r="I165"/>
  <c r="I219"/>
  <c r="I255"/>
  <c r="I298"/>
  <c r="I341"/>
  <c r="I386"/>
  <c r="I426"/>
  <c r="I470"/>
  <c r="I514"/>
  <c r="I555"/>
  <c r="I638"/>
  <c r="I681"/>
  <c r="I721"/>
  <c r="I775"/>
  <c r="I823"/>
  <c r="I863"/>
  <c r="I896"/>
  <c r="I941"/>
  <c r="I971"/>
  <c r="I1056"/>
  <c r="I89"/>
  <c r="I151"/>
  <c r="I281"/>
  <c r="I342"/>
  <c r="I396"/>
  <c r="I455"/>
  <c r="I513"/>
  <c r="I568"/>
  <c r="I664"/>
  <c r="I723"/>
  <c r="I786"/>
  <c r="I849"/>
  <c r="I897"/>
  <c r="I1000"/>
  <c r="I1055"/>
  <c r="I1096"/>
  <c r="I1140"/>
  <c r="I1184"/>
  <c r="I1228"/>
  <c r="I1273"/>
  <c r="I1319"/>
  <c r="I1361"/>
  <c r="I1401"/>
  <c r="I1127"/>
  <c r="I1248"/>
  <c r="I1330"/>
  <c r="I1391"/>
  <c r="I1444"/>
  <c r="I86"/>
  <c r="I149"/>
  <c r="I230"/>
  <c r="I278"/>
  <c r="I339"/>
  <c r="I404"/>
  <c r="I110"/>
  <c r="I168"/>
  <c r="I198"/>
  <c r="I245"/>
  <c r="I304"/>
  <c r="I356"/>
  <c r="I416"/>
  <c r="I475"/>
  <c r="I528"/>
  <c r="I684"/>
  <c r="I738"/>
  <c r="I804"/>
  <c r="I870"/>
  <c r="I911"/>
  <c r="I959"/>
  <c r="I1017"/>
  <c r="I1071"/>
  <c r="I1115"/>
  <c r="I1171"/>
  <c r="I1252"/>
  <c r="I1364"/>
  <c r="I1440"/>
  <c r="I121"/>
  <c r="I316"/>
  <c r="I505"/>
  <c r="I652"/>
  <c r="I778"/>
  <c r="I889"/>
  <c r="I986"/>
  <c r="I1090"/>
  <c r="I1178"/>
  <c r="I1243"/>
  <c r="I1308"/>
  <c r="I1375"/>
  <c r="I877"/>
  <c r="I1057"/>
  <c r="I1185"/>
  <c r="I1299"/>
  <c r="I803"/>
  <c r="I894"/>
  <c r="I992"/>
  <c r="I1102"/>
  <c r="I1174"/>
  <c r="I1255"/>
  <c r="I1345"/>
  <c r="I126"/>
  <c r="I207"/>
  <c r="I300"/>
  <c r="I429"/>
  <c r="I499"/>
  <c r="I553"/>
  <c r="I656"/>
  <c r="I708"/>
  <c r="I772"/>
  <c r="I840"/>
  <c r="I882"/>
  <c r="I936"/>
  <c r="I990"/>
  <c r="I1041"/>
  <c r="I1085"/>
  <c r="I1133"/>
  <c r="I1173"/>
  <c r="I1213"/>
  <c r="I1262"/>
  <c r="I1303"/>
  <c r="I1344"/>
  <c r="I1393"/>
  <c r="I1446"/>
  <c r="I137"/>
  <c r="I214"/>
  <c r="I311"/>
  <c r="I440"/>
  <c r="I504"/>
  <c r="I558"/>
  <c r="I714"/>
  <c r="I788"/>
  <c r="I866"/>
  <c r="I942"/>
  <c r="I1025"/>
  <c r="I1129"/>
  <c r="I1217"/>
  <c r="I1307"/>
  <c r="I1389"/>
  <c r="I28"/>
  <c r="I171"/>
  <c r="I261"/>
  <c r="I370"/>
  <c r="I468"/>
  <c r="I532"/>
  <c r="I636"/>
  <c r="I699"/>
  <c r="I794"/>
  <c r="I905"/>
  <c r="I1011"/>
  <c r="I1110"/>
  <c r="I1198"/>
  <c r="I1296"/>
  <c r="I1403"/>
  <c r="B63" i="11"/>
  <c r="I1220" i="10"/>
  <c r="I1219"/>
  <c r="I9"/>
  <c r="P191"/>
  <c r="P189"/>
  <c r="P193"/>
  <c r="P190"/>
  <c r="P7"/>
  <c r="P192"/>
  <c r="P195"/>
  <c r="P194"/>
  <c r="L237"/>
  <c r="L31"/>
  <c r="N31" s="1"/>
  <c r="L128"/>
  <c r="L108"/>
  <c r="L111"/>
  <c r="L204"/>
  <c r="L203"/>
  <c r="L126"/>
  <c r="L123"/>
  <c r="N123" s="1"/>
  <c r="L200"/>
  <c r="L176"/>
  <c r="L205"/>
  <c r="L224"/>
  <c r="N224" s="1"/>
  <c r="I1429"/>
  <c r="I1412"/>
  <c r="I1417"/>
  <c r="I1415"/>
  <c r="I1427"/>
  <c r="I1410"/>
  <c r="I1413"/>
  <c r="I1426"/>
  <c r="I1423"/>
  <c r="I1428"/>
  <c r="I1424"/>
  <c r="I1425"/>
  <c r="G6" i="29"/>
  <c r="G7" i="39"/>
  <c r="G9" i="29"/>
  <c r="N1098" i="10"/>
  <c r="N1080"/>
  <c r="N1016"/>
  <c r="N1008"/>
  <c r="L206"/>
  <c r="L129"/>
  <c r="L247"/>
  <c r="N1226"/>
  <c r="N1192"/>
  <c r="N1155"/>
  <c r="N1131"/>
  <c r="N1099"/>
  <c r="N1059"/>
  <c r="G8" i="39"/>
  <c r="I107" i="10"/>
  <c r="I1408"/>
  <c r="I1411"/>
  <c r="I1414"/>
  <c r="M120"/>
  <c r="M141"/>
  <c r="M229"/>
  <c r="M228"/>
  <c r="M145"/>
  <c r="M227"/>
  <c r="M1417"/>
  <c r="M1405"/>
  <c r="M1427"/>
  <c r="M146"/>
  <c r="M223"/>
  <c r="M144"/>
  <c r="M140"/>
  <c r="M243"/>
  <c r="M271"/>
  <c r="M142"/>
  <c r="M197"/>
  <c r="N197" s="1"/>
  <c r="M230"/>
  <c r="M192"/>
  <c r="M119"/>
  <c r="M1432"/>
  <c r="M118"/>
  <c r="M1413"/>
  <c r="M222"/>
  <c r="M225"/>
  <c r="P80"/>
  <c r="N1298"/>
  <c r="N1051"/>
  <c r="N1043"/>
  <c r="N1096"/>
  <c r="P13"/>
  <c r="G8" i="29"/>
  <c r="N1359" i="10"/>
  <c r="N1209"/>
  <c r="N1208"/>
  <c r="N1060"/>
  <c r="N1003"/>
  <c r="N1370"/>
  <c r="N1091"/>
  <c r="N1052"/>
  <c r="N1021"/>
  <c r="N976"/>
  <c r="N961"/>
  <c r="N1292"/>
  <c r="N1213"/>
  <c r="N1199"/>
  <c r="N1177"/>
  <c r="N1175"/>
  <c r="N1108"/>
  <c r="N1029"/>
  <c r="N969"/>
  <c r="N946"/>
  <c r="N939"/>
  <c r="N923"/>
  <c r="N916"/>
  <c r="N887"/>
  <c r="N867"/>
  <c r="N835"/>
  <c r="N870"/>
  <c r="N869"/>
  <c r="N819"/>
  <c r="N811"/>
  <c r="N771"/>
  <c r="N767"/>
  <c r="N759"/>
  <c r="N755"/>
  <c r="N747"/>
  <c r="N743"/>
  <c r="N735"/>
  <c r="N731"/>
  <c r="N727"/>
  <c r="N719"/>
  <c r="N715"/>
  <c r="N913"/>
  <c r="N910"/>
  <c r="N906"/>
  <c r="N902"/>
  <c r="N901"/>
  <c r="N894"/>
  <c r="N882"/>
  <c r="N861"/>
  <c r="N850"/>
  <c r="N849"/>
  <c r="N844"/>
  <c r="N830"/>
  <c r="N829"/>
  <c r="N826"/>
  <c r="N934"/>
  <c r="N933"/>
  <c r="N932"/>
  <c r="N931"/>
  <c r="N930"/>
  <c r="N929"/>
  <c r="N839"/>
  <c r="N814"/>
  <c r="N695"/>
  <c r="N687"/>
  <c r="N683"/>
  <c r="N675"/>
  <c r="N671"/>
  <c r="N667"/>
  <c r="N663"/>
  <c r="N655"/>
  <c r="N651"/>
  <c r="N647"/>
  <c r="N1210"/>
  <c r="N1306"/>
  <c r="P202"/>
  <c r="N1262"/>
  <c r="N1252"/>
  <c r="N1245"/>
  <c r="N1238"/>
  <c r="L70"/>
  <c r="N70" s="1"/>
  <c r="L9"/>
  <c r="N1386"/>
  <c r="N1346"/>
  <c r="N1326"/>
  <c r="N1276"/>
  <c r="N1260"/>
  <c r="N1218"/>
  <c r="N1185"/>
  <c r="N1139"/>
  <c r="N1454"/>
  <c r="N1319"/>
  <c r="L86"/>
  <c r="N86" s="1"/>
  <c r="L45"/>
  <c r="L29"/>
  <c r="N29" s="1"/>
  <c r="L117"/>
  <c r="N117" s="1"/>
  <c r="L91"/>
  <c r="N91" s="1"/>
  <c r="N1237"/>
  <c r="N1211"/>
  <c r="N1164"/>
  <c r="N1145"/>
  <c r="N1144"/>
  <c r="N1041"/>
  <c r="N972"/>
  <c r="N851"/>
  <c r="N842"/>
  <c r="N1318"/>
  <c r="N1268"/>
  <c r="N1254"/>
  <c r="N1163"/>
  <c r="N1111"/>
  <c r="N1086"/>
  <c r="N1048"/>
  <c r="N1012"/>
  <c r="N903"/>
  <c r="N871"/>
  <c r="N862"/>
  <c r="N860"/>
  <c r="N827"/>
  <c r="N818"/>
  <c r="N817"/>
  <c r="N812"/>
  <c r="N1112"/>
  <c r="N1079"/>
  <c r="N947"/>
  <c r="N918"/>
  <c r="N917"/>
  <c r="N915"/>
  <c r="N885"/>
  <c r="N883"/>
  <c r="N864"/>
  <c r="N843"/>
  <c r="N834"/>
  <c r="N833"/>
  <c r="N802"/>
  <c r="N794"/>
  <c r="N790"/>
  <c r="N786"/>
  <c r="N782"/>
  <c r="N778"/>
  <c r="N774"/>
  <c r="N770"/>
  <c r="N766"/>
  <c r="N1103"/>
  <c r="N1097"/>
  <c r="N1092"/>
  <c r="N1084"/>
  <c r="N694"/>
  <c r="N682"/>
  <c r="N678"/>
  <c r="N670"/>
  <c r="N666"/>
  <c r="N662"/>
  <c r="N650"/>
  <c r="N646"/>
  <c r="N1011"/>
  <c r="N1009"/>
  <c r="N1005"/>
  <c r="N1001"/>
  <c r="N998"/>
  <c r="N990"/>
  <c r="N980"/>
  <c r="N975"/>
  <c r="N974"/>
  <c r="N959"/>
  <c r="N943"/>
  <c r="N936"/>
  <c r="N927"/>
  <c r="N920"/>
  <c r="N904"/>
  <c r="N895"/>
  <c r="N872"/>
  <c r="N852"/>
  <c r="N848"/>
  <c r="N841"/>
  <c r="N836"/>
  <c r="N832"/>
  <c r="N825"/>
  <c r="N821"/>
  <c r="N816"/>
  <c r="N805"/>
  <c r="N804"/>
  <c r="N801"/>
  <c r="N800"/>
  <c r="N797"/>
  <c r="N796"/>
  <c r="N793"/>
  <c r="N792"/>
  <c r="N789"/>
  <c r="N788"/>
  <c r="N785"/>
  <c r="N784"/>
  <c r="N781"/>
  <c r="N780"/>
  <c r="N777"/>
  <c r="N776"/>
  <c r="N773"/>
  <c r="N772"/>
  <c r="N769"/>
  <c r="N768"/>
  <c r="N764"/>
  <c r="N760"/>
  <c r="N756"/>
  <c r="N752"/>
  <c r="N748"/>
  <c r="N744"/>
  <c r="N740"/>
  <c r="N736"/>
  <c r="N732"/>
  <c r="N728"/>
  <c r="N724"/>
  <c r="N720"/>
  <c r="N710"/>
  <c r="N746"/>
  <c r="N730"/>
  <c r="N726"/>
  <c r="N718"/>
  <c r="N714"/>
  <c r="N707"/>
  <c r="N705"/>
  <c r="N697"/>
  <c r="N696"/>
  <c r="N692"/>
  <c r="N688"/>
  <c r="N684"/>
  <c r="N672"/>
  <c r="N660"/>
  <c r="N656"/>
  <c r="N648"/>
  <c r="N634"/>
  <c r="N1312"/>
  <c r="N1296"/>
  <c r="N1168"/>
  <c r="N1158"/>
  <c r="N1157"/>
  <c r="N1141"/>
  <c r="N1140"/>
  <c r="N1137"/>
  <c r="N1136"/>
  <c r="N1135"/>
  <c r="N1134"/>
  <c r="N1133"/>
  <c r="N1090"/>
  <c r="N1071"/>
  <c r="N1056"/>
  <c r="N997"/>
  <c r="N1214"/>
  <c r="N1207"/>
  <c r="N1186"/>
  <c r="N1166"/>
  <c r="L80"/>
  <c r="N80" s="1"/>
  <c r="L208"/>
  <c r="L257"/>
  <c r="L242"/>
  <c r="L186"/>
  <c r="N186" s="1"/>
  <c r="L246"/>
  <c r="L269"/>
  <c r="L256"/>
  <c r="L240"/>
  <c r="L137"/>
  <c r="N137" s="1"/>
  <c r="L93"/>
  <c r="N93" s="1"/>
  <c r="L90"/>
  <c r="N90" s="1"/>
  <c r="L85"/>
  <c r="N85" s="1"/>
  <c r="L217"/>
  <c r="N217" s="1"/>
  <c r="L233"/>
  <c r="L135"/>
  <c r="N135" s="1"/>
  <c r="L120"/>
  <c r="N120" s="1"/>
  <c r="L225"/>
  <c r="N225" s="1"/>
  <c r="L241"/>
  <c r="L268"/>
  <c r="L146"/>
  <c r="L222"/>
  <c r="N222" s="1"/>
  <c r="L235"/>
  <c r="L181"/>
  <c r="L141"/>
  <c r="N141" s="1"/>
  <c r="L228"/>
  <c r="N228" s="1"/>
  <c r="N1270"/>
  <c r="N1407"/>
  <c r="N1121"/>
  <c r="N1297"/>
  <c r="N1173"/>
  <c r="N1272"/>
  <c r="N1223"/>
  <c r="N1129"/>
  <c r="N1128"/>
  <c r="N1109"/>
  <c r="N1064"/>
  <c r="N1049"/>
  <c r="N1325"/>
  <c r="N1294"/>
  <c r="N1293"/>
  <c r="N1236"/>
  <c r="N1216"/>
  <c r="N1204"/>
  <c r="N1171"/>
  <c r="N1138"/>
  <c r="N1125"/>
  <c r="N1110"/>
  <c r="N1076"/>
  <c r="N1063"/>
  <c r="N1002"/>
  <c r="N1302"/>
  <c r="N1257"/>
  <c r="N1249"/>
  <c r="N1240"/>
  <c r="N1174"/>
  <c r="N1160"/>
  <c r="N1159"/>
  <c r="N1115"/>
  <c r="N1035"/>
  <c r="N1034"/>
  <c r="N994"/>
  <c r="P10"/>
  <c r="P203"/>
  <c r="P198"/>
  <c r="P201"/>
  <c r="M1452"/>
  <c r="N1452" s="1"/>
  <c r="M98"/>
  <c r="M606"/>
  <c r="N606" s="1"/>
  <c r="M183"/>
  <c r="M99"/>
  <c r="M314"/>
  <c r="N314" s="1"/>
  <c r="M639"/>
  <c r="N639" s="1"/>
  <c r="M598"/>
  <c r="N598" s="1"/>
  <c r="M193"/>
  <c r="M106"/>
  <c r="N106" s="1"/>
  <c r="M260"/>
  <c r="M102"/>
  <c r="M1422"/>
  <c r="N1422" s="1"/>
  <c r="M1431"/>
  <c r="N1431" s="1"/>
  <c r="M315"/>
  <c r="N315" s="1"/>
  <c r="M105"/>
  <c r="N105" s="1"/>
  <c r="M100"/>
  <c r="M1438"/>
  <c r="M272"/>
  <c r="M607"/>
  <c r="M188"/>
  <c r="M103"/>
  <c r="M361"/>
  <c r="N361" s="1"/>
  <c r="M597"/>
  <c r="N597" s="1"/>
  <c r="M108"/>
  <c r="N108" s="1"/>
  <c r="M1418"/>
  <c r="N1418" s="1"/>
  <c r="M360"/>
  <c r="N360" s="1"/>
  <c r="M104"/>
  <c r="M97"/>
  <c r="M556"/>
  <c r="N556" s="1"/>
  <c r="M147"/>
  <c r="M259"/>
  <c r="M245"/>
  <c r="M1451"/>
  <c r="N1451" s="1"/>
  <c r="M101"/>
  <c r="M107"/>
  <c r="N107" s="1"/>
  <c r="M273"/>
  <c r="N273" s="1"/>
  <c r="M557"/>
  <c r="N557"/>
  <c r="M198"/>
  <c r="N198" s="1"/>
  <c r="M1435"/>
  <c r="M244"/>
  <c r="M231"/>
  <c r="L42" i="39"/>
  <c r="L172" i="29"/>
  <c r="B171" l="1"/>
  <c r="B41" i="39"/>
  <c r="N1374" i="10"/>
  <c r="N907"/>
  <c r="L7"/>
  <c r="N1427"/>
  <c r="N1408"/>
  <c r="N1391"/>
  <c r="N1387"/>
  <c r="N1383"/>
  <c r="N1358"/>
  <c r="N1324"/>
  <c r="N1320"/>
  <c r="N1311"/>
  <c r="N1310"/>
  <c r="N1305"/>
  <c r="N1290"/>
  <c r="N1231"/>
  <c r="N1013"/>
  <c r="L249"/>
  <c r="N7"/>
  <c r="N1353"/>
  <c r="N1248"/>
  <c r="N1195"/>
  <c r="N1189"/>
  <c r="K15" i="29"/>
  <c r="K14" i="39"/>
  <c r="K15"/>
  <c r="N1448" i="10"/>
  <c r="N1444"/>
  <c r="N1377"/>
  <c r="N1354"/>
  <c r="N1351"/>
  <c r="N1341"/>
  <c r="N1340"/>
  <c r="N1317"/>
  <c r="N1301"/>
  <c r="N1291"/>
  <c r="N1286"/>
  <c r="N1280"/>
  <c r="N1266"/>
  <c r="N1256"/>
  <c r="N1230"/>
  <c r="N1069"/>
  <c r="L272"/>
  <c r="N272" s="1"/>
  <c r="L119"/>
  <c r="N119" s="1"/>
  <c r="L79"/>
  <c r="N79" s="1"/>
  <c r="L49"/>
  <c r="N49" s="1"/>
  <c r="L48"/>
  <c r="N48" s="1"/>
  <c r="N1183"/>
  <c r="N1156"/>
  <c r="N1114"/>
  <c r="N1104"/>
  <c r="N1037"/>
  <c r="N1026"/>
  <c r="N1007"/>
  <c r="N919"/>
  <c r="N888"/>
  <c r="N853"/>
  <c r="N823"/>
  <c r="N711"/>
  <c r="N691"/>
  <c r="N674"/>
  <c r="L151"/>
  <c r="L145"/>
  <c r="N145" s="1"/>
  <c r="L101"/>
  <c r="N101" s="1"/>
  <c r="L99"/>
  <c r="N99" s="1"/>
  <c r="A9" i="54"/>
  <c r="P205" i="10"/>
  <c r="L142"/>
  <c r="N142" s="1"/>
  <c r="L138"/>
  <c r="N138" s="1"/>
  <c r="L65"/>
  <c r="N65" s="1"/>
  <c r="L64"/>
  <c r="N64" s="1"/>
  <c r="N1180"/>
  <c r="N1169"/>
  <c r="N1153"/>
  <c r="N1149"/>
  <c r="N1107"/>
  <c r="N1106"/>
  <c r="N1032"/>
  <c r="N926"/>
  <c r="N891"/>
  <c r="N808"/>
  <c r="N716"/>
  <c r="L148"/>
  <c r="L102"/>
  <c r="N102" s="1"/>
  <c r="N1362"/>
  <c r="N1357"/>
  <c r="N1349"/>
  <c r="N1332"/>
  <c r="N1316"/>
  <c r="N1309"/>
  <c r="N1258"/>
  <c r="G55" i="11"/>
  <c r="N1411" i="10"/>
  <c r="N1409"/>
  <c r="N1406"/>
  <c r="N1376"/>
  <c r="N1368"/>
  <c r="N1355"/>
  <c r="N1350"/>
  <c r="N1342"/>
  <c r="N1323"/>
  <c r="N1321"/>
  <c r="N1259"/>
  <c r="N1430"/>
  <c r="N1390"/>
  <c r="N1352"/>
  <c r="N1344"/>
  <c r="N1337"/>
  <c r="N1307"/>
  <c r="N146"/>
  <c r="N1433"/>
  <c r="N1425"/>
  <c r="N1378"/>
  <c r="N1339"/>
  <c r="N1314"/>
  <c r="N1282"/>
  <c r="N1322"/>
  <c r="N1299"/>
  <c r="N1295"/>
  <c r="N1275"/>
  <c r="N1274"/>
  <c r="N1265"/>
  <c r="N1255"/>
  <c r="N1243"/>
  <c r="N1233"/>
  <c r="N1232"/>
  <c r="N1222"/>
  <c r="N1221"/>
  <c r="N1197"/>
  <c r="N1194"/>
  <c r="N1191"/>
  <c r="N1182"/>
  <c r="N1148"/>
  <c r="N1146"/>
  <c r="N1142"/>
  <c r="N1127"/>
  <c r="N1126"/>
  <c r="N1123"/>
  <c r="N1120"/>
  <c r="N1095"/>
  <c r="N1068"/>
  <c r="N1017"/>
  <c r="N955"/>
  <c r="N858"/>
  <c r="N1042"/>
  <c r="N1039"/>
  <c r="N1033"/>
  <c r="N1217"/>
  <c r="N1206"/>
  <c r="N1200"/>
  <c r="N1190"/>
  <c r="N1165"/>
  <c r="N1151"/>
  <c r="N1150"/>
  <c r="N1100"/>
  <c r="N1082"/>
  <c r="N1078"/>
  <c r="N1055"/>
  <c r="N1047"/>
  <c r="N1028"/>
  <c r="N1024"/>
  <c r="N981"/>
  <c r="N1281"/>
  <c r="N1263"/>
  <c r="N1251"/>
  <c r="N1250"/>
  <c r="N1239"/>
  <c r="N1203"/>
  <c r="N1202"/>
  <c r="N1193"/>
  <c r="N1188"/>
  <c r="N1187"/>
  <c r="N1184"/>
  <c r="N1170"/>
  <c r="N1154"/>
  <c r="N1117"/>
  <c r="N1116"/>
  <c r="N1105"/>
  <c r="N1094"/>
  <c r="N1089"/>
  <c r="N1067"/>
  <c r="N1065"/>
  <c r="N1062"/>
  <c r="N1061"/>
  <c r="N1030"/>
  <c r="N1027"/>
  <c r="N1023"/>
  <c r="N1022"/>
  <c r="N1019"/>
  <c r="N1014"/>
  <c r="N1010"/>
  <c r="N999"/>
  <c r="N996"/>
  <c r="N995"/>
  <c r="N992"/>
  <c r="N991"/>
  <c r="N987"/>
  <c r="N979"/>
  <c r="N978"/>
  <c r="N957"/>
  <c r="N953"/>
  <c r="N950"/>
  <c r="N938"/>
  <c r="N935"/>
  <c r="N899"/>
  <c r="N879"/>
  <c r="N859"/>
  <c r="N809"/>
  <c r="N762"/>
  <c r="N758"/>
  <c r="N754"/>
  <c r="N750"/>
  <c r="N742"/>
  <c r="N738"/>
  <c r="N734"/>
  <c r="N709"/>
  <c r="N708"/>
  <c r="N703"/>
  <c r="N690"/>
  <c r="N686"/>
  <c r="N680"/>
  <c r="N679"/>
  <c r="N673"/>
  <c r="N658"/>
  <c r="N654"/>
  <c r="N881"/>
  <c r="N847"/>
  <c r="N787"/>
  <c r="N733"/>
  <c r="P206"/>
  <c r="L103"/>
  <c r="N103" s="1"/>
  <c r="L100"/>
  <c r="N100" s="1"/>
  <c r="L261"/>
  <c r="L216"/>
  <c r="N216" s="1"/>
  <c r="P208"/>
  <c r="P207"/>
  <c r="L192"/>
  <c r="N192" s="1"/>
  <c r="L104"/>
  <c r="N104" s="1"/>
  <c r="L97"/>
  <c r="N97" s="1"/>
  <c r="P209"/>
  <c r="L193"/>
  <c r="N193" s="1"/>
  <c r="L189"/>
  <c r="L98"/>
  <c r="N98" s="1"/>
  <c r="L78"/>
  <c r="N78" s="1"/>
  <c r="L259"/>
  <c r="N259" s="1"/>
  <c r="L13"/>
  <c r="N13" s="1"/>
  <c r="L231"/>
  <c r="N231" s="1"/>
  <c r="L11"/>
  <c r="N11" s="1"/>
  <c r="L18"/>
  <c r="N18" s="1"/>
  <c r="L260"/>
  <c r="N260" s="1"/>
  <c r="L52"/>
  <c r="N52" s="1"/>
  <c r="L12"/>
  <c r="N12" s="1"/>
  <c r="L218"/>
  <c r="N218" s="1"/>
  <c r="L121"/>
  <c r="N121" s="1"/>
  <c r="L38"/>
  <c r="L66"/>
  <c r="N66" s="1"/>
  <c r="L72"/>
  <c r="N72" s="1"/>
  <c r="L59"/>
  <c r="N59" s="1"/>
  <c r="L26"/>
  <c r="N26" s="1"/>
  <c r="L21"/>
  <c r="N21" s="1"/>
  <c r="L67"/>
  <c r="N67" s="1"/>
  <c r="L40"/>
  <c r="L47"/>
  <c r="N47" s="1"/>
  <c r="L44"/>
  <c r="L62"/>
  <c r="N62" s="1"/>
  <c r="L69"/>
  <c r="N69" s="1"/>
  <c r="L57"/>
  <c r="N57" s="1"/>
  <c r="L24"/>
  <c r="N24" s="1"/>
  <c r="L15"/>
  <c r="N15" s="1"/>
  <c r="L71"/>
  <c r="N71" s="1"/>
  <c r="L27"/>
  <c r="N27" s="1"/>
  <c r="L234"/>
  <c r="L53"/>
  <c r="N53" s="1"/>
  <c r="L28"/>
  <c r="N28" s="1"/>
  <c r="L51"/>
  <c r="N51" s="1"/>
  <c r="L54"/>
  <c r="N54" s="1"/>
  <c r="L68"/>
  <c r="N68" s="1"/>
  <c r="L23"/>
  <c r="N23" s="1"/>
  <c r="L87"/>
  <c r="N87" s="1"/>
  <c r="L221"/>
  <c r="N221" s="1"/>
  <c r="P200"/>
  <c r="L114"/>
  <c r="N114" s="1"/>
  <c r="L230"/>
  <c r="N230" s="1"/>
  <c r="L213"/>
  <c r="N213" s="1"/>
  <c r="L116"/>
  <c r="N116" s="1"/>
  <c r="L76"/>
  <c r="N76" s="1"/>
  <c r="L229"/>
  <c r="N229" s="1"/>
  <c r="L131"/>
  <c r="L25"/>
  <c r="N25" s="1"/>
  <c r="L92"/>
  <c r="N92" s="1"/>
  <c r="L60"/>
  <c r="N60" s="1"/>
  <c r="L14"/>
  <c r="N14" s="1"/>
  <c r="N1389"/>
  <c r="N1181"/>
  <c r="L73"/>
  <c r="N73" s="1"/>
  <c r="L81"/>
  <c r="N81" s="1"/>
  <c r="L219"/>
  <c r="N219" s="1"/>
  <c r="L58"/>
  <c r="N58" s="1"/>
  <c r="L133"/>
  <c r="N133" s="1"/>
  <c r="L8"/>
  <c r="L143"/>
  <c r="N143" s="1"/>
  <c r="L96"/>
  <c r="N96" s="1"/>
  <c r="L95"/>
  <c r="N95" s="1"/>
  <c r="L182"/>
  <c r="L89"/>
  <c r="N89" s="1"/>
  <c r="L82"/>
  <c r="N82" s="1"/>
  <c r="L42"/>
  <c r="L43"/>
  <c r="L41"/>
  <c r="L20"/>
  <c r="N20" s="1"/>
  <c r="L56"/>
  <c r="N56" s="1"/>
  <c r="L211"/>
  <c r="L19"/>
  <c r="N19" s="1"/>
  <c r="L22"/>
  <c r="N22" s="1"/>
  <c r="L50"/>
  <c r="N50" s="1"/>
  <c r="N1373"/>
  <c r="N1205"/>
  <c r="N1179"/>
  <c r="N1162"/>
  <c r="L258"/>
  <c r="L88"/>
  <c r="N88" s="1"/>
  <c r="L132"/>
  <c r="N132" s="1"/>
  <c r="L115"/>
  <c r="L214"/>
  <c r="N214" s="1"/>
  <c r="L61"/>
  <c r="N61" s="1"/>
  <c r="L46"/>
  <c r="N46" s="1"/>
  <c r="P199"/>
  <c r="L227"/>
  <c r="N227" s="1"/>
  <c r="L113"/>
  <c r="N113" s="1"/>
  <c r="L209"/>
  <c r="L94"/>
  <c r="N94" s="1"/>
  <c r="L140"/>
  <c r="N140" s="1"/>
  <c r="L139"/>
  <c r="N139" s="1"/>
  <c r="N607"/>
  <c r="L84"/>
  <c r="N84" s="1"/>
  <c r="L136"/>
  <c r="N136" s="1"/>
  <c r="L83"/>
  <c r="N83" s="1"/>
  <c r="L77"/>
  <c r="N77" s="1"/>
  <c r="L74"/>
  <c r="N74" s="1"/>
  <c r="L210"/>
  <c r="N210" s="1"/>
  <c r="L134"/>
  <c r="N134" s="1"/>
  <c r="L187"/>
  <c r="N187" s="1"/>
  <c r="L243"/>
  <c r="N243" s="1"/>
  <c r="L220"/>
  <c r="N220" s="1"/>
  <c r="L75"/>
  <c r="N75" s="1"/>
  <c r="L118"/>
  <c r="N118" s="1"/>
  <c r="L212"/>
  <c r="N212" s="1"/>
  <c r="L124"/>
  <c r="N124" s="1"/>
  <c r="L226"/>
  <c r="N226" s="1"/>
  <c r="L30"/>
  <c r="N30" s="1"/>
  <c r="L16"/>
  <c r="N16" s="1"/>
  <c r="L55"/>
  <c r="N55" s="1"/>
  <c r="L248"/>
  <c r="L63"/>
  <c r="N63" s="1"/>
  <c r="L39"/>
  <c r="N1432"/>
  <c r="N1372"/>
  <c r="N1178"/>
  <c r="N1450"/>
  <c r="N1446"/>
  <c r="N1442"/>
  <c r="N1437"/>
  <c r="N1428"/>
  <c r="N1426"/>
  <c r="N1423"/>
  <c r="N1421"/>
  <c r="N1416"/>
  <c r="N1414"/>
  <c r="N1412"/>
  <c r="N1410"/>
  <c r="N1405"/>
  <c r="N1401"/>
  <c r="N1395"/>
  <c r="N1392"/>
  <c r="N1385"/>
  <c r="N1381"/>
  <c r="N1379"/>
  <c r="N1343"/>
  <c r="N1330"/>
  <c r="N1289"/>
  <c r="N1288"/>
  <c r="N1287"/>
  <c r="N1273"/>
  <c r="N1264"/>
  <c r="N1219"/>
  <c r="N1201"/>
  <c r="N1152"/>
  <c r="N1147"/>
  <c r="N1075"/>
  <c r="N1074"/>
  <c r="N1044"/>
  <c r="N1004"/>
  <c r="N1434"/>
  <c r="N1424"/>
  <c r="N1417"/>
  <c r="N1415"/>
  <c r="N1413"/>
  <c r="N1369"/>
  <c r="N1366"/>
  <c r="N1364"/>
  <c r="N1328"/>
  <c r="N1283"/>
  <c r="N1271"/>
  <c r="N1244"/>
  <c r="N1176"/>
  <c r="L223"/>
  <c r="N223" s="1"/>
  <c r="N1440"/>
  <c r="N1429"/>
  <c r="N1397"/>
  <c r="N1380"/>
  <c r="N1371"/>
  <c r="N1172"/>
  <c r="N985"/>
  <c r="N1161"/>
  <c r="N1038"/>
  <c r="N1025"/>
  <c r="N1018"/>
  <c r="N988"/>
  <c r="N948"/>
  <c r="N783"/>
  <c r="N982"/>
  <c r="N951"/>
  <c r="N924"/>
  <c r="N866"/>
  <c r="N779"/>
  <c r="N729"/>
  <c r="N717"/>
  <c r="N875"/>
  <c r="N803"/>
  <c r="N749"/>
  <c r="N702"/>
  <c r="N638"/>
  <c r="L245"/>
  <c r="N245" s="1"/>
  <c r="L244"/>
  <c r="N244" s="1"/>
  <c r="L270"/>
  <c r="L236"/>
  <c r="N725"/>
  <c r="N713"/>
  <c r="L271"/>
  <c r="N271" s="1"/>
  <c r="C310" i="29"/>
  <c r="D310" s="1"/>
  <c r="E310" s="1"/>
  <c r="C294"/>
  <c r="D294" s="1"/>
  <c r="E294" s="1"/>
  <c r="N1447" i="10"/>
  <c r="N1443"/>
  <c r="N1439"/>
  <c r="N1438"/>
  <c r="N1402"/>
  <c r="N1398"/>
  <c r="N1396"/>
  <c r="N1393"/>
  <c r="N1382"/>
  <c r="C276" i="29"/>
  <c r="D276" s="1"/>
  <c r="F276" s="1"/>
  <c r="C306"/>
  <c r="D306" s="1"/>
  <c r="F306" s="1"/>
  <c r="N1435" i="10"/>
  <c r="C274" i="29"/>
  <c r="D274" s="1"/>
  <c r="E274" s="1"/>
  <c r="C313"/>
  <c r="D313" s="1"/>
  <c r="C232"/>
  <c r="D232" s="1"/>
  <c r="E232" s="1"/>
  <c r="C229"/>
  <c r="D229" s="1"/>
  <c r="E229" s="1"/>
  <c r="C292"/>
  <c r="D292" s="1"/>
  <c r="E292" s="1"/>
  <c r="C256"/>
  <c r="D256" s="1"/>
  <c r="E256" s="1"/>
  <c r="C288"/>
  <c r="D288" s="1"/>
  <c r="C321"/>
  <c r="D321" s="1"/>
  <c r="F321" s="1"/>
  <c r="C285"/>
  <c r="D285" s="1"/>
  <c r="F285" s="1"/>
  <c r="C247"/>
  <c r="D247" s="1"/>
  <c r="F247" s="1"/>
  <c r="C233"/>
  <c r="D233" s="1"/>
  <c r="E233" s="1"/>
  <c r="C303"/>
  <c r="D303" s="1"/>
  <c r="E303" s="1"/>
  <c r="C300"/>
  <c r="D300" s="1"/>
  <c r="F300" s="1"/>
  <c r="C271"/>
  <c r="D271" s="1"/>
  <c r="E271" s="1"/>
  <c r="C239"/>
  <c r="D239" s="1"/>
  <c r="C249"/>
  <c r="D249" s="1"/>
  <c r="E249" s="1"/>
  <c r="C280"/>
  <c r="D280" s="1"/>
  <c r="F280" s="1"/>
  <c r="C308"/>
  <c r="D308" s="1"/>
  <c r="E308" s="1"/>
  <c r="C311"/>
  <c r="D311" s="1"/>
  <c r="F311" s="1"/>
  <c r="C281"/>
  <c r="D281" s="1"/>
  <c r="F281" s="1"/>
  <c r="C244"/>
  <c r="D244" s="1"/>
  <c r="E244" s="1"/>
  <c r="C273"/>
  <c r="D273" s="1"/>
  <c r="F273" s="1"/>
  <c r="C304"/>
  <c r="D304" s="1"/>
  <c r="E304" s="1"/>
  <c r="C240"/>
  <c r="D240" s="1"/>
  <c r="E240" s="1"/>
  <c r="C254"/>
  <c r="D254" s="1"/>
  <c r="E254" s="1"/>
  <c r="C245"/>
  <c r="D245" s="1"/>
  <c r="F245" s="1"/>
  <c r="C260"/>
  <c r="D260" s="1"/>
  <c r="F260" s="1"/>
  <c r="C283"/>
  <c r="D283" s="1"/>
  <c r="E283" s="1"/>
  <c r="C279"/>
  <c r="D279" s="1"/>
  <c r="E279" s="1"/>
  <c r="C289"/>
  <c r="D289" s="1"/>
  <c r="E289" s="1"/>
  <c r="C305"/>
  <c r="D305" s="1"/>
  <c r="E305" s="1"/>
  <c r="C309"/>
  <c r="D309" s="1"/>
  <c r="F309" s="1"/>
  <c r="C227"/>
  <c r="D227" s="1"/>
  <c r="F227" s="1"/>
  <c r="C284"/>
  <c r="D284" s="1"/>
  <c r="E284" s="1"/>
  <c r="C265"/>
  <c r="D265" s="1"/>
  <c r="F265" s="1"/>
  <c r="C318"/>
  <c r="D318" s="1"/>
  <c r="E318" s="1"/>
  <c r="C267"/>
  <c r="D267" s="1"/>
  <c r="F267" s="1"/>
  <c r="C266"/>
  <c r="D266" s="1"/>
  <c r="E266" s="1"/>
  <c r="C282"/>
  <c r="D282" s="1"/>
  <c r="F282" s="1"/>
  <c r="C290"/>
  <c r="D290" s="1"/>
  <c r="E290" s="1"/>
  <c r="C243"/>
  <c r="D243" s="1"/>
  <c r="F243" s="1"/>
  <c r="C268"/>
  <c r="D268" s="1"/>
  <c r="F268" s="1"/>
  <c r="C234"/>
  <c r="D234" s="1"/>
  <c r="E234" s="1"/>
  <c r="C253"/>
  <c r="D253" s="1"/>
  <c r="E253" s="1"/>
  <c r="C277"/>
  <c r="D277" s="1"/>
  <c r="F277" s="1"/>
  <c r="C302"/>
  <c r="D302" s="1"/>
  <c r="E302" s="1"/>
  <c r="C286"/>
  <c r="D286" s="1"/>
  <c r="E286" s="1"/>
  <c r="C315"/>
  <c r="D315" s="1"/>
  <c r="E315" s="1"/>
  <c r="C314"/>
  <c r="D314" s="1"/>
  <c r="E314" s="1"/>
  <c r="N9" i="10"/>
  <c r="C228" i="29"/>
  <c r="D228" s="1"/>
  <c r="E228" s="1"/>
  <c r="C252"/>
  <c r="D252" s="1"/>
  <c r="F252" s="1"/>
  <c r="C296"/>
  <c r="D296" s="1"/>
  <c r="C299"/>
  <c r="D299" s="1"/>
  <c r="F299" s="1"/>
  <c r="C316"/>
  <c r="D316" s="1"/>
  <c r="E316" s="1"/>
  <c r="C275"/>
  <c r="D275" s="1"/>
  <c r="E275" s="1"/>
  <c r="C317"/>
  <c r="D317" s="1"/>
  <c r="E317" s="1"/>
  <c r="C250"/>
  <c r="D250" s="1"/>
  <c r="E250" s="1"/>
  <c r="C261"/>
  <c r="D261" s="1"/>
  <c r="F261" s="1"/>
  <c r="C278"/>
  <c r="D278" s="1"/>
  <c r="E278" s="1"/>
  <c r="C235"/>
  <c r="D235" s="1"/>
  <c r="E235" s="1"/>
  <c r="C264"/>
  <c r="D264" s="1"/>
  <c r="F264" s="1"/>
  <c r="C270"/>
  <c r="D270" s="1"/>
  <c r="E270" s="1"/>
  <c r="C287"/>
  <c r="D287" s="1"/>
  <c r="E287" s="1"/>
  <c r="C236"/>
  <c r="D236" s="1"/>
  <c r="F236" s="1"/>
  <c r="C298"/>
  <c r="D298" s="1"/>
  <c r="E298" s="1"/>
  <c r="C293"/>
  <c r="D293" s="1"/>
  <c r="E293" s="1"/>
  <c r="C263"/>
  <c r="D263" s="1"/>
  <c r="E263" s="1"/>
  <c r="C246"/>
  <c r="D246" s="1"/>
  <c r="E246" s="1"/>
  <c r="C251"/>
  <c r="D251" s="1"/>
  <c r="F251" s="1"/>
  <c r="N1445" i="10"/>
  <c r="N1441"/>
  <c r="N1436"/>
  <c r="N1420"/>
  <c r="N1404"/>
  <c r="N1400"/>
  <c r="N1388"/>
  <c r="N1384"/>
  <c r="N1345"/>
  <c r="N1333"/>
  <c r="N1224"/>
  <c r="N1338"/>
  <c r="N1225"/>
  <c r="N1198"/>
  <c r="N1196"/>
  <c r="N1118"/>
  <c r="N1066"/>
  <c r="N1036"/>
  <c r="N1031"/>
  <c r="N1015"/>
  <c r="N1087"/>
  <c r="N1058"/>
  <c r="N914"/>
  <c r="N1006"/>
  <c r="N942"/>
  <c r="N878"/>
  <c r="N795"/>
  <c r="N737"/>
  <c r="N753"/>
  <c r="N741"/>
  <c r="N635"/>
  <c r="N721"/>
  <c r="L215"/>
  <c r="N215" s="1"/>
  <c r="L144"/>
  <c r="C324" i="29" s="1"/>
  <c r="D324" s="1"/>
  <c r="L147" i="10"/>
  <c r="N147" s="1"/>
  <c r="P204"/>
  <c r="C75" i="39" s="1"/>
  <c r="D75" s="1"/>
  <c r="E75" s="1"/>
  <c r="L188" i="10"/>
  <c r="N188" s="1"/>
  <c r="L183"/>
  <c r="N183" s="1"/>
  <c r="B31" i="54"/>
  <c r="B32"/>
  <c r="D8"/>
  <c r="C9"/>
  <c r="J36" i="39"/>
  <c r="I36"/>
  <c r="H36"/>
  <c r="J56" i="11"/>
  <c r="I56"/>
  <c r="A10" i="54" l="1"/>
  <c r="O9"/>
  <c r="C323" i="29"/>
  <c r="D323" s="1"/>
  <c r="E323" s="1"/>
  <c r="C61" i="39"/>
  <c r="D61" s="1"/>
  <c r="E61" s="1"/>
  <c r="C322" i="29"/>
  <c r="D322" s="1"/>
  <c r="E322" s="1"/>
  <c r="C59" i="39"/>
  <c r="D59" s="1"/>
  <c r="E59" s="1"/>
  <c r="C57"/>
  <c r="D57" s="1"/>
  <c r="E57" s="1"/>
  <c r="C60"/>
  <c r="D60" s="1"/>
  <c r="E60" s="1"/>
  <c r="C58"/>
  <c r="D58" s="1"/>
  <c r="C343" i="29"/>
  <c r="D343" s="1"/>
  <c r="E343" s="1"/>
  <c r="C237"/>
  <c r="D237" s="1"/>
  <c r="C242"/>
  <c r="D242" s="1"/>
  <c r="C272"/>
  <c r="D272" s="1"/>
  <c r="C307"/>
  <c r="D307" s="1"/>
  <c r="C258"/>
  <c r="D258" s="1"/>
  <c r="C312"/>
  <c r="D312" s="1"/>
  <c r="E312" s="1"/>
  <c r="C241"/>
  <c r="D241" s="1"/>
  <c r="C248"/>
  <c r="D248" s="1"/>
  <c r="C295"/>
  <c r="D295" s="1"/>
  <c r="C297"/>
  <c r="D297" s="1"/>
  <c r="C231"/>
  <c r="D231" s="1"/>
  <c r="C319"/>
  <c r="D319" s="1"/>
  <c r="N8" i="10"/>
  <c r="C269" i="29"/>
  <c r="D269" s="1"/>
  <c r="C224"/>
  <c r="D224" s="1"/>
  <c r="E224" s="1"/>
  <c r="C255"/>
  <c r="D255" s="1"/>
  <c r="C238"/>
  <c r="D238" s="1"/>
  <c r="C257"/>
  <c r="D257" s="1"/>
  <c r="C291"/>
  <c r="D291" s="1"/>
  <c r="C225"/>
  <c r="D225" s="1"/>
  <c r="C259"/>
  <c r="D259" s="1"/>
  <c r="C226"/>
  <c r="D226" s="1"/>
  <c r="C301"/>
  <c r="D301" s="1"/>
  <c r="C262"/>
  <c r="D262" s="1"/>
  <c r="C230"/>
  <c r="D230" s="1"/>
  <c r="C320"/>
  <c r="D320" s="1"/>
  <c r="F229"/>
  <c r="F254"/>
  <c r="E313"/>
  <c r="E296"/>
  <c r="E321"/>
  <c r="E280"/>
  <c r="E288"/>
  <c r="E306"/>
  <c r="E267"/>
  <c r="F287"/>
  <c r="E243"/>
  <c r="F234"/>
  <c r="E247"/>
  <c r="E300"/>
  <c r="F302"/>
  <c r="E311"/>
  <c r="F284"/>
  <c r="F310"/>
  <c r="F266"/>
  <c r="E245"/>
  <c r="F274"/>
  <c r="F294"/>
  <c r="F244"/>
  <c r="E285"/>
  <c r="E324"/>
  <c r="F289"/>
  <c r="E299"/>
  <c r="F303"/>
  <c r="E239"/>
  <c r="E268"/>
  <c r="E277"/>
  <c r="E273"/>
  <c r="E236"/>
  <c r="F308"/>
  <c r="E227"/>
  <c r="E265"/>
  <c r="F279"/>
  <c r="F246"/>
  <c r="F253"/>
  <c r="E264"/>
  <c r="F286"/>
  <c r="E261"/>
  <c r="E260"/>
  <c r="F270"/>
  <c r="F249"/>
  <c r="F304"/>
  <c r="F305"/>
  <c r="E282"/>
  <c r="E276"/>
  <c r="F256"/>
  <c r="E251"/>
  <c r="F250"/>
  <c r="F263"/>
  <c r="F275"/>
  <c r="F298"/>
  <c r="E309"/>
  <c r="F240"/>
  <c r="F283"/>
  <c r="F271"/>
  <c r="F278"/>
  <c r="E252"/>
  <c r="E281"/>
  <c r="F232"/>
  <c r="C352"/>
  <c r="D352" s="1"/>
  <c r="C334"/>
  <c r="D334" s="1"/>
  <c r="E334" s="1"/>
  <c r="C341"/>
  <c r="D341" s="1"/>
  <c r="C353"/>
  <c r="D353" s="1"/>
  <c r="C328"/>
  <c r="D328" s="1"/>
  <c r="E328" s="1"/>
  <c r="C365"/>
  <c r="D365" s="1"/>
  <c r="E365" s="1"/>
  <c r="C350"/>
  <c r="D350" s="1"/>
  <c r="C326"/>
  <c r="D326" s="1"/>
  <c r="C337"/>
  <c r="D337" s="1"/>
  <c r="E337" s="1"/>
  <c r="C62" i="39"/>
  <c r="D62" s="1"/>
  <c r="C65"/>
  <c r="D65" s="1"/>
  <c r="E65" s="1"/>
  <c r="C331" i="29"/>
  <c r="D331" s="1"/>
  <c r="E331" s="1"/>
  <c r="C364"/>
  <c r="D364" s="1"/>
  <c r="C714" i="41"/>
  <c r="D714" s="1"/>
  <c r="E714" s="1"/>
  <c r="C339" i="29"/>
  <c r="D339" s="1"/>
  <c r="C329"/>
  <c r="D329" s="1"/>
  <c r="C373"/>
  <c r="D373" s="1"/>
  <c r="E373" s="1"/>
  <c r="C369"/>
  <c r="D369" s="1"/>
  <c r="E369" s="1"/>
  <c r="C372"/>
  <c r="D372" s="1"/>
  <c r="E372" s="1"/>
  <c r="C67" i="39"/>
  <c r="D67" s="1"/>
  <c r="E67" s="1"/>
  <c r="C73"/>
  <c r="D73" s="1"/>
  <c r="E73" s="1"/>
  <c r="N144" i="10"/>
  <c r="C363" i="29"/>
  <c r="D363" s="1"/>
  <c r="E363" s="1"/>
  <c r="C346"/>
  <c r="D346" s="1"/>
  <c r="E346" s="1"/>
  <c r="C358"/>
  <c r="D358" s="1"/>
  <c r="C371"/>
  <c r="D371" s="1"/>
  <c r="E371" s="1"/>
  <c r="C351"/>
  <c r="D351" s="1"/>
  <c r="C340"/>
  <c r="D340" s="1"/>
  <c r="C359"/>
  <c r="D359" s="1"/>
  <c r="C330"/>
  <c r="D330" s="1"/>
  <c r="E330" s="1"/>
  <c r="C356"/>
  <c r="D356" s="1"/>
  <c r="C355"/>
  <c r="D355" s="1"/>
  <c r="C333"/>
  <c r="D333" s="1"/>
  <c r="E333" s="1"/>
  <c r="C360"/>
  <c r="D360" s="1"/>
  <c r="C366"/>
  <c r="D366" s="1"/>
  <c r="E366" s="1"/>
  <c r="C335"/>
  <c r="D335" s="1"/>
  <c r="C344"/>
  <c r="D344" s="1"/>
  <c r="C367"/>
  <c r="D367" s="1"/>
  <c r="E367" s="1"/>
  <c r="C347"/>
  <c r="D347" s="1"/>
  <c r="C348"/>
  <c r="D348" s="1"/>
  <c r="E348" s="1"/>
  <c r="C362"/>
  <c r="D362" s="1"/>
  <c r="E362" s="1"/>
  <c r="C325"/>
  <c r="D325" s="1"/>
  <c r="E325" s="1"/>
  <c r="C342"/>
  <c r="D342" s="1"/>
  <c r="C338"/>
  <c r="D338" s="1"/>
  <c r="C64" i="39"/>
  <c r="D64" s="1"/>
  <c r="C69"/>
  <c r="D69" s="1"/>
  <c r="E69" s="1"/>
  <c r="C70"/>
  <c r="D70" s="1"/>
  <c r="C66"/>
  <c r="D66" s="1"/>
  <c r="E66" s="1"/>
  <c r="C76"/>
  <c r="D76" s="1"/>
  <c r="E76" s="1"/>
  <c r="C74"/>
  <c r="D74" s="1"/>
  <c r="E74" s="1"/>
  <c r="C68"/>
  <c r="D68" s="1"/>
  <c r="E68" s="1"/>
  <c r="C72"/>
  <c r="D72" s="1"/>
  <c r="E72" s="1"/>
  <c r="C332" i="29"/>
  <c r="D332" s="1"/>
  <c r="C370"/>
  <c r="D370" s="1"/>
  <c r="E370" s="1"/>
  <c r="C357"/>
  <c r="D357" s="1"/>
  <c r="C361"/>
  <c r="D361" s="1"/>
  <c r="E361" s="1"/>
  <c r="C336"/>
  <c r="D336" s="1"/>
  <c r="C349"/>
  <c r="D349" s="1"/>
  <c r="E349" s="1"/>
  <c r="C368"/>
  <c r="D368" s="1"/>
  <c r="E368" s="1"/>
  <c r="C327"/>
  <c r="D327" s="1"/>
  <c r="K6" i="10"/>
  <c r="C354" i="29"/>
  <c r="D354" s="1"/>
  <c r="C63" i="39"/>
  <c r="D63" s="1"/>
  <c r="E63" s="1"/>
  <c r="C71"/>
  <c r="D71" s="1"/>
  <c r="C345" i="29"/>
  <c r="D345" s="1"/>
  <c r="E345" s="1"/>
  <c r="F316"/>
  <c r="F235"/>
  <c r="E8" i="54"/>
  <c r="L8" s="1"/>
  <c r="M8" s="1"/>
  <c r="I9"/>
  <c r="H9"/>
  <c r="C10"/>
  <c r="D9"/>
  <c r="K36" i="39"/>
  <c r="K56" i="11"/>
  <c r="K58" s="1"/>
  <c r="F224" i="29" l="1"/>
  <c r="F57" i="39"/>
  <c r="F61"/>
  <c r="A11" i="54"/>
  <c r="O10"/>
  <c r="F322" i="29"/>
  <c r="F343"/>
  <c r="M38" i="10"/>
  <c r="N38" s="1"/>
  <c r="M270"/>
  <c r="N270" s="1"/>
  <c r="M205"/>
  <c r="N205" s="1"/>
  <c r="M180"/>
  <c r="N180" s="1"/>
  <c r="M236"/>
  <c r="N236" s="1"/>
  <c r="M258"/>
  <c r="N258" s="1"/>
  <c r="M185"/>
  <c r="N185" s="1"/>
  <c r="M248"/>
  <c r="N248" s="1"/>
  <c r="M234"/>
  <c r="N234" s="1"/>
  <c r="M242"/>
  <c r="N242" s="1"/>
  <c r="M179"/>
  <c r="N179" s="1"/>
  <c r="M115"/>
  <c r="N115" s="1"/>
  <c r="M211"/>
  <c r="N211" s="1"/>
  <c r="M42"/>
  <c r="N42" s="1"/>
  <c r="M208"/>
  <c r="N208" s="1"/>
  <c r="M110"/>
  <c r="N110" s="1"/>
  <c r="M45"/>
  <c r="N45" s="1"/>
  <c r="M182"/>
  <c r="N182" s="1"/>
  <c r="M130"/>
  <c r="N130" s="1"/>
  <c r="M209"/>
  <c r="N209" s="1"/>
  <c r="M44"/>
  <c r="N44" s="1"/>
  <c r="M111"/>
  <c r="N111" s="1"/>
  <c r="M41"/>
  <c r="N41" s="1"/>
  <c r="M207"/>
  <c r="N207" s="1"/>
  <c r="M129"/>
  <c r="N129" s="1"/>
  <c r="M43"/>
  <c r="N43" s="1"/>
  <c r="M131"/>
  <c r="N131" s="1"/>
  <c r="M39"/>
  <c r="N39" s="1"/>
  <c r="M40"/>
  <c r="N40" s="1"/>
  <c r="M109"/>
  <c r="N109" s="1"/>
  <c r="F328" i="29"/>
  <c r="E262"/>
  <c r="F262"/>
  <c r="E225"/>
  <c r="F225" s="1"/>
  <c r="E255"/>
  <c r="F255"/>
  <c r="F319"/>
  <c r="E319"/>
  <c r="E248"/>
  <c r="F248"/>
  <c r="E307"/>
  <c r="F307"/>
  <c r="E301"/>
  <c r="F301"/>
  <c r="E291"/>
  <c r="F231"/>
  <c r="E231"/>
  <c r="F241"/>
  <c r="E241"/>
  <c r="F272"/>
  <c r="E272"/>
  <c r="E320"/>
  <c r="F320"/>
  <c r="E226"/>
  <c r="F257"/>
  <c r="E257"/>
  <c r="E269"/>
  <c r="F269"/>
  <c r="E297"/>
  <c r="F297"/>
  <c r="E242"/>
  <c r="F242"/>
  <c r="E230"/>
  <c r="E259"/>
  <c r="F259"/>
  <c r="E238"/>
  <c r="F238"/>
  <c r="E295"/>
  <c r="F295"/>
  <c r="E258"/>
  <c r="F258"/>
  <c r="E237"/>
  <c r="F237"/>
  <c r="F58" i="39"/>
  <c r="E58"/>
  <c r="F60" s="1"/>
  <c r="H58" i="11"/>
  <c r="H59" s="1"/>
  <c r="I58"/>
  <c r="I59" s="1"/>
  <c r="F330" i="29"/>
  <c r="F325"/>
  <c r="F714" i="41"/>
  <c r="E336" i="29"/>
  <c r="E71" i="39"/>
  <c r="E64"/>
  <c r="F333" i="29"/>
  <c r="E356"/>
  <c r="F356"/>
  <c r="E339"/>
  <c r="F339"/>
  <c r="E357"/>
  <c r="F357"/>
  <c r="E70" i="39"/>
  <c r="E342" i="29"/>
  <c r="F342"/>
  <c r="E347"/>
  <c r="E351"/>
  <c r="M233" i="10"/>
  <c r="N233" s="1"/>
  <c r="M181"/>
  <c r="N181" s="1"/>
  <c r="M204"/>
  <c r="N204" s="1"/>
  <c r="M206"/>
  <c r="N206" s="1"/>
  <c r="M621"/>
  <c r="N621" s="1"/>
  <c r="M625"/>
  <c r="N625" s="1"/>
  <c r="M642"/>
  <c r="N642" s="1"/>
  <c r="M184"/>
  <c r="N184" s="1"/>
  <c r="M241"/>
  <c r="N241" s="1"/>
  <c r="M592"/>
  <c r="N592" s="1"/>
  <c r="M191"/>
  <c r="N191" s="1"/>
  <c r="M351"/>
  <c r="N351" s="1"/>
  <c r="M269"/>
  <c r="N269" s="1"/>
  <c r="M619"/>
  <c r="N619" s="1"/>
  <c r="M235"/>
  <c r="N235" s="1"/>
  <c r="M587"/>
  <c r="N587" s="1"/>
  <c r="M490"/>
  <c r="N490" s="1"/>
  <c r="M338"/>
  <c r="N338" s="1"/>
  <c r="M293"/>
  <c r="N293" s="1"/>
  <c r="M563"/>
  <c r="N563" s="1"/>
  <c r="M476"/>
  <c r="N476" s="1"/>
  <c r="M456"/>
  <c r="N456" s="1"/>
  <c r="M336"/>
  <c r="N336" s="1"/>
  <c r="M594"/>
  <c r="N594" s="1"/>
  <c r="M604"/>
  <c r="N604" s="1"/>
  <c r="M407"/>
  <c r="N407" s="1"/>
  <c r="M165"/>
  <c r="N165" s="1"/>
  <c r="M329"/>
  <c r="N329" s="1"/>
  <c r="M413"/>
  <c r="N413" s="1"/>
  <c r="M463"/>
  <c r="N463" s="1"/>
  <c r="M279"/>
  <c r="N279" s="1"/>
  <c r="M169"/>
  <c r="N169" s="1"/>
  <c r="M237"/>
  <c r="N237" s="1"/>
  <c r="M200"/>
  <c r="N200" s="1"/>
  <c r="M469"/>
  <c r="N469" s="1"/>
  <c r="M559"/>
  <c r="N559" s="1"/>
  <c r="M333"/>
  <c r="N333" s="1"/>
  <c r="M419"/>
  <c r="N419" s="1"/>
  <c r="M354"/>
  <c r="N354" s="1"/>
  <c r="M549"/>
  <c r="N549" s="1"/>
  <c r="M128"/>
  <c r="N128" s="1"/>
  <c r="M628"/>
  <c r="N628" s="1"/>
  <c r="M159"/>
  <c r="N159" s="1"/>
  <c r="M322"/>
  <c r="N322" s="1"/>
  <c r="M162"/>
  <c r="N162" s="1"/>
  <c r="M155"/>
  <c r="N155" s="1"/>
  <c r="M421"/>
  <c r="N421" s="1"/>
  <c r="M473"/>
  <c r="N473" s="1"/>
  <c r="M327"/>
  <c r="N327" s="1"/>
  <c r="M525"/>
  <c r="N525" s="1"/>
  <c r="M608"/>
  <c r="N608" s="1"/>
  <c r="M536"/>
  <c r="N536" s="1"/>
  <c r="M590"/>
  <c r="N590" s="1"/>
  <c r="M367"/>
  <c r="N367" s="1"/>
  <c r="M365"/>
  <c r="N365" s="1"/>
  <c r="M1453"/>
  <c r="N1453" s="1"/>
  <c r="M374"/>
  <c r="N374" s="1"/>
  <c r="M167"/>
  <c r="N167" s="1"/>
  <c r="M283"/>
  <c r="N283" s="1"/>
  <c r="M291"/>
  <c r="N291" s="1"/>
  <c r="M578"/>
  <c r="N578" s="1"/>
  <c r="M545"/>
  <c r="N545" s="1"/>
  <c r="M518"/>
  <c r="N518" s="1"/>
  <c r="M464"/>
  <c r="N464" s="1"/>
  <c r="M385"/>
  <c r="N385" s="1"/>
  <c r="M381"/>
  <c r="N381" s="1"/>
  <c r="M392"/>
  <c r="N392" s="1"/>
  <c r="M250"/>
  <c r="N250" s="1"/>
  <c r="M471"/>
  <c r="N471" s="1"/>
  <c r="M267"/>
  <c r="N267" s="1"/>
  <c r="M515"/>
  <c r="N515" s="1"/>
  <c r="M36"/>
  <c r="N36" s="1"/>
  <c r="M238"/>
  <c r="N238" s="1"/>
  <c r="M366"/>
  <c r="N366" s="1"/>
  <c r="M328"/>
  <c r="N328" s="1"/>
  <c r="M402"/>
  <c r="N402" s="1"/>
  <c r="M148"/>
  <c r="N148" s="1"/>
  <c r="M342"/>
  <c r="N342" s="1"/>
  <c r="M433"/>
  <c r="N433" s="1"/>
  <c r="M177"/>
  <c r="N177" s="1"/>
  <c r="M249"/>
  <c r="N249" s="1"/>
  <c r="M201"/>
  <c r="N201" s="1"/>
  <c r="M168"/>
  <c r="N168" s="1"/>
  <c r="M277"/>
  <c r="N277" s="1"/>
  <c r="M506"/>
  <c r="N506" s="1"/>
  <c r="M520"/>
  <c r="N520" s="1"/>
  <c r="M478"/>
  <c r="N478" s="1"/>
  <c r="M593"/>
  <c r="N593" s="1"/>
  <c r="M240"/>
  <c r="N240" s="1"/>
  <c r="M350"/>
  <c r="N350" s="1"/>
  <c r="M584"/>
  <c r="N584" s="1"/>
  <c r="M257"/>
  <c r="N257" s="1"/>
  <c r="M268"/>
  <c r="N268" s="1"/>
  <c r="M308"/>
  <c r="N308" s="1"/>
  <c r="M178"/>
  <c r="N178" s="1"/>
  <c r="M543"/>
  <c r="N543" s="1"/>
  <c r="M256"/>
  <c r="N256" s="1"/>
  <c r="M246"/>
  <c r="N246" s="1"/>
  <c r="M620"/>
  <c r="N620" s="1"/>
  <c r="M309"/>
  <c r="N309" s="1"/>
  <c r="M429"/>
  <c r="N429" s="1"/>
  <c r="M347"/>
  <c r="N347" s="1"/>
  <c r="M369"/>
  <c r="N369" s="1"/>
  <c r="M35"/>
  <c r="N35" s="1"/>
  <c r="M127"/>
  <c r="N127" s="1"/>
  <c r="M266"/>
  <c r="N266" s="1"/>
  <c r="M489"/>
  <c r="N489" s="1"/>
  <c r="M414"/>
  <c r="N414" s="1"/>
  <c r="M503"/>
  <c r="N503" s="1"/>
  <c r="M521"/>
  <c r="N521" s="1"/>
  <c r="M355"/>
  <c r="N355" s="1"/>
  <c r="M529"/>
  <c r="N529" s="1"/>
  <c r="M252"/>
  <c r="N252" s="1"/>
  <c r="M391"/>
  <c r="N391" s="1"/>
  <c r="M276"/>
  <c r="N276" s="1"/>
  <c r="M194"/>
  <c r="N194" s="1"/>
  <c r="M371"/>
  <c r="N371" s="1"/>
  <c r="M495"/>
  <c r="N495" s="1"/>
  <c r="M378"/>
  <c r="N378" s="1"/>
  <c r="M281"/>
  <c r="N281" s="1"/>
  <c r="M34"/>
  <c r="N34" s="1"/>
  <c r="M524"/>
  <c r="N524" s="1"/>
  <c r="M423"/>
  <c r="N423" s="1"/>
  <c r="M552"/>
  <c r="N552" s="1"/>
  <c r="M466"/>
  <c r="N466" s="1"/>
  <c r="M462"/>
  <c r="N462" s="1"/>
  <c r="M448"/>
  <c r="N448" s="1"/>
  <c r="M388"/>
  <c r="N388" s="1"/>
  <c r="M569"/>
  <c r="N569" s="1"/>
  <c r="M295"/>
  <c r="N295" s="1"/>
  <c r="M458"/>
  <c r="N458" s="1"/>
  <c r="M158"/>
  <c r="N158" s="1"/>
  <c r="M297"/>
  <c r="N297" s="1"/>
  <c r="M630"/>
  <c r="N630" s="1"/>
  <c r="M126"/>
  <c r="N126" s="1"/>
  <c r="M305"/>
  <c r="N305" s="1"/>
  <c r="M161"/>
  <c r="N161" s="1"/>
  <c r="M362"/>
  <c r="N362" s="1"/>
  <c r="M548"/>
  <c r="N548" s="1"/>
  <c r="M493"/>
  <c r="N493" s="1"/>
  <c r="M605"/>
  <c r="N605" s="1"/>
  <c r="M519"/>
  <c r="N519" s="1"/>
  <c r="M428"/>
  <c r="N428" s="1"/>
  <c r="M405"/>
  <c r="N405" s="1"/>
  <c r="M346"/>
  <c r="N346" s="1"/>
  <c r="M416"/>
  <c r="N416" s="1"/>
  <c r="M396"/>
  <c r="N396" s="1"/>
  <c r="M438"/>
  <c r="N438" s="1"/>
  <c r="M609"/>
  <c r="N609" s="1"/>
  <c r="M199"/>
  <c r="N199" s="1"/>
  <c r="M572"/>
  <c r="N572" s="1"/>
  <c r="M410"/>
  <c r="N410" s="1"/>
  <c r="M537"/>
  <c r="N537" s="1"/>
  <c r="M302"/>
  <c r="N302" s="1"/>
  <c r="M531"/>
  <c r="N531" s="1"/>
  <c r="M239"/>
  <c r="N239" s="1"/>
  <c r="M451"/>
  <c r="N451" s="1"/>
  <c r="M400"/>
  <c r="N400" s="1"/>
  <c r="M335"/>
  <c r="N335" s="1"/>
  <c r="M440"/>
  <c r="N440" s="1"/>
  <c r="M150"/>
  <c r="N150" s="1"/>
  <c r="M564"/>
  <c r="N564" s="1"/>
  <c r="M555"/>
  <c r="N555" s="1"/>
  <c r="M261"/>
  <c r="N261" s="1"/>
  <c r="M615"/>
  <c r="N615" s="1"/>
  <c r="M307"/>
  <c r="N307" s="1"/>
  <c r="M546"/>
  <c r="N546" s="1"/>
  <c r="M382"/>
  <c r="N382" s="1"/>
  <c r="M523"/>
  <c r="N523" s="1"/>
  <c r="M303"/>
  <c r="N303" s="1"/>
  <c r="M380"/>
  <c r="N380" s="1"/>
  <c r="M425"/>
  <c r="N425" s="1"/>
  <c r="M570"/>
  <c r="N570" s="1"/>
  <c r="M487"/>
  <c r="N487" s="1"/>
  <c r="M316"/>
  <c r="N316" s="1"/>
  <c r="M411"/>
  <c r="N411" s="1"/>
  <c r="M517"/>
  <c r="N517" s="1"/>
  <c r="M401"/>
  <c r="N401" s="1"/>
  <c r="M154"/>
  <c r="N154" s="1"/>
  <c r="M203"/>
  <c r="N203" s="1"/>
  <c r="M171"/>
  <c r="N171" s="1"/>
  <c r="M492"/>
  <c r="N492" s="1"/>
  <c r="M344"/>
  <c r="N344" s="1"/>
  <c r="M483"/>
  <c r="N483" s="1"/>
  <c r="M404"/>
  <c r="N404" s="1"/>
  <c r="M294"/>
  <c r="N294" s="1"/>
  <c r="M588"/>
  <c r="N588" s="1"/>
  <c r="M467"/>
  <c r="N467" s="1"/>
  <c r="M190"/>
  <c r="N190" s="1"/>
  <c r="M486"/>
  <c r="N486" s="1"/>
  <c r="M232"/>
  <c r="N232" s="1"/>
  <c r="M343"/>
  <c r="N343" s="1"/>
  <c r="M470"/>
  <c r="N470" s="1"/>
  <c r="M475"/>
  <c r="N475" s="1"/>
  <c r="M577"/>
  <c r="N577" s="1"/>
  <c r="M345"/>
  <c r="N345" s="1"/>
  <c r="M321"/>
  <c r="N321" s="1"/>
  <c r="M551"/>
  <c r="N551" s="1"/>
  <c r="M499"/>
  <c r="N499" s="1"/>
  <c r="M160"/>
  <c r="N160" s="1"/>
  <c r="M541"/>
  <c r="N541" s="1"/>
  <c r="M426"/>
  <c r="N426" s="1"/>
  <c r="M558"/>
  <c r="N558" s="1"/>
  <c r="M508"/>
  <c r="N508" s="1"/>
  <c r="M263"/>
  <c r="N263" s="1"/>
  <c r="M389"/>
  <c r="N389" s="1"/>
  <c r="M444"/>
  <c r="N444" s="1"/>
  <c r="M461"/>
  <c r="N461" s="1"/>
  <c r="M176"/>
  <c r="N176" s="1"/>
  <c r="M616"/>
  <c r="N616" s="1"/>
  <c r="M580"/>
  <c r="N580" s="1"/>
  <c r="M288"/>
  <c r="N288" s="1"/>
  <c r="M289"/>
  <c r="N289" s="1"/>
  <c r="M571"/>
  <c r="N571" s="1"/>
  <c r="M337"/>
  <c r="N337" s="1"/>
  <c r="M406"/>
  <c r="N406" s="1"/>
  <c r="M504"/>
  <c r="N504" s="1"/>
  <c r="M285"/>
  <c r="N285" s="1"/>
  <c r="M535"/>
  <c r="N535" s="1"/>
  <c r="M398"/>
  <c r="N398" s="1"/>
  <c r="M275"/>
  <c r="N275" s="1"/>
  <c r="M582"/>
  <c r="N582" s="1"/>
  <c r="M112"/>
  <c r="N112" s="1"/>
  <c r="M408"/>
  <c r="N408" s="1"/>
  <c r="M482"/>
  <c r="N482" s="1"/>
  <c r="M468"/>
  <c r="N468" s="1"/>
  <c r="M339"/>
  <c r="N339" s="1"/>
  <c r="M591"/>
  <c r="N591" s="1"/>
  <c r="M567"/>
  <c r="N567" s="1"/>
  <c r="M370"/>
  <c r="N370" s="1"/>
  <c r="M494"/>
  <c r="N494" s="1"/>
  <c r="M502"/>
  <c r="N502" s="1"/>
  <c r="M409"/>
  <c r="N409" s="1"/>
  <c r="M460"/>
  <c r="N460" s="1"/>
  <c r="M534"/>
  <c r="N534" s="1"/>
  <c r="M612"/>
  <c r="N612" s="1"/>
  <c r="M430"/>
  <c r="N430" s="1"/>
  <c r="M420"/>
  <c r="N420" s="1"/>
  <c r="M397"/>
  <c r="N397" s="1"/>
  <c r="M550"/>
  <c r="N550" s="1"/>
  <c r="M565"/>
  <c r="N565" s="1"/>
  <c r="M445"/>
  <c r="N445" s="1"/>
  <c r="M255"/>
  <c r="N255" s="1"/>
  <c r="M386"/>
  <c r="N386" s="1"/>
  <c r="M331"/>
  <c r="N331" s="1"/>
  <c r="M427"/>
  <c r="N427" s="1"/>
  <c r="M522"/>
  <c r="N522" s="1"/>
  <c r="M568"/>
  <c r="N568" s="1"/>
  <c r="M195"/>
  <c r="N195" s="1"/>
  <c r="M353"/>
  <c r="N353" s="1"/>
  <c r="M151"/>
  <c r="N151" s="1"/>
  <c r="M459"/>
  <c r="N459" s="1"/>
  <c r="M566"/>
  <c r="N566" s="1"/>
  <c r="M287"/>
  <c r="N287" s="1"/>
  <c r="M532"/>
  <c r="N532" s="1"/>
  <c r="M613"/>
  <c r="N613" s="1"/>
  <c r="M247"/>
  <c r="N247" s="1"/>
  <c r="M576"/>
  <c r="N576" s="1"/>
  <c r="M575"/>
  <c r="N575" s="1"/>
  <c r="M393"/>
  <c r="N393" s="1"/>
  <c r="M310"/>
  <c r="N310" s="1"/>
  <c r="M296"/>
  <c r="N296" s="1"/>
  <c r="M455"/>
  <c r="N455" s="1"/>
  <c r="M435"/>
  <c r="N435" s="1"/>
  <c r="M384"/>
  <c r="N384" s="1"/>
  <c r="M539"/>
  <c r="N539" s="1"/>
  <c r="M446"/>
  <c r="N446" s="1"/>
  <c r="M436"/>
  <c r="N436" s="1"/>
  <c r="M500"/>
  <c r="N500" s="1"/>
  <c r="M542"/>
  <c r="N542" s="1"/>
  <c r="M574"/>
  <c r="N574" s="1"/>
  <c r="M450"/>
  <c r="N450" s="1"/>
  <c r="M439"/>
  <c r="N439" s="1"/>
  <c r="M265"/>
  <c r="N265" s="1"/>
  <c r="M585"/>
  <c r="N585" s="1"/>
  <c r="M586"/>
  <c r="N586" s="1"/>
  <c r="M304"/>
  <c r="N304" s="1"/>
  <c r="M614"/>
  <c r="N614" s="1"/>
  <c r="M10"/>
  <c r="M326"/>
  <c r="N326" s="1"/>
  <c r="M603"/>
  <c r="N603" s="1"/>
  <c r="M262"/>
  <c r="N262" s="1"/>
  <c r="M394"/>
  <c r="N394" s="1"/>
  <c r="M330"/>
  <c r="N330" s="1"/>
  <c r="M156"/>
  <c r="N156" s="1"/>
  <c r="M457"/>
  <c r="N457" s="1"/>
  <c r="M301"/>
  <c r="N301" s="1"/>
  <c r="M514"/>
  <c r="N514" s="1"/>
  <c r="M149"/>
  <c r="N149" s="1"/>
  <c r="M538"/>
  <c r="N538" s="1"/>
  <c r="M601"/>
  <c r="N601" s="1"/>
  <c r="M424"/>
  <c r="N424" s="1"/>
  <c r="M348"/>
  <c r="N348" s="1"/>
  <c r="M415"/>
  <c r="N415" s="1"/>
  <c r="M17"/>
  <c r="N17" s="1"/>
  <c r="M341"/>
  <c r="N341" s="1"/>
  <c r="M340"/>
  <c r="N340" s="1"/>
  <c r="M472"/>
  <c r="N472" s="1"/>
  <c r="M442"/>
  <c r="N442" s="1"/>
  <c r="M368"/>
  <c r="N368" s="1"/>
  <c r="M434"/>
  <c r="N434" s="1"/>
  <c r="M274"/>
  <c r="N274" s="1"/>
  <c r="M395"/>
  <c r="N395" s="1"/>
  <c r="M447"/>
  <c r="N447" s="1"/>
  <c r="M318"/>
  <c r="N318" s="1"/>
  <c r="M526"/>
  <c r="N526" s="1"/>
  <c r="M311"/>
  <c r="N311" s="1"/>
  <c r="M512"/>
  <c r="N512" s="1"/>
  <c r="M387"/>
  <c r="N387" s="1"/>
  <c r="M290"/>
  <c r="N290" s="1"/>
  <c r="M319"/>
  <c r="N319" s="1"/>
  <c r="M581"/>
  <c r="N581" s="1"/>
  <c r="M610"/>
  <c r="N610" s="1"/>
  <c r="M173"/>
  <c r="N173" s="1"/>
  <c r="M157"/>
  <c r="N157" s="1"/>
  <c r="M561"/>
  <c r="N561" s="1"/>
  <c r="M312"/>
  <c r="N312" s="1"/>
  <c r="M418"/>
  <c r="N418" s="1"/>
  <c r="M432"/>
  <c r="N432" s="1"/>
  <c r="M422"/>
  <c r="N422" s="1"/>
  <c r="M32"/>
  <c r="N32" s="1"/>
  <c r="M496"/>
  <c r="N496" s="1"/>
  <c r="M358"/>
  <c r="N358" s="1"/>
  <c r="M602"/>
  <c r="N602" s="1"/>
  <c r="M412"/>
  <c r="N412" s="1"/>
  <c r="M359"/>
  <c r="N359" s="1"/>
  <c r="M292"/>
  <c r="N292" s="1"/>
  <c r="M481"/>
  <c r="N481" s="1"/>
  <c r="M332"/>
  <c r="N332" s="1"/>
  <c r="M488"/>
  <c r="N488" s="1"/>
  <c r="M479"/>
  <c r="N479" s="1"/>
  <c r="M505"/>
  <c r="N505" s="1"/>
  <c r="M280"/>
  <c r="N280" s="1"/>
  <c r="M589"/>
  <c r="N589" s="1"/>
  <c r="M153"/>
  <c r="N153" s="1"/>
  <c r="M163"/>
  <c r="N163" s="1"/>
  <c r="M349"/>
  <c r="N349" s="1"/>
  <c r="M363"/>
  <c r="N363" s="1"/>
  <c r="M317"/>
  <c r="N317" s="1"/>
  <c r="M599"/>
  <c r="N599" s="1"/>
  <c r="M284"/>
  <c r="N284" s="1"/>
  <c r="M626"/>
  <c r="N626" s="1"/>
  <c r="M533"/>
  <c r="N533" s="1"/>
  <c r="M431"/>
  <c r="N431" s="1"/>
  <c r="M627"/>
  <c r="N627" s="1"/>
  <c r="M554"/>
  <c r="N554" s="1"/>
  <c r="M454"/>
  <c r="N454" s="1"/>
  <c r="M164"/>
  <c r="N164" s="1"/>
  <c r="M373"/>
  <c r="N373" s="1"/>
  <c r="M390"/>
  <c r="N390" s="1"/>
  <c r="M507"/>
  <c r="N507" s="1"/>
  <c r="M334"/>
  <c r="N334" s="1"/>
  <c r="M286"/>
  <c r="N286" s="1"/>
  <c r="M299"/>
  <c r="N299" s="1"/>
  <c r="M417"/>
  <c r="N417" s="1"/>
  <c r="M264"/>
  <c r="N264" s="1"/>
  <c r="M152"/>
  <c r="N152" s="1"/>
  <c r="M547"/>
  <c r="N547" s="1"/>
  <c r="M452"/>
  <c r="N452" s="1"/>
  <c r="M511"/>
  <c r="N511" s="1"/>
  <c r="M376"/>
  <c r="N376" s="1"/>
  <c r="M437"/>
  <c r="N437" s="1"/>
  <c r="M298"/>
  <c r="N298" s="1"/>
  <c r="M278"/>
  <c r="N278" s="1"/>
  <c r="M282"/>
  <c r="N282" s="1"/>
  <c r="M175"/>
  <c r="N175" s="1"/>
  <c r="M325"/>
  <c r="N325" s="1"/>
  <c r="M510"/>
  <c r="N510" s="1"/>
  <c r="M562"/>
  <c r="N562" s="1"/>
  <c r="M553"/>
  <c r="N553" s="1"/>
  <c r="M600"/>
  <c r="N600" s="1"/>
  <c r="M528"/>
  <c r="N528" s="1"/>
  <c r="M465"/>
  <c r="N465" s="1"/>
  <c r="M573"/>
  <c r="N573" s="1"/>
  <c r="M516"/>
  <c r="N516" s="1"/>
  <c r="M372"/>
  <c r="N372" s="1"/>
  <c r="M300"/>
  <c r="N300" s="1"/>
  <c r="M403"/>
  <c r="N403" s="1"/>
  <c r="M320"/>
  <c r="N320" s="1"/>
  <c r="M323"/>
  <c r="N323" s="1"/>
  <c r="M527"/>
  <c r="N527" s="1"/>
  <c r="M530"/>
  <c r="N530" s="1"/>
  <c r="M170"/>
  <c r="N170" s="1"/>
  <c r="M595"/>
  <c r="N595" s="1"/>
  <c r="M501"/>
  <c r="N501" s="1"/>
  <c r="M474"/>
  <c r="N474" s="1"/>
  <c r="M443"/>
  <c r="N443" s="1"/>
  <c r="M254"/>
  <c r="N254" s="1"/>
  <c r="M491"/>
  <c r="N491" s="1"/>
  <c r="M629"/>
  <c r="N629" s="1"/>
  <c r="M485"/>
  <c r="N485" s="1"/>
  <c r="M33"/>
  <c r="N33" s="1"/>
  <c r="M357"/>
  <c r="N357" s="1"/>
  <c r="M383"/>
  <c r="N383" s="1"/>
  <c r="M611"/>
  <c r="N611" s="1"/>
  <c r="M477"/>
  <c r="N477" s="1"/>
  <c r="M251"/>
  <c r="N251" s="1"/>
  <c r="M618"/>
  <c r="N618" s="1"/>
  <c r="M253"/>
  <c r="N253" s="1"/>
  <c r="M324"/>
  <c r="N324" s="1"/>
  <c r="M579"/>
  <c r="N579" s="1"/>
  <c r="M172"/>
  <c r="N172" s="1"/>
  <c r="M356"/>
  <c r="N356" s="1"/>
  <c r="M453"/>
  <c r="N453" s="1"/>
  <c r="M497"/>
  <c r="N497" s="1"/>
  <c r="M498"/>
  <c r="N498" s="1"/>
  <c r="M480"/>
  <c r="N480" s="1"/>
  <c r="M174"/>
  <c r="N174" s="1"/>
  <c r="M560"/>
  <c r="N560" s="1"/>
  <c r="M617"/>
  <c r="N617" s="1"/>
  <c r="M375"/>
  <c r="N375" s="1"/>
  <c r="M37"/>
  <c r="N37" s="1"/>
  <c r="M540"/>
  <c r="N540" s="1"/>
  <c r="M509"/>
  <c r="N509" s="1"/>
  <c r="M399"/>
  <c r="N399" s="1"/>
  <c r="M513"/>
  <c r="N513" s="1"/>
  <c r="M449"/>
  <c r="N449" s="1"/>
  <c r="M377"/>
  <c r="N377" s="1"/>
  <c r="M352"/>
  <c r="N352" s="1"/>
  <c r="M441"/>
  <c r="N441" s="1"/>
  <c r="M189"/>
  <c r="N189" s="1"/>
  <c r="M313"/>
  <c r="N313" s="1"/>
  <c r="M596"/>
  <c r="N596" s="1"/>
  <c r="M364"/>
  <c r="N364" s="1"/>
  <c r="M306"/>
  <c r="N306" s="1"/>
  <c r="M379"/>
  <c r="N379" s="1"/>
  <c r="M166"/>
  <c r="N166" s="1"/>
  <c r="M484"/>
  <c r="N484" s="1"/>
  <c r="M202"/>
  <c r="N202" s="1"/>
  <c r="M624"/>
  <c r="N624" s="1"/>
  <c r="M644"/>
  <c r="N644" s="1"/>
  <c r="M583"/>
  <c r="N583" s="1"/>
  <c r="M544"/>
  <c r="N544" s="1"/>
  <c r="M643"/>
  <c r="N643" s="1"/>
  <c r="M653"/>
  <c r="N653" s="1"/>
  <c r="M196"/>
  <c r="N196" s="1"/>
  <c r="M640"/>
  <c r="N640" s="1"/>
  <c r="M631"/>
  <c r="N631" s="1"/>
  <c r="M641"/>
  <c r="N641" s="1"/>
  <c r="M622"/>
  <c r="N622" s="1"/>
  <c r="M623"/>
  <c r="N623" s="1"/>
  <c r="M632"/>
  <c r="N632" s="1"/>
  <c r="E332" i="29"/>
  <c r="E344"/>
  <c r="E359"/>
  <c r="F359"/>
  <c r="F358"/>
  <c r="E358"/>
  <c r="E364"/>
  <c r="F354"/>
  <c r="E354"/>
  <c r="F360"/>
  <c r="E360"/>
  <c r="E326"/>
  <c r="F326" s="1"/>
  <c r="E353"/>
  <c r="E350"/>
  <c r="F350"/>
  <c r="F341"/>
  <c r="E341"/>
  <c r="E327"/>
  <c r="E338"/>
  <c r="E335"/>
  <c r="E355"/>
  <c r="E340"/>
  <c r="E329"/>
  <c r="E62" i="39"/>
  <c r="F352" i="29"/>
  <c r="E352"/>
  <c r="E9" i="54"/>
  <c r="L9" s="1"/>
  <c r="M9" s="1"/>
  <c r="I10"/>
  <c r="H10"/>
  <c r="C11"/>
  <c r="D10"/>
  <c r="F337" i="29" l="1"/>
  <c r="F288"/>
  <c r="F345"/>
  <c r="F292"/>
  <c r="F293"/>
  <c r="F314"/>
  <c r="F317"/>
  <c r="F65" i="39"/>
  <c r="F318" i="29"/>
  <c r="F353"/>
  <c r="F324"/>
  <c r="F327"/>
  <c r="F315"/>
  <c r="F340"/>
  <c r="F336"/>
  <c r="F334"/>
  <c r="F59" i="39"/>
  <c r="F62"/>
  <c r="F230" i="29"/>
  <c r="F296"/>
  <c r="F355"/>
  <c r="F291"/>
  <c r="F313"/>
  <c r="F228"/>
  <c r="F290"/>
  <c r="F361"/>
  <c r="F36" i="39"/>
  <c r="F226" i="29"/>
  <c r="F239"/>
  <c r="F346"/>
  <c r="F351"/>
  <c r="F323"/>
  <c r="A12" i="54"/>
  <c r="O11"/>
  <c r="F347" i="29"/>
  <c r="F233"/>
  <c r="F312"/>
  <c r="H60" i="11"/>
  <c r="I60"/>
  <c r="F364" i="29"/>
  <c r="F69" i="39"/>
  <c r="F72"/>
  <c r="F367" i="29"/>
  <c r="F368"/>
  <c r="F64" i="39"/>
  <c r="F76"/>
  <c r="F363" i="29"/>
  <c r="F362"/>
  <c r="F73" i="39"/>
  <c r="F369" i="29"/>
  <c r="F75" i="39"/>
  <c r="F67"/>
  <c r="F63"/>
  <c r="F71"/>
  <c r="F366" i="29"/>
  <c r="F74" i="39"/>
  <c r="F372" i="29"/>
  <c r="F68" i="39"/>
  <c r="F70"/>
  <c r="F373" i="29"/>
  <c r="F365"/>
  <c r="F370"/>
  <c r="F371"/>
  <c r="F66" i="39"/>
  <c r="F332" i="29"/>
  <c r="F335"/>
  <c r="F349"/>
  <c r="F348"/>
  <c r="F331"/>
  <c r="F344"/>
  <c r="F338"/>
  <c r="F329"/>
  <c r="M6" i="10"/>
  <c r="N10"/>
  <c r="H11" i="54"/>
  <c r="I11"/>
  <c r="E10"/>
  <c r="D11"/>
  <c r="C12"/>
  <c r="K59" i="11" l="1"/>
  <c r="K60" s="1"/>
  <c r="B61" s="1"/>
  <c r="C16" i="29"/>
  <c r="D16" s="1"/>
  <c r="I16" s="1"/>
  <c r="F16"/>
  <c r="F17" i="39"/>
  <c r="C16"/>
  <c r="D16" s="1"/>
  <c r="J16" s="1"/>
  <c r="F16"/>
  <c r="C17"/>
  <c r="G17" s="1"/>
  <c r="A13" i="54"/>
  <c r="O12"/>
  <c r="C17" i="29"/>
  <c r="F18"/>
  <c r="F17"/>
  <c r="C18"/>
  <c r="J58" i="11"/>
  <c r="J59" s="1"/>
  <c r="F35" i="39"/>
  <c r="C18"/>
  <c r="D18" s="1"/>
  <c r="H18" s="1"/>
  <c r="F23"/>
  <c r="F20"/>
  <c r="C24"/>
  <c r="B24" s="1"/>
  <c r="E24" s="1"/>
  <c r="C23"/>
  <c r="D23" s="1"/>
  <c r="C28"/>
  <c r="B28" s="1"/>
  <c r="E28" s="1"/>
  <c r="C19"/>
  <c r="G19" s="1"/>
  <c r="C20"/>
  <c r="B20" s="1"/>
  <c r="E20" s="1"/>
  <c r="F21"/>
  <c r="F24"/>
  <c r="C21"/>
  <c r="B21" s="1"/>
  <c r="E21" s="1"/>
  <c r="C22"/>
  <c r="B22" s="1"/>
  <c r="E22" s="1"/>
  <c r="F33"/>
  <c r="F18"/>
  <c r="F25"/>
  <c r="F22"/>
  <c r="C30"/>
  <c r="G30" s="1"/>
  <c r="F31"/>
  <c r="F32"/>
  <c r="F19"/>
  <c r="F30"/>
  <c r="F26"/>
  <c r="C34"/>
  <c r="G34" s="1"/>
  <c r="F27"/>
  <c r="C25"/>
  <c r="D25" s="1"/>
  <c r="C33"/>
  <c r="D33" s="1"/>
  <c r="I33" s="1"/>
  <c r="C29"/>
  <c r="D29" s="1"/>
  <c r="J29" s="1"/>
  <c r="C35"/>
  <c r="D35" s="1"/>
  <c r="J35" s="1"/>
  <c r="F34"/>
  <c r="C26"/>
  <c r="B26" s="1"/>
  <c r="E26" s="1"/>
  <c r="F28"/>
  <c r="C27"/>
  <c r="B27" s="1"/>
  <c r="E27" s="1"/>
  <c r="F29"/>
  <c r="C31"/>
  <c r="B31" s="1"/>
  <c r="E31" s="1"/>
  <c r="C32"/>
  <c r="G32" s="1"/>
  <c r="F20" i="29"/>
  <c r="F19"/>
  <c r="C19"/>
  <c r="C20"/>
  <c r="C1201" i="41"/>
  <c r="D1201" s="1"/>
  <c r="C744"/>
  <c r="D744" s="1"/>
  <c r="C1165"/>
  <c r="D1165" s="1"/>
  <c r="C997"/>
  <c r="D997" s="1"/>
  <c r="C1192"/>
  <c r="D1192" s="1"/>
  <c r="C1028"/>
  <c r="D1028" s="1"/>
  <c r="C1212"/>
  <c r="D1212" s="1"/>
  <c r="C1238"/>
  <c r="D1238" s="1"/>
  <c r="C1285"/>
  <c r="D1285" s="1"/>
  <c r="C762"/>
  <c r="D762" s="1"/>
  <c r="C858"/>
  <c r="D858" s="1"/>
  <c r="C743"/>
  <c r="D743" s="1"/>
  <c r="C1116"/>
  <c r="D1116" s="1"/>
  <c r="C862"/>
  <c r="D862" s="1"/>
  <c r="C1061"/>
  <c r="D1061" s="1"/>
  <c r="C1102"/>
  <c r="D1102" s="1"/>
  <c r="C1059"/>
  <c r="D1059" s="1"/>
  <c r="C920"/>
  <c r="D920" s="1"/>
  <c r="C1108"/>
  <c r="D1108" s="1"/>
  <c r="C802"/>
  <c r="D802" s="1"/>
  <c r="C985"/>
  <c r="D985" s="1"/>
  <c r="C1065"/>
  <c r="D1065" s="1"/>
  <c r="C717"/>
  <c r="D717" s="1"/>
  <c r="C748"/>
  <c r="D748" s="1"/>
  <c r="C1060"/>
  <c r="D1060" s="1"/>
  <c r="C845"/>
  <c r="D845" s="1"/>
  <c r="C1223"/>
  <c r="D1223" s="1"/>
  <c r="C1103"/>
  <c r="D1103" s="1"/>
  <c r="C1115"/>
  <c r="D1115" s="1"/>
  <c r="C1235"/>
  <c r="D1235" s="1"/>
  <c r="C1256"/>
  <c r="D1256" s="1"/>
  <c r="C929"/>
  <c r="D929" s="1"/>
  <c r="C1130"/>
  <c r="D1130" s="1"/>
  <c r="C731"/>
  <c r="D731" s="1"/>
  <c r="C1167"/>
  <c r="D1167" s="1"/>
  <c r="C856"/>
  <c r="D856" s="1"/>
  <c r="C764"/>
  <c r="D764" s="1"/>
  <c r="C916"/>
  <c r="D916" s="1"/>
  <c r="C1248"/>
  <c r="D1248" s="1"/>
  <c r="C1252"/>
  <c r="D1252" s="1"/>
  <c r="C970"/>
  <c r="D970" s="1"/>
  <c r="C1284"/>
  <c r="D1284" s="1"/>
  <c r="C875"/>
  <c r="D875" s="1"/>
  <c r="C842"/>
  <c r="D842" s="1"/>
  <c r="C1172"/>
  <c r="D1172" s="1"/>
  <c r="C747"/>
  <c r="D747" s="1"/>
  <c r="C811"/>
  <c r="D811" s="1"/>
  <c r="C986"/>
  <c r="D986" s="1"/>
  <c r="C813"/>
  <c r="D813" s="1"/>
  <c r="C951"/>
  <c r="D951" s="1"/>
  <c r="C1051"/>
  <c r="D1051" s="1"/>
  <c r="C879"/>
  <c r="D879" s="1"/>
  <c r="C1222"/>
  <c r="D1222" s="1"/>
  <c r="C769"/>
  <c r="D769" s="1"/>
  <c r="C1074"/>
  <c r="D1074" s="1"/>
  <c r="C900"/>
  <c r="D900" s="1"/>
  <c r="C1194"/>
  <c r="D1194" s="1"/>
  <c r="C1057"/>
  <c r="D1057" s="1"/>
  <c r="C941"/>
  <c r="D941" s="1"/>
  <c r="C1030"/>
  <c r="D1030" s="1"/>
  <c r="C1055"/>
  <c r="D1055" s="1"/>
  <c r="C831"/>
  <c r="D831" s="1"/>
  <c r="C866"/>
  <c r="D866" s="1"/>
  <c r="C903"/>
  <c r="D903" s="1"/>
  <c r="C1105"/>
  <c r="D1105" s="1"/>
  <c r="C766"/>
  <c r="D766" s="1"/>
  <c r="C761"/>
  <c r="D761" s="1"/>
  <c r="C797"/>
  <c r="D797" s="1"/>
  <c r="C1287"/>
  <c r="D1287" s="1"/>
  <c r="C1270"/>
  <c r="D1270" s="1"/>
  <c r="C1107"/>
  <c r="D1107" s="1"/>
  <c r="C1181"/>
  <c r="D1181" s="1"/>
  <c r="C1174"/>
  <c r="D1174" s="1"/>
  <c r="C1048"/>
  <c r="D1048" s="1"/>
  <c r="C738"/>
  <c r="D738" s="1"/>
  <c r="C788"/>
  <c r="D788" s="1"/>
  <c r="C1205"/>
  <c r="D1205" s="1"/>
  <c r="C1160"/>
  <c r="D1160" s="1"/>
  <c r="C1163"/>
  <c r="D1163" s="1"/>
  <c r="C834"/>
  <c r="D834" s="1"/>
  <c r="C1183"/>
  <c r="D1183" s="1"/>
  <c r="C992"/>
  <c r="D992" s="1"/>
  <c r="C751"/>
  <c r="D751" s="1"/>
  <c r="C988"/>
  <c r="D988" s="1"/>
  <c r="C1319"/>
  <c r="D1319" s="1"/>
  <c r="C897"/>
  <c r="D897" s="1"/>
  <c r="C914"/>
  <c r="D914" s="1"/>
  <c r="C1281"/>
  <c r="D1281" s="1"/>
  <c r="C913"/>
  <c r="D913" s="1"/>
  <c r="C1001"/>
  <c r="D1001" s="1"/>
  <c r="C967"/>
  <c r="D967" s="1"/>
  <c r="C1250"/>
  <c r="D1250" s="1"/>
  <c r="C949"/>
  <c r="D949" s="1"/>
  <c r="C836"/>
  <c r="D836" s="1"/>
  <c r="C1312"/>
  <c r="D1312" s="1"/>
  <c r="C718"/>
  <c r="D718" s="1"/>
  <c r="C716"/>
  <c r="D716" s="1"/>
  <c r="C938"/>
  <c r="D938" s="1"/>
  <c r="C1104"/>
  <c r="D1104" s="1"/>
  <c r="C794"/>
  <c r="D794" s="1"/>
  <c r="C1217"/>
  <c r="D1217" s="1"/>
  <c r="C1024"/>
  <c r="D1024" s="1"/>
  <c r="C732"/>
  <c r="D732" s="1"/>
  <c r="C1078"/>
  <c r="D1078" s="1"/>
  <c r="C1314"/>
  <c r="D1314" s="1"/>
  <c r="C882"/>
  <c r="D882" s="1"/>
  <c r="C1044"/>
  <c r="D1044" s="1"/>
  <c r="C1144"/>
  <c r="D1144" s="1"/>
  <c r="C968"/>
  <c r="D968" s="1"/>
  <c r="C1227"/>
  <c r="D1227" s="1"/>
  <c r="C1098"/>
  <c r="D1098" s="1"/>
  <c r="C795"/>
  <c r="D795" s="1"/>
  <c r="C1127"/>
  <c r="D1127" s="1"/>
  <c r="C1243"/>
  <c r="D1243" s="1"/>
  <c r="C1015"/>
  <c r="D1015" s="1"/>
  <c r="C942"/>
  <c r="D942" s="1"/>
  <c r="C1008"/>
  <c r="D1008" s="1"/>
  <c r="C936"/>
  <c r="D936" s="1"/>
  <c r="C940"/>
  <c r="D940" s="1"/>
  <c r="C1085"/>
  <c r="D1085" s="1"/>
  <c r="C753"/>
  <c r="D753" s="1"/>
  <c r="C890"/>
  <c r="D890" s="1"/>
  <c r="C945"/>
  <c r="D945" s="1"/>
  <c r="C740"/>
  <c r="D740" s="1"/>
  <c r="C832"/>
  <c r="D832" s="1"/>
  <c r="C955"/>
  <c r="D955" s="1"/>
  <c r="C1157"/>
  <c r="D1157" s="1"/>
  <c r="C1023"/>
  <c r="D1023" s="1"/>
  <c r="C1017"/>
  <c r="D1017" s="1"/>
  <c r="C963"/>
  <c r="D963" s="1"/>
  <c r="C723"/>
  <c r="D723" s="1"/>
  <c r="C999"/>
  <c r="D999" s="1"/>
  <c r="C1075"/>
  <c r="D1075" s="1"/>
  <c r="C859"/>
  <c r="D859" s="1"/>
  <c r="C733"/>
  <c r="D733" s="1"/>
  <c r="C720"/>
  <c r="D720" s="1"/>
  <c r="C803"/>
  <c r="D803" s="1"/>
  <c r="C853"/>
  <c r="D853" s="1"/>
  <c r="C1224"/>
  <c r="D1224" s="1"/>
  <c r="C798"/>
  <c r="D798" s="1"/>
  <c r="C1029"/>
  <c r="D1029" s="1"/>
  <c r="C895"/>
  <c r="D895" s="1"/>
  <c r="C1296"/>
  <c r="D1296" s="1"/>
  <c r="C1095"/>
  <c r="D1095" s="1"/>
  <c r="C1046"/>
  <c r="D1046" s="1"/>
  <c r="C869"/>
  <c r="D869" s="1"/>
  <c r="C1275"/>
  <c r="D1275" s="1"/>
  <c r="C935"/>
  <c r="D935" s="1"/>
  <c r="C1155"/>
  <c r="D1155" s="1"/>
  <c r="C950"/>
  <c r="D950" s="1"/>
  <c r="C987"/>
  <c r="D987" s="1"/>
  <c r="C952"/>
  <c r="D952" s="1"/>
  <c r="C899"/>
  <c r="D899" s="1"/>
  <c r="C1269"/>
  <c r="D1269" s="1"/>
  <c r="C1228"/>
  <c r="D1228" s="1"/>
  <c r="C993"/>
  <c r="D993" s="1"/>
  <c r="C1282"/>
  <c r="D1282" s="1"/>
  <c r="C1231"/>
  <c r="D1231" s="1"/>
  <c r="C926"/>
  <c r="D926" s="1"/>
  <c r="C1267"/>
  <c r="D1267" s="1"/>
  <c r="C1241"/>
  <c r="D1241" s="1"/>
  <c r="C1022"/>
  <c r="D1022" s="1"/>
  <c r="C1086"/>
  <c r="D1086" s="1"/>
  <c r="C1042"/>
  <c r="D1042" s="1"/>
  <c r="C905"/>
  <c r="D905" s="1"/>
  <c r="C1279"/>
  <c r="D1279" s="1"/>
  <c r="C1280"/>
  <c r="D1280" s="1"/>
  <c r="C1135"/>
  <c r="D1135" s="1"/>
  <c r="C868"/>
  <c r="D868" s="1"/>
  <c r="C958"/>
  <c r="D958" s="1"/>
  <c r="C1120"/>
  <c r="D1120" s="1"/>
  <c r="C736"/>
  <c r="D736" s="1"/>
  <c r="C1069"/>
  <c r="D1069" s="1"/>
  <c r="C1050"/>
  <c r="D1050" s="1"/>
  <c r="C1239"/>
  <c r="D1239" s="1"/>
  <c r="C1067"/>
  <c r="D1067" s="1"/>
  <c r="C1097"/>
  <c r="D1097" s="1"/>
  <c r="C1303"/>
  <c r="D1303" s="1"/>
  <c r="C1013"/>
  <c r="D1013" s="1"/>
  <c r="C719"/>
  <c r="D719" s="1"/>
  <c r="C1191"/>
  <c r="D1191" s="1"/>
  <c r="C1039"/>
  <c r="D1039" s="1"/>
  <c r="C1195"/>
  <c r="D1195" s="1"/>
  <c r="C874"/>
  <c r="D874" s="1"/>
  <c r="C984"/>
  <c r="D984" s="1"/>
  <c r="C1031"/>
  <c r="D1031" s="1"/>
  <c r="C752"/>
  <c r="D752" s="1"/>
  <c r="C969"/>
  <c r="D969" s="1"/>
  <c r="C975"/>
  <c r="D975" s="1"/>
  <c r="C1079"/>
  <c r="D1079" s="1"/>
  <c r="C1276"/>
  <c r="D1276" s="1"/>
  <c r="C1310"/>
  <c r="D1310" s="1"/>
  <c r="C921"/>
  <c r="D921" s="1"/>
  <c r="C1011"/>
  <c r="D1011" s="1"/>
  <c r="C759"/>
  <c r="D759" s="1"/>
  <c r="C1099"/>
  <c r="D1099" s="1"/>
  <c r="C786"/>
  <c r="D786" s="1"/>
  <c r="C1169"/>
  <c r="D1169" s="1"/>
  <c r="C923"/>
  <c r="D923" s="1"/>
  <c r="C1317"/>
  <c r="D1317" s="1"/>
  <c r="C932"/>
  <c r="D932" s="1"/>
  <c r="C1131"/>
  <c r="D1131" s="1"/>
  <c r="C939"/>
  <c r="D939" s="1"/>
  <c r="C784"/>
  <c r="D784" s="1"/>
  <c r="C1198"/>
  <c r="D1198" s="1"/>
  <c r="C734"/>
  <c r="D734" s="1"/>
  <c r="C1242"/>
  <c r="D1242" s="1"/>
  <c r="C754"/>
  <c r="D754" s="1"/>
  <c r="C765"/>
  <c r="D765" s="1"/>
  <c r="C1187"/>
  <c r="D1187" s="1"/>
  <c r="C1219"/>
  <c r="D1219" s="1"/>
  <c r="C799"/>
  <c r="D799" s="1"/>
  <c r="C861"/>
  <c r="D861" s="1"/>
  <c r="C1247"/>
  <c r="D1247" s="1"/>
  <c r="C835"/>
  <c r="D835" s="1"/>
  <c r="C961"/>
  <c r="D961" s="1"/>
  <c r="C1265"/>
  <c r="D1265" s="1"/>
  <c r="C1125"/>
  <c r="D1125" s="1"/>
  <c r="C757"/>
  <c r="D757" s="1"/>
  <c r="C966"/>
  <c r="D966" s="1"/>
  <c r="C907"/>
  <c r="D907" s="1"/>
  <c r="C1220"/>
  <c r="D1220" s="1"/>
  <c r="C841"/>
  <c r="D841" s="1"/>
  <c r="C1264"/>
  <c r="D1264" s="1"/>
  <c r="C768"/>
  <c r="D768" s="1"/>
  <c r="C1301"/>
  <c r="D1301" s="1"/>
  <c r="C1288"/>
  <c r="D1288" s="1"/>
  <c r="C780"/>
  <c r="D780" s="1"/>
  <c r="C998"/>
  <c r="D998" s="1"/>
  <c r="C822"/>
  <c r="D822" s="1"/>
  <c r="C1145"/>
  <c r="D1145" s="1"/>
  <c r="C931"/>
  <c r="D931" s="1"/>
  <c r="C1315"/>
  <c r="D1315" s="1"/>
  <c r="C871"/>
  <c r="D871" s="1"/>
  <c r="C771"/>
  <c r="D771" s="1"/>
  <c r="C1180"/>
  <c r="D1180" s="1"/>
  <c r="C1302"/>
  <c r="D1302" s="1"/>
  <c r="C1152"/>
  <c r="D1152" s="1"/>
  <c r="C1258"/>
  <c r="D1258" s="1"/>
  <c r="C721"/>
  <c r="D721" s="1"/>
  <c r="C1305"/>
  <c r="D1305" s="1"/>
  <c r="C1209"/>
  <c r="D1209" s="1"/>
  <c r="C1232"/>
  <c r="D1232" s="1"/>
  <c r="C933"/>
  <c r="D933" s="1"/>
  <c r="C1257"/>
  <c r="D1257" s="1"/>
  <c r="C915"/>
  <c r="D915" s="1"/>
  <c r="C846"/>
  <c r="D846" s="1"/>
  <c r="C901"/>
  <c r="D901" s="1"/>
  <c r="C745"/>
  <c r="D745" s="1"/>
  <c r="C894"/>
  <c r="D894" s="1"/>
  <c r="C758"/>
  <c r="D758" s="1"/>
  <c r="C1094"/>
  <c r="D1094" s="1"/>
  <c r="C791"/>
  <c r="D791" s="1"/>
  <c r="C1080"/>
  <c r="D1080" s="1"/>
  <c r="C1129"/>
  <c r="D1129" s="1"/>
  <c r="C1151"/>
  <c r="D1151" s="1"/>
  <c r="C1234"/>
  <c r="D1234" s="1"/>
  <c r="C1041"/>
  <c r="D1041" s="1"/>
  <c r="C781"/>
  <c r="D781" s="1"/>
  <c r="C1308"/>
  <c r="D1308" s="1"/>
  <c r="C922"/>
  <c r="D922" s="1"/>
  <c r="C1123"/>
  <c r="D1123" s="1"/>
  <c r="C957"/>
  <c r="D957" s="1"/>
  <c r="C994"/>
  <c r="D994" s="1"/>
  <c r="C1118"/>
  <c r="D1118" s="1"/>
  <c r="C1170"/>
  <c r="D1170" s="1"/>
  <c r="C1176"/>
  <c r="D1176" s="1"/>
  <c r="C973"/>
  <c r="D973" s="1"/>
  <c r="C1038"/>
  <c r="D1038" s="1"/>
  <c r="C1226"/>
  <c r="D1226" s="1"/>
  <c r="C959"/>
  <c r="D959" s="1"/>
  <c r="C857"/>
  <c r="D857" s="1"/>
  <c r="C1316"/>
  <c r="D1316" s="1"/>
  <c r="C1173"/>
  <c r="D1173" s="1"/>
  <c r="C809"/>
  <c r="D809" s="1"/>
  <c r="C1208"/>
  <c r="D1208" s="1"/>
  <c r="C1199"/>
  <c r="D1199" s="1"/>
  <c r="C1117"/>
  <c r="D1117" s="1"/>
  <c r="C818"/>
  <c r="D818" s="1"/>
  <c r="C1058"/>
  <c r="D1058" s="1"/>
  <c r="C946"/>
  <c r="D946" s="1"/>
  <c r="C974"/>
  <c r="D974" s="1"/>
  <c r="C1274"/>
  <c r="D1274" s="1"/>
  <c r="C1273"/>
  <c r="D1273" s="1"/>
  <c r="C1295"/>
  <c r="D1295" s="1"/>
  <c r="C1249"/>
  <c r="D1249" s="1"/>
  <c r="C792"/>
  <c r="D792" s="1"/>
  <c r="C1021"/>
  <c r="D1021" s="1"/>
  <c r="C847"/>
  <c r="D847" s="1"/>
  <c r="C796"/>
  <c r="D796" s="1"/>
  <c r="C800"/>
  <c r="D800" s="1"/>
  <c r="C789"/>
  <c r="D789" s="1"/>
  <c r="C911"/>
  <c r="D911" s="1"/>
  <c r="C1110"/>
  <c r="D1110" s="1"/>
  <c r="C1141"/>
  <c r="D1141" s="1"/>
  <c r="C735"/>
  <c r="D735" s="1"/>
  <c r="C1293"/>
  <c r="D1293" s="1"/>
  <c r="C1207"/>
  <c r="D1207" s="1"/>
  <c r="C1068"/>
  <c r="D1068" s="1"/>
  <c r="C1213"/>
  <c r="D1213" s="1"/>
  <c r="C865"/>
  <c r="D865" s="1"/>
  <c r="C1289"/>
  <c r="D1289" s="1"/>
  <c r="C1203"/>
  <c r="D1203" s="1"/>
  <c r="C1056"/>
  <c r="D1056" s="1"/>
  <c r="C1073"/>
  <c r="D1073" s="1"/>
  <c r="C806"/>
  <c r="D806" s="1"/>
  <c r="C1088"/>
  <c r="D1088" s="1"/>
  <c r="C1253"/>
  <c r="D1253" s="1"/>
  <c r="C891"/>
  <c r="D891" s="1"/>
  <c r="C1197"/>
  <c r="D1197" s="1"/>
  <c r="C1007"/>
  <c r="D1007" s="1"/>
  <c r="C860"/>
  <c r="D860" s="1"/>
  <c r="C917"/>
  <c r="D917" s="1"/>
  <c r="C1311"/>
  <c r="D1311" s="1"/>
  <c r="C1309"/>
  <c r="D1309" s="1"/>
  <c r="C1002"/>
  <c r="D1002" s="1"/>
  <c r="C1035"/>
  <c r="D1035" s="1"/>
  <c r="C837"/>
  <c r="D837" s="1"/>
  <c r="C1283"/>
  <c r="D1283" s="1"/>
  <c r="C826"/>
  <c r="D826" s="1"/>
  <c r="C995"/>
  <c r="D995" s="1"/>
  <c r="C1266"/>
  <c r="D1266" s="1"/>
  <c r="C1188"/>
  <c r="D1188" s="1"/>
  <c r="C902"/>
  <c r="D902" s="1"/>
  <c r="C850"/>
  <c r="D850" s="1"/>
  <c r="C810"/>
  <c r="D810" s="1"/>
  <c r="C964"/>
  <c r="D964" s="1"/>
  <c r="C824"/>
  <c r="D824" s="1"/>
  <c r="C960"/>
  <c r="D960" s="1"/>
  <c r="C1255"/>
  <c r="D1255" s="1"/>
  <c r="C1101"/>
  <c r="D1101" s="1"/>
  <c r="C1036"/>
  <c r="D1036" s="1"/>
  <c r="C888"/>
  <c r="D888" s="1"/>
  <c r="C1306"/>
  <c r="D1306" s="1"/>
  <c r="C739"/>
  <c r="D739" s="1"/>
  <c r="C1204"/>
  <c r="D1204" s="1"/>
  <c r="C1263"/>
  <c r="D1263" s="1"/>
  <c r="C827"/>
  <c r="D827" s="1"/>
  <c r="C829"/>
  <c r="D829" s="1"/>
  <c r="C727"/>
  <c r="D727" s="1"/>
  <c r="C1136"/>
  <c r="D1136" s="1"/>
  <c r="C855"/>
  <c r="D855" s="1"/>
  <c r="C848"/>
  <c r="D848" s="1"/>
  <c r="C1175"/>
  <c r="D1175" s="1"/>
  <c r="C776"/>
  <c r="D776" s="1"/>
  <c r="C1026"/>
  <c r="D1026" s="1"/>
  <c r="C867"/>
  <c r="D867" s="1"/>
  <c r="C1087"/>
  <c r="D1087" s="1"/>
  <c r="C1299"/>
  <c r="D1299" s="1"/>
  <c r="C728"/>
  <c r="D728" s="1"/>
  <c r="C801"/>
  <c r="D801" s="1"/>
  <c r="C830"/>
  <c r="D830" s="1"/>
  <c r="C825"/>
  <c r="D825" s="1"/>
  <c r="C896"/>
  <c r="D896" s="1"/>
  <c r="C715"/>
  <c r="D715" s="1"/>
  <c r="C1114"/>
  <c r="D1114" s="1"/>
  <c r="C804"/>
  <c r="D804" s="1"/>
  <c r="C1025"/>
  <c r="D1025" s="1"/>
  <c r="C774"/>
  <c r="D774" s="1"/>
  <c r="C1010"/>
  <c r="D1010" s="1"/>
  <c r="C956"/>
  <c r="D956" s="1"/>
  <c r="C1045"/>
  <c r="D1045" s="1"/>
  <c r="C1229"/>
  <c r="D1229" s="1"/>
  <c r="C872"/>
  <c r="D872" s="1"/>
  <c r="C1150"/>
  <c r="D1150" s="1"/>
  <c r="C1000"/>
  <c r="D1000" s="1"/>
  <c r="C910"/>
  <c r="D910" s="1"/>
  <c r="C1162"/>
  <c r="D1162" s="1"/>
  <c r="C1014"/>
  <c r="D1014" s="1"/>
  <c r="C849"/>
  <c r="D849" s="1"/>
  <c r="C805"/>
  <c r="D805" s="1"/>
  <c r="C1112"/>
  <c r="D1112" s="1"/>
  <c r="C1027"/>
  <c r="D1027" s="1"/>
  <c r="C1278"/>
  <c r="D1278" s="1"/>
  <c r="C1096"/>
  <c r="D1096" s="1"/>
  <c r="C1216"/>
  <c r="D1216" s="1"/>
  <c r="C947"/>
  <c r="D947" s="1"/>
  <c r="C815"/>
  <c r="D815" s="1"/>
  <c r="C996"/>
  <c r="D996" s="1"/>
  <c r="C1004"/>
  <c r="D1004" s="1"/>
  <c r="C1159"/>
  <c r="D1159" s="1"/>
  <c r="C851"/>
  <c r="D851" s="1"/>
  <c r="C1064"/>
  <c r="D1064" s="1"/>
  <c r="C724"/>
  <c r="D724" s="1"/>
  <c r="C885"/>
  <c r="D885" s="1"/>
  <c r="C1128"/>
  <c r="D1128" s="1"/>
  <c r="C1210"/>
  <c r="D1210" s="1"/>
  <c r="C1109"/>
  <c r="D1109" s="1"/>
  <c r="C1012"/>
  <c r="D1012" s="1"/>
  <c r="C989"/>
  <c r="D989" s="1"/>
  <c r="C817"/>
  <c r="D817" s="1"/>
  <c r="C750"/>
  <c r="D750" s="1"/>
  <c r="C1066"/>
  <c r="D1066" s="1"/>
  <c r="C1113"/>
  <c r="D1113" s="1"/>
  <c r="C991"/>
  <c r="D991" s="1"/>
  <c r="C1153"/>
  <c r="D1153" s="1"/>
  <c r="C909"/>
  <c r="D909" s="1"/>
  <c r="C948"/>
  <c r="D948" s="1"/>
  <c r="C1290"/>
  <c r="D1290" s="1"/>
  <c r="C1260"/>
  <c r="D1260" s="1"/>
  <c r="C1251"/>
  <c r="D1251" s="1"/>
  <c r="C756"/>
  <c r="D756" s="1"/>
  <c r="C742"/>
  <c r="D742" s="1"/>
  <c r="C927"/>
  <c r="D927" s="1"/>
  <c r="C1009"/>
  <c r="D1009" s="1"/>
  <c r="C1082"/>
  <c r="D1082" s="1"/>
  <c r="C767"/>
  <c r="D767" s="1"/>
  <c r="C1189"/>
  <c r="D1189" s="1"/>
  <c r="C1261"/>
  <c r="D1261" s="1"/>
  <c r="C726"/>
  <c r="D726" s="1"/>
  <c r="C770"/>
  <c r="D770" s="1"/>
  <c r="C779"/>
  <c r="D779" s="1"/>
  <c r="C1182"/>
  <c r="D1182" s="1"/>
  <c r="C1126"/>
  <c r="D1126" s="1"/>
  <c r="C1052"/>
  <c r="D1052" s="1"/>
  <c r="C737"/>
  <c r="D737" s="1"/>
  <c r="C1221"/>
  <c r="D1221" s="1"/>
  <c r="C773"/>
  <c r="D773" s="1"/>
  <c r="C1298"/>
  <c r="D1298" s="1"/>
  <c r="C1202"/>
  <c r="D1202" s="1"/>
  <c r="C1054"/>
  <c r="D1054" s="1"/>
  <c r="C1272"/>
  <c r="D1272" s="1"/>
  <c r="C1033"/>
  <c r="D1033" s="1"/>
  <c r="C990"/>
  <c r="D990" s="1"/>
  <c r="C1070"/>
  <c r="D1070" s="1"/>
  <c r="C1313"/>
  <c r="D1313" s="1"/>
  <c r="C1177"/>
  <c r="D1177" s="1"/>
  <c r="C819"/>
  <c r="D819" s="1"/>
  <c r="C1292"/>
  <c r="D1292" s="1"/>
  <c r="C884"/>
  <c r="D884" s="1"/>
  <c r="C887"/>
  <c r="D887" s="1"/>
  <c r="C1277"/>
  <c r="D1277" s="1"/>
  <c r="C1040"/>
  <c r="D1040" s="1"/>
  <c r="C1142"/>
  <c r="D1142" s="1"/>
  <c r="C1215"/>
  <c r="D1215" s="1"/>
  <c r="C943"/>
  <c r="D943" s="1"/>
  <c r="C1225"/>
  <c r="D1225" s="1"/>
  <c r="C1089"/>
  <c r="D1089" s="1"/>
  <c r="C1233"/>
  <c r="D1233" s="1"/>
  <c r="C1154"/>
  <c r="D1154" s="1"/>
  <c r="C843"/>
  <c r="D843" s="1"/>
  <c r="C749"/>
  <c r="D749" s="1"/>
  <c r="C870"/>
  <c r="D870" s="1"/>
  <c r="C1190"/>
  <c r="D1190" s="1"/>
  <c r="C1168"/>
  <c r="D1168" s="1"/>
  <c r="C1245"/>
  <c r="D1245" s="1"/>
  <c r="C1093"/>
  <c r="D1093" s="1"/>
  <c r="C808"/>
  <c r="D808" s="1"/>
  <c r="C1297"/>
  <c r="D1297" s="1"/>
  <c r="C763"/>
  <c r="D763" s="1"/>
  <c r="C1320"/>
  <c r="D1320" s="1"/>
  <c r="C1218"/>
  <c r="D1218" s="1"/>
  <c r="C1132"/>
  <c r="D1132" s="1"/>
  <c r="C880"/>
  <c r="D880" s="1"/>
  <c r="C1206"/>
  <c r="D1206" s="1"/>
  <c r="C1134"/>
  <c r="D1134" s="1"/>
  <c r="C823"/>
  <c r="D823" s="1"/>
  <c r="C892"/>
  <c r="D892" s="1"/>
  <c r="C962"/>
  <c r="D962" s="1"/>
  <c r="C1006"/>
  <c r="D1006" s="1"/>
  <c r="C1146"/>
  <c r="D1146" s="1"/>
  <c r="C908"/>
  <c r="D908" s="1"/>
  <c r="C1200"/>
  <c r="D1200" s="1"/>
  <c r="C1121"/>
  <c r="D1121" s="1"/>
  <c r="C1156"/>
  <c r="D1156" s="1"/>
  <c r="C904"/>
  <c r="D904" s="1"/>
  <c r="C1164"/>
  <c r="D1164" s="1"/>
  <c r="C1237"/>
  <c r="D1237" s="1"/>
  <c r="C1147"/>
  <c r="D1147" s="1"/>
  <c r="C1143"/>
  <c r="D1143" s="1"/>
  <c r="C925"/>
  <c r="D925" s="1"/>
  <c r="C980"/>
  <c r="D980" s="1"/>
  <c r="C1184"/>
  <c r="D1184" s="1"/>
  <c r="C937"/>
  <c r="D937" s="1"/>
  <c r="C877"/>
  <c r="D877" s="1"/>
  <c r="C934"/>
  <c r="D934" s="1"/>
  <c r="C864"/>
  <c r="D864" s="1"/>
  <c r="C876"/>
  <c r="D876" s="1"/>
  <c r="C1083"/>
  <c r="D1083" s="1"/>
  <c r="C1037"/>
  <c r="D1037" s="1"/>
  <c r="C729"/>
  <c r="D729" s="1"/>
  <c r="C1005"/>
  <c r="D1005" s="1"/>
  <c r="C1196"/>
  <c r="D1196" s="1"/>
  <c r="C1049"/>
  <c r="D1049" s="1"/>
  <c r="C1071"/>
  <c r="D1071" s="1"/>
  <c r="C924"/>
  <c r="D924" s="1"/>
  <c r="C898"/>
  <c r="D898" s="1"/>
  <c r="C1020"/>
  <c r="D1020" s="1"/>
  <c r="C944"/>
  <c r="D944" s="1"/>
  <c r="C1077"/>
  <c r="D1077" s="1"/>
  <c r="C782"/>
  <c r="D782" s="1"/>
  <c r="C982"/>
  <c r="D982" s="1"/>
  <c r="C1016"/>
  <c r="D1016" s="1"/>
  <c r="C722"/>
  <c r="D722" s="1"/>
  <c r="C1259"/>
  <c r="D1259" s="1"/>
  <c r="C1090"/>
  <c r="D1090" s="1"/>
  <c r="C790"/>
  <c r="D790" s="1"/>
  <c r="C883"/>
  <c r="D883" s="1"/>
  <c r="C1158"/>
  <c r="D1158" s="1"/>
  <c r="C1291"/>
  <c r="D1291" s="1"/>
  <c r="C1149"/>
  <c r="D1149" s="1"/>
  <c r="C821"/>
  <c r="D821" s="1"/>
  <c r="C730"/>
  <c r="D730" s="1"/>
  <c r="C760"/>
  <c r="D760" s="1"/>
  <c r="C1161"/>
  <c r="D1161" s="1"/>
  <c r="C816"/>
  <c r="D816" s="1"/>
  <c r="C863"/>
  <c r="D863" s="1"/>
  <c r="C976"/>
  <c r="D976" s="1"/>
  <c r="C787"/>
  <c r="D787" s="1"/>
  <c r="C1062"/>
  <c r="D1062" s="1"/>
  <c r="C1166"/>
  <c r="D1166" s="1"/>
  <c r="C1019"/>
  <c r="D1019" s="1"/>
  <c r="C981"/>
  <c r="D981" s="1"/>
  <c r="C1034"/>
  <c r="D1034" s="1"/>
  <c r="C972"/>
  <c r="D972" s="1"/>
  <c r="C1053"/>
  <c r="D1053" s="1"/>
  <c r="C840"/>
  <c r="D840" s="1"/>
  <c r="C1018"/>
  <c r="D1018" s="1"/>
  <c r="C1214"/>
  <c r="D1214" s="1"/>
  <c r="C839"/>
  <c r="D839" s="1"/>
  <c r="C983"/>
  <c r="D983" s="1"/>
  <c r="C777"/>
  <c r="D777" s="1"/>
  <c r="C1185"/>
  <c r="D1185" s="1"/>
  <c r="C814"/>
  <c r="D814" s="1"/>
  <c r="C1230"/>
  <c r="D1230" s="1"/>
  <c r="C1318"/>
  <c r="D1318" s="1"/>
  <c r="C953"/>
  <c r="D953" s="1"/>
  <c r="C854"/>
  <c r="D854" s="1"/>
  <c r="C893"/>
  <c r="D893" s="1"/>
  <c r="C1138"/>
  <c r="D1138" s="1"/>
  <c r="C772"/>
  <c r="D772" s="1"/>
  <c r="C1081"/>
  <c r="D1081" s="1"/>
  <c r="C1106"/>
  <c r="D1106" s="1"/>
  <c r="C1148"/>
  <c r="D1148" s="1"/>
  <c r="C886"/>
  <c r="D886" s="1"/>
  <c r="C1076"/>
  <c r="D1076" s="1"/>
  <c r="C1111"/>
  <c r="D1111" s="1"/>
  <c r="C889"/>
  <c r="D889" s="1"/>
  <c r="C1300"/>
  <c r="D1300" s="1"/>
  <c r="C1100"/>
  <c r="D1100" s="1"/>
  <c r="C793"/>
  <c r="D793" s="1"/>
  <c r="C1139"/>
  <c r="D1139" s="1"/>
  <c r="C1171"/>
  <c r="D1171" s="1"/>
  <c r="C979"/>
  <c r="D979" s="1"/>
  <c r="C1254"/>
  <c r="D1254" s="1"/>
  <c r="C1246"/>
  <c r="D1246" s="1"/>
  <c r="C746"/>
  <c r="D746" s="1"/>
  <c r="C1133"/>
  <c r="D1133" s="1"/>
  <c r="C1043"/>
  <c r="D1043" s="1"/>
  <c r="C783"/>
  <c r="D783" s="1"/>
  <c r="C807"/>
  <c r="D807" s="1"/>
  <c r="C1211"/>
  <c r="D1211" s="1"/>
  <c r="C881"/>
  <c r="D881" s="1"/>
  <c r="C965"/>
  <c r="D965" s="1"/>
  <c r="C906"/>
  <c r="D906" s="1"/>
  <c r="C1072"/>
  <c r="D1072" s="1"/>
  <c r="C1119"/>
  <c r="D1119" s="1"/>
  <c r="C1178"/>
  <c r="D1178" s="1"/>
  <c r="C919"/>
  <c r="D919" s="1"/>
  <c r="C1092"/>
  <c r="D1092" s="1"/>
  <c r="C1286"/>
  <c r="D1286" s="1"/>
  <c r="C1262"/>
  <c r="D1262" s="1"/>
  <c r="C918"/>
  <c r="D918" s="1"/>
  <c r="C1137"/>
  <c r="D1137" s="1"/>
  <c r="C1179"/>
  <c r="D1179" s="1"/>
  <c r="C971"/>
  <c r="D971" s="1"/>
  <c r="C1240"/>
  <c r="D1240" s="1"/>
  <c r="C1186"/>
  <c r="D1186" s="1"/>
  <c r="C912"/>
  <c r="D912" s="1"/>
  <c r="C725"/>
  <c r="D725" s="1"/>
  <c r="C778"/>
  <c r="D778" s="1"/>
  <c r="C755"/>
  <c r="D755" s="1"/>
  <c r="C878"/>
  <c r="D878" s="1"/>
  <c r="C838"/>
  <c r="D838" s="1"/>
  <c r="C833"/>
  <c r="D833" s="1"/>
  <c r="C828"/>
  <c r="D828" s="1"/>
  <c r="C930"/>
  <c r="D930" s="1"/>
  <c r="C1304"/>
  <c r="D1304" s="1"/>
  <c r="C978"/>
  <c r="D978" s="1"/>
  <c r="C1244"/>
  <c r="D1244" s="1"/>
  <c r="C1047"/>
  <c r="D1047" s="1"/>
  <c r="C1236"/>
  <c r="D1236" s="1"/>
  <c r="C1193"/>
  <c r="D1193" s="1"/>
  <c r="C1268"/>
  <c r="D1268" s="1"/>
  <c r="C1091"/>
  <c r="D1091" s="1"/>
  <c r="C1032"/>
  <c r="D1032" s="1"/>
  <c r="C1124"/>
  <c r="D1124" s="1"/>
  <c r="C844"/>
  <c r="D844" s="1"/>
  <c r="C775"/>
  <c r="D775" s="1"/>
  <c r="C1122"/>
  <c r="D1122" s="1"/>
  <c r="C873"/>
  <c r="D873" s="1"/>
  <c r="C785"/>
  <c r="D785" s="1"/>
  <c r="C977"/>
  <c r="D977" s="1"/>
  <c r="C954"/>
  <c r="D954" s="1"/>
  <c r="C1084"/>
  <c r="D1084" s="1"/>
  <c r="C741"/>
  <c r="D741" s="1"/>
  <c r="C928"/>
  <c r="D928" s="1"/>
  <c r="C820"/>
  <c r="D820" s="1"/>
  <c r="C1063"/>
  <c r="D1063" s="1"/>
  <c r="C1140"/>
  <c r="D1140" s="1"/>
  <c r="C812"/>
  <c r="D812" s="1"/>
  <c r="C1271"/>
  <c r="D1271" s="1"/>
  <c r="C852"/>
  <c r="D852" s="1"/>
  <c r="C1307"/>
  <c r="D1307" s="1"/>
  <c r="C1294"/>
  <c r="D1294" s="1"/>
  <c r="C1003"/>
  <c r="D1003" s="1"/>
  <c r="C45" i="29"/>
  <c r="C131"/>
  <c r="C35"/>
  <c r="C77"/>
  <c r="F132"/>
  <c r="C99"/>
  <c r="C37"/>
  <c r="C76"/>
  <c r="C82"/>
  <c r="C157"/>
  <c r="C149"/>
  <c r="F35"/>
  <c r="F124"/>
  <c r="C52"/>
  <c r="C69"/>
  <c r="F29"/>
  <c r="C128"/>
  <c r="F149"/>
  <c r="C27"/>
  <c r="C123"/>
  <c r="C54"/>
  <c r="C53"/>
  <c r="F125"/>
  <c r="C79"/>
  <c r="F82"/>
  <c r="C92"/>
  <c r="C40"/>
  <c r="F58"/>
  <c r="F64"/>
  <c r="F73"/>
  <c r="C116"/>
  <c r="F137"/>
  <c r="F120"/>
  <c r="C125"/>
  <c r="F96"/>
  <c r="F97"/>
  <c r="C142"/>
  <c r="C159"/>
  <c r="C117"/>
  <c r="C46"/>
  <c r="F99"/>
  <c r="F38"/>
  <c r="F83"/>
  <c r="C59"/>
  <c r="C151"/>
  <c r="F152"/>
  <c r="C90"/>
  <c r="F87"/>
  <c r="C138"/>
  <c r="C156"/>
  <c r="C30"/>
  <c r="F138"/>
  <c r="C75"/>
  <c r="F49"/>
  <c r="C162"/>
  <c r="F112"/>
  <c r="C130"/>
  <c r="F88"/>
  <c r="F140"/>
  <c r="C47"/>
  <c r="C38"/>
  <c r="C98"/>
  <c r="F61"/>
  <c r="C29"/>
  <c r="C43"/>
  <c r="F102"/>
  <c r="F154"/>
  <c r="C33"/>
  <c r="F51"/>
  <c r="F122"/>
  <c r="C36"/>
  <c r="C107"/>
  <c r="C129"/>
  <c r="C32"/>
  <c r="F78"/>
  <c r="F70"/>
  <c r="F25"/>
  <c r="C145"/>
  <c r="C113"/>
  <c r="C93"/>
  <c r="F98"/>
  <c r="F46"/>
  <c r="C135"/>
  <c r="C118"/>
  <c r="C58"/>
  <c r="C110"/>
  <c r="C154"/>
  <c r="F63"/>
  <c r="F143"/>
  <c r="C80"/>
  <c r="F146"/>
  <c r="F75"/>
  <c r="F79"/>
  <c r="C108"/>
  <c r="C101"/>
  <c r="F86"/>
  <c r="C28"/>
  <c r="C83"/>
  <c r="F59"/>
  <c r="C164"/>
  <c r="F68"/>
  <c r="C152"/>
  <c r="F129"/>
  <c r="C74"/>
  <c r="F21"/>
  <c r="C115"/>
  <c r="F32"/>
  <c r="C126"/>
  <c r="F107"/>
  <c r="C50"/>
  <c r="F30"/>
  <c r="F56"/>
  <c r="C100"/>
  <c r="F135"/>
  <c r="F164"/>
  <c r="F105"/>
  <c r="C71"/>
  <c r="C103"/>
  <c r="C21"/>
  <c r="F54"/>
  <c r="C86"/>
  <c r="C66"/>
  <c r="F23"/>
  <c r="F67"/>
  <c r="C133"/>
  <c r="C49"/>
  <c r="C25"/>
  <c r="C158"/>
  <c r="F84"/>
  <c r="C89"/>
  <c r="F92"/>
  <c r="F151"/>
  <c r="C146"/>
  <c r="F22"/>
  <c r="F104"/>
  <c r="F133"/>
  <c r="F41"/>
  <c r="C22"/>
  <c r="C136"/>
  <c r="C63"/>
  <c r="C57"/>
  <c r="C165"/>
  <c r="C44"/>
  <c r="C150"/>
  <c r="C51"/>
  <c r="C31"/>
  <c r="F110"/>
  <c r="F62"/>
  <c r="F113"/>
  <c r="C84"/>
  <c r="F145"/>
  <c r="C48"/>
  <c r="C120"/>
  <c r="F42"/>
  <c r="C102"/>
  <c r="F126"/>
  <c r="C70"/>
  <c r="F95"/>
  <c r="F116"/>
  <c r="F127"/>
  <c r="F121"/>
  <c r="F24"/>
  <c r="C161"/>
  <c r="C137"/>
  <c r="C23"/>
  <c r="F156"/>
  <c r="C95"/>
  <c r="C122"/>
  <c r="C73"/>
  <c r="F165"/>
  <c r="C96"/>
  <c r="F45"/>
  <c r="C111"/>
  <c r="F60"/>
  <c r="C134"/>
  <c r="F91"/>
  <c r="F85"/>
  <c r="F77"/>
  <c r="C94"/>
  <c r="F94"/>
  <c r="F31"/>
  <c r="C114"/>
  <c r="F101"/>
  <c r="F34"/>
  <c r="C68"/>
  <c r="C65"/>
  <c r="F114"/>
  <c r="F163"/>
  <c r="C81"/>
  <c r="C78"/>
  <c r="C41"/>
  <c r="F118"/>
  <c r="F158"/>
  <c r="F153"/>
  <c r="C24"/>
  <c r="F141"/>
  <c r="F123"/>
  <c r="F160"/>
  <c r="C160"/>
  <c r="F93"/>
  <c r="F66"/>
  <c r="F47"/>
  <c r="F26"/>
  <c r="F40"/>
  <c r="F76"/>
  <c r="F134"/>
  <c r="F108"/>
  <c r="F48"/>
  <c r="C109"/>
  <c r="C55"/>
  <c r="F57"/>
  <c r="F157"/>
  <c r="C121"/>
  <c r="C56"/>
  <c r="C61"/>
  <c r="F44"/>
  <c r="F148"/>
  <c r="C112"/>
  <c r="F80"/>
  <c r="F36"/>
  <c r="C67"/>
  <c r="C147"/>
  <c r="C42"/>
  <c r="F128"/>
  <c r="C39"/>
  <c r="F81"/>
  <c r="C104"/>
  <c r="C105"/>
  <c r="C132"/>
  <c r="F100"/>
  <c r="C34"/>
  <c r="C88"/>
  <c r="F43"/>
  <c r="C106"/>
  <c r="F139"/>
  <c r="F69"/>
  <c r="F28"/>
  <c r="F39"/>
  <c r="C127"/>
  <c r="F130"/>
  <c r="F144"/>
  <c r="C26"/>
  <c r="F103"/>
  <c r="C64"/>
  <c r="C141"/>
  <c r="F50"/>
  <c r="F89"/>
  <c r="C139"/>
  <c r="C60"/>
  <c r="F109"/>
  <c r="F155"/>
  <c r="F150"/>
  <c r="F74"/>
  <c r="F106"/>
  <c r="F37"/>
  <c r="F136"/>
  <c r="C153"/>
  <c r="F161"/>
  <c r="F72"/>
  <c r="C72"/>
  <c r="F65"/>
  <c r="C148"/>
  <c r="F115"/>
  <c r="F71"/>
  <c r="F33"/>
  <c r="F162"/>
  <c r="C140"/>
  <c r="F131"/>
  <c r="C97"/>
  <c r="F111"/>
  <c r="C143"/>
  <c r="C85"/>
  <c r="C144"/>
  <c r="F147"/>
  <c r="F53"/>
  <c r="C91"/>
  <c r="C163"/>
  <c r="F55"/>
  <c r="F117"/>
  <c r="C155"/>
  <c r="F52"/>
  <c r="F90"/>
  <c r="C119"/>
  <c r="C87"/>
  <c r="F27"/>
  <c r="F159"/>
  <c r="F142"/>
  <c r="F119"/>
  <c r="C124"/>
  <c r="C62"/>
  <c r="H12" i="54"/>
  <c r="I12"/>
  <c r="E11"/>
  <c r="L11" s="1"/>
  <c r="M11" s="1"/>
  <c r="L10"/>
  <c r="M10" s="1"/>
  <c r="D7"/>
  <c r="C13"/>
  <c r="D12"/>
  <c r="B16" i="29" l="1"/>
  <c r="E16" s="1"/>
  <c r="J16"/>
  <c r="G16"/>
  <c r="H16" s="1"/>
  <c r="H16" i="39"/>
  <c r="G16"/>
  <c r="I16" s="1"/>
  <c r="B16"/>
  <c r="E16" s="1"/>
  <c r="D17"/>
  <c r="J17" s="1"/>
  <c r="B17"/>
  <c r="E17" s="1"/>
  <c r="A14" i="54"/>
  <c r="O13"/>
  <c r="H33" i="39"/>
  <c r="J33"/>
  <c r="D10" i="59"/>
  <c r="G18" i="29"/>
  <c r="D18"/>
  <c r="B18"/>
  <c r="E18" s="1"/>
  <c r="B17"/>
  <c r="E17" s="1"/>
  <c r="D17"/>
  <c r="G17"/>
  <c r="D28" i="39"/>
  <c r="J28" s="1"/>
  <c r="D24"/>
  <c r="I24" s="1"/>
  <c r="G26"/>
  <c r="B33"/>
  <c r="E33" s="1"/>
  <c r="J60" i="11"/>
  <c r="G28" i="39"/>
  <c r="G33"/>
  <c r="G31"/>
  <c r="D26"/>
  <c r="I26" s="1"/>
  <c r="D31"/>
  <c r="I31" s="1"/>
  <c r="G18"/>
  <c r="I18" s="1"/>
  <c r="J18"/>
  <c r="D19"/>
  <c r="J19" s="1"/>
  <c r="D34"/>
  <c r="J34" s="1"/>
  <c r="G29"/>
  <c r="B34"/>
  <c r="E34" s="1"/>
  <c r="G21"/>
  <c r="D22"/>
  <c r="I22" s="1"/>
  <c r="B32"/>
  <c r="E32" s="1"/>
  <c r="I29"/>
  <c r="D32"/>
  <c r="J32" s="1"/>
  <c r="G24"/>
  <c r="B18"/>
  <c r="E18" s="1"/>
  <c r="G27"/>
  <c r="G22"/>
  <c r="G20"/>
  <c r="H35"/>
  <c r="B35"/>
  <c r="E35" s="1"/>
  <c r="D20"/>
  <c r="H20" s="1"/>
  <c r="G35"/>
  <c r="I35"/>
  <c r="G25"/>
  <c r="G23"/>
  <c r="B25"/>
  <c r="E25" s="1"/>
  <c r="B30"/>
  <c r="E30" s="1"/>
  <c r="B23"/>
  <c r="E23" s="1"/>
  <c r="D30"/>
  <c r="I30" s="1"/>
  <c r="B29"/>
  <c r="E29" s="1"/>
  <c r="D21"/>
  <c r="H21" s="1"/>
  <c r="B19"/>
  <c r="E19" s="1"/>
  <c r="H29"/>
  <c r="D27"/>
  <c r="I27" s="1"/>
  <c r="D20" i="29"/>
  <c r="B20"/>
  <c r="E20" s="1"/>
  <c r="G20"/>
  <c r="D19"/>
  <c r="G19"/>
  <c r="B19"/>
  <c r="E19" s="1"/>
  <c r="J25" i="39"/>
  <c r="H25"/>
  <c r="I25"/>
  <c r="J23"/>
  <c r="H23"/>
  <c r="I23"/>
  <c r="D106" i="29"/>
  <c r="B106"/>
  <c r="E106" s="1"/>
  <c r="G106"/>
  <c r="B56"/>
  <c r="E56" s="1"/>
  <c r="G56"/>
  <c r="D56"/>
  <c r="B78"/>
  <c r="E78" s="1"/>
  <c r="G78"/>
  <c r="D78"/>
  <c r="G114"/>
  <c r="B114"/>
  <c r="E114" s="1"/>
  <c r="D114"/>
  <c r="D31"/>
  <c r="B31"/>
  <c r="E31" s="1"/>
  <c r="G31"/>
  <c r="G22"/>
  <c r="D22"/>
  <c r="B22"/>
  <c r="E22" s="1"/>
  <c r="B89"/>
  <c r="E89" s="1"/>
  <c r="G89"/>
  <c r="D89"/>
  <c r="B66"/>
  <c r="E66" s="1"/>
  <c r="G66"/>
  <c r="D66"/>
  <c r="D115"/>
  <c r="G115"/>
  <c r="B115"/>
  <c r="E115" s="1"/>
  <c r="B83"/>
  <c r="E83" s="1"/>
  <c r="D83"/>
  <c r="G83"/>
  <c r="D110"/>
  <c r="G110"/>
  <c r="B110"/>
  <c r="E110" s="1"/>
  <c r="D145"/>
  <c r="G145"/>
  <c r="B145"/>
  <c r="E145" s="1"/>
  <c r="B98"/>
  <c r="E98" s="1"/>
  <c r="D98"/>
  <c r="G98"/>
  <c r="B159"/>
  <c r="E159" s="1"/>
  <c r="G159"/>
  <c r="D159"/>
  <c r="G53"/>
  <c r="B53"/>
  <c r="E53" s="1"/>
  <c r="D53"/>
  <c r="G52"/>
  <c r="B52"/>
  <c r="E52" s="1"/>
  <c r="D52"/>
  <c r="B157"/>
  <c r="E157" s="1"/>
  <c r="D157"/>
  <c r="G157"/>
  <c r="G99"/>
  <c r="B99"/>
  <c r="E99" s="1"/>
  <c r="D99"/>
  <c r="D131"/>
  <c r="B131"/>
  <c r="E131" s="1"/>
  <c r="G131"/>
  <c r="E1140" i="41"/>
  <c r="E844"/>
  <c r="F844"/>
  <c r="E1244"/>
  <c r="E755"/>
  <c r="F755"/>
  <c r="E1092"/>
  <c r="E814"/>
  <c r="E1053"/>
  <c r="E976"/>
  <c r="E1291"/>
  <c r="E982"/>
  <c r="E1049"/>
  <c r="E934"/>
  <c r="E1237"/>
  <c r="E1121"/>
  <c r="E1006"/>
  <c r="E1218"/>
  <c r="E808"/>
  <c r="B62" i="29"/>
  <c r="E62" s="1"/>
  <c r="G62"/>
  <c r="D62"/>
  <c r="B148"/>
  <c r="E148" s="1"/>
  <c r="G148"/>
  <c r="D148"/>
  <c r="B26"/>
  <c r="E26" s="1"/>
  <c r="G26"/>
  <c r="D26"/>
  <c r="G147"/>
  <c r="B147"/>
  <c r="E147" s="1"/>
  <c r="D147"/>
  <c r="D112"/>
  <c r="B112"/>
  <c r="E112" s="1"/>
  <c r="G112"/>
  <c r="D55"/>
  <c r="G55"/>
  <c r="B55"/>
  <c r="E55" s="1"/>
  <c r="D65"/>
  <c r="G65"/>
  <c r="B65"/>
  <c r="E65" s="1"/>
  <c r="G84"/>
  <c r="B84"/>
  <c r="E84" s="1"/>
  <c r="D84"/>
  <c r="G165"/>
  <c r="B165"/>
  <c r="E165" s="1"/>
  <c r="D165"/>
  <c r="D49"/>
  <c r="G49"/>
  <c r="B49"/>
  <c r="E49" s="1"/>
  <c r="D103"/>
  <c r="G103"/>
  <c r="B103"/>
  <c r="E103" s="1"/>
  <c r="B50"/>
  <c r="E50" s="1"/>
  <c r="D50"/>
  <c r="G50"/>
  <c r="B152"/>
  <c r="E152" s="1"/>
  <c r="D152"/>
  <c r="G152"/>
  <c r="G108"/>
  <c r="D108"/>
  <c r="B108"/>
  <c r="E108" s="1"/>
  <c r="G80"/>
  <c r="D80"/>
  <c r="B80"/>
  <c r="E80" s="1"/>
  <c r="D32"/>
  <c r="B32"/>
  <c r="E32" s="1"/>
  <c r="G32"/>
  <c r="G156"/>
  <c r="B156"/>
  <c r="E156" s="1"/>
  <c r="D156"/>
  <c r="G125"/>
  <c r="B125"/>
  <c r="E125" s="1"/>
  <c r="D125"/>
  <c r="D92"/>
  <c r="B92"/>
  <c r="E92" s="1"/>
  <c r="G92"/>
  <c r="E1307" i="41"/>
  <c r="F741"/>
  <c r="E741"/>
  <c r="F785"/>
  <c r="E785"/>
  <c r="E1268"/>
  <c r="E828"/>
  <c r="E1186"/>
  <c r="E1137"/>
  <c r="E1072"/>
  <c r="E1211"/>
  <c r="E1133"/>
  <c r="E979"/>
  <c r="E1100"/>
  <c r="E1076"/>
  <c r="E1081"/>
  <c r="F854"/>
  <c r="E854"/>
  <c r="E839"/>
  <c r="E1019"/>
  <c r="E760"/>
  <c r="F760"/>
  <c r="E1090"/>
  <c r="E1020"/>
  <c r="E1037"/>
  <c r="E980"/>
  <c r="E1134"/>
  <c r="B64" i="29"/>
  <c r="E64" s="1"/>
  <c r="G64"/>
  <c r="D64"/>
  <c r="B88"/>
  <c r="E88" s="1"/>
  <c r="G88"/>
  <c r="D88"/>
  <c r="G122"/>
  <c r="B122"/>
  <c r="E122" s="1"/>
  <c r="D122"/>
  <c r="G63"/>
  <c r="D63"/>
  <c r="B63"/>
  <c r="E63" s="1"/>
  <c r="G126"/>
  <c r="D126"/>
  <c r="B126"/>
  <c r="E126" s="1"/>
  <c r="D164"/>
  <c r="B164"/>
  <c r="E164" s="1"/>
  <c r="G164"/>
  <c r="B93"/>
  <c r="E93" s="1"/>
  <c r="D93"/>
  <c r="G93"/>
  <c r="D107"/>
  <c r="G107"/>
  <c r="B107"/>
  <c r="E107" s="1"/>
  <c r="G29"/>
  <c r="B29"/>
  <c r="E29" s="1"/>
  <c r="D29"/>
  <c r="G46"/>
  <c r="B46"/>
  <c r="E46" s="1"/>
  <c r="D46"/>
  <c r="D123"/>
  <c r="B123"/>
  <c r="E123" s="1"/>
  <c r="G123"/>
  <c r="G77"/>
  <c r="D77"/>
  <c r="B77"/>
  <c r="E77" s="1"/>
  <c r="E1271" i="41"/>
  <c r="E954"/>
  <c r="E1032"/>
  <c r="E838"/>
  <c r="E971"/>
  <c r="E783"/>
  <c r="E1139"/>
  <c r="E1138"/>
  <c r="E777"/>
  <c r="F777"/>
  <c r="E1034"/>
  <c r="E821"/>
  <c r="E722"/>
  <c r="F722"/>
  <c r="E924"/>
  <c r="E876"/>
  <c r="E1143"/>
  <c r="E904"/>
  <c r="E908"/>
  <c r="E880"/>
  <c r="F763"/>
  <c r="E763"/>
  <c r="E1245"/>
  <c r="E749"/>
  <c r="F749"/>
  <c r="E1089"/>
  <c r="G87" i="29"/>
  <c r="D87"/>
  <c r="B87"/>
  <c r="E87" s="1"/>
  <c r="G155"/>
  <c r="B155"/>
  <c r="E155" s="1"/>
  <c r="D155"/>
  <c r="G91"/>
  <c r="D91"/>
  <c r="B91"/>
  <c r="E91" s="1"/>
  <c r="G85"/>
  <c r="D85"/>
  <c r="B85"/>
  <c r="E85" s="1"/>
  <c r="D72"/>
  <c r="B72"/>
  <c r="E72" s="1"/>
  <c r="G72"/>
  <c r="G139"/>
  <c r="B139"/>
  <c r="E139" s="1"/>
  <c r="D139"/>
  <c r="G105"/>
  <c r="B105"/>
  <c r="E105" s="1"/>
  <c r="D105"/>
  <c r="D137"/>
  <c r="G137"/>
  <c r="B137"/>
  <c r="E137" s="1"/>
  <c r="G48"/>
  <c r="D48"/>
  <c r="B48"/>
  <c r="E48" s="1"/>
  <c r="G150"/>
  <c r="D150"/>
  <c r="B150"/>
  <c r="E150" s="1"/>
  <c r="G158"/>
  <c r="B158"/>
  <c r="E158" s="1"/>
  <c r="D158"/>
  <c r="G74"/>
  <c r="D74"/>
  <c r="B74"/>
  <c r="E74" s="1"/>
  <c r="G118"/>
  <c r="B118"/>
  <c r="E118" s="1"/>
  <c r="D118"/>
  <c r="B33"/>
  <c r="E33" s="1"/>
  <c r="D33"/>
  <c r="G33"/>
  <c r="G47"/>
  <c r="D47"/>
  <c r="B47"/>
  <c r="E47" s="1"/>
  <c r="D59"/>
  <c r="B59"/>
  <c r="E59" s="1"/>
  <c r="G59"/>
  <c r="G79"/>
  <c r="B79"/>
  <c r="E79" s="1"/>
  <c r="D79"/>
  <c r="G76"/>
  <c r="D76"/>
  <c r="B76"/>
  <c r="E76" s="1"/>
  <c r="E1003" i="41"/>
  <c r="E820"/>
  <c r="F820"/>
  <c r="E1122"/>
  <c r="E1236"/>
  <c r="E1304"/>
  <c r="E725"/>
  <c r="E1262"/>
  <c r="E1178"/>
  <c r="E965"/>
  <c r="E1246"/>
  <c r="E889"/>
  <c r="E1148"/>
  <c r="E1318"/>
  <c r="E1018"/>
  <c r="E1062"/>
  <c r="E816"/>
  <c r="E883"/>
  <c r="E1077"/>
  <c r="E1005"/>
  <c r="E937"/>
  <c r="E892"/>
  <c r="E1190"/>
  <c r="E1154"/>
  <c r="E943"/>
  <c r="E1277"/>
  <c r="E819"/>
  <c r="E990"/>
  <c r="E1202"/>
  <c r="E737"/>
  <c r="F737"/>
  <c r="E779"/>
  <c r="F779"/>
  <c r="E1189"/>
  <c r="E927"/>
  <c r="E1260"/>
  <c r="E1153"/>
  <c r="F750"/>
  <c r="E750"/>
  <c r="E1109"/>
  <c r="E724"/>
  <c r="F724"/>
  <c r="E1004"/>
  <c r="E1216"/>
  <c r="E1112"/>
  <c r="E1162"/>
  <c r="E872"/>
  <c r="E1010"/>
  <c r="E1114"/>
  <c r="E830"/>
  <c r="E1087"/>
  <c r="E1175"/>
  <c r="E727"/>
  <c r="F727"/>
  <c r="E1204"/>
  <c r="E1036"/>
  <c r="E824"/>
  <c r="E902"/>
  <c r="E826"/>
  <c r="E1002"/>
  <c r="E860"/>
  <c r="E1253"/>
  <c r="E1056"/>
  <c r="E1213"/>
  <c r="E735"/>
  <c r="F735"/>
  <c r="E789"/>
  <c r="F789"/>
  <c r="E1021"/>
  <c r="E1273"/>
  <c r="E1058"/>
  <c r="E1208"/>
  <c r="F857"/>
  <c r="E857"/>
  <c r="E973"/>
  <c r="E994"/>
  <c r="E1308"/>
  <c r="E1151"/>
  <c r="E1094"/>
  <c r="E901"/>
  <c r="E933"/>
  <c r="E721"/>
  <c r="F721"/>
  <c r="E1180"/>
  <c r="E931"/>
  <c r="E780"/>
  <c r="E1264"/>
  <c r="E966"/>
  <c r="E961"/>
  <c r="E799"/>
  <c r="F799"/>
  <c r="E754"/>
  <c r="F754"/>
  <c r="E784"/>
  <c r="F784"/>
  <c r="E1317"/>
  <c r="E1099"/>
  <c r="E1310"/>
  <c r="E969"/>
  <c r="E874"/>
  <c r="E719"/>
  <c r="F719"/>
  <c r="E1067"/>
  <c r="E736"/>
  <c r="F736"/>
  <c r="E1135"/>
  <c r="E1042"/>
  <c r="E1267"/>
  <c r="E993"/>
  <c r="E952"/>
  <c r="E935"/>
  <c r="E1095"/>
  <c r="F798"/>
  <c r="E798"/>
  <c r="E720"/>
  <c r="E999"/>
  <c r="E1023"/>
  <c r="E740"/>
  <c r="F740"/>
  <c r="E1085"/>
  <c r="E942"/>
  <c r="F795"/>
  <c r="E795"/>
  <c r="E1144"/>
  <c r="E1078"/>
  <c r="F794"/>
  <c r="E794"/>
  <c r="E718"/>
  <c r="E1250"/>
  <c r="E1281"/>
  <c r="E988"/>
  <c r="E834"/>
  <c r="E788"/>
  <c r="F788"/>
  <c r="E1181"/>
  <c r="E797"/>
  <c r="F797"/>
  <c r="E903"/>
  <c r="E1030"/>
  <c r="E900"/>
  <c r="E879"/>
  <c r="E986"/>
  <c r="F842"/>
  <c r="E842"/>
  <c r="E1252"/>
  <c r="E856"/>
  <c r="F856"/>
  <c r="E929"/>
  <c r="E1103"/>
  <c r="F748"/>
  <c r="E748"/>
  <c r="E802"/>
  <c r="E1102"/>
  <c r="F743"/>
  <c r="E743"/>
  <c r="E1238"/>
  <c r="E997"/>
  <c r="G124" i="29"/>
  <c r="B124"/>
  <c r="E124" s="1"/>
  <c r="D124"/>
  <c r="D163"/>
  <c r="G163"/>
  <c r="B163"/>
  <c r="E163" s="1"/>
  <c r="D144"/>
  <c r="B144"/>
  <c r="E144" s="1"/>
  <c r="G144"/>
  <c r="D97"/>
  <c r="G97"/>
  <c r="B97"/>
  <c r="E97" s="1"/>
  <c r="G153"/>
  <c r="B153"/>
  <c r="E153" s="1"/>
  <c r="D153"/>
  <c r="D60"/>
  <c r="B60"/>
  <c r="E60" s="1"/>
  <c r="G60"/>
  <c r="B141"/>
  <c r="E141" s="1"/>
  <c r="D141"/>
  <c r="G141"/>
  <c r="D132"/>
  <c r="B132"/>
  <c r="E132" s="1"/>
  <c r="G132"/>
  <c r="D39"/>
  <c r="G39"/>
  <c r="B39"/>
  <c r="E39" s="1"/>
  <c r="B67"/>
  <c r="E67" s="1"/>
  <c r="G67"/>
  <c r="D67"/>
  <c r="B121"/>
  <c r="E121" s="1"/>
  <c r="D121"/>
  <c r="G121"/>
  <c r="D109"/>
  <c r="B109"/>
  <c r="E109" s="1"/>
  <c r="G109"/>
  <c r="D81"/>
  <c r="B81"/>
  <c r="E81" s="1"/>
  <c r="G81"/>
  <c r="G68"/>
  <c r="B68"/>
  <c r="E68" s="1"/>
  <c r="D68"/>
  <c r="G111"/>
  <c r="B111"/>
  <c r="E111" s="1"/>
  <c r="D111"/>
  <c r="B73"/>
  <c r="E73" s="1"/>
  <c r="G73"/>
  <c r="D73"/>
  <c r="B23"/>
  <c r="E23" s="1"/>
  <c r="D23"/>
  <c r="G23"/>
  <c r="D70"/>
  <c r="G70"/>
  <c r="B70"/>
  <c r="E70" s="1"/>
  <c r="D120"/>
  <c r="B120"/>
  <c r="E120" s="1"/>
  <c r="G120"/>
  <c r="G51"/>
  <c r="D51"/>
  <c r="B51"/>
  <c r="E51" s="1"/>
  <c r="D57"/>
  <c r="B57"/>
  <c r="E57" s="1"/>
  <c r="G57"/>
  <c r="B146"/>
  <c r="E146" s="1"/>
  <c r="G146"/>
  <c r="D146"/>
  <c r="B133"/>
  <c r="E133" s="1"/>
  <c r="D133"/>
  <c r="G133"/>
  <c r="B86"/>
  <c r="E86" s="1"/>
  <c r="D86"/>
  <c r="G86"/>
  <c r="B71"/>
  <c r="E71" s="1"/>
  <c r="G71"/>
  <c r="D71"/>
  <c r="D100"/>
  <c r="G100"/>
  <c r="B100"/>
  <c r="E100" s="1"/>
  <c r="D28"/>
  <c r="B28"/>
  <c r="E28" s="1"/>
  <c r="G28"/>
  <c r="D58"/>
  <c r="B58"/>
  <c r="E58" s="1"/>
  <c r="G58"/>
  <c r="B129"/>
  <c r="E129" s="1"/>
  <c r="D129"/>
  <c r="G129"/>
  <c r="D43"/>
  <c r="B43"/>
  <c r="E43" s="1"/>
  <c r="G43"/>
  <c r="D38"/>
  <c r="G38"/>
  <c r="B38"/>
  <c r="E38" s="1"/>
  <c r="B130"/>
  <c r="E130" s="1"/>
  <c r="D130"/>
  <c r="G130"/>
  <c r="D75"/>
  <c r="B75"/>
  <c r="E75" s="1"/>
  <c r="G75"/>
  <c r="D138"/>
  <c r="G138"/>
  <c r="B138"/>
  <c r="E138" s="1"/>
  <c r="D151"/>
  <c r="B151"/>
  <c r="E151" s="1"/>
  <c r="G151"/>
  <c r="B142"/>
  <c r="E142" s="1"/>
  <c r="D142"/>
  <c r="G142"/>
  <c r="D54"/>
  <c r="B54"/>
  <c r="E54" s="1"/>
  <c r="G54"/>
  <c r="D128"/>
  <c r="B128"/>
  <c r="E128" s="1"/>
  <c r="G128"/>
  <c r="D82"/>
  <c r="B82"/>
  <c r="E82" s="1"/>
  <c r="G82"/>
  <c r="G45"/>
  <c r="D45"/>
  <c r="B45"/>
  <c r="E45" s="1"/>
  <c r="E852" i="41"/>
  <c r="E1063"/>
  <c r="E1084"/>
  <c r="E873"/>
  <c r="E1124"/>
  <c r="E1193"/>
  <c r="E978"/>
  <c r="E833"/>
  <c r="F833"/>
  <c r="E778"/>
  <c r="E1240"/>
  <c r="E918"/>
  <c r="E919"/>
  <c r="E906"/>
  <c r="E807"/>
  <c r="F746"/>
  <c r="E746"/>
  <c r="E1171"/>
  <c r="E1300"/>
  <c r="E886"/>
  <c r="E772"/>
  <c r="F772"/>
  <c r="E953"/>
  <c r="E1185"/>
  <c r="E1214"/>
  <c r="E972"/>
  <c r="E1166"/>
  <c r="E863"/>
  <c r="E730"/>
  <c r="F730"/>
  <c r="E1158"/>
  <c r="E1259"/>
  <c r="E782"/>
  <c r="E898"/>
  <c r="E1196"/>
  <c r="E1083"/>
  <c r="E877"/>
  <c r="E925"/>
  <c r="E1164"/>
  <c r="E1200"/>
  <c r="E962"/>
  <c r="E1206"/>
  <c r="E1320"/>
  <c r="E1093"/>
  <c r="E870"/>
  <c r="E1233"/>
  <c r="E1215"/>
  <c r="E887"/>
  <c r="E1177"/>
  <c r="E1033"/>
  <c r="E1298"/>
  <c r="E1052"/>
  <c r="E770"/>
  <c r="F770"/>
  <c r="E767"/>
  <c r="F767"/>
  <c r="E742"/>
  <c r="F742"/>
  <c r="E1290"/>
  <c r="E991"/>
  <c r="E817"/>
  <c r="E1210"/>
  <c r="E1064"/>
  <c r="E996"/>
  <c r="E1096"/>
  <c r="E805"/>
  <c r="E910"/>
  <c r="E1229"/>
  <c r="E774"/>
  <c r="F774"/>
  <c r="E715"/>
  <c r="F715" s="1"/>
  <c r="E801"/>
  <c r="F801"/>
  <c r="E867"/>
  <c r="F848"/>
  <c r="E848"/>
  <c r="E829"/>
  <c r="F829"/>
  <c r="F739"/>
  <c r="E739"/>
  <c r="E1101"/>
  <c r="E964"/>
  <c r="E1188"/>
  <c r="E1283"/>
  <c r="E1309"/>
  <c r="E1007"/>
  <c r="E1088"/>
  <c r="E1203"/>
  <c r="E1068"/>
  <c r="E1141"/>
  <c r="E800"/>
  <c r="F800"/>
  <c r="E792"/>
  <c r="F792"/>
  <c r="E1274"/>
  <c r="E818"/>
  <c r="F818"/>
  <c r="E809"/>
  <c r="F809"/>
  <c r="E959"/>
  <c r="E1176"/>
  <c r="E957"/>
  <c r="E781"/>
  <c r="E1129"/>
  <c r="E758"/>
  <c r="F758"/>
  <c r="E846"/>
  <c r="F846"/>
  <c r="E1232"/>
  <c r="E1258"/>
  <c r="F771"/>
  <c r="E771"/>
  <c r="E1145"/>
  <c r="E1288"/>
  <c r="E841"/>
  <c r="E757"/>
  <c r="F757"/>
  <c r="E835"/>
  <c r="E1219"/>
  <c r="E1242"/>
  <c r="E939"/>
  <c r="E923"/>
  <c r="E759"/>
  <c r="F759"/>
  <c r="E1276"/>
  <c r="E752"/>
  <c r="F752"/>
  <c r="E1195"/>
  <c r="E1013"/>
  <c r="E1239"/>
  <c r="E1120"/>
  <c r="E1280"/>
  <c r="E1086"/>
  <c r="E926"/>
  <c r="E1228"/>
  <c r="E987"/>
  <c r="E1275"/>
  <c r="E1296"/>
  <c r="E1224"/>
  <c r="F733"/>
  <c r="E733"/>
  <c r="E723"/>
  <c r="E1157"/>
  <c r="E945"/>
  <c r="E940"/>
  <c r="E1015"/>
  <c r="E1098"/>
  <c r="E1044"/>
  <c r="E732"/>
  <c r="F732"/>
  <c r="E1104"/>
  <c r="E1312"/>
  <c r="E967"/>
  <c r="E914"/>
  <c r="E751"/>
  <c r="F751"/>
  <c r="E1163"/>
  <c r="F738"/>
  <c r="E738"/>
  <c r="E1107"/>
  <c r="F761"/>
  <c r="E761"/>
  <c r="E866"/>
  <c r="E941"/>
  <c r="E1074"/>
  <c r="E1051"/>
  <c r="E811"/>
  <c r="F811"/>
  <c r="E875"/>
  <c r="E1248"/>
  <c r="E1167"/>
  <c r="E1256"/>
  <c r="E1223"/>
  <c r="F717"/>
  <c r="E717"/>
  <c r="E1108"/>
  <c r="E1061"/>
  <c r="E858"/>
  <c r="F858"/>
  <c r="E1212"/>
  <c r="E1165"/>
  <c r="E1142"/>
  <c r="E884"/>
  <c r="E1313"/>
  <c r="E1272"/>
  <c r="F773"/>
  <c r="E773"/>
  <c r="E1126"/>
  <c r="E726"/>
  <c r="F726"/>
  <c r="E1082"/>
  <c r="F756"/>
  <c r="E756"/>
  <c r="E948"/>
  <c r="E1113"/>
  <c r="E989"/>
  <c r="E1128"/>
  <c r="E851"/>
  <c r="E815"/>
  <c r="F815"/>
  <c r="E1278"/>
  <c r="E849"/>
  <c r="F849"/>
  <c r="E1000"/>
  <c r="E1045"/>
  <c r="E1025"/>
  <c r="E896"/>
  <c r="E728"/>
  <c r="F728"/>
  <c r="E1026"/>
  <c r="F855"/>
  <c r="E855"/>
  <c r="E827"/>
  <c r="E1306"/>
  <c r="E1255"/>
  <c r="F810"/>
  <c r="E810"/>
  <c r="E1266"/>
  <c r="E837"/>
  <c r="E1311"/>
  <c r="E1197"/>
  <c r="E806"/>
  <c r="E1289"/>
  <c r="E1207"/>
  <c r="E1110"/>
  <c r="F796"/>
  <c r="E796"/>
  <c r="E1249"/>
  <c r="E974"/>
  <c r="E1117"/>
  <c r="E1173"/>
  <c r="E1226"/>
  <c r="E1170"/>
  <c r="E1123"/>
  <c r="E1041"/>
  <c r="E1080"/>
  <c r="E894"/>
  <c r="E915"/>
  <c r="E1209"/>
  <c r="E1152"/>
  <c r="E871"/>
  <c r="E822"/>
  <c r="E1301"/>
  <c r="E1220"/>
  <c r="E1125"/>
  <c r="E1247"/>
  <c r="E1187"/>
  <c r="E734"/>
  <c r="F734"/>
  <c r="E1131"/>
  <c r="E1169"/>
  <c r="E1011"/>
  <c r="E1079"/>
  <c r="E1031"/>
  <c r="E1039"/>
  <c r="E1303"/>
  <c r="E1050"/>
  <c r="E958"/>
  <c r="E1279"/>
  <c r="E1022"/>
  <c r="E1231"/>
  <c r="E1269"/>
  <c r="E950"/>
  <c r="E869"/>
  <c r="E895"/>
  <c r="E853"/>
  <c r="F853"/>
  <c r="E859"/>
  <c r="F859"/>
  <c r="E963"/>
  <c r="E955"/>
  <c r="E890"/>
  <c r="E936"/>
  <c r="E1243"/>
  <c r="E1227"/>
  <c r="E882"/>
  <c r="E1024"/>
  <c r="E938"/>
  <c r="E836"/>
  <c r="E1001"/>
  <c r="E897"/>
  <c r="E992"/>
  <c r="E1160"/>
  <c r="E1048"/>
  <c r="E1270"/>
  <c r="E766"/>
  <c r="F766"/>
  <c r="E831"/>
  <c r="F831"/>
  <c r="E1057"/>
  <c r="F769"/>
  <c r="E769"/>
  <c r="E951"/>
  <c r="E747"/>
  <c r="F747"/>
  <c r="E1284"/>
  <c r="E916"/>
  <c r="E731"/>
  <c r="F731"/>
  <c r="E1235"/>
  <c r="E845"/>
  <c r="E1065"/>
  <c r="E920"/>
  <c r="E862"/>
  <c r="E762"/>
  <c r="F762"/>
  <c r="E1028"/>
  <c r="E744"/>
  <c r="F744"/>
  <c r="B119" i="29"/>
  <c r="E119" s="1"/>
  <c r="G119"/>
  <c r="D119"/>
  <c r="G143"/>
  <c r="B143"/>
  <c r="E143" s="1"/>
  <c r="D143"/>
  <c r="B140"/>
  <c r="E140" s="1"/>
  <c r="G140"/>
  <c r="D140"/>
  <c r="G127"/>
  <c r="D127"/>
  <c r="B127"/>
  <c r="E127" s="1"/>
  <c r="B34"/>
  <c r="E34" s="1"/>
  <c r="G34"/>
  <c r="D34"/>
  <c r="B104"/>
  <c r="E104" s="1"/>
  <c r="G104"/>
  <c r="D104"/>
  <c r="D42"/>
  <c r="B42"/>
  <c r="E42" s="1"/>
  <c r="G42"/>
  <c r="D61"/>
  <c r="G61"/>
  <c r="B61"/>
  <c r="E61" s="1"/>
  <c r="D160"/>
  <c r="B160"/>
  <c r="E160" s="1"/>
  <c r="G160"/>
  <c r="D24"/>
  <c r="B24"/>
  <c r="E24" s="1"/>
  <c r="G24"/>
  <c r="B41"/>
  <c r="E41" s="1"/>
  <c r="G41"/>
  <c r="D41"/>
  <c r="G94"/>
  <c r="B94"/>
  <c r="E94" s="1"/>
  <c r="D94"/>
  <c r="D134"/>
  <c r="B134"/>
  <c r="E134" s="1"/>
  <c r="G134"/>
  <c r="G96"/>
  <c r="B96"/>
  <c r="E96" s="1"/>
  <c r="D96"/>
  <c r="B95"/>
  <c r="E95" s="1"/>
  <c r="G95"/>
  <c r="D95"/>
  <c r="G161"/>
  <c r="D161"/>
  <c r="B161"/>
  <c r="E161" s="1"/>
  <c r="B102"/>
  <c r="E102" s="1"/>
  <c r="G102"/>
  <c r="D102"/>
  <c r="B44"/>
  <c r="E44" s="1"/>
  <c r="G44"/>
  <c r="D44"/>
  <c r="D136"/>
  <c r="B136"/>
  <c r="E136" s="1"/>
  <c r="G136"/>
  <c r="B25"/>
  <c r="E25" s="1"/>
  <c r="D25"/>
  <c r="G25"/>
  <c r="D21"/>
  <c r="G21"/>
  <c r="B21"/>
  <c r="E21" s="1"/>
  <c r="G101"/>
  <c r="D101"/>
  <c r="B101"/>
  <c r="E101" s="1"/>
  <c r="B154"/>
  <c r="E154" s="1"/>
  <c r="G154"/>
  <c r="D154"/>
  <c r="B135"/>
  <c r="E135" s="1"/>
  <c r="D135"/>
  <c r="G135"/>
  <c r="D113"/>
  <c r="B113"/>
  <c r="E113" s="1"/>
  <c r="G113"/>
  <c r="D36"/>
  <c r="G36"/>
  <c r="B36"/>
  <c r="E36" s="1"/>
  <c r="D162"/>
  <c r="G162"/>
  <c r="B162"/>
  <c r="E162" s="1"/>
  <c r="B30"/>
  <c r="E30" s="1"/>
  <c r="G30"/>
  <c r="D30"/>
  <c r="G90"/>
  <c r="D90"/>
  <c r="B90"/>
  <c r="E90" s="1"/>
  <c r="G117"/>
  <c r="B117"/>
  <c r="E117" s="1"/>
  <c r="D117"/>
  <c r="D116"/>
  <c r="B116"/>
  <c r="E116" s="1"/>
  <c r="G116"/>
  <c r="G40"/>
  <c r="B40"/>
  <c r="E40" s="1"/>
  <c r="D40"/>
  <c r="B27"/>
  <c r="E27" s="1"/>
  <c r="D27"/>
  <c r="G27"/>
  <c r="B69"/>
  <c r="E69" s="1"/>
  <c r="D69"/>
  <c r="G69"/>
  <c r="G149"/>
  <c r="D149"/>
  <c r="B149"/>
  <c r="E149" s="1"/>
  <c r="D37"/>
  <c r="B37"/>
  <c r="E37" s="1"/>
  <c r="G37"/>
  <c r="D35"/>
  <c r="G35"/>
  <c r="B35"/>
  <c r="E35" s="1"/>
  <c r="E1294" i="41"/>
  <c r="E812"/>
  <c r="F812"/>
  <c r="E928"/>
  <c r="E977"/>
  <c r="F775"/>
  <c r="E775"/>
  <c r="E1091"/>
  <c r="E1047"/>
  <c r="E930"/>
  <c r="E878"/>
  <c r="E912"/>
  <c r="E1179"/>
  <c r="E1286"/>
  <c r="E1119"/>
  <c r="E881"/>
  <c r="E1043"/>
  <c r="E1254"/>
  <c r="F793"/>
  <c r="E793"/>
  <c r="E1111"/>
  <c r="E1106"/>
  <c r="E893"/>
  <c r="E1230"/>
  <c r="E983"/>
  <c r="E840"/>
  <c r="F840"/>
  <c r="E981"/>
  <c r="E787"/>
  <c r="F787"/>
  <c r="E1161"/>
  <c r="E1149"/>
  <c r="E790"/>
  <c r="F790"/>
  <c r="E1016"/>
  <c r="E944"/>
  <c r="E1071"/>
  <c r="E729"/>
  <c r="E864"/>
  <c r="E1184"/>
  <c r="E1147"/>
  <c r="E1156"/>
  <c r="E1146"/>
  <c r="E823"/>
  <c r="F823"/>
  <c r="E1132"/>
  <c r="E1297"/>
  <c r="E1168"/>
  <c r="E843"/>
  <c r="E1225"/>
  <c r="E1040"/>
  <c r="E1292"/>
  <c r="E1070"/>
  <c r="E1054"/>
  <c r="E1221"/>
  <c r="E1182"/>
  <c r="E1261"/>
  <c r="E1009"/>
  <c r="E1251"/>
  <c r="E909"/>
  <c r="E1066"/>
  <c r="E1012"/>
  <c r="E885"/>
  <c r="E1159"/>
  <c r="E947"/>
  <c r="E1027"/>
  <c r="E1014"/>
  <c r="E1150"/>
  <c r="E956"/>
  <c r="E804"/>
  <c r="E825"/>
  <c r="E1299"/>
  <c r="E776"/>
  <c r="F776"/>
  <c r="E1136"/>
  <c r="E1263"/>
  <c r="E888"/>
  <c r="E960"/>
  <c r="F850"/>
  <c r="E850"/>
  <c r="E995"/>
  <c r="E1035"/>
  <c r="E917"/>
  <c r="E891"/>
  <c r="E1073"/>
  <c r="E865"/>
  <c r="E1293"/>
  <c r="E911"/>
  <c r="E847"/>
  <c r="F847"/>
  <c r="E1295"/>
  <c r="E946"/>
  <c r="E1199"/>
  <c r="E1316"/>
  <c r="E1038"/>
  <c r="E1118"/>
  <c r="E922"/>
  <c r="E1234"/>
  <c r="E791"/>
  <c r="F791"/>
  <c r="E745"/>
  <c r="F745"/>
  <c r="E1257"/>
  <c r="E1305"/>
  <c r="E1302"/>
  <c r="E1315"/>
  <c r="E998"/>
  <c r="F768"/>
  <c r="E768"/>
  <c r="E907"/>
  <c r="E1265"/>
  <c r="E861"/>
  <c r="E765"/>
  <c r="F765"/>
  <c r="E1198"/>
  <c r="E932"/>
  <c r="E786"/>
  <c r="E921"/>
  <c r="E975"/>
  <c r="E984"/>
  <c r="E1191"/>
  <c r="E1097"/>
  <c r="E1069"/>
  <c r="E868"/>
  <c r="E905"/>
  <c r="E1241"/>
  <c r="E1282"/>
  <c r="E899"/>
  <c r="E1155"/>
  <c r="E1046"/>
  <c r="E1029"/>
  <c r="E803"/>
  <c r="E1075"/>
  <c r="E1017"/>
  <c r="E832"/>
  <c r="F832"/>
  <c r="E753"/>
  <c r="F753"/>
  <c r="E1008"/>
  <c r="E1127"/>
  <c r="E968"/>
  <c r="E1314"/>
  <c r="E1217"/>
  <c r="E716"/>
  <c r="E949"/>
  <c r="E913"/>
  <c r="E1319"/>
  <c r="E1183"/>
  <c r="E1205"/>
  <c r="E1174"/>
  <c r="E1287"/>
  <c r="E1105"/>
  <c r="E1055"/>
  <c r="E1194"/>
  <c r="E1222"/>
  <c r="E813"/>
  <c r="E1172"/>
  <c r="E970"/>
  <c r="E764"/>
  <c r="F764"/>
  <c r="E1130"/>
  <c r="E1115"/>
  <c r="E1060"/>
  <c r="E985"/>
  <c r="E1059"/>
  <c r="E1116"/>
  <c r="E1285"/>
  <c r="E1192"/>
  <c r="E1201"/>
  <c r="I13" i="54"/>
  <c r="H13"/>
  <c r="E7"/>
  <c r="L7" s="1"/>
  <c r="E12"/>
  <c r="C14"/>
  <c r="D13"/>
  <c r="K35" i="39" l="1"/>
  <c r="F807" i="41"/>
  <c r="F827"/>
  <c r="F778"/>
  <c r="F851"/>
  <c r="F835"/>
  <c r="F782"/>
  <c r="F783"/>
  <c r="F804"/>
  <c r="F808"/>
  <c r="F843"/>
  <c r="F814"/>
  <c r="F817"/>
  <c r="F805"/>
  <c r="F830"/>
  <c r="F826"/>
  <c r="F824"/>
  <c r="K16" i="29"/>
  <c r="F720" i="41"/>
  <c r="F786"/>
  <c r="F845"/>
  <c r="F781"/>
  <c r="K16" i="39"/>
  <c r="F803" i="41"/>
  <c r="F718"/>
  <c r="F780"/>
  <c r="F852"/>
  <c r="H17" i="39"/>
  <c r="F716" i="41"/>
  <c r="F729"/>
  <c r="F836"/>
  <c r="F841"/>
  <c r="F813"/>
  <c r="I17" i="39"/>
  <c r="A15" i="54"/>
  <c r="O14"/>
  <c r="F837" i="41"/>
  <c r="K33" i="39"/>
  <c r="H28"/>
  <c r="I28"/>
  <c r="F7" i="54"/>
  <c r="D11" i="59"/>
  <c r="H18" i="29"/>
  <c r="J18"/>
  <c r="I18"/>
  <c r="J17"/>
  <c r="H17"/>
  <c r="I17"/>
  <c r="J24" i="39"/>
  <c r="H24"/>
  <c r="H26"/>
  <c r="K18"/>
  <c r="J26"/>
  <c r="F802" i="41"/>
  <c r="F1119"/>
  <c r="F1240"/>
  <c r="F1154"/>
  <c r="I34" i="39"/>
  <c r="J22"/>
  <c r="H34"/>
  <c r="H22"/>
  <c r="H31"/>
  <c r="J31"/>
  <c r="H19"/>
  <c r="K29"/>
  <c r="I19"/>
  <c r="J30"/>
  <c r="J21"/>
  <c r="I21"/>
  <c r="I32"/>
  <c r="H32"/>
  <c r="I20"/>
  <c r="J20"/>
  <c r="H27"/>
  <c r="H30"/>
  <c r="J27"/>
  <c r="F920" i="41"/>
  <c r="F1284"/>
  <c r="F951"/>
  <c r="F1057"/>
  <c r="F1048"/>
  <c r="F992"/>
  <c r="F1001"/>
  <c r="F938"/>
  <c r="F882"/>
  <c r="F869"/>
  <c r="F1303"/>
  <c r="F1125"/>
  <c r="F1123"/>
  <c r="F1289"/>
  <c r="F1306"/>
  <c r="F989"/>
  <c r="F941"/>
  <c r="F967"/>
  <c r="F1296"/>
  <c r="F1239"/>
  <c r="F1145"/>
  <c r="F1258"/>
  <c r="F1203"/>
  <c r="F1233"/>
  <c r="F925"/>
  <c r="F1166"/>
  <c r="F919"/>
  <c r="F1063"/>
  <c r="F997"/>
  <c r="F892"/>
  <c r="F1236"/>
  <c r="F1027"/>
  <c r="F1012"/>
  <c r="F1054"/>
  <c r="F1168"/>
  <c r="F1146"/>
  <c r="F1071"/>
  <c r="F1230"/>
  <c r="F1043"/>
  <c r="F878"/>
  <c r="F1047"/>
  <c r="F1294"/>
  <c r="F1116"/>
  <c r="F1115"/>
  <c r="F1222"/>
  <c r="F1287"/>
  <c r="F1319"/>
  <c r="F1217"/>
  <c r="F1008"/>
  <c r="F1029"/>
  <c r="F1282"/>
  <c r="F1069"/>
  <c r="F975"/>
  <c r="F861"/>
  <c r="F998"/>
  <c r="F1257"/>
  <c r="F1038"/>
  <c r="F1295"/>
  <c r="F865"/>
  <c r="F891"/>
  <c r="F888"/>
  <c r="F1299"/>
  <c r="F956"/>
  <c r="F1014"/>
  <c r="F947"/>
  <c r="F885"/>
  <c r="F1066"/>
  <c r="F1251"/>
  <c r="F1261"/>
  <c r="F1221"/>
  <c r="F1070"/>
  <c r="F1040"/>
  <c r="F1297"/>
  <c r="F1156"/>
  <c r="F1184"/>
  <c r="F944"/>
  <c r="F1161"/>
  <c r="F981"/>
  <c r="F983"/>
  <c r="F893"/>
  <c r="F1111"/>
  <c r="F1254"/>
  <c r="F881"/>
  <c r="F1286"/>
  <c r="F912"/>
  <c r="F930"/>
  <c r="F1091"/>
  <c r="F977"/>
  <c r="F963"/>
  <c r="F958"/>
  <c r="F1131"/>
  <c r="F1187"/>
  <c r="F1080"/>
  <c r="F1249"/>
  <c r="F1110"/>
  <c r="F1000"/>
  <c r="F1278"/>
  <c r="F1165"/>
  <c r="F875"/>
  <c r="F1051"/>
  <c r="F945"/>
  <c r="F1280"/>
  <c r="F1141"/>
  <c r="F964"/>
  <c r="F1064"/>
  <c r="F887"/>
  <c r="F1200"/>
  <c r="F1171"/>
  <c r="F873"/>
  <c r="F1159"/>
  <c r="F1009"/>
  <c r="F1292"/>
  <c r="F1132"/>
  <c r="F864"/>
  <c r="F1149"/>
  <c r="F1106"/>
  <c r="F1179"/>
  <c r="F928"/>
  <c r="F1192"/>
  <c r="F985"/>
  <c r="F1172"/>
  <c r="F1055"/>
  <c r="F1205"/>
  <c r="F949"/>
  <c r="F968"/>
  <c r="F1075"/>
  <c r="F1155"/>
  <c r="F905"/>
  <c r="F1191"/>
  <c r="F1198"/>
  <c r="F907"/>
  <c r="F1302"/>
  <c r="F922"/>
  <c r="F1199"/>
  <c r="F911"/>
  <c r="F1035"/>
  <c r="F1136"/>
  <c r="F1201"/>
  <c r="F1285"/>
  <c r="F1059"/>
  <c r="F1060"/>
  <c r="F1130"/>
  <c r="F970"/>
  <c r="F1194"/>
  <c r="F1105"/>
  <c r="F1174"/>
  <c r="F1183"/>
  <c r="F913"/>
  <c r="F1314"/>
  <c r="F1127"/>
  <c r="F1017"/>
  <c r="F1046"/>
  <c r="F899"/>
  <c r="F1241"/>
  <c r="F868"/>
  <c r="F1097"/>
  <c r="F984"/>
  <c r="F921"/>
  <c r="F932"/>
  <c r="F1265"/>
  <c r="F1315"/>
  <c r="F1305"/>
  <c r="F1234"/>
  <c r="F1118"/>
  <c r="F1316"/>
  <c r="F946"/>
  <c r="F1293"/>
  <c r="F1073"/>
  <c r="F917"/>
  <c r="F995"/>
  <c r="F960"/>
  <c r="F1263"/>
  <c r="F1028"/>
  <c r="F862"/>
  <c r="F1065"/>
  <c r="F1235"/>
  <c r="F916"/>
  <c r="F1270"/>
  <c r="F1160"/>
  <c r="F897"/>
  <c r="F1024"/>
  <c r="F890"/>
  <c r="F1022"/>
  <c r="F1011"/>
  <c r="F915"/>
  <c r="F1117"/>
  <c r="F1025"/>
  <c r="F884"/>
  <c r="F1167"/>
  <c r="F1015"/>
  <c r="F926"/>
  <c r="F1242"/>
  <c r="F959"/>
  <c r="F1283"/>
  <c r="F1307"/>
  <c r="F1020"/>
  <c r="F980"/>
  <c r="F1271"/>
  <c r="F1032"/>
  <c r="F876"/>
  <c r="F904"/>
  <c r="F880"/>
  <c r="F1245"/>
  <c r="F1089"/>
  <c r="F1003"/>
  <c r="F1122"/>
  <c r="F1304"/>
  <c r="F1077"/>
  <c r="F937"/>
  <c r="F1190"/>
  <c r="F943"/>
  <c r="F1181"/>
  <c r="F903"/>
  <c r="F900"/>
  <c r="F986"/>
  <c r="F1252"/>
  <c r="F929"/>
  <c r="F1102"/>
  <c r="F1238"/>
  <c r="F1084"/>
  <c r="F1124"/>
  <c r="F978"/>
  <c r="F918"/>
  <c r="F906"/>
  <c r="F1300"/>
  <c r="F1185"/>
  <c r="F972"/>
  <c r="F863"/>
  <c r="F1158"/>
  <c r="F1196"/>
  <c r="F877"/>
  <c r="F1164"/>
  <c r="F962"/>
  <c r="F1320"/>
  <c r="F870"/>
  <c r="F1215"/>
  <c r="F1177"/>
  <c r="F1298"/>
  <c r="F991"/>
  <c r="F1210"/>
  <c r="F996"/>
  <c r="F1229"/>
  <c r="F867"/>
  <c r="F1101"/>
  <c r="F1188"/>
  <c r="F1309"/>
  <c r="F1088"/>
  <c r="F1068"/>
  <c r="F1274"/>
  <c r="F1176"/>
  <c r="F1232"/>
  <c r="F1288"/>
  <c r="F1219"/>
  <c r="F939"/>
  <c r="F1013"/>
  <c r="F1120"/>
  <c r="F1086"/>
  <c r="F1228"/>
  <c r="F1275"/>
  <c r="F1224"/>
  <c r="F1207"/>
  <c r="F974"/>
  <c r="F1173"/>
  <c r="F1170"/>
  <c r="F1041"/>
  <c r="F894"/>
  <c r="F1209"/>
  <c r="F871"/>
  <c r="F1140"/>
  <c r="F1244"/>
  <c r="F1092"/>
  <c r="F1053"/>
  <c r="F1291"/>
  <c r="F1049"/>
  <c r="F1237"/>
  <c r="F1006"/>
  <c r="F1186"/>
  <c r="F1072"/>
  <c r="F1133"/>
  <c r="F1100"/>
  <c r="F1081"/>
  <c r="F1138"/>
  <c r="F1034"/>
  <c r="F1178"/>
  <c r="F1246"/>
  <c r="F1148"/>
  <c r="F1018"/>
  <c r="F990"/>
  <c r="F1189"/>
  <c r="F1260"/>
  <c r="F1216"/>
  <c r="F1162"/>
  <c r="F1010"/>
  <c r="F1175"/>
  <c r="F1204"/>
  <c r="F860"/>
  <c r="F1056"/>
  <c r="F1021"/>
  <c r="F1058"/>
  <c r="F994"/>
  <c r="F1151"/>
  <c r="F901"/>
  <c r="F931"/>
  <c r="F1264"/>
  <c r="F961"/>
  <c r="F1317"/>
  <c r="F1310"/>
  <c r="F874"/>
  <c r="F1067"/>
  <c r="F1135"/>
  <c r="F1267"/>
  <c r="F952"/>
  <c r="F1095"/>
  <c r="F1023"/>
  <c r="F1085"/>
  <c r="F1078"/>
  <c r="F1281"/>
  <c r="F1157"/>
  <c r="F940"/>
  <c r="F1098"/>
  <c r="F1312"/>
  <c r="F914"/>
  <c r="F1163"/>
  <c r="F1107"/>
  <c r="F866"/>
  <c r="F1074"/>
  <c r="F1248"/>
  <c r="F1256"/>
  <c r="F1061"/>
  <c r="F1212"/>
  <c r="F1142"/>
  <c r="F1313"/>
  <c r="F1113"/>
  <c r="F1128"/>
  <c r="F1045"/>
  <c r="F896"/>
  <c r="F1026"/>
  <c r="F1255"/>
  <c r="F1266"/>
  <c r="F1311"/>
  <c r="F1220"/>
  <c r="F1247"/>
  <c r="F1169"/>
  <c r="F1079"/>
  <c r="F1039"/>
  <c r="F1050"/>
  <c r="F1279"/>
  <c r="F1231"/>
  <c r="F950"/>
  <c r="F895"/>
  <c r="F955"/>
  <c r="F936"/>
  <c r="F1227"/>
  <c r="F1268"/>
  <c r="F1019"/>
  <c r="F1090"/>
  <c r="F1037"/>
  <c r="F1134"/>
  <c r="F954"/>
  <c r="F924"/>
  <c r="F1143"/>
  <c r="F908"/>
  <c r="F976"/>
  <c r="F982"/>
  <c r="F934"/>
  <c r="F1121"/>
  <c r="F1218"/>
  <c r="F1137"/>
  <c r="F1211"/>
  <c r="F979"/>
  <c r="F1076"/>
  <c r="F971"/>
  <c r="F1139"/>
  <c r="F1262"/>
  <c r="F965"/>
  <c r="F889"/>
  <c r="F1318"/>
  <c r="F1062"/>
  <c r="F1202"/>
  <c r="F927"/>
  <c r="F1153"/>
  <c r="F1109"/>
  <c r="F1004"/>
  <c r="F1112"/>
  <c r="F872"/>
  <c r="F1114"/>
  <c r="F1087"/>
  <c r="F1036"/>
  <c r="F902"/>
  <c r="F1002"/>
  <c r="F1253"/>
  <c r="F1213"/>
  <c r="F1273"/>
  <c r="F1208"/>
  <c r="F973"/>
  <c r="F1308"/>
  <c r="F1094"/>
  <c r="F933"/>
  <c r="F1180"/>
  <c r="F966"/>
  <c r="F1099"/>
  <c r="F969"/>
  <c r="F1042"/>
  <c r="F993"/>
  <c r="F935"/>
  <c r="F999"/>
  <c r="F942"/>
  <c r="F1144"/>
  <c r="F1250"/>
  <c r="F988"/>
  <c r="F910"/>
  <c r="F1096"/>
  <c r="F1033"/>
  <c r="F1206"/>
  <c r="F898"/>
  <c r="F1259"/>
  <c r="F953"/>
  <c r="F886"/>
  <c r="F1193"/>
  <c r="F1103"/>
  <c r="F1030"/>
  <c r="F1277"/>
  <c r="F883"/>
  <c r="F1150"/>
  <c r="F909"/>
  <c r="F1182"/>
  <c r="F1225"/>
  <c r="F1147"/>
  <c r="F1016"/>
  <c r="F1243"/>
  <c r="F1269"/>
  <c r="F1031"/>
  <c r="F1301"/>
  <c r="F1152"/>
  <c r="F1226"/>
  <c r="F1197"/>
  <c r="F948"/>
  <c r="F1082"/>
  <c r="F1126"/>
  <c r="F1272"/>
  <c r="F1108"/>
  <c r="F1223"/>
  <c r="F1104"/>
  <c r="F1044"/>
  <c r="F987"/>
  <c r="F1195"/>
  <c r="F1276"/>
  <c r="F923"/>
  <c r="F1129"/>
  <c r="F957"/>
  <c r="F1007"/>
  <c r="F1290"/>
  <c r="F1052"/>
  <c r="F1093"/>
  <c r="F1083"/>
  <c r="F1214"/>
  <c r="F879"/>
  <c r="F1005"/>
  <c r="J20" i="29"/>
  <c r="I20"/>
  <c r="H20"/>
  <c r="H19"/>
  <c r="I19"/>
  <c r="J19"/>
  <c r="K23" i="39"/>
  <c r="K25"/>
  <c r="F828" i="41"/>
  <c r="H154" i="29"/>
  <c r="I154"/>
  <c r="J154"/>
  <c r="J24"/>
  <c r="I24"/>
  <c r="H24"/>
  <c r="F806" i="41"/>
  <c r="I128" i="29"/>
  <c r="J128"/>
  <c r="H128"/>
  <c r="J138"/>
  <c r="H138"/>
  <c r="I138"/>
  <c r="I43"/>
  <c r="H43"/>
  <c r="J43"/>
  <c r="I100"/>
  <c r="J100"/>
  <c r="H100"/>
  <c r="H133"/>
  <c r="J133"/>
  <c r="I133"/>
  <c r="H70"/>
  <c r="J70"/>
  <c r="I70"/>
  <c r="J73"/>
  <c r="I73"/>
  <c r="H73"/>
  <c r="J121"/>
  <c r="H121"/>
  <c r="I121"/>
  <c r="H141"/>
  <c r="J141"/>
  <c r="I141"/>
  <c r="I60"/>
  <c r="J60"/>
  <c r="H60"/>
  <c r="H163"/>
  <c r="J163"/>
  <c r="I163"/>
  <c r="F819" i="41"/>
  <c r="F725"/>
  <c r="J59" i="29"/>
  <c r="H59"/>
  <c r="I59"/>
  <c r="H48"/>
  <c r="J48"/>
  <c r="I48"/>
  <c r="J137"/>
  <c r="I137"/>
  <c r="H137"/>
  <c r="I139"/>
  <c r="J139"/>
  <c r="H139"/>
  <c r="I155"/>
  <c r="J155"/>
  <c r="H155"/>
  <c r="J87"/>
  <c r="H87"/>
  <c r="I87"/>
  <c r="F821" i="41"/>
  <c r="J46" i="29"/>
  <c r="H46"/>
  <c r="I46"/>
  <c r="I107"/>
  <c r="H107"/>
  <c r="J107"/>
  <c r="I126"/>
  <c r="J126"/>
  <c r="H126"/>
  <c r="H88"/>
  <c r="J88"/>
  <c r="I88"/>
  <c r="F839" i="41"/>
  <c r="I108" i="29"/>
  <c r="J108"/>
  <c r="H108"/>
  <c r="J112"/>
  <c r="I112"/>
  <c r="H112"/>
  <c r="H26"/>
  <c r="J26"/>
  <c r="I26"/>
  <c r="H52"/>
  <c r="J52"/>
  <c r="I52"/>
  <c r="H66"/>
  <c r="I66"/>
  <c r="J66"/>
  <c r="J114"/>
  <c r="I114"/>
  <c r="H114"/>
  <c r="J69"/>
  <c r="H69"/>
  <c r="I69"/>
  <c r="I21"/>
  <c r="H21"/>
  <c r="J21"/>
  <c r="J134"/>
  <c r="I134"/>
  <c r="H134"/>
  <c r="I54"/>
  <c r="H54"/>
  <c r="J54"/>
  <c r="H118"/>
  <c r="I118"/>
  <c r="J118"/>
  <c r="I85"/>
  <c r="J85"/>
  <c r="H85"/>
  <c r="J36"/>
  <c r="H36"/>
  <c r="I36"/>
  <c r="J116"/>
  <c r="H116"/>
  <c r="I116"/>
  <c r="J25"/>
  <c r="I25"/>
  <c r="H25"/>
  <c r="J136"/>
  <c r="I136"/>
  <c r="H136"/>
  <c r="J102"/>
  <c r="I102"/>
  <c r="H102"/>
  <c r="H161"/>
  <c r="I161"/>
  <c r="J161"/>
  <c r="I42"/>
  <c r="J42"/>
  <c r="H42"/>
  <c r="H34"/>
  <c r="I34"/>
  <c r="J34"/>
  <c r="I127"/>
  <c r="J127"/>
  <c r="H127"/>
  <c r="I119"/>
  <c r="J119"/>
  <c r="H119"/>
  <c r="J45"/>
  <c r="I45"/>
  <c r="H45"/>
  <c r="I82"/>
  <c r="J82"/>
  <c r="H82"/>
  <c r="H142"/>
  <c r="I142"/>
  <c r="J142"/>
  <c r="J151"/>
  <c r="H151"/>
  <c r="I151"/>
  <c r="J130"/>
  <c r="I130"/>
  <c r="H130"/>
  <c r="I38"/>
  <c r="J38"/>
  <c r="H38"/>
  <c r="I28"/>
  <c r="H28"/>
  <c r="J28"/>
  <c r="J71"/>
  <c r="I71"/>
  <c r="H71"/>
  <c r="H86"/>
  <c r="I86"/>
  <c r="J86"/>
  <c r="I51"/>
  <c r="J51"/>
  <c r="H51"/>
  <c r="I120"/>
  <c r="J120"/>
  <c r="H120"/>
  <c r="I153"/>
  <c r="H153"/>
  <c r="J153"/>
  <c r="H144"/>
  <c r="I144"/>
  <c r="J144"/>
  <c r="J124"/>
  <c r="H124"/>
  <c r="I124"/>
  <c r="F816" i="41"/>
  <c r="I76" i="29"/>
  <c r="J76"/>
  <c r="H76"/>
  <c r="H33"/>
  <c r="J33"/>
  <c r="I33"/>
  <c r="J158"/>
  <c r="I158"/>
  <c r="H158"/>
  <c r="I150"/>
  <c r="H150"/>
  <c r="J150"/>
  <c r="H105"/>
  <c r="J105"/>
  <c r="I105"/>
  <c r="H72"/>
  <c r="J72"/>
  <c r="I72"/>
  <c r="I122"/>
  <c r="H122"/>
  <c r="J122"/>
  <c r="J80"/>
  <c r="I80"/>
  <c r="H80"/>
  <c r="H49"/>
  <c r="I49"/>
  <c r="J49"/>
  <c r="H84"/>
  <c r="J84"/>
  <c r="I84"/>
  <c r="H55"/>
  <c r="I55"/>
  <c r="J55"/>
  <c r="J147"/>
  <c r="H147"/>
  <c r="I147"/>
  <c r="J131"/>
  <c r="H131"/>
  <c r="I131"/>
  <c r="J110"/>
  <c r="I110"/>
  <c r="H110"/>
  <c r="H35"/>
  <c r="I35"/>
  <c r="J35"/>
  <c r="I113"/>
  <c r="H113"/>
  <c r="J113"/>
  <c r="I95"/>
  <c r="H95"/>
  <c r="J95"/>
  <c r="J41"/>
  <c r="I41"/>
  <c r="H41"/>
  <c r="J140"/>
  <c r="I140"/>
  <c r="H140"/>
  <c r="I81"/>
  <c r="J81"/>
  <c r="H81"/>
  <c r="I79"/>
  <c r="H79"/>
  <c r="J79"/>
  <c r="I74"/>
  <c r="J74"/>
  <c r="H74"/>
  <c r="I149"/>
  <c r="H149"/>
  <c r="J149"/>
  <c r="J40"/>
  <c r="H40"/>
  <c r="I40"/>
  <c r="I30"/>
  <c r="H30"/>
  <c r="J30"/>
  <c r="I94"/>
  <c r="J94"/>
  <c r="H94"/>
  <c r="H162"/>
  <c r="J162"/>
  <c r="I162"/>
  <c r="I135"/>
  <c r="H135"/>
  <c r="J135"/>
  <c r="F825" i="41"/>
  <c r="J37" i="29"/>
  <c r="I37"/>
  <c r="H37"/>
  <c r="J27"/>
  <c r="I27"/>
  <c r="H27"/>
  <c r="J117"/>
  <c r="I117"/>
  <c r="H117"/>
  <c r="I90"/>
  <c r="J90"/>
  <c r="H90"/>
  <c r="H44"/>
  <c r="J44"/>
  <c r="I44"/>
  <c r="I96"/>
  <c r="H96"/>
  <c r="J96"/>
  <c r="I61"/>
  <c r="H61"/>
  <c r="J61"/>
  <c r="J104"/>
  <c r="I104"/>
  <c r="H104"/>
  <c r="J143"/>
  <c r="I143"/>
  <c r="H143"/>
  <c r="F822" i="41"/>
  <c r="F723"/>
  <c r="J129" i="29"/>
  <c r="H129"/>
  <c r="I129"/>
  <c r="J58"/>
  <c r="H58"/>
  <c r="I58"/>
  <c r="H146"/>
  <c r="J146"/>
  <c r="I146"/>
  <c r="J23"/>
  <c r="H23"/>
  <c r="I23"/>
  <c r="H68"/>
  <c r="J68"/>
  <c r="I68"/>
  <c r="H109"/>
  <c r="J109"/>
  <c r="I109"/>
  <c r="I67"/>
  <c r="J67"/>
  <c r="H67"/>
  <c r="H132"/>
  <c r="J132"/>
  <c r="I132"/>
  <c r="H97"/>
  <c r="I97"/>
  <c r="J97"/>
  <c r="F834" i="41"/>
  <c r="I47" i="29"/>
  <c r="H47"/>
  <c r="J47"/>
  <c r="H91"/>
  <c r="J91"/>
  <c r="I91"/>
  <c r="F838" i="41"/>
  <c r="J93" i="29"/>
  <c r="I93"/>
  <c r="H93"/>
  <c r="I164"/>
  <c r="J164"/>
  <c r="H164"/>
  <c r="H92"/>
  <c r="J92"/>
  <c r="I92"/>
  <c r="I156"/>
  <c r="H156"/>
  <c r="J156"/>
  <c r="J50"/>
  <c r="H50"/>
  <c r="I50"/>
  <c r="J103"/>
  <c r="I103"/>
  <c r="H103"/>
  <c r="I165"/>
  <c r="H165"/>
  <c r="J165"/>
  <c r="I65"/>
  <c r="H65"/>
  <c r="J65"/>
  <c r="I62"/>
  <c r="J62"/>
  <c r="H62"/>
  <c r="H99"/>
  <c r="I99"/>
  <c r="J99"/>
  <c r="I157"/>
  <c r="H157"/>
  <c r="J157"/>
  <c r="I159"/>
  <c r="H159"/>
  <c r="J159"/>
  <c r="I98"/>
  <c r="J98"/>
  <c r="H98"/>
  <c r="H145"/>
  <c r="I145"/>
  <c r="J145"/>
  <c r="I56"/>
  <c r="J56"/>
  <c r="H56"/>
  <c r="I101"/>
  <c r="J101"/>
  <c r="H101"/>
  <c r="H160"/>
  <c r="I160"/>
  <c r="J160"/>
  <c r="H75"/>
  <c r="J75"/>
  <c r="I75"/>
  <c r="H57"/>
  <c r="J57"/>
  <c r="I57"/>
  <c r="J111"/>
  <c r="I111"/>
  <c r="H111"/>
  <c r="J39"/>
  <c r="H39"/>
  <c r="I39"/>
  <c r="J77"/>
  <c r="H77"/>
  <c r="I77"/>
  <c r="J123"/>
  <c r="H123"/>
  <c r="I123"/>
  <c r="J29"/>
  <c r="H29"/>
  <c r="I29"/>
  <c r="J63"/>
  <c r="I63"/>
  <c r="H63"/>
  <c r="I64"/>
  <c r="J64"/>
  <c r="H64"/>
  <c r="I125"/>
  <c r="J125"/>
  <c r="H125"/>
  <c r="H32"/>
  <c r="J32"/>
  <c r="I32"/>
  <c r="J152"/>
  <c r="H152"/>
  <c r="I152"/>
  <c r="H148"/>
  <c r="I148"/>
  <c r="J148"/>
  <c r="J53"/>
  <c r="I53"/>
  <c r="H53"/>
  <c r="H83"/>
  <c r="I83"/>
  <c r="J83"/>
  <c r="I115"/>
  <c r="J115"/>
  <c r="H115"/>
  <c r="J89"/>
  <c r="I89"/>
  <c r="H89"/>
  <c r="H22"/>
  <c r="I22"/>
  <c r="J22"/>
  <c r="J31"/>
  <c r="H31"/>
  <c r="I31"/>
  <c r="H78"/>
  <c r="J78"/>
  <c r="I78"/>
  <c r="J106"/>
  <c r="H106"/>
  <c r="I106"/>
  <c r="M7" i="54"/>
  <c r="I14"/>
  <c r="H14"/>
  <c r="L12"/>
  <c r="M12" s="1"/>
  <c r="D14"/>
  <c r="C15"/>
  <c r="E13"/>
  <c r="L13" s="1"/>
  <c r="K17" i="39" l="1"/>
  <c r="O15" i="54"/>
  <c r="A16"/>
  <c r="K28" i="39"/>
  <c r="K24"/>
  <c r="F12" i="41"/>
  <c r="G24" i="54"/>
  <c r="G29"/>
  <c r="G8"/>
  <c r="J8" s="1"/>
  <c r="N8" s="1"/>
  <c r="P8" s="1"/>
  <c r="G9"/>
  <c r="J9" s="1"/>
  <c r="N9" s="1"/>
  <c r="P9" s="1"/>
  <c r="G10"/>
  <c r="J10" s="1"/>
  <c r="N10" s="1"/>
  <c r="P10" s="1"/>
  <c r="G11"/>
  <c r="J11" s="1"/>
  <c r="N11" s="1"/>
  <c r="P11" s="1"/>
  <c r="G23"/>
  <c r="G26"/>
  <c r="G12"/>
  <c r="J12" s="1"/>
  <c r="N12" s="1"/>
  <c r="P12" s="1"/>
  <c r="G13"/>
  <c r="J13" s="1"/>
  <c r="G14"/>
  <c r="G15"/>
  <c r="G25"/>
  <c r="G28"/>
  <c r="G31"/>
  <c r="G7"/>
  <c r="J7" s="1"/>
  <c r="N7" s="1"/>
  <c r="P7" s="1"/>
  <c r="Q7" s="1"/>
  <c r="G20"/>
  <c r="G21"/>
  <c r="G22"/>
  <c r="G27"/>
  <c r="G32"/>
  <c r="G30"/>
  <c r="G16"/>
  <c r="G17"/>
  <c r="G18"/>
  <c r="G19"/>
  <c r="K17" i="29"/>
  <c r="K18"/>
  <c r="C12" i="41"/>
  <c r="K26" i="39"/>
  <c r="K20"/>
  <c r="K21"/>
  <c r="K19"/>
  <c r="K34"/>
  <c r="K31"/>
  <c r="K22"/>
  <c r="H38"/>
  <c r="H39" s="1"/>
  <c r="H40" s="1"/>
  <c r="K30"/>
  <c r="K27"/>
  <c r="I38"/>
  <c r="I39" s="1"/>
  <c r="I40" s="1"/>
  <c r="J38"/>
  <c r="J39" s="1"/>
  <c r="J40" s="1"/>
  <c r="K32"/>
  <c r="F14" i="41"/>
  <c r="F21"/>
  <c r="F15"/>
  <c r="C21"/>
  <c r="G21" s="1"/>
  <c r="K20" i="29"/>
  <c r="C19" i="41"/>
  <c r="L19" s="1"/>
  <c r="K19" i="29"/>
  <c r="F17" i="41"/>
  <c r="K59" i="29"/>
  <c r="K141"/>
  <c r="F18" i="41"/>
  <c r="C18"/>
  <c r="D18" s="1"/>
  <c r="C20"/>
  <c r="D20" s="1"/>
  <c r="C15"/>
  <c r="G15" s="1"/>
  <c r="C14"/>
  <c r="G14" s="1"/>
  <c r="F20"/>
  <c r="F13"/>
  <c r="C16"/>
  <c r="B16" s="1"/>
  <c r="K91" i="29"/>
  <c r="F19" i="41"/>
  <c r="C13"/>
  <c r="L13" s="1"/>
  <c r="C17"/>
  <c r="G17" s="1"/>
  <c r="F16"/>
  <c r="K133" i="29"/>
  <c r="K160"/>
  <c r="K27"/>
  <c r="K76"/>
  <c r="K51"/>
  <c r="K38"/>
  <c r="K82"/>
  <c r="K161"/>
  <c r="K136"/>
  <c r="K85"/>
  <c r="K69"/>
  <c r="K126"/>
  <c r="K139"/>
  <c r="K128"/>
  <c r="K106"/>
  <c r="K78"/>
  <c r="K53"/>
  <c r="K125"/>
  <c r="K77"/>
  <c r="K56"/>
  <c r="F401" i="41"/>
  <c r="K109" i="29"/>
  <c r="K37"/>
  <c r="K149"/>
  <c r="K81"/>
  <c r="K84"/>
  <c r="K80"/>
  <c r="K122"/>
  <c r="K72"/>
  <c r="K33"/>
  <c r="K130"/>
  <c r="K142"/>
  <c r="K88"/>
  <c r="K46"/>
  <c r="K70"/>
  <c r="K100"/>
  <c r="K43"/>
  <c r="K48"/>
  <c r="K24"/>
  <c r="K31"/>
  <c r="K29"/>
  <c r="K159"/>
  <c r="K65"/>
  <c r="K156"/>
  <c r="K47"/>
  <c r="K129"/>
  <c r="K96"/>
  <c r="K44"/>
  <c r="K30"/>
  <c r="K127"/>
  <c r="K134"/>
  <c r="K108"/>
  <c r="K154"/>
  <c r="C259" i="41"/>
  <c r="C106"/>
  <c r="C700"/>
  <c r="C354"/>
  <c r="K115" i="29"/>
  <c r="K57"/>
  <c r="K98"/>
  <c r="K93"/>
  <c r="K132"/>
  <c r="C674" i="41"/>
  <c r="C486"/>
  <c r="F479"/>
  <c r="C294"/>
  <c r="F264"/>
  <c r="F326"/>
  <c r="C708"/>
  <c r="F386"/>
  <c r="F564"/>
  <c r="F353"/>
  <c r="C148"/>
  <c r="C690"/>
  <c r="C95"/>
  <c r="F516"/>
  <c r="F265"/>
  <c r="F398"/>
  <c r="C305"/>
  <c r="C392"/>
  <c r="C256"/>
  <c r="F654"/>
  <c r="F208"/>
  <c r="C532"/>
  <c r="C162"/>
  <c r="C234"/>
  <c r="F50"/>
  <c r="F505"/>
  <c r="F349"/>
  <c r="C638"/>
  <c r="F290"/>
  <c r="C557"/>
  <c r="C42"/>
  <c r="F686"/>
  <c r="C362"/>
  <c r="C544"/>
  <c r="C355"/>
  <c r="F597"/>
  <c r="C634"/>
  <c r="C145"/>
  <c r="C136"/>
  <c r="F162"/>
  <c r="F211"/>
  <c r="C407"/>
  <c r="F561"/>
  <c r="F507"/>
  <c r="F695"/>
  <c r="F430"/>
  <c r="K89" i="29"/>
  <c r="K83"/>
  <c r="K152"/>
  <c r="K32"/>
  <c r="K64"/>
  <c r="K39"/>
  <c r="K103"/>
  <c r="K50"/>
  <c r="K164"/>
  <c r="K97"/>
  <c r="K67"/>
  <c r="K68"/>
  <c r="K58"/>
  <c r="C175" i="41"/>
  <c r="C599"/>
  <c r="F512"/>
  <c r="C589"/>
  <c r="C425"/>
  <c r="F141"/>
  <c r="F547"/>
  <c r="F206"/>
  <c r="F257"/>
  <c r="F300"/>
  <c r="C573"/>
  <c r="F404"/>
  <c r="C40"/>
  <c r="C576"/>
  <c r="C604"/>
  <c r="F124"/>
  <c r="C472"/>
  <c r="F638"/>
  <c r="C282"/>
  <c r="F320"/>
  <c r="C541"/>
  <c r="C433"/>
  <c r="F241"/>
  <c r="F614"/>
  <c r="C534"/>
  <c r="F133"/>
  <c r="F475"/>
  <c r="C203"/>
  <c r="C673"/>
  <c r="C71"/>
  <c r="F352"/>
  <c r="C182"/>
  <c r="C458"/>
  <c r="F424"/>
  <c r="F171"/>
  <c r="F282"/>
  <c r="C343"/>
  <c r="F573"/>
  <c r="C633"/>
  <c r="F600"/>
  <c r="C620"/>
  <c r="F169"/>
  <c r="C44"/>
  <c r="F580"/>
  <c r="F484"/>
  <c r="F489"/>
  <c r="C385"/>
  <c r="F510"/>
  <c r="C46"/>
  <c r="F256"/>
  <c r="C151"/>
  <c r="C351"/>
  <c r="F406"/>
  <c r="F316"/>
  <c r="F28"/>
  <c r="C693"/>
  <c r="F486"/>
  <c r="F360"/>
  <c r="C266"/>
  <c r="F658"/>
  <c r="C194"/>
  <c r="C31"/>
  <c r="C346"/>
  <c r="C485"/>
  <c r="F402"/>
  <c r="C442"/>
  <c r="C102"/>
  <c r="C404"/>
  <c r="F648"/>
  <c r="F703"/>
  <c r="C475"/>
  <c r="C257"/>
  <c r="C546"/>
  <c r="C520"/>
  <c r="C686"/>
  <c r="F238"/>
  <c r="C623"/>
  <c r="C25"/>
  <c r="F592"/>
  <c r="F253"/>
  <c r="C215"/>
  <c r="F155"/>
  <c r="F498"/>
  <c r="C247"/>
  <c r="C396"/>
  <c r="F22"/>
  <c r="F665"/>
  <c r="F192"/>
  <c r="C559"/>
  <c r="C505"/>
  <c r="F38"/>
  <c r="C81"/>
  <c r="F380"/>
  <c r="F266"/>
  <c r="C662"/>
  <c r="F567"/>
  <c r="F540"/>
  <c r="C300"/>
  <c r="C387"/>
  <c r="C655"/>
  <c r="F104"/>
  <c r="C50"/>
  <c r="C149"/>
  <c r="C615"/>
  <c r="C640"/>
  <c r="C495"/>
  <c r="C134"/>
  <c r="F131"/>
  <c r="F180"/>
  <c r="C265"/>
  <c r="C206"/>
  <c r="C695"/>
  <c r="C124"/>
  <c r="F539"/>
  <c r="F79"/>
  <c r="C499"/>
  <c r="F135"/>
  <c r="F174"/>
  <c r="C471"/>
  <c r="F689"/>
  <c r="C91"/>
  <c r="C207"/>
  <c r="C212"/>
  <c r="C23"/>
  <c r="F270"/>
  <c r="F675"/>
  <c r="C421"/>
  <c r="F706"/>
  <c r="C307"/>
  <c r="F47"/>
  <c r="C315"/>
  <c r="F673"/>
  <c r="F58"/>
  <c r="F324"/>
  <c r="F500"/>
  <c r="C438"/>
  <c r="C168"/>
  <c r="F473"/>
  <c r="C334"/>
  <c r="F74"/>
  <c r="F581"/>
  <c r="F263"/>
  <c r="F153"/>
  <c r="C253"/>
  <c r="C482"/>
  <c r="C660"/>
  <c r="F641"/>
  <c r="F490"/>
  <c r="C246"/>
  <c r="C419"/>
  <c r="F214"/>
  <c r="C408"/>
  <c r="C90"/>
  <c r="C318"/>
  <c r="F709"/>
  <c r="C70"/>
  <c r="F628"/>
  <c r="F525"/>
  <c r="F707"/>
  <c r="C691"/>
  <c r="F612"/>
  <c r="C610"/>
  <c r="F596"/>
  <c r="F274"/>
  <c r="F591"/>
  <c r="C566"/>
  <c r="C132"/>
  <c r="C545"/>
  <c r="G13"/>
  <c r="C184"/>
  <c r="C706"/>
  <c r="C159"/>
  <c r="C412"/>
  <c r="C455"/>
  <c r="C220"/>
  <c r="C391"/>
  <c r="F602"/>
  <c r="F193"/>
  <c r="F617"/>
  <c r="C523"/>
  <c r="C684"/>
  <c r="C605"/>
  <c r="C228"/>
  <c r="C326"/>
  <c r="C297"/>
  <c r="C479"/>
  <c r="F85"/>
  <c r="F684"/>
  <c r="C58"/>
  <c r="F390"/>
  <c r="C488"/>
  <c r="F150"/>
  <c r="C54"/>
  <c r="F661"/>
  <c r="C376"/>
  <c r="C209"/>
  <c r="C481"/>
  <c r="C543"/>
  <c r="F55"/>
  <c r="F378"/>
  <c r="C420"/>
  <c r="F615"/>
  <c r="C606"/>
  <c r="C225"/>
  <c r="F625"/>
  <c r="F676"/>
  <c r="C483"/>
  <c r="F519"/>
  <c r="F98"/>
  <c r="C369"/>
  <c r="F528"/>
  <c r="F239"/>
  <c r="F549"/>
  <c r="F705"/>
  <c r="C569"/>
  <c r="F84"/>
  <c r="C37"/>
  <c r="F462"/>
  <c r="C577"/>
  <c r="F195"/>
  <c r="C646"/>
  <c r="C96"/>
  <c r="C67"/>
  <c r="F363"/>
  <c r="F680"/>
  <c r="F287"/>
  <c r="F295"/>
  <c r="C116"/>
  <c r="C470"/>
  <c r="C675"/>
  <c r="F511"/>
  <c r="C443"/>
  <c r="F608"/>
  <c r="F202"/>
  <c r="F531"/>
  <c r="F358"/>
  <c r="C176"/>
  <c r="F644"/>
  <c r="F334"/>
  <c r="F307"/>
  <c r="F232"/>
  <c r="F633"/>
  <c r="C517"/>
  <c r="C213"/>
  <c r="C89"/>
  <c r="C53"/>
  <c r="C237"/>
  <c r="F177"/>
  <c r="F403"/>
  <c r="F375"/>
  <c r="F501"/>
  <c r="C441"/>
  <c r="F310"/>
  <c r="F559"/>
  <c r="C74"/>
  <c r="F73"/>
  <c r="F187"/>
  <c r="C628"/>
  <c r="C128"/>
  <c r="C468"/>
  <c r="F417"/>
  <c r="C271"/>
  <c r="F541"/>
  <c r="F415"/>
  <c r="F603"/>
  <c r="F237"/>
  <c r="C618"/>
  <c r="F393"/>
  <c r="F575"/>
  <c r="C538"/>
  <c r="F691"/>
  <c r="C280"/>
  <c r="F190"/>
  <c r="C449"/>
  <c r="C353"/>
  <c r="F222"/>
  <c r="C64"/>
  <c r="C619"/>
  <c r="C394"/>
  <c r="C127"/>
  <c r="F156"/>
  <c r="C325"/>
  <c r="F647"/>
  <c r="F278"/>
  <c r="C381"/>
  <c r="C683"/>
  <c r="C180"/>
  <c r="C172"/>
  <c r="C388"/>
  <c r="C268"/>
  <c r="F23"/>
  <c r="F69"/>
  <c r="F226"/>
  <c r="F527"/>
  <c r="F681"/>
  <c r="C561"/>
  <c r="C120"/>
  <c r="F260"/>
  <c r="F568"/>
  <c r="C644"/>
  <c r="C210"/>
  <c r="F460"/>
  <c r="C330"/>
  <c r="F356"/>
  <c r="C591"/>
  <c r="C328"/>
  <c r="C609"/>
  <c r="C274"/>
  <c r="C84"/>
  <c r="F437"/>
  <c r="C35"/>
  <c r="F46"/>
  <c r="C85"/>
  <c r="C129"/>
  <c r="C365"/>
  <c r="C467"/>
  <c r="F488"/>
  <c r="C602"/>
  <c r="F121"/>
  <c r="F196"/>
  <c r="F583"/>
  <c r="C245"/>
  <c r="F333"/>
  <c r="F64"/>
  <c r="C703"/>
  <c r="C509"/>
  <c r="C397"/>
  <c r="C648"/>
  <c r="C243"/>
  <c r="F212"/>
  <c r="F252"/>
  <c r="F697"/>
  <c r="C478"/>
  <c r="F657"/>
  <c r="C185"/>
  <c r="C643"/>
  <c r="C348"/>
  <c r="F468"/>
  <c r="F258"/>
  <c r="C630"/>
  <c r="F120"/>
  <c r="F557"/>
  <c r="C513"/>
  <c r="F76"/>
  <c r="F626"/>
  <c r="C617"/>
  <c r="C196"/>
  <c r="C678"/>
  <c r="F44"/>
  <c r="K104" i="29"/>
  <c r="K61"/>
  <c r="K90"/>
  <c r="K140"/>
  <c r="K49"/>
  <c r="K105"/>
  <c r="K158"/>
  <c r="K71"/>
  <c r="K28"/>
  <c r="K119"/>
  <c r="K34"/>
  <c r="K36"/>
  <c r="I168"/>
  <c r="I169" s="1"/>
  <c r="I170" s="1"/>
  <c r="K114"/>
  <c r="K52"/>
  <c r="K112"/>
  <c r="K73"/>
  <c r="K138"/>
  <c r="F387" i="41"/>
  <c r="C157"/>
  <c r="F247"/>
  <c r="C147"/>
  <c r="C548"/>
  <c r="F134"/>
  <c r="C603"/>
  <c r="F418"/>
  <c r="F469"/>
  <c r="C298"/>
  <c r="F663"/>
  <c r="F330"/>
  <c r="F545"/>
  <c r="F560"/>
  <c r="C580"/>
  <c r="C437"/>
  <c r="F513"/>
  <c r="C160"/>
  <c r="C238"/>
  <c r="F218"/>
  <c r="C448"/>
  <c r="F590"/>
  <c r="C685"/>
  <c r="C110"/>
  <c r="F163"/>
  <c r="F347"/>
  <c r="C125"/>
  <c r="F321"/>
  <c r="F62"/>
  <c r="F521"/>
  <c r="F223"/>
  <c r="F443"/>
  <c r="F277"/>
  <c r="F668"/>
  <c r="C554"/>
  <c r="F139"/>
  <c r="F533"/>
  <c r="F297"/>
  <c r="C572"/>
  <c r="C41"/>
  <c r="C314"/>
  <c r="F532"/>
  <c r="C567"/>
  <c r="F537"/>
  <c r="F65"/>
  <c r="C321"/>
  <c r="C204"/>
  <c r="C367"/>
  <c r="C460"/>
  <c r="F618"/>
  <c r="C320"/>
  <c r="C36"/>
  <c r="C216"/>
  <c r="C191"/>
  <c r="C413"/>
  <c r="C283"/>
  <c r="C230"/>
  <c r="F457"/>
  <c r="F136"/>
  <c r="C99"/>
  <c r="C681"/>
  <c r="F495"/>
  <c r="F551"/>
  <c r="F372"/>
  <c r="C200"/>
  <c r="F338"/>
  <c r="F544"/>
  <c r="C600"/>
  <c r="C530"/>
  <c r="C669"/>
  <c r="F435"/>
  <c r="F502"/>
  <c r="C49"/>
  <c r="F494"/>
  <c r="F284"/>
  <c r="F671"/>
  <c r="F56"/>
  <c r="F427"/>
  <c r="F546"/>
  <c r="F636"/>
  <c r="F497"/>
  <c r="F629"/>
  <c r="F225"/>
  <c r="F509"/>
  <c r="C637"/>
  <c r="C402"/>
  <c r="C39"/>
  <c r="F111"/>
  <c r="F268"/>
  <c r="F302"/>
  <c r="F63"/>
  <c r="F605"/>
  <c r="C553"/>
  <c r="F696"/>
  <c r="C490"/>
  <c r="C540"/>
  <c r="C241"/>
  <c r="C335"/>
  <c r="C370"/>
  <c r="C75"/>
  <c r="F209"/>
  <c r="F314"/>
  <c r="C431"/>
  <c r="F481"/>
  <c r="C289"/>
  <c r="C625"/>
  <c r="C487"/>
  <c r="C613"/>
  <c r="C415"/>
  <c r="F83"/>
  <c r="F283"/>
  <c r="C143"/>
  <c r="C34"/>
  <c r="C104"/>
  <c r="F611"/>
  <c r="F369"/>
  <c r="F42"/>
  <c r="C461"/>
  <c r="C154"/>
  <c r="F685"/>
  <c r="F167"/>
  <c r="C601"/>
  <c r="F61"/>
  <c r="C83"/>
  <c r="F217"/>
  <c r="F524"/>
  <c r="C440"/>
  <c r="F589"/>
  <c r="C188"/>
  <c r="F550"/>
  <c r="F385"/>
  <c r="C409"/>
  <c r="F285"/>
  <c r="F441"/>
  <c r="F315"/>
  <c r="F587"/>
  <c r="C232"/>
  <c r="F674"/>
  <c r="C571"/>
  <c r="F431"/>
  <c r="C304"/>
  <c r="C242"/>
  <c r="C287"/>
  <c r="F464"/>
  <c r="F41"/>
  <c r="F199"/>
  <c r="F554"/>
  <c r="F433"/>
  <c r="C59"/>
  <c r="C423"/>
  <c r="F362"/>
  <c r="F186"/>
  <c r="C650"/>
  <c r="F687"/>
  <c r="C549"/>
  <c r="C344"/>
  <c r="F53"/>
  <c r="C178"/>
  <c r="C457"/>
  <c r="F207"/>
  <c r="C342"/>
  <c r="C272"/>
  <c r="C496"/>
  <c r="C276"/>
  <c r="F91"/>
  <c r="C473"/>
  <c r="C214"/>
  <c r="C466"/>
  <c r="C93"/>
  <c r="F99"/>
  <c r="F474"/>
  <c r="F188"/>
  <c r="F322"/>
  <c r="C68"/>
  <c r="C627"/>
  <c r="C594"/>
  <c r="C526"/>
  <c r="C24"/>
  <c r="C687"/>
  <c r="C28"/>
  <c r="C161"/>
  <c r="C621"/>
  <c r="C579"/>
  <c r="F132"/>
  <c r="C101"/>
  <c r="F459"/>
  <c r="F558"/>
  <c r="F411"/>
  <c r="F325"/>
  <c r="F451"/>
  <c r="F586"/>
  <c r="C547"/>
  <c r="F476"/>
  <c r="C192"/>
  <c r="C270"/>
  <c r="C170"/>
  <c r="C664"/>
  <c r="F215"/>
  <c r="F370"/>
  <c r="C277"/>
  <c r="F678"/>
  <c r="F506"/>
  <c r="C108"/>
  <c r="C107"/>
  <c r="C130"/>
  <c r="C692"/>
  <c r="C464"/>
  <c r="F384"/>
  <c r="C694"/>
  <c r="F96"/>
  <c r="C261"/>
  <c r="F534"/>
  <c r="F348"/>
  <c r="F273"/>
  <c r="F491"/>
  <c r="F373"/>
  <c r="F371"/>
  <c r="C418"/>
  <c r="F699"/>
  <c r="F161"/>
  <c r="C393"/>
  <c r="F688"/>
  <c r="F129"/>
  <c r="C112"/>
  <c r="F607"/>
  <c r="F259"/>
  <c r="F25"/>
  <c r="F305"/>
  <c r="F637"/>
  <c r="C327"/>
  <c r="F566"/>
  <c r="C248"/>
  <c r="F204"/>
  <c r="C150"/>
  <c r="F440"/>
  <c r="F562"/>
  <c r="C405"/>
  <c r="C262"/>
  <c r="F123"/>
  <c r="C696"/>
  <c r="F36"/>
  <c r="C114"/>
  <c r="F584"/>
  <c r="F107"/>
  <c r="C688"/>
  <c r="C672"/>
  <c r="C574"/>
  <c r="C676"/>
  <c r="F616"/>
  <c r="F178"/>
  <c r="C705"/>
  <c r="F160"/>
  <c r="F145"/>
  <c r="F565"/>
  <c r="C597"/>
  <c r="F154"/>
  <c r="C506"/>
  <c r="C144"/>
  <c r="F543"/>
  <c r="F200"/>
  <c r="C668"/>
  <c r="C98"/>
  <c r="F530"/>
  <c r="C491"/>
  <c r="F504"/>
  <c r="F428"/>
  <c r="C198"/>
  <c r="C177"/>
  <c r="F694"/>
  <c r="F105"/>
  <c r="F361"/>
  <c r="F662"/>
  <c r="F87"/>
  <c r="C317"/>
  <c r="C507"/>
  <c r="C502"/>
  <c r="F26"/>
  <c r="F355"/>
  <c r="C578"/>
  <c r="C179"/>
  <c r="F698"/>
  <c r="C607"/>
  <c r="C303"/>
  <c r="C636"/>
  <c r="F425"/>
  <c r="K143" i="29"/>
  <c r="K153"/>
  <c r="K151"/>
  <c r="K45"/>
  <c r="K42"/>
  <c r="K25"/>
  <c r="K116"/>
  <c r="K54"/>
  <c r="K66"/>
  <c r="K87"/>
  <c r="K137"/>
  <c r="F508" i="41"/>
  <c r="F39"/>
  <c r="F185"/>
  <c r="C299"/>
  <c r="C493"/>
  <c r="C218"/>
  <c r="C456"/>
  <c r="F444"/>
  <c r="C661"/>
  <c r="F599"/>
  <c r="F493"/>
  <c r="F445"/>
  <c r="C174"/>
  <c r="F317"/>
  <c r="C296"/>
  <c r="F34"/>
  <c r="C141"/>
  <c r="C498"/>
  <c r="C47"/>
  <c r="F455"/>
  <c r="C382"/>
  <c r="F656"/>
  <c r="C702"/>
  <c r="F142"/>
  <c r="C536"/>
  <c r="F343"/>
  <c r="F604"/>
  <c r="F106"/>
  <c r="F585"/>
  <c r="F683"/>
  <c r="C446"/>
  <c r="F442"/>
  <c r="C710"/>
  <c r="F542"/>
  <c r="F571"/>
  <c r="F281"/>
  <c r="F113"/>
  <c r="C612"/>
  <c r="F610"/>
  <c r="F630"/>
  <c r="F175"/>
  <c r="C78"/>
  <c r="C51"/>
  <c r="F246"/>
  <c r="C286"/>
  <c r="F335"/>
  <c r="F229"/>
  <c r="C183"/>
  <c r="C452"/>
  <c r="C133"/>
  <c r="F292"/>
  <c r="F450"/>
  <c r="F144"/>
  <c r="F248"/>
  <c r="C336"/>
  <c r="F679"/>
  <c r="F410"/>
  <c r="K148" i="29"/>
  <c r="K123"/>
  <c r="K111"/>
  <c r="K75"/>
  <c r="K101"/>
  <c r="K145"/>
  <c r="K157"/>
  <c r="K99"/>
  <c r="K165"/>
  <c r="K23"/>
  <c r="K146"/>
  <c r="C295" i="41"/>
  <c r="C350"/>
  <c r="F395"/>
  <c r="C166"/>
  <c r="F109"/>
  <c r="C529"/>
  <c r="F574"/>
  <c r="F337"/>
  <c r="F582"/>
  <c r="C310"/>
  <c r="F319"/>
  <c r="F588"/>
  <c r="F303"/>
  <c r="F164"/>
  <c r="F148"/>
  <c r="C701"/>
  <c r="F224"/>
  <c r="C410"/>
  <c r="C173"/>
  <c r="F623"/>
  <c r="F261"/>
  <c r="C386"/>
  <c r="C292"/>
  <c r="C109"/>
  <c r="C518"/>
  <c r="F48"/>
  <c r="C552"/>
  <c r="F413"/>
  <c r="C531"/>
  <c r="C373"/>
  <c r="C142"/>
  <c r="F480"/>
  <c r="C542"/>
  <c r="F221"/>
  <c r="F57"/>
  <c r="F655"/>
  <c r="C302"/>
  <c r="F377"/>
  <c r="C575"/>
  <c r="C611"/>
  <c r="C152"/>
  <c r="F465"/>
  <c r="C562"/>
  <c r="F461"/>
  <c r="F439"/>
  <c r="C48"/>
  <c r="C62"/>
  <c r="F78"/>
  <c r="F666"/>
  <c r="F279"/>
  <c r="F70"/>
  <c r="C66"/>
  <c r="F114"/>
  <c r="C680"/>
  <c r="F365"/>
  <c r="C511"/>
  <c r="F240"/>
  <c r="F399"/>
  <c r="F553"/>
  <c r="F436"/>
  <c r="F350"/>
  <c r="C137"/>
  <c r="C229"/>
  <c r="F452"/>
  <c r="F669"/>
  <c r="F77"/>
  <c r="F522"/>
  <c r="F631"/>
  <c r="F420"/>
  <c r="F397"/>
  <c r="C63"/>
  <c r="C131"/>
  <c r="F183"/>
  <c r="C645"/>
  <c r="F499"/>
  <c r="C359"/>
  <c r="F220"/>
  <c r="F93"/>
  <c r="C411"/>
  <c r="C670"/>
  <c r="F383"/>
  <c r="F312"/>
  <c r="F367"/>
  <c r="C72"/>
  <c r="F642"/>
  <c r="F331"/>
  <c r="C199"/>
  <c r="C586"/>
  <c r="C32"/>
  <c r="F634"/>
  <c r="C208"/>
  <c r="C436"/>
  <c r="C564"/>
  <c r="C22"/>
  <c r="C236"/>
  <c r="C377"/>
  <c r="F271"/>
  <c r="C395"/>
  <c r="F556"/>
  <c r="F194"/>
  <c r="F423"/>
  <c r="C374"/>
  <c r="C556"/>
  <c r="C291"/>
  <c r="F157"/>
  <c r="C97"/>
  <c r="F449"/>
  <c r="C651"/>
  <c r="C465"/>
  <c r="C231"/>
  <c r="F622"/>
  <c r="C555"/>
  <c r="F526"/>
  <c r="C593"/>
  <c r="C339"/>
  <c r="C652"/>
  <c r="C653"/>
  <c r="C358"/>
  <c r="F231"/>
  <c r="F414"/>
  <c r="C163"/>
  <c r="F405"/>
  <c r="C43"/>
  <c r="F447"/>
  <c r="C444"/>
  <c r="C356"/>
  <c r="F130"/>
  <c r="C55"/>
  <c r="F280"/>
  <c r="F94"/>
  <c r="F289"/>
  <c r="F523"/>
  <c r="C201"/>
  <c r="C135"/>
  <c r="C563"/>
  <c r="F682"/>
  <c r="F255"/>
  <c r="C492"/>
  <c r="F276"/>
  <c r="F24"/>
  <c r="F496"/>
  <c r="C629"/>
  <c r="C61"/>
  <c r="F710"/>
  <c r="F472"/>
  <c r="F97"/>
  <c r="F408"/>
  <c r="C223"/>
  <c r="F112"/>
  <c r="C30"/>
  <c r="F601"/>
  <c r="F173"/>
  <c r="F108"/>
  <c r="F677"/>
  <c r="F470"/>
  <c r="C87"/>
  <c r="F201"/>
  <c r="F364"/>
  <c r="C156"/>
  <c r="F518"/>
  <c r="C219"/>
  <c r="F182"/>
  <c r="F646"/>
  <c r="C167"/>
  <c r="F311"/>
  <c r="F351"/>
  <c r="C401"/>
  <c r="C345"/>
  <c r="F483"/>
  <c r="F412"/>
  <c r="C435"/>
  <c r="C592"/>
  <c r="C390"/>
  <c r="F52"/>
  <c r="F54"/>
  <c r="C581"/>
  <c r="C372"/>
  <c r="C368"/>
  <c r="F168"/>
  <c r="F95"/>
  <c r="F179"/>
  <c r="C254"/>
  <c r="F110"/>
  <c r="F37"/>
  <c r="F552"/>
  <c r="F126"/>
  <c r="F670"/>
  <c r="F329"/>
  <c r="F30"/>
  <c r="F651"/>
  <c r="C632"/>
  <c r="C590"/>
  <c r="C123"/>
  <c r="C349"/>
  <c r="F33"/>
  <c r="C665"/>
  <c r="F458"/>
  <c r="F382"/>
  <c r="C86"/>
  <c r="F219"/>
  <c r="F230"/>
  <c r="F520"/>
  <c r="C279"/>
  <c r="F409"/>
  <c r="F700"/>
  <c r="C508"/>
  <c r="C522"/>
  <c r="C217"/>
  <c r="F328"/>
  <c r="F298"/>
  <c r="F100"/>
  <c r="F102"/>
  <c r="F492"/>
  <c r="F197"/>
  <c r="F576"/>
  <c r="F454"/>
  <c r="F184"/>
  <c r="C454"/>
  <c r="F579"/>
  <c r="C384"/>
  <c r="C26"/>
  <c r="C92"/>
  <c r="F138"/>
  <c r="F536"/>
  <c r="F203"/>
  <c r="C56"/>
  <c r="C309"/>
  <c r="F88"/>
  <c r="F515"/>
  <c r="F692"/>
  <c r="F456"/>
  <c r="F80"/>
  <c r="F92"/>
  <c r="C697"/>
  <c r="C316"/>
  <c r="C263"/>
  <c r="F288"/>
  <c r="C398"/>
  <c r="C221"/>
  <c r="F376"/>
  <c r="F517"/>
  <c r="F72"/>
  <c r="C500"/>
  <c r="F293"/>
  <c r="F379"/>
  <c r="F652"/>
  <c r="F471"/>
  <c r="C169"/>
  <c r="C565"/>
  <c r="F29"/>
  <c r="C427"/>
  <c r="F400"/>
  <c r="F701"/>
  <c r="C380"/>
  <c r="C319"/>
  <c r="F313"/>
  <c r="C679"/>
  <c r="C389"/>
  <c r="C119"/>
  <c r="F244"/>
  <c r="F346"/>
  <c r="F151"/>
  <c r="C525"/>
  <c r="C284"/>
  <c r="F690"/>
  <c r="C82"/>
  <c r="F660"/>
  <c r="C227"/>
  <c r="F366"/>
  <c r="F235"/>
  <c r="C202"/>
  <c r="C155"/>
  <c r="F653"/>
  <c r="C65"/>
  <c r="C341"/>
  <c r="F627"/>
  <c r="C249"/>
  <c r="F75"/>
  <c r="C515"/>
  <c r="F49"/>
  <c r="C510"/>
  <c r="C519"/>
  <c r="C267"/>
  <c r="F649"/>
  <c r="C73"/>
  <c r="C568"/>
  <c r="C340"/>
  <c r="F158"/>
  <c r="C524"/>
  <c r="C111"/>
  <c r="C113"/>
  <c r="C533"/>
  <c r="C429"/>
  <c r="C308"/>
  <c r="C69"/>
  <c r="F128"/>
  <c r="F189"/>
  <c r="F466"/>
  <c r="C584"/>
  <c r="F66"/>
  <c r="F118"/>
  <c r="C153"/>
  <c r="C647"/>
  <c r="C222"/>
  <c r="F117"/>
  <c r="F205"/>
  <c r="C313"/>
  <c r="F624"/>
  <c r="F704"/>
  <c r="F234"/>
  <c r="C360"/>
  <c r="C494"/>
  <c r="C375"/>
  <c r="C186"/>
  <c r="F250"/>
  <c r="F127"/>
  <c r="C570"/>
  <c r="C378"/>
  <c r="F143"/>
  <c r="C480"/>
  <c r="C583"/>
  <c r="F35"/>
  <c r="F632"/>
  <c r="F438"/>
  <c r="C371"/>
  <c r="F103"/>
  <c r="C416"/>
  <c r="F51"/>
  <c r="C642"/>
  <c r="C366"/>
  <c r="F594"/>
  <c r="C659"/>
  <c r="F60"/>
  <c r="F146"/>
  <c r="F392"/>
  <c r="C430"/>
  <c r="F419"/>
  <c r="C94"/>
  <c r="F555"/>
  <c r="F529"/>
  <c r="F620"/>
  <c r="K135" i="29"/>
  <c r="K162"/>
  <c r="K40"/>
  <c r="K113"/>
  <c r="K35"/>
  <c r="K147"/>
  <c r="K55"/>
  <c r="K150"/>
  <c r="J168"/>
  <c r="J169" s="1"/>
  <c r="J170" s="1"/>
  <c r="K107"/>
  <c r="K163"/>
  <c r="K121"/>
  <c r="C501" i="41"/>
  <c r="C139"/>
  <c r="K22" i="29"/>
  <c r="K63"/>
  <c r="K62"/>
  <c r="K92"/>
  <c r="F416" i="41"/>
  <c r="C445"/>
  <c r="F227"/>
  <c r="F304"/>
  <c r="C301"/>
  <c r="C428"/>
  <c r="F291"/>
  <c r="F621"/>
  <c r="F639"/>
  <c r="F272"/>
  <c r="C189"/>
  <c r="C158"/>
  <c r="F81"/>
  <c r="C33"/>
  <c r="C52"/>
  <c r="C424"/>
  <c r="C255"/>
  <c r="F388"/>
  <c r="C635"/>
  <c r="F477"/>
  <c r="F514"/>
  <c r="C337"/>
  <c r="F262"/>
  <c r="C100"/>
  <c r="F243"/>
  <c r="C608"/>
  <c r="F570"/>
  <c r="C126"/>
  <c r="C598"/>
  <c r="F467"/>
  <c r="F89"/>
  <c r="C654"/>
  <c r="F309"/>
  <c r="C250"/>
  <c r="F165"/>
  <c r="C489"/>
  <c r="C414"/>
  <c r="F535"/>
  <c r="F68"/>
  <c r="F125"/>
  <c r="C463"/>
  <c r="C244"/>
  <c r="C497"/>
  <c r="F659"/>
  <c r="C426"/>
  <c r="F228"/>
  <c r="C181"/>
  <c r="F572"/>
  <c r="F159"/>
  <c r="C251"/>
  <c r="C285"/>
  <c r="C226"/>
  <c r="C631"/>
  <c r="C527"/>
  <c r="C60"/>
  <c r="C528"/>
  <c r="F82"/>
  <c r="C29"/>
  <c r="F308"/>
  <c r="C258"/>
  <c r="F299"/>
  <c r="C521"/>
  <c r="F119"/>
  <c r="F345"/>
  <c r="C657"/>
  <c r="F708"/>
  <c r="F354"/>
  <c r="C45"/>
  <c r="C333"/>
  <c r="F166"/>
  <c r="F198"/>
  <c r="F563"/>
  <c r="C711"/>
  <c r="F213"/>
  <c r="C117"/>
  <c r="F374"/>
  <c r="C666"/>
  <c r="C624"/>
  <c r="F711"/>
  <c r="C312"/>
  <c r="C121"/>
  <c r="F578"/>
  <c r="F577"/>
  <c r="C585"/>
  <c r="F301"/>
  <c r="F609"/>
  <c r="C293"/>
  <c r="C447"/>
  <c r="F421"/>
  <c r="F606"/>
  <c r="C417"/>
  <c r="C658"/>
  <c r="F359"/>
  <c r="F90"/>
  <c r="F336"/>
  <c r="C27"/>
  <c r="F40"/>
  <c r="F487"/>
  <c r="C450"/>
  <c r="F294"/>
  <c r="C264"/>
  <c r="C324"/>
  <c r="C164"/>
  <c r="F27"/>
  <c r="C560"/>
  <c r="C115"/>
  <c r="C535"/>
  <c r="C76"/>
  <c r="C79"/>
  <c r="F45"/>
  <c r="F446"/>
  <c r="F172"/>
  <c r="C275"/>
  <c r="C699"/>
  <c r="F448"/>
  <c r="F191"/>
  <c r="C205"/>
  <c r="F341"/>
  <c r="C514"/>
  <c r="C77"/>
  <c r="C439"/>
  <c r="C682"/>
  <c r="F482"/>
  <c r="C122"/>
  <c r="C595"/>
  <c r="C88"/>
  <c r="C622"/>
  <c r="C403"/>
  <c r="F426"/>
  <c r="F434"/>
  <c r="C197"/>
  <c r="F340"/>
  <c r="C171"/>
  <c r="F306"/>
  <c r="C698"/>
  <c r="C240"/>
  <c r="C290"/>
  <c r="C663"/>
  <c r="C434"/>
  <c r="C38"/>
  <c r="F116"/>
  <c r="C138"/>
  <c r="F242"/>
  <c r="C707"/>
  <c r="C118"/>
  <c r="F275"/>
  <c r="C551"/>
  <c r="C639"/>
  <c r="F296"/>
  <c r="C667"/>
  <c r="F396"/>
  <c r="F86"/>
  <c r="C689"/>
  <c r="F101"/>
  <c r="C347"/>
  <c r="C671"/>
  <c r="F176"/>
  <c r="F332"/>
  <c r="F245"/>
  <c r="F645"/>
  <c r="C462"/>
  <c r="C400"/>
  <c r="F381"/>
  <c r="F43"/>
  <c r="C224"/>
  <c r="F595"/>
  <c r="C311"/>
  <c r="C537"/>
  <c r="F422"/>
  <c r="C190"/>
  <c r="C273"/>
  <c r="F569"/>
  <c r="C596"/>
  <c r="C103"/>
  <c r="C278"/>
  <c r="C616"/>
  <c r="F619"/>
  <c r="F593"/>
  <c r="C649"/>
  <c r="C588"/>
  <c r="F181"/>
  <c r="F170"/>
  <c r="C550"/>
  <c r="C338"/>
  <c r="F122"/>
  <c r="F693"/>
  <c r="C709"/>
  <c r="F67"/>
  <c r="C504"/>
  <c r="F613"/>
  <c r="F635"/>
  <c r="F640"/>
  <c r="C422"/>
  <c r="F432"/>
  <c r="C484"/>
  <c r="C332"/>
  <c r="F650"/>
  <c r="C306"/>
  <c r="F548"/>
  <c r="F478"/>
  <c r="C146"/>
  <c r="C476"/>
  <c r="F267"/>
  <c r="F391"/>
  <c r="F643"/>
  <c r="C379"/>
  <c r="C331"/>
  <c r="C451"/>
  <c r="F147"/>
  <c r="F140"/>
  <c r="F429"/>
  <c r="C239"/>
  <c r="C211"/>
  <c r="F286"/>
  <c r="C641"/>
  <c r="C233"/>
  <c r="F233"/>
  <c r="F407"/>
  <c r="F667"/>
  <c r="C626"/>
  <c r="F318"/>
  <c r="F32"/>
  <c r="F672"/>
  <c r="F249"/>
  <c r="C516"/>
  <c r="F327"/>
  <c r="C195"/>
  <c r="F71"/>
  <c r="F152"/>
  <c r="F59"/>
  <c r="C477"/>
  <c r="C474"/>
  <c r="F344"/>
  <c r="C677"/>
  <c r="C352"/>
  <c r="C329"/>
  <c r="C193"/>
  <c r="C587"/>
  <c r="F149"/>
  <c r="C260"/>
  <c r="C459"/>
  <c r="F357"/>
  <c r="C539"/>
  <c r="C406"/>
  <c r="F453"/>
  <c r="C235"/>
  <c r="C558"/>
  <c r="C252"/>
  <c r="F503"/>
  <c r="C361"/>
  <c r="C269"/>
  <c r="F485"/>
  <c r="F137"/>
  <c r="C582"/>
  <c r="C614"/>
  <c r="C288"/>
  <c r="C323"/>
  <c r="C357"/>
  <c r="F368"/>
  <c r="C383"/>
  <c r="C704"/>
  <c r="C140"/>
  <c r="F389"/>
  <c r="F254"/>
  <c r="C432"/>
  <c r="F210"/>
  <c r="F394"/>
  <c r="C512"/>
  <c r="F598"/>
  <c r="C503"/>
  <c r="C57"/>
  <c r="F236"/>
  <c r="C656"/>
  <c r="F216"/>
  <c r="F538"/>
  <c r="C322"/>
  <c r="F702"/>
  <c r="C469"/>
  <c r="F115"/>
  <c r="F31"/>
  <c r="C80"/>
  <c r="F323"/>
  <c r="C363"/>
  <c r="F342"/>
  <c r="F251"/>
  <c r="C187"/>
  <c r="C165"/>
  <c r="C105"/>
  <c r="C453"/>
  <c r="F463"/>
  <c r="C364"/>
  <c r="C281"/>
  <c r="F664"/>
  <c r="C399"/>
  <c r="F269"/>
  <c r="F339"/>
  <c r="K117" i="29"/>
  <c r="K94"/>
  <c r="K74"/>
  <c r="K79"/>
  <c r="K41"/>
  <c r="K95"/>
  <c r="K110"/>
  <c r="K131"/>
  <c r="K124"/>
  <c r="K144"/>
  <c r="K120"/>
  <c r="K86"/>
  <c r="K102"/>
  <c r="K118"/>
  <c r="K21"/>
  <c r="H168"/>
  <c r="H169" s="1"/>
  <c r="H170" s="1"/>
  <c r="K26"/>
  <c r="K155"/>
  <c r="K60"/>
  <c r="M13" i="54"/>
  <c r="H15"/>
  <c r="I15"/>
  <c r="J14"/>
  <c r="C16"/>
  <c r="D15"/>
  <c r="E14"/>
  <c r="N13" l="1"/>
  <c r="P13" s="1"/>
  <c r="O16"/>
  <c r="A17"/>
  <c r="B12" i="41"/>
  <c r="G12"/>
  <c r="D12"/>
  <c r="L12"/>
  <c r="D21"/>
  <c r="B15"/>
  <c r="K15" s="1"/>
  <c r="L16"/>
  <c r="K38" i="39"/>
  <c r="K39" s="1"/>
  <c r="K40" s="1"/>
  <c r="L20" i="41"/>
  <c r="B20"/>
  <c r="E20" s="1"/>
  <c r="G20"/>
  <c r="D13"/>
  <c r="B13"/>
  <c r="J13" s="1"/>
  <c r="L15"/>
  <c r="G19"/>
  <c r="D15"/>
  <c r="B17"/>
  <c r="I17" s="1"/>
  <c r="D19"/>
  <c r="D16"/>
  <c r="L17"/>
  <c r="G18"/>
  <c r="L14"/>
  <c r="L18"/>
  <c r="L21"/>
  <c r="B18"/>
  <c r="I18" s="1"/>
  <c r="B21"/>
  <c r="K21" s="1"/>
  <c r="D14"/>
  <c r="G16"/>
  <c r="D17"/>
  <c r="B19"/>
  <c r="H19" s="1"/>
  <c r="B14"/>
  <c r="E14" s="1"/>
  <c r="B469"/>
  <c r="D469"/>
  <c r="G469"/>
  <c r="L469"/>
  <c r="D361"/>
  <c r="L361"/>
  <c r="B361"/>
  <c r="G361"/>
  <c r="B677"/>
  <c r="G677"/>
  <c r="D677"/>
  <c r="L677"/>
  <c r="L379"/>
  <c r="B379"/>
  <c r="D379"/>
  <c r="G379"/>
  <c r="G190"/>
  <c r="B190"/>
  <c r="L190"/>
  <c r="D190"/>
  <c r="B667"/>
  <c r="D667"/>
  <c r="L667"/>
  <c r="G667"/>
  <c r="L88"/>
  <c r="G88"/>
  <c r="D88"/>
  <c r="B88"/>
  <c r="B521"/>
  <c r="G521"/>
  <c r="L521"/>
  <c r="D521"/>
  <c r="G251"/>
  <c r="L251"/>
  <c r="B251"/>
  <c r="D251"/>
  <c r="L244"/>
  <c r="G244"/>
  <c r="B244"/>
  <c r="D244"/>
  <c r="B428"/>
  <c r="G428"/>
  <c r="L428"/>
  <c r="D428"/>
  <c r="G583"/>
  <c r="L583"/>
  <c r="B583"/>
  <c r="D583"/>
  <c r="D429"/>
  <c r="G429"/>
  <c r="L429"/>
  <c r="B429"/>
  <c r="G249"/>
  <c r="D249"/>
  <c r="B249"/>
  <c r="L249"/>
  <c r="G565"/>
  <c r="D565"/>
  <c r="L565"/>
  <c r="B565"/>
  <c r="G123"/>
  <c r="L123"/>
  <c r="D123"/>
  <c r="B123"/>
  <c r="L390"/>
  <c r="D390"/>
  <c r="B390"/>
  <c r="G390"/>
  <c r="D201"/>
  <c r="L201"/>
  <c r="G201"/>
  <c r="B201"/>
  <c r="G653"/>
  <c r="L653"/>
  <c r="D653"/>
  <c r="B653"/>
  <c r="B32"/>
  <c r="G32"/>
  <c r="L32"/>
  <c r="D32"/>
  <c r="D302"/>
  <c r="B302"/>
  <c r="L302"/>
  <c r="G302"/>
  <c r="D536"/>
  <c r="B536"/>
  <c r="L536"/>
  <c r="G536"/>
  <c r="L174"/>
  <c r="G174"/>
  <c r="D174"/>
  <c r="B174"/>
  <c r="G694"/>
  <c r="L694"/>
  <c r="D694"/>
  <c r="B694"/>
  <c r="D664"/>
  <c r="B664"/>
  <c r="L664"/>
  <c r="G664"/>
  <c r="D101"/>
  <c r="L101"/>
  <c r="B101"/>
  <c r="G101"/>
  <c r="B526"/>
  <c r="G526"/>
  <c r="D526"/>
  <c r="L526"/>
  <c r="D342"/>
  <c r="B342"/>
  <c r="L342"/>
  <c r="G342"/>
  <c r="D80"/>
  <c r="G80"/>
  <c r="L80"/>
  <c r="B80"/>
  <c r="D656"/>
  <c r="B656"/>
  <c r="L656"/>
  <c r="G656"/>
  <c r="G432"/>
  <c r="D432"/>
  <c r="B432"/>
  <c r="L432"/>
  <c r="D323"/>
  <c r="G323"/>
  <c r="B323"/>
  <c r="L323"/>
  <c r="G211"/>
  <c r="D211"/>
  <c r="L211"/>
  <c r="B211"/>
  <c r="L504"/>
  <c r="G504"/>
  <c r="B504"/>
  <c r="D504"/>
  <c r="B596"/>
  <c r="G596"/>
  <c r="D596"/>
  <c r="L596"/>
  <c r="D118"/>
  <c r="L118"/>
  <c r="G118"/>
  <c r="B118"/>
  <c r="L595"/>
  <c r="B595"/>
  <c r="D595"/>
  <c r="G595"/>
  <c r="D439"/>
  <c r="L439"/>
  <c r="G439"/>
  <c r="B439"/>
  <c r="D79"/>
  <c r="B79"/>
  <c r="G79"/>
  <c r="L79"/>
  <c r="L711"/>
  <c r="B711"/>
  <c r="G711"/>
  <c r="D657"/>
  <c r="G657"/>
  <c r="B657"/>
  <c r="L657"/>
  <c r="L426"/>
  <c r="D426"/>
  <c r="B426"/>
  <c r="G426"/>
  <c r="D414"/>
  <c r="L414"/>
  <c r="G414"/>
  <c r="B414"/>
  <c r="B598"/>
  <c r="D598"/>
  <c r="G598"/>
  <c r="L598"/>
  <c r="D301"/>
  <c r="B301"/>
  <c r="L301"/>
  <c r="G301"/>
  <c r="G430"/>
  <c r="L430"/>
  <c r="D430"/>
  <c r="B430"/>
  <c r="L533"/>
  <c r="B533"/>
  <c r="G533"/>
  <c r="D533"/>
  <c r="D227"/>
  <c r="B227"/>
  <c r="G227"/>
  <c r="L227"/>
  <c r="G263"/>
  <c r="D263"/>
  <c r="L263"/>
  <c r="B263"/>
  <c r="G384"/>
  <c r="B384"/>
  <c r="L384"/>
  <c r="D384"/>
  <c r="L665"/>
  <c r="D665"/>
  <c r="B665"/>
  <c r="G665"/>
  <c r="B592"/>
  <c r="L592"/>
  <c r="G592"/>
  <c r="D592"/>
  <c r="B223"/>
  <c r="L223"/>
  <c r="G223"/>
  <c r="D223"/>
  <c r="K168" i="29"/>
  <c r="K169" s="1"/>
  <c r="K170" s="1"/>
  <c r="G364" i="41"/>
  <c r="B364"/>
  <c r="L364"/>
  <c r="D364"/>
  <c r="L165"/>
  <c r="D165"/>
  <c r="B165"/>
  <c r="G165"/>
  <c r="B363"/>
  <c r="G363"/>
  <c r="L363"/>
  <c r="D363"/>
  <c r="D57"/>
  <c r="L57"/>
  <c r="G57"/>
  <c r="B57"/>
  <c r="D614"/>
  <c r="G614"/>
  <c r="L614"/>
  <c r="B614"/>
  <c r="D269"/>
  <c r="L269"/>
  <c r="B269"/>
  <c r="G269"/>
  <c r="B558"/>
  <c r="D558"/>
  <c r="G558"/>
  <c r="L558"/>
  <c r="L539"/>
  <c r="B539"/>
  <c r="G539"/>
  <c r="D539"/>
  <c r="L352"/>
  <c r="D352"/>
  <c r="B352"/>
  <c r="G352"/>
  <c r="D477"/>
  <c r="B477"/>
  <c r="G477"/>
  <c r="L477"/>
  <c r="D195"/>
  <c r="L195"/>
  <c r="B195"/>
  <c r="G195"/>
  <c r="L641"/>
  <c r="B641"/>
  <c r="G641"/>
  <c r="D641"/>
  <c r="L331"/>
  <c r="G331"/>
  <c r="D331"/>
  <c r="B331"/>
  <c r="B484"/>
  <c r="D484"/>
  <c r="L484"/>
  <c r="G484"/>
  <c r="B709"/>
  <c r="L709"/>
  <c r="G709"/>
  <c r="D709"/>
  <c r="D550"/>
  <c r="L550"/>
  <c r="G550"/>
  <c r="B550"/>
  <c r="B649"/>
  <c r="L649"/>
  <c r="G649"/>
  <c r="D649"/>
  <c r="D278"/>
  <c r="G278"/>
  <c r="L278"/>
  <c r="B278"/>
  <c r="D273"/>
  <c r="B273"/>
  <c r="G273"/>
  <c r="L273"/>
  <c r="B311"/>
  <c r="D311"/>
  <c r="L311"/>
  <c r="G311"/>
  <c r="G347"/>
  <c r="D347"/>
  <c r="B347"/>
  <c r="L347"/>
  <c r="B551"/>
  <c r="L551"/>
  <c r="G551"/>
  <c r="D551"/>
  <c r="G434"/>
  <c r="B434"/>
  <c r="L434"/>
  <c r="D434"/>
  <c r="L698"/>
  <c r="D698"/>
  <c r="B698"/>
  <c r="G698"/>
  <c r="D197"/>
  <c r="L197"/>
  <c r="B197"/>
  <c r="G197"/>
  <c r="B622"/>
  <c r="L622"/>
  <c r="G622"/>
  <c r="D622"/>
  <c r="D514"/>
  <c r="G514"/>
  <c r="B514"/>
  <c r="L514"/>
  <c r="L535"/>
  <c r="B535"/>
  <c r="G535"/>
  <c r="D535"/>
  <c r="B164"/>
  <c r="L164"/>
  <c r="D164"/>
  <c r="G164"/>
  <c r="D450"/>
  <c r="B450"/>
  <c r="G450"/>
  <c r="L450"/>
  <c r="B417"/>
  <c r="G417"/>
  <c r="L417"/>
  <c r="D417"/>
  <c r="L293"/>
  <c r="B293"/>
  <c r="D293"/>
  <c r="G293"/>
  <c r="B117"/>
  <c r="G117"/>
  <c r="L117"/>
  <c r="D117"/>
  <c r="G60"/>
  <c r="L60"/>
  <c r="B60"/>
  <c r="D60"/>
  <c r="G285"/>
  <c r="L285"/>
  <c r="D285"/>
  <c r="B285"/>
  <c r="B181"/>
  <c r="L181"/>
  <c r="G181"/>
  <c r="D181"/>
  <c r="G497"/>
  <c r="B497"/>
  <c r="D497"/>
  <c r="L497"/>
  <c r="L635"/>
  <c r="G635"/>
  <c r="D635"/>
  <c r="B635"/>
  <c r="B52"/>
  <c r="G52"/>
  <c r="L52"/>
  <c r="D52"/>
  <c r="D189"/>
  <c r="L189"/>
  <c r="G189"/>
  <c r="B189"/>
  <c r="B501"/>
  <c r="G501"/>
  <c r="D501"/>
  <c r="L501"/>
  <c r="I16"/>
  <c r="K16"/>
  <c r="E16"/>
  <c r="H16"/>
  <c r="J16"/>
  <c r="G94"/>
  <c r="L94"/>
  <c r="D94"/>
  <c r="B94"/>
  <c r="L366"/>
  <c r="D366"/>
  <c r="B366"/>
  <c r="G366"/>
  <c r="G378"/>
  <c r="L378"/>
  <c r="B378"/>
  <c r="D378"/>
  <c r="L186"/>
  <c r="D186"/>
  <c r="B186"/>
  <c r="G186"/>
  <c r="G153"/>
  <c r="B153"/>
  <c r="D153"/>
  <c r="L153"/>
  <c r="D308"/>
  <c r="L308"/>
  <c r="G308"/>
  <c r="B308"/>
  <c r="G111"/>
  <c r="D111"/>
  <c r="L111"/>
  <c r="B111"/>
  <c r="D568"/>
  <c r="B568"/>
  <c r="G568"/>
  <c r="L568"/>
  <c r="B519"/>
  <c r="L519"/>
  <c r="G519"/>
  <c r="D519"/>
  <c r="L65"/>
  <c r="G65"/>
  <c r="B65"/>
  <c r="D65"/>
  <c r="G82"/>
  <c r="L82"/>
  <c r="B82"/>
  <c r="D82"/>
  <c r="L389"/>
  <c r="B389"/>
  <c r="G389"/>
  <c r="D389"/>
  <c r="G380"/>
  <c r="B380"/>
  <c r="L380"/>
  <c r="D380"/>
  <c r="G398"/>
  <c r="B398"/>
  <c r="L398"/>
  <c r="D398"/>
  <c r="G697"/>
  <c r="B697"/>
  <c r="L697"/>
  <c r="D697"/>
  <c r="D56"/>
  <c r="G56"/>
  <c r="B56"/>
  <c r="L56"/>
  <c r="B92"/>
  <c r="D92"/>
  <c r="G92"/>
  <c r="L92"/>
  <c r="L454"/>
  <c r="G454"/>
  <c r="D454"/>
  <c r="B454"/>
  <c r="G508"/>
  <c r="D508"/>
  <c r="L508"/>
  <c r="B508"/>
  <c r="G349"/>
  <c r="L349"/>
  <c r="D349"/>
  <c r="B349"/>
  <c r="B254"/>
  <c r="D254"/>
  <c r="G254"/>
  <c r="L254"/>
  <c r="L368"/>
  <c r="B368"/>
  <c r="D368"/>
  <c r="G368"/>
  <c r="L30"/>
  <c r="G30"/>
  <c r="D30"/>
  <c r="B30"/>
  <c r="B629"/>
  <c r="G629"/>
  <c r="D629"/>
  <c r="L629"/>
  <c r="D492"/>
  <c r="B492"/>
  <c r="L492"/>
  <c r="G492"/>
  <c r="L135"/>
  <c r="D135"/>
  <c r="G135"/>
  <c r="B135"/>
  <c r="B356"/>
  <c r="D356"/>
  <c r="G356"/>
  <c r="L356"/>
  <c r="D358"/>
  <c r="L358"/>
  <c r="G358"/>
  <c r="B358"/>
  <c r="L593"/>
  <c r="B593"/>
  <c r="G593"/>
  <c r="D593"/>
  <c r="B231"/>
  <c r="L231"/>
  <c r="D231"/>
  <c r="G231"/>
  <c r="L97"/>
  <c r="G97"/>
  <c r="D97"/>
  <c r="B97"/>
  <c r="B374"/>
  <c r="D374"/>
  <c r="L374"/>
  <c r="G374"/>
  <c r="B395"/>
  <c r="G395"/>
  <c r="D395"/>
  <c r="L395"/>
  <c r="D22"/>
  <c r="L22"/>
  <c r="G22"/>
  <c r="B22"/>
  <c r="L645"/>
  <c r="D645"/>
  <c r="B645"/>
  <c r="G645"/>
  <c r="L137"/>
  <c r="G137"/>
  <c r="B137"/>
  <c r="D137"/>
  <c r="B680"/>
  <c r="G680"/>
  <c r="D680"/>
  <c r="L680"/>
  <c r="G48"/>
  <c r="B48"/>
  <c r="D48"/>
  <c r="L48"/>
  <c r="L373"/>
  <c r="G373"/>
  <c r="B373"/>
  <c r="D373"/>
  <c r="D386"/>
  <c r="B386"/>
  <c r="L386"/>
  <c r="G386"/>
  <c r="L410"/>
  <c r="D410"/>
  <c r="G410"/>
  <c r="B410"/>
  <c r="B310"/>
  <c r="D310"/>
  <c r="L310"/>
  <c r="G310"/>
  <c r="D529"/>
  <c r="G529"/>
  <c r="L529"/>
  <c r="B529"/>
  <c r="D350"/>
  <c r="G350"/>
  <c r="L350"/>
  <c r="B350"/>
  <c r="G133"/>
  <c r="B133"/>
  <c r="L133"/>
  <c r="D133"/>
  <c r="D78"/>
  <c r="L78"/>
  <c r="B78"/>
  <c r="G78"/>
  <c r="G612"/>
  <c r="D612"/>
  <c r="L612"/>
  <c r="B612"/>
  <c r="B498"/>
  <c r="D498"/>
  <c r="L498"/>
  <c r="G498"/>
  <c r="B218"/>
  <c r="G218"/>
  <c r="D218"/>
  <c r="L218"/>
  <c r="D607"/>
  <c r="G607"/>
  <c r="L607"/>
  <c r="B607"/>
  <c r="B317"/>
  <c r="G317"/>
  <c r="L317"/>
  <c r="D317"/>
  <c r="G98"/>
  <c r="L98"/>
  <c r="D98"/>
  <c r="B98"/>
  <c r="D144"/>
  <c r="B144"/>
  <c r="L144"/>
  <c r="G144"/>
  <c r="B672"/>
  <c r="L672"/>
  <c r="D672"/>
  <c r="G672"/>
  <c r="L114"/>
  <c r="D114"/>
  <c r="G114"/>
  <c r="B114"/>
  <c r="B262"/>
  <c r="G262"/>
  <c r="D262"/>
  <c r="L262"/>
  <c r="B150"/>
  <c r="D150"/>
  <c r="G150"/>
  <c r="L150"/>
  <c r="L327"/>
  <c r="G327"/>
  <c r="D327"/>
  <c r="B327"/>
  <c r="B418"/>
  <c r="L418"/>
  <c r="D418"/>
  <c r="G418"/>
  <c r="D692"/>
  <c r="B692"/>
  <c r="L692"/>
  <c r="G692"/>
  <c r="L192"/>
  <c r="G192"/>
  <c r="D192"/>
  <c r="B192"/>
  <c r="L621"/>
  <c r="D621"/>
  <c r="B621"/>
  <c r="G621"/>
  <c r="L24"/>
  <c r="B24"/>
  <c r="G24"/>
  <c r="D24"/>
  <c r="G68"/>
  <c r="L68"/>
  <c r="B68"/>
  <c r="D68"/>
  <c r="L473"/>
  <c r="D473"/>
  <c r="G473"/>
  <c r="B473"/>
  <c r="D272"/>
  <c r="B272"/>
  <c r="L272"/>
  <c r="G272"/>
  <c r="D178"/>
  <c r="L178"/>
  <c r="G178"/>
  <c r="B178"/>
  <c r="B423"/>
  <c r="D423"/>
  <c r="L423"/>
  <c r="G423"/>
  <c r="L242"/>
  <c r="D242"/>
  <c r="G242"/>
  <c r="B242"/>
  <c r="G601"/>
  <c r="B601"/>
  <c r="D601"/>
  <c r="L601"/>
  <c r="G461"/>
  <c r="L461"/>
  <c r="D461"/>
  <c r="B461"/>
  <c r="G104"/>
  <c r="D104"/>
  <c r="L104"/>
  <c r="B104"/>
  <c r="L625"/>
  <c r="B625"/>
  <c r="G625"/>
  <c r="D625"/>
  <c r="D335"/>
  <c r="B335"/>
  <c r="G335"/>
  <c r="L335"/>
  <c r="L402"/>
  <c r="G402"/>
  <c r="B402"/>
  <c r="D402"/>
  <c r="B669"/>
  <c r="L669"/>
  <c r="G669"/>
  <c r="D669"/>
  <c r="L191"/>
  <c r="B191"/>
  <c r="D191"/>
  <c r="G191"/>
  <c r="G321"/>
  <c r="L321"/>
  <c r="D321"/>
  <c r="B321"/>
  <c r="B160"/>
  <c r="G160"/>
  <c r="L160"/>
  <c r="D160"/>
  <c r="D298"/>
  <c r="L298"/>
  <c r="G298"/>
  <c r="B298"/>
  <c r="G157"/>
  <c r="L157"/>
  <c r="B157"/>
  <c r="D157"/>
  <c r="G348"/>
  <c r="D348"/>
  <c r="B348"/>
  <c r="L348"/>
  <c r="B478"/>
  <c r="G478"/>
  <c r="L478"/>
  <c r="D478"/>
  <c r="B243"/>
  <c r="G243"/>
  <c r="L243"/>
  <c r="D243"/>
  <c r="B703"/>
  <c r="L703"/>
  <c r="D703"/>
  <c r="G703"/>
  <c r="L85"/>
  <c r="G85"/>
  <c r="B85"/>
  <c r="D85"/>
  <c r="G84"/>
  <c r="B84"/>
  <c r="L84"/>
  <c r="D84"/>
  <c r="B591"/>
  <c r="D591"/>
  <c r="G591"/>
  <c r="L591"/>
  <c r="D210"/>
  <c r="G210"/>
  <c r="L210"/>
  <c r="B210"/>
  <c r="D120"/>
  <c r="B120"/>
  <c r="G120"/>
  <c r="L120"/>
  <c r="L388"/>
  <c r="B388"/>
  <c r="D388"/>
  <c r="G388"/>
  <c r="L381"/>
  <c r="D381"/>
  <c r="G381"/>
  <c r="B381"/>
  <c r="D64"/>
  <c r="B64"/>
  <c r="G64"/>
  <c r="L64"/>
  <c r="D89"/>
  <c r="L89"/>
  <c r="G89"/>
  <c r="B89"/>
  <c r="L176"/>
  <c r="G176"/>
  <c r="D176"/>
  <c r="B176"/>
  <c r="D470"/>
  <c r="B470"/>
  <c r="L470"/>
  <c r="G470"/>
  <c r="G646"/>
  <c r="B646"/>
  <c r="D646"/>
  <c r="L646"/>
  <c r="G37"/>
  <c r="L37"/>
  <c r="B37"/>
  <c r="D37"/>
  <c r="B420"/>
  <c r="D420"/>
  <c r="G420"/>
  <c r="L420"/>
  <c r="B481"/>
  <c r="D481"/>
  <c r="G481"/>
  <c r="L481"/>
  <c r="L54"/>
  <c r="G54"/>
  <c r="D54"/>
  <c r="B54"/>
  <c r="B58"/>
  <c r="D58"/>
  <c r="G58"/>
  <c r="L58"/>
  <c r="D297"/>
  <c r="L297"/>
  <c r="B297"/>
  <c r="G297"/>
  <c r="L684"/>
  <c r="B684"/>
  <c r="D684"/>
  <c r="G684"/>
  <c r="G412"/>
  <c r="B412"/>
  <c r="L412"/>
  <c r="D412"/>
  <c r="L545"/>
  <c r="G545"/>
  <c r="B545"/>
  <c r="D545"/>
  <c r="G691"/>
  <c r="D691"/>
  <c r="L691"/>
  <c r="B691"/>
  <c r="D70"/>
  <c r="G70"/>
  <c r="B70"/>
  <c r="L70"/>
  <c r="L408"/>
  <c r="G408"/>
  <c r="D408"/>
  <c r="B408"/>
  <c r="L253"/>
  <c r="G253"/>
  <c r="D253"/>
  <c r="B253"/>
  <c r="D438"/>
  <c r="B438"/>
  <c r="L438"/>
  <c r="G438"/>
  <c r="B23"/>
  <c r="L23"/>
  <c r="G23"/>
  <c r="D23"/>
  <c r="B499"/>
  <c r="L499"/>
  <c r="D499"/>
  <c r="G499"/>
  <c r="L695"/>
  <c r="B695"/>
  <c r="D695"/>
  <c r="G695"/>
  <c r="B615"/>
  <c r="D615"/>
  <c r="L615"/>
  <c r="G615"/>
  <c r="L655"/>
  <c r="B655"/>
  <c r="G655"/>
  <c r="D655"/>
  <c r="G81"/>
  <c r="D81"/>
  <c r="L81"/>
  <c r="B81"/>
  <c r="D247"/>
  <c r="G247"/>
  <c r="B247"/>
  <c r="L247"/>
  <c r="G257"/>
  <c r="L257"/>
  <c r="D257"/>
  <c r="B257"/>
  <c r="B404"/>
  <c r="G404"/>
  <c r="D404"/>
  <c r="L404"/>
  <c r="G485"/>
  <c r="L485"/>
  <c r="D485"/>
  <c r="B485"/>
  <c r="L693"/>
  <c r="G693"/>
  <c r="D693"/>
  <c r="B693"/>
  <c r="L351"/>
  <c r="D351"/>
  <c r="B351"/>
  <c r="G351"/>
  <c r="G182"/>
  <c r="L182"/>
  <c r="D182"/>
  <c r="B182"/>
  <c r="D203"/>
  <c r="L203"/>
  <c r="G203"/>
  <c r="B203"/>
  <c r="B589"/>
  <c r="D589"/>
  <c r="G589"/>
  <c r="L589"/>
  <c r="B136"/>
  <c r="G136"/>
  <c r="D136"/>
  <c r="L136"/>
  <c r="L355"/>
  <c r="D355"/>
  <c r="B355"/>
  <c r="G355"/>
  <c r="L42"/>
  <c r="B42"/>
  <c r="G42"/>
  <c r="D42"/>
  <c r="G162"/>
  <c r="B162"/>
  <c r="L162"/>
  <c r="D162"/>
  <c r="B256"/>
  <c r="G256"/>
  <c r="L256"/>
  <c r="D256"/>
  <c r="G148"/>
  <c r="B148"/>
  <c r="D148"/>
  <c r="L148"/>
  <c r="G708"/>
  <c r="L708"/>
  <c r="B708"/>
  <c r="D708"/>
  <c r="G354"/>
  <c r="L354"/>
  <c r="B354"/>
  <c r="D354"/>
  <c r="D357"/>
  <c r="L357"/>
  <c r="G357"/>
  <c r="B357"/>
  <c r="B476"/>
  <c r="G476"/>
  <c r="L476"/>
  <c r="D476"/>
  <c r="D682"/>
  <c r="B682"/>
  <c r="G682"/>
  <c r="L682"/>
  <c r="D115"/>
  <c r="B115"/>
  <c r="L115"/>
  <c r="G115"/>
  <c r="L624"/>
  <c r="B624"/>
  <c r="D624"/>
  <c r="G624"/>
  <c r="B371"/>
  <c r="D371"/>
  <c r="G371"/>
  <c r="L371"/>
  <c r="L524"/>
  <c r="B524"/>
  <c r="D524"/>
  <c r="G524"/>
  <c r="E17"/>
  <c r="G219"/>
  <c r="L219"/>
  <c r="D219"/>
  <c r="B219"/>
  <c r="D444"/>
  <c r="G444"/>
  <c r="B444"/>
  <c r="L444"/>
  <c r="G465"/>
  <c r="B465"/>
  <c r="L465"/>
  <c r="D465"/>
  <c r="L518"/>
  <c r="D518"/>
  <c r="G518"/>
  <c r="B518"/>
  <c r="B452"/>
  <c r="D452"/>
  <c r="L452"/>
  <c r="G452"/>
  <c r="D382"/>
  <c r="B382"/>
  <c r="G382"/>
  <c r="L382"/>
  <c r="B661"/>
  <c r="G661"/>
  <c r="D661"/>
  <c r="L661"/>
  <c r="L506"/>
  <c r="G506"/>
  <c r="B506"/>
  <c r="D506"/>
  <c r="D405"/>
  <c r="G405"/>
  <c r="L405"/>
  <c r="B405"/>
  <c r="G393"/>
  <c r="L393"/>
  <c r="D393"/>
  <c r="B393"/>
  <c r="D93"/>
  <c r="L93"/>
  <c r="B93"/>
  <c r="G93"/>
  <c r="B650"/>
  <c r="G650"/>
  <c r="D650"/>
  <c r="L650"/>
  <c r="D304"/>
  <c r="L304"/>
  <c r="B304"/>
  <c r="G304"/>
  <c r="D232"/>
  <c r="G232"/>
  <c r="L232"/>
  <c r="B232"/>
  <c r="B188"/>
  <c r="L188"/>
  <c r="G188"/>
  <c r="D188"/>
  <c r="D34"/>
  <c r="G34"/>
  <c r="L34"/>
  <c r="B34"/>
  <c r="L415"/>
  <c r="B415"/>
  <c r="D415"/>
  <c r="G415"/>
  <c r="D289"/>
  <c r="L289"/>
  <c r="G289"/>
  <c r="B289"/>
  <c r="D241"/>
  <c r="G241"/>
  <c r="L241"/>
  <c r="B241"/>
  <c r="L553"/>
  <c r="G553"/>
  <c r="B553"/>
  <c r="D553"/>
  <c r="L637"/>
  <c r="G637"/>
  <c r="B637"/>
  <c r="D637"/>
  <c r="G49"/>
  <c r="L49"/>
  <c r="B49"/>
  <c r="D49"/>
  <c r="B530"/>
  <c r="D530"/>
  <c r="G530"/>
  <c r="L530"/>
  <c r="D200"/>
  <c r="B200"/>
  <c r="L200"/>
  <c r="G200"/>
  <c r="G681"/>
  <c r="B681"/>
  <c r="L681"/>
  <c r="D681"/>
  <c r="G230"/>
  <c r="D230"/>
  <c r="L230"/>
  <c r="B230"/>
  <c r="D216"/>
  <c r="L216"/>
  <c r="G216"/>
  <c r="B216"/>
  <c r="B460"/>
  <c r="D460"/>
  <c r="L460"/>
  <c r="G460"/>
  <c r="G314"/>
  <c r="B314"/>
  <c r="L314"/>
  <c r="D314"/>
  <c r="L448"/>
  <c r="B448"/>
  <c r="D448"/>
  <c r="G448"/>
  <c r="L548"/>
  <c r="G548"/>
  <c r="B548"/>
  <c r="D548"/>
  <c r="B678"/>
  <c r="G678"/>
  <c r="L678"/>
  <c r="D678"/>
  <c r="D630"/>
  <c r="B630"/>
  <c r="G630"/>
  <c r="L630"/>
  <c r="G643"/>
  <c r="D643"/>
  <c r="L643"/>
  <c r="B643"/>
  <c r="B648"/>
  <c r="G648"/>
  <c r="D648"/>
  <c r="L648"/>
  <c r="L467"/>
  <c r="D467"/>
  <c r="G467"/>
  <c r="B467"/>
  <c r="D274"/>
  <c r="G274"/>
  <c r="B274"/>
  <c r="L274"/>
  <c r="G644"/>
  <c r="B644"/>
  <c r="L644"/>
  <c r="D644"/>
  <c r="G561"/>
  <c r="B561"/>
  <c r="D561"/>
  <c r="L561"/>
  <c r="D172"/>
  <c r="L172"/>
  <c r="B172"/>
  <c r="G172"/>
  <c r="D127"/>
  <c r="G127"/>
  <c r="L127"/>
  <c r="B127"/>
  <c r="G280"/>
  <c r="D280"/>
  <c r="L280"/>
  <c r="B280"/>
  <c r="B468"/>
  <c r="L468"/>
  <c r="G468"/>
  <c r="D468"/>
  <c r="B441"/>
  <c r="D441"/>
  <c r="G441"/>
  <c r="L441"/>
  <c r="G213"/>
  <c r="L213"/>
  <c r="D213"/>
  <c r="B213"/>
  <c r="L443"/>
  <c r="B443"/>
  <c r="G443"/>
  <c r="D443"/>
  <c r="G116"/>
  <c r="D116"/>
  <c r="L116"/>
  <c r="B116"/>
  <c r="B225"/>
  <c r="G225"/>
  <c r="L225"/>
  <c r="D225"/>
  <c r="L209"/>
  <c r="D209"/>
  <c r="G209"/>
  <c r="B209"/>
  <c r="G326"/>
  <c r="L326"/>
  <c r="B326"/>
  <c r="D326"/>
  <c r="L523"/>
  <c r="D523"/>
  <c r="B523"/>
  <c r="G523"/>
  <c r="L391"/>
  <c r="D391"/>
  <c r="B391"/>
  <c r="G391"/>
  <c r="B159"/>
  <c r="G159"/>
  <c r="L159"/>
  <c r="D159"/>
  <c r="L132"/>
  <c r="B132"/>
  <c r="G132"/>
  <c r="D132"/>
  <c r="D334"/>
  <c r="G334"/>
  <c r="L334"/>
  <c r="B334"/>
  <c r="B315"/>
  <c r="D315"/>
  <c r="G315"/>
  <c r="L315"/>
  <c r="D421"/>
  <c r="G421"/>
  <c r="L421"/>
  <c r="B421"/>
  <c r="L212"/>
  <c r="B212"/>
  <c r="G212"/>
  <c r="D212"/>
  <c r="D471"/>
  <c r="B471"/>
  <c r="L471"/>
  <c r="G471"/>
  <c r="G206"/>
  <c r="D206"/>
  <c r="L206"/>
  <c r="B206"/>
  <c r="D134"/>
  <c r="G134"/>
  <c r="L134"/>
  <c r="B134"/>
  <c r="G149"/>
  <c r="L149"/>
  <c r="B149"/>
  <c r="D149"/>
  <c r="D387"/>
  <c r="G387"/>
  <c r="B387"/>
  <c r="L387"/>
  <c r="L662"/>
  <c r="G662"/>
  <c r="B662"/>
  <c r="D662"/>
  <c r="D686"/>
  <c r="G686"/>
  <c r="L686"/>
  <c r="B686"/>
  <c r="D475"/>
  <c r="L475"/>
  <c r="G475"/>
  <c r="B475"/>
  <c r="G102"/>
  <c r="L102"/>
  <c r="B102"/>
  <c r="D102"/>
  <c r="G346"/>
  <c r="B346"/>
  <c r="L346"/>
  <c r="D346"/>
  <c r="G266"/>
  <c r="D266"/>
  <c r="B266"/>
  <c r="L266"/>
  <c r="D151"/>
  <c r="G151"/>
  <c r="L151"/>
  <c r="B151"/>
  <c r="G385"/>
  <c r="D385"/>
  <c r="B385"/>
  <c r="L385"/>
  <c r="B44"/>
  <c r="G44"/>
  <c r="L44"/>
  <c r="D44"/>
  <c r="L633"/>
  <c r="B633"/>
  <c r="G633"/>
  <c r="D633"/>
  <c r="B282"/>
  <c r="G282"/>
  <c r="D282"/>
  <c r="L282"/>
  <c r="B604"/>
  <c r="L604"/>
  <c r="D604"/>
  <c r="G604"/>
  <c r="L573"/>
  <c r="D573"/>
  <c r="B573"/>
  <c r="G573"/>
  <c r="G407"/>
  <c r="B407"/>
  <c r="D407"/>
  <c r="L407"/>
  <c r="G145"/>
  <c r="B145"/>
  <c r="L145"/>
  <c r="D145"/>
  <c r="D544"/>
  <c r="G544"/>
  <c r="L544"/>
  <c r="B544"/>
  <c r="G557"/>
  <c r="L557"/>
  <c r="B557"/>
  <c r="D557"/>
  <c r="B532"/>
  <c r="G532"/>
  <c r="D532"/>
  <c r="L532"/>
  <c r="D392"/>
  <c r="L392"/>
  <c r="B392"/>
  <c r="G392"/>
  <c r="B486"/>
  <c r="L486"/>
  <c r="G486"/>
  <c r="D486"/>
  <c r="D700"/>
  <c r="L700"/>
  <c r="G700"/>
  <c r="B700"/>
  <c r="D399"/>
  <c r="B399"/>
  <c r="L399"/>
  <c r="G399"/>
  <c r="L503"/>
  <c r="G503"/>
  <c r="D503"/>
  <c r="B503"/>
  <c r="D582"/>
  <c r="G582"/>
  <c r="B582"/>
  <c r="L582"/>
  <c r="B587"/>
  <c r="G587"/>
  <c r="L587"/>
  <c r="D587"/>
  <c r="D306"/>
  <c r="G306"/>
  <c r="L306"/>
  <c r="B306"/>
  <c r="G400"/>
  <c r="B400"/>
  <c r="D400"/>
  <c r="L400"/>
  <c r="L138"/>
  <c r="D138"/>
  <c r="G138"/>
  <c r="B138"/>
  <c r="L324"/>
  <c r="B324"/>
  <c r="D324"/>
  <c r="G324"/>
  <c r="D527"/>
  <c r="G527"/>
  <c r="B527"/>
  <c r="L527"/>
  <c r="B250"/>
  <c r="L250"/>
  <c r="G250"/>
  <c r="D250"/>
  <c r="D337"/>
  <c r="B337"/>
  <c r="G337"/>
  <c r="L337"/>
  <c r="D642"/>
  <c r="G642"/>
  <c r="L642"/>
  <c r="B642"/>
  <c r="G375"/>
  <c r="D375"/>
  <c r="L375"/>
  <c r="B375"/>
  <c r="B73"/>
  <c r="D73"/>
  <c r="L73"/>
  <c r="G73"/>
  <c r="L679"/>
  <c r="D679"/>
  <c r="G679"/>
  <c r="B679"/>
  <c r="B26"/>
  <c r="D26"/>
  <c r="G26"/>
  <c r="L26"/>
  <c r="L372"/>
  <c r="G372"/>
  <c r="B372"/>
  <c r="D372"/>
  <c r="B163"/>
  <c r="D163"/>
  <c r="L163"/>
  <c r="G163"/>
  <c r="L531"/>
  <c r="B531"/>
  <c r="G531"/>
  <c r="D531"/>
  <c r="D710"/>
  <c r="G710"/>
  <c r="B710"/>
  <c r="L710"/>
  <c r="D141"/>
  <c r="B141"/>
  <c r="G141"/>
  <c r="L141"/>
  <c r="B493"/>
  <c r="L493"/>
  <c r="G493"/>
  <c r="D493"/>
  <c r="L668"/>
  <c r="G668"/>
  <c r="B668"/>
  <c r="D668"/>
  <c r="B59"/>
  <c r="G59"/>
  <c r="L59"/>
  <c r="D59"/>
  <c r="D704"/>
  <c r="B704"/>
  <c r="L704"/>
  <c r="G704"/>
  <c r="D193"/>
  <c r="L193"/>
  <c r="G193"/>
  <c r="B193"/>
  <c r="G224"/>
  <c r="D224"/>
  <c r="L224"/>
  <c r="B224"/>
  <c r="G689"/>
  <c r="L689"/>
  <c r="B689"/>
  <c r="D689"/>
  <c r="B171"/>
  <c r="G171"/>
  <c r="D171"/>
  <c r="L171"/>
  <c r="G275"/>
  <c r="L275"/>
  <c r="D275"/>
  <c r="B275"/>
  <c r="B264"/>
  <c r="G264"/>
  <c r="D264"/>
  <c r="L264"/>
  <c r="D121"/>
  <c r="B121"/>
  <c r="L121"/>
  <c r="G121"/>
  <c r="B652"/>
  <c r="L652"/>
  <c r="D652"/>
  <c r="G652"/>
  <c r="L291"/>
  <c r="D291"/>
  <c r="G291"/>
  <c r="B291"/>
  <c r="D377"/>
  <c r="L377"/>
  <c r="B377"/>
  <c r="G377"/>
  <c r="B586"/>
  <c r="L586"/>
  <c r="D586"/>
  <c r="G586"/>
  <c r="L670"/>
  <c r="D670"/>
  <c r="B670"/>
  <c r="G670"/>
  <c r="L131"/>
  <c r="B131"/>
  <c r="G131"/>
  <c r="D131"/>
  <c r="B511"/>
  <c r="G511"/>
  <c r="D511"/>
  <c r="L511"/>
  <c r="B66"/>
  <c r="D66"/>
  <c r="L66"/>
  <c r="G66"/>
  <c r="L611"/>
  <c r="D611"/>
  <c r="G611"/>
  <c r="B611"/>
  <c r="B109"/>
  <c r="G109"/>
  <c r="D109"/>
  <c r="L109"/>
  <c r="B701"/>
  <c r="G701"/>
  <c r="D701"/>
  <c r="L701"/>
  <c r="D166"/>
  <c r="L166"/>
  <c r="G166"/>
  <c r="B166"/>
  <c r="G183"/>
  <c r="D183"/>
  <c r="L183"/>
  <c r="B183"/>
  <c r="B299"/>
  <c r="G299"/>
  <c r="L299"/>
  <c r="D299"/>
  <c r="D636"/>
  <c r="B636"/>
  <c r="L636"/>
  <c r="G636"/>
  <c r="G179"/>
  <c r="L179"/>
  <c r="D179"/>
  <c r="B179"/>
  <c r="G502"/>
  <c r="L502"/>
  <c r="D502"/>
  <c r="B502"/>
  <c r="G177"/>
  <c r="D177"/>
  <c r="B177"/>
  <c r="L177"/>
  <c r="G491"/>
  <c r="B491"/>
  <c r="L491"/>
  <c r="D491"/>
  <c r="B676"/>
  <c r="G676"/>
  <c r="D676"/>
  <c r="L676"/>
  <c r="D696"/>
  <c r="L696"/>
  <c r="G696"/>
  <c r="B696"/>
  <c r="G248"/>
  <c r="L248"/>
  <c r="D248"/>
  <c r="B248"/>
  <c r="B112"/>
  <c r="G112"/>
  <c r="L112"/>
  <c r="D112"/>
  <c r="L107"/>
  <c r="B107"/>
  <c r="D107"/>
  <c r="G107"/>
  <c r="D277"/>
  <c r="B277"/>
  <c r="L277"/>
  <c r="G277"/>
  <c r="D170"/>
  <c r="B170"/>
  <c r="G170"/>
  <c r="L170"/>
  <c r="D547"/>
  <c r="B547"/>
  <c r="G547"/>
  <c r="L547"/>
  <c r="D28"/>
  <c r="G28"/>
  <c r="B28"/>
  <c r="L28"/>
  <c r="L594"/>
  <c r="G594"/>
  <c r="D594"/>
  <c r="B594"/>
  <c r="L466"/>
  <c r="B466"/>
  <c r="D466"/>
  <c r="G466"/>
  <c r="D276"/>
  <c r="B276"/>
  <c r="L276"/>
  <c r="G276"/>
  <c r="B344"/>
  <c r="D344"/>
  <c r="G344"/>
  <c r="L344"/>
  <c r="G409"/>
  <c r="L409"/>
  <c r="D409"/>
  <c r="B409"/>
  <c r="G83"/>
  <c r="D83"/>
  <c r="B83"/>
  <c r="L83"/>
  <c r="L143"/>
  <c r="D143"/>
  <c r="G143"/>
  <c r="B143"/>
  <c r="L613"/>
  <c r="G613"/>
  <c r="B613"/>
  <c r="D613"/>
  <c r="D75"/>
  <c r="B75"/>
  <c r="L75"/>
  <c r="G75"/>
  <c r="D540"/>
  <c r="B540"/>
  <c r="L540"/>
  <c r="G540"/>
  <c r="D600"/>
  <c r="G600"/>
  <c r="L600"/>
  <c r="B600"/>
  <c r="L99"/>
  <c r="B99"/>
  <c r="D99"/>
  <c r="G99"/>
  <c r="G283"/>
  <c r="D283"/>
  <c r="L283"/>
  <c r="B283"/>
  <c r="B36"/>
  <c r="D36"/>
  <c r="G36"/>
  <c r="L36"/>
  <c r="B367"/>
  <c r="G367"/>
  <c r="D367"/>
  <c r="L367"/>
  <c r="G41"/>
  <c r="B41"/>
  <c r="D41"/>
  <c r="L41"/>
  <c r="L110"/>
  <c r="B110"/>
  <c r="D110"/>
  <c r="G110"/>
  <c r="G437"/>
  <c r="L437"/>
  <c r="D437"/>
  <c r="B437"/>
  <c r="G147"/>
  <c r="B147"/>
  <c r="L147"/>
  <c r="D147"/>
  <c r="G196"/>
  <c r="L196"/>
  <c r="D196"/>
  <c r="B196"/>
  <c r="D513"/>
  <c r="L513"/>
  <c r="B513"/>
  <c r="G513"/>
  <c r="B185"/>
  <c r="D185"/>
  <c r="L185"/>
  <c r="G185"/>
  <c r="B397"/>
  <c r="L397"/>
  <c r="D397"/>
  <c r="G397"/>
  <c r="B365"/>
  <c r="L365"/>
  <c r="G365"/>
  <c r="D365"/>
  <c r="B35"/>
  <c r="L35"/>
  <c r="D35"/>
  <c r="G35"/>
  <c r="D609"/>
  <c r="G609"/>
  <c r="B609"/>
  <c r="L609"/>
  <c r="B330"/>
  <c r="G330"/>
  <c r="L330"/>
  <c r="D330"/>
  <c r="G180"/>
  <c r="L180"/>
  <c r="D180"/>
  <c r="B180"/>
  <c r="L394"/>
  <c r="B394"/>
  <c r="G394"/>
  <c r="D394"/>
  <c r="G353"/>
  <c r="L353"/>
  <c r="D353"/>
  <c r="B353"/>
  <c r="D618"/>
  <c r="B618"/>
  <c r="L618"/>
  <c r="G618"/>
  <c r="D128"/>
  <c r="B128"/>
  <c r="L128"/>
  <c r="G128"/>
  <c r="D74"/>
  <c r="G74"/>
  <c r="L74"/>
  <c r="B74"/>
  <c r="G237"/>
  <c r="B237"/>
  <c r="D237"/>
  <c r="L237"/>
  <c r="L517"/>
  <c r="D517"/>
  <c r="G517"/>
  <c r="B517"/>
  <c r="D67"/>
  <c r="G67"/>
  <c r="L67"/>
  <c r="B67"/>
  <c r="L577"/>
  <c r="D577"/>
  <c r="B577"/>
  <c r="G577"/>
  <c r="D569"/>
  <c r="L569"/>
  <c r="G569"/>
  <c r="B569"/>
  <c r="D483"/>
  <c r="L483"/>
  <c r="G483"/>
  <c r="B483"/>
  <c r="G606"/>
  <c r="L606"/>
  <c r="B606"/>
  <c r="D606"/>
  <c r="D376"/>
  <c r="L376"/>
  <c r="G376"/>
  <c r="B376"/>
  <c r="B488"/>
  <c r="D488"/>
  <c r="G488"/>
  <c r="L488"/>
  <c r="L228"/>
  <c r="D228"/>
  <c r="B228"/>
  <c r="G228"/>
  <c r="L220"/>
  <c r="G220"/>
  <c r="D220"/>
  <c r="B220"/>
  <c r="G706"/>
  <c r="B706"/>
  <c r="L706"/>
  <c r="D706"/>
  <c r="L566"/>
  <c r="D566"/>
  <c r="B566"/>
  <c r="G566"/>
  <c r="G610"/>
  <c r="D610"/>
  <c r="B610"/>
  <c r="L610"/>
  <c r="D318"/>
  <c r="G318"/>
  <c r="B318"/>
  <c r="L318"/>
  <c r="L419"/>
  <c r="D419"/>
  <c r="B419"/>
  <c r="G419"/>
  <c r="B660"/>
  <c r="G660"/>
  <c r="D660"/>
  <c r="L660"/>
  <c r="D207"/>
  <c r="L207"/>
  <c r="B207"/>
  <c r="G207"/>
  <c r="G265"/>
  <c r="L265"/>
  <c r="B265"/>
  <c r="D265"/>
  <c r="D495"/>
  <c r="L495"/>
  <c r="G495"/>
  <c r="B495"/>
  <c r="L50"/>
  <c r="D50"/>
  <c r="B50"/>
  <c r="G50"/>
  <c r="B300"/>
  <c r="G300"/>
  <c r="D300"/>
  <c r="L300"/>
  <c r="B505"/>
  <c r="L505"/>
  <c r="G505"/>
  <c r="D505"/>
  <c r="G25"/>
  <c r="D25"/>
  <c r="L25"/>
  <c r="B25"/>
  <c r="D520"/>
  <c r="G520"/>
  <c r="L520"/>
  <c r="B520"/>
  <c r="L442"/>
  <c r="B442"/>
  <c r="D442"/>
  <c r="G442"/>
  <c r="D31"/>
  <c r="G31"/>
  <c r="B31"/>
  <c r="L31"/>
  <c r="D71"/>
  <c r="G71"/>
  <c r="B71"/>
  <c r="L71"/>
  <c r="G433"/>
  <c r="D433"/>
  <c r="L433"/>
  <c r="B433"/>
  <c r="L576"/>
  <c r="B576"/>
  <c r="G576"/>
  <c r="D576"/>
  <c r="B599"/>
  <c r="D599"/>
  <c r="L599"/>
  <c r="G599"/>
  <c r="G634"/>
  <c r="L634"/>
  <c r="D634"/>
  <c r="B634"/>
  <c r="L362"/>
  <c r="B362"/>
  <c r="G362"/>
  <c r="D362"/>
  <c r="G305"/>
  <c r="B305"/>
  <c r="D305"/>
  <c r="L305"/>
  <c r="L95"/>
  <c r="B95"/>
  <c r="G95"/>
  <c r="D95"/>
  <c r="D674"/>
  <c r="L674"/>
  <c r="G674"/>
  <c r="B674"/>
  <c r="B106"/>
  <c r="L106"/>
  <c r="D106"/>
  <c r="G106"/>
  <c r="B187"/>
  <c r="L187"/>
  <c r="G187"/>
  <c r="D187"/>
  <c r="L140"/>
  <c r="B140"/>
  <c r="G140"/>
  <c r="D140"/>
  <c r="D235"/>
  <c r="L235"/>
  <c r="G235"/>
  <c r="B235"/>
  <c r="B103"/>
  <c r="G103"/>
  <c r="D103"/>
  <c r="L103"/>
  <c r="D663"/>
  <c r="B663"/>
  <c r="L663"/>
  <c r="G663"/>
  <c r="L699"/>
  <c r="G699"/>
  <c r="D699"/>
  <c r="B699"/>
  <c r="G29"/>
  <c r="B29"/>
  <c r="L29"/>
  <c r="D29"/>
  <c r="L608"/>
  <c r="G608"/>
  <c r="D608"/>
  <c r="B608"/>
  <c r="D33"/>
  <c r="B33"/>
  <c r="G33"/>
  <c r="L33"/>
  <c r="D445"/>
  <c r="B445"/>
  <c r="G445"/>
  <c r="L445"/>
  <c r="L570"/>
  <c r="D570"/>
  <c r="B570"/>
  <c r="G570"/>
  <c r="G510"/>
  <c r="B510"/>
  <c r="D510"/>
  <c r="L510"/>
  <c r="B564"/>
  <c r="G564"/>
  <c r="L564"/>
  <c r="D564"/>
  <c r="D152"/>
  <c r="L152"/>
  <c r="G152"/>
  <c r="B152"/>
  <c r="B542"/>
  <c r="L542"/>
  <c r="G542"/>
  <c r="D542"/>
  <c r="B295"/>
  <c r="L295"/>
  <c r="D295"/>
  <c r="G295"/>
  <c r="B286"/>
  <c r="L286"/>
  <c r="D286"/>
  <c r="G286"/>
  <c r="B688"/>
  <c r="G688"/>
  <c r="D688"/>
  <c r="L688"/>
  <c r="G130"/>
  <c r="L130"/>
  <c r="D130"/>
  <c r="B130"/>
  <c r="D161"/>
  <c r="B161"/>
  <c r="L161"/>
  <c r="G161"/>
  <c r="D453"/>
  <c r="B453"/>
  <c r="G453"/>
  <c r="L453"/>
  <c r="D459"/>
  <c r="L459"/>
  <c r="G459"/>
  <c r="B459"/>
  <c r="D516"/>
  <c r="B516"/>
  <c r="L516"/>
  <c r="G516"/>
  <c r="L146"/>
  <c r="G146"/>
  <c r="B146"/>
  <c r="D146"/>
  <c r="G422"/>
  <c r="B422"/>
  <c r="L422"/>
  <c r="D422"/>
  <c r="L462"/>
  <c r="G462"/>
  <c r="B462"/>
  <c r="D462"/>
  <c r="D290"/>
  <c r="L290"/>
  <c r="B290"/>
  <c r="G290"/>
  <c r="B205"/>
  <c r="D205"/>
  <c r="G205"/>
  <c r="L205"/>
  <c r="G560"/>
  <c r="L560"/>
  <c r="D560"/>
  <c r="B560"/>
  <c r="L666"/>
  <c r="G666"/>
  <c r="B666"/>
  <c r="D666"/>
  <c r="D333"/>
  <c r="B333"/>
  <c r="L333"/>
  <c r="G333"/>
  <c r="G631"/>
  <c r="B631"/>
  <c r="D631"/>
  <c r="L631"/>
  <c r="D463"/>
  <c r="B463"/>
  <c r="L463"/>
  <c r="G463"/>
  <c r="G255"/>
  <c r="L255"/>
  <c r="B255"/>
  <c r="D255"/>
  <c r="D659"/>
  <c r="B659"/>
  <c r="L659"/>
  <c r="G659"/>
  <c r="D480"/>
  <c r="L480"/>
  <c r="B480"/>
  <c r="G480"/>
  <c r="D494"/>
  <c r="G494"/>
  <c r="B494"/>
  <c r="L494"/>
  <c r="G222"/>
  <c r="L222"/>
  <c r="B222"/>
  <c r="D222"/>
  <c r="D155"/>
  <c r="B155"/>
  <c r="L155"/>
  <c r="G155"/>
  <c r="L284"/>
  <c r="D284"/>
  <c r="B284"/>
  <c r="G284"/>
  <c r="L169"/>
  <c r="D169"/>
  <c r="G169"/>
  <c r="B169"/>
  <c r="B217"/>
  <c r="L217"/>
  <c r="G217"/>
  <c r="D217"/>
  <c r="B590"/>
  <c r="D590"/>
  <c r="L590"/>
  <c r="G590"/>
  <c r="L581"/>
  <c r="G581"/>
  <c r="B581"/>
  <c r="D581"/>
  <c r="B345"/>
  <c r="G345"/>
  <c r="L345"/>
  <c r="D345"/>
  <c r="D167"/>
  <c r="L167"/>
  <c r="B167"/>
  <c r="G167"/>
  <c r="L87"/>
  <c r="G87"/>
  <c r="D87"/>
  <c r="B87"/>
  <c r="B55"/>
  <c r="G55"/>
  <c r="L55"/>
  <c r="D55"/>
  <c r="D555"/>
  <c r="B555"/>
  <c r="G555"/>
  <c r="L555"/>
  <c r="L651"/>
  <c r="B651"/>
  <c r="G651"/>
  <c r="D651"/>
  <c r="L436"/>
  <c r="D436"/>
  <c r="G436"/>
  <c r="B436"/>
  <c r="G72"/>
  <c r="L72"/>
  <c r="D72"/>
  <c r="B72"/>
  <c r="B359"/>
  <c r="L359"/>
  <c r="D359"/>
  <c r="G359"/>
  <c r="L281"/>
  <c r="D281"/>
  <c r="G281"/>
  <c r="B281"/>
  <c r="G105"/>
  <c r="B105"/>
  <c r="L105"/>
  <c r="D105"/>
  <c r="G322"/>
  <c r="L322"/>
  <c r="B322"/>
  <c r="D322"/>
  <c r="D512"/>
  <c r="L512"/>
  <c r="G512"/>
  <c r="B512"/>
  <c r="L383"/>
  <c r="D383"/>
  <c r="G383"/>
  <c r="B383"/>
  <c r="B288"/>
  <c r="G288"/>
  <c r="D288"/>
  <c r="L288"/>
  <c r="B252"/>
  <c r="L252"/>
  <c r="D252"/>
  <c r="G252"/>
  <c r="B406"/>
  <c r="L406"/>
  <c r="G406"/>
  <c r="D406"/>
  <c r="L260"/>
  <c r="D260"/>
  <c r="B260"/>
  <c r="G260"/>
  <c r="D329"/>
  <c r="G329"/>
  <c r="B329"/>
  <c r="L329"/>
  <c r="L474"/>
  <c r="B474"/>
  <c r="D474"/>
  <c r="G474"/>
  <c r="B626"/>
  <c r="G626"/>
  <c r="L626"/>
  <c r="D626"/>
  <c r="B233"/>
  <c r="L233"/>
  <c r="G233"/>
  <c r="D233"/>
  <c r="B239"/>
  <c r="L239"/>
  <c r="D239"/>
  <c r="G239"/>
  <c r="L451"/>
  <c r="B451"/>
  <c r="G451"/>
  <c r="D451"/>
  <c r="L332"/>
  <c r="D332"/>
  <c r="B332"/>
  <c r="G332"/>
  <c r="B338"/>
  <c r="D338"/>
  <c r="G338"/>
  <c r="L338"/>
  <c r="L588"/>
  <c r="G588"/>
  <c r="B588"/>
  <c r="D588"/>
  <c r="D616"/>
  <c r="L616"/>
  <c r="B616"/>
  <c r="G616"/>
  <c r="G537"/>
  <c r="B537"/>
  <c r="L537"/>
  <c r="D537"/>
  <c r="L671"/>
  <c r="D671"/>
  <c r="G671"/>
  <c r="B671"/>
  <c r="G639"/>
  <c r="L639"/>
  <c r="D639"/>
  <c r="B639"/>
  <c r="L707"/>
  <c r="G707"/>
  <c r="D707"/>
  <c r="B707"/>
  <c r="L38"/>
  <c r="B38"/>
  <c r="G38"/>
  <c r="D38"/>
  <c r="G240"/>
  <c r="B240"/>
  <c r="D240"/>
  <c r="L240"/>
  <c r="D403"/>
  <c r="L403"/>
  <c r="G403"/>
  <c r="B403"/>
  <c r="L122"/>
  <c r="G122"/>
  <c r="D122"/>
  <c r="B122"/>
  <c r="G77"/>
  <c r="B77"/>
  <c r="D77"/>
  <c r="L77"/>
  <c r="B76"/>
  <c r="L76"/>
  <c r="G76"/>
  <c r="D76"/>
  <c r="D27"/>
  <c r="G27"/>
  <c r="L27"/>
  <c r="B27"/>
  <c r="B658"/>
  <c r="G658"/>
  <c r="D658"/>
  <c r="L658"/>
  <c r="L447"/>
  <c r="B447"/>
  <c r="G447"/>
  <c r="D447"/>
  <c r="B585"/>
  <c r="L585"/>
  <c r="D585"/>
  <c r="G585"/>
  <c r="G312"/>
  <c r="B312"/>
  <c r="D312"/>
  <c r="L312"/>
  <c r="L45"/>
  <c r="B45"/>
  <c r="D45"/>
  <c r="G45"/>
  <c r="G258"/>
  <c r="L258"/>
  <c r="D258"/>
  <c r="B258"/>
  <c r="L528"/>
  <c r="B528"/>
  <c r="G528"/>
  <c r="D528"/>
  <c r="G226"/>
  <c r="D226"/>
  <c r="L226"/>
  <c r="B226"/>
  <c r="L489"/>
  <c r="D489"/>
  <c r="B489"/>
  <c r="G489"/>
  <c r="B654"/>
  <c r="G654"/>
  <c r="D654"/>
  <c r="L654"/>
  <c r="B126"/>
  <c r="G126"/>
  <c r="D126"/>
  <c r="L126"/>
  <c r="B100"/>
  <c r="G100"/>
  <c r="L100"/>
  <c r="D100"/>
  <c r="G424"/>
  <c r="B424"/>
  <c r="D424"/>
  <c r="L424"/>
  <c r="L158"/>
  <c r="D158"/>
  <c r="B158"/>
  <c r="G158"/>
  <c r="L139"/>
  <c r="D139"/>
  <c r="B139"/>
  <c r="G139"/>
  <c r="G416"/>
  <c r="B416"/>
  <c r="L416"/>
  <c r="D416"/>
  <c r="G360"/>
  <c r="B360"/>
  <c r="D360"/>
  <c r="L360"/>
  <c r="B313"/>
  <c r="G313"/>
  <c r="D313"/>
  <c r="L313"/>
  <c r="L647"/>
  <c r="D647"/>
  <c r="B647"/>
  <c r="G647"/>
  <c r="B584"/>
  <c r="D584"/>
  <c r="G584"/>
  <c r="L584"/>
  <c r="D69"/>
  <c r="L69"/>
  <c r="G69"/>
  <c r="B69"/>
  <c r="G113"/>
  <c r="D113"/>
  <c r="L113"/>
  <c r="B113"/>
  <c r="D340"/>
  <c r="G340"/>
  <c r="B340"/>
  <c r="L340"/>
  <c r="L267"/>
  <c r="G267"/>
  <c r="D267"/>
  <c r="B267"/>
  <c r="G515"/>
  <c r="B515"/>
  <c r="D515"/>
  <c r="L515"/>
  <c r="L341"/>
  <c r="D341"/>
  <c r="G341"/>
  <c r="B341"/>
  <c r="B202"/>
  <c r="G202"/>
  <c r="L202"/>
  <c r="D202"/>
  <c r="B525"/>
  <c r="D525"/>
  <c r="G525"/>
  <c r="L525"/>
  <c r="D119"/>
  <c r="G119"/>
  <c r="L119"/>
  <c r="B119"/>
  <c r="G319"/>
  <c r="L319"/>
  <c r="B319"/>
  <c r="D319"/>
  <c r="B427"/>
  <c r="D427"/>
  <c r="G427"/>
  <c r="L427"/>
  <c r="L500"/>
  <c r="B500"/>
  <c r="D500"/>
  <c r="G500"/>
  <c r="D221"/>
  <c r="L221"/>
  <c r="B221"/>
  <c r="G221"/>
  <c r="D316"/>
  <c r="B316"/>
  <c r="L316"/>
  <c r="G316"/>
  <c r="B309"/>
  <c r="L309"/>
  <c r="D309"/>
  <c r="G309"/>
  <c r="B522"/>
  <c r="D522"/>
  <c r="G522"/>
  <c r="L522"/>
  <c r="L279"/>
  <c r="G279"/>
  <c r="B279"/>
  <c r="D279"/>
  <c r="G86"/>
  <c r="L86"/>
  <c r="D86"/>
  <c r="B86"/>
  <c r="G632"/>
  <c r="B632"/>
  <c r="L632"/>
  <c r="D632"/>
  <c r="B435"/>
  <c r="G435"/>
  <c r="L435"/>
  <c r="D435"/>
  <c r="L401"/>
  <c r="B401"/>
  <c r="D401"/>
  <c r="G401"/>
  <c r="L156"/>
  <c r="G156"/>
  <c r="D156"/>
  <c r="B156"/>
  <c r="B61"/>
  <c r="L61"/>
  <c r="G61"/>
  <c r="D61"/>
  <c r="B563"/>
  <c r="G563"/>
  <c r="D563"/>
  <c r="L563"/>
  <c r="D43"/>
  <c r="B43"/>
  <c r="G43"/>
  <c r="L43"/>
  <c r="D339"/>
  <c r="B339"/>
  <c r="L339"/>
  <c r="G339"/>
  <c r="D556"/>
  <c r="L556"/>
  <c r="B556"/>
  <c r="G556"/>
  <c r="D236"/>
  <c r="L236"/>
  <c r="G236"/>
  <c r="B236"/>
  <c r="D208"/>
  <c r="B208"/>
  <c r="L208"/>
  <c r="G208"/>
  <c r="L199"/>
  <c r="B199"/>
  <c r="D199"/>
  <c r="G199"/>
  <c r="B411"/>
  <c r="G411"/>
  <c r="D411"/>
  <c r="L411"/>
  <c r="B63"/>
  <c r="D63"/>
  <c r="L63"/>
  <c r="G63"/>
  <c r="L229"/>
  <c r="G229"/>
  <c r="D229"/>
  <c r="B229"/>
  <c r="D62"/>
  <c r="G62"/>
  <c r="B62"/>
  <c r="L62"/>
  <c r="G562"/>
  <c r="D562"/>
  <c r="B562"/>
  <c r="L562"/>
  <c r="L575"/>
  <c r="G575"/>
  <c r="D575"/>
  <c r="B575"/>
  <c r="D142"/>
  <c r="B142"/>
  <c r="L142"/>
  <c r="G142"/>
  <c r="L552"/>
  <c r="D552"/>
  <c r="B552"/>
  <c r="G552"/>
  <c r="G292"/>
  <c r="D292"/>
  <c r="L292"/>
  <c r="B292"/>
  <c r="B173"/>
  <c r="G173"/>
  <c r="D173"/>
  <c r="L173"/>
  <c r="D336"/>
  <c r="L336"/>
  <c r="B336"/>
  <c r="G336"/>
  <c r="L51"/>
  <c r="D51"/>
  <c r="B51"/>
  <c r="G51"/>
  <c r="L446"/>
  <c r="D446"/>
  <c r="G446"/>
  <c r="B446"/>
  <c r="B702"/>
  <c r="G702"/>
  <c r="L702"/>
  <c r="D702"/>
  <c r="L47"/>
  <c r="D47"/>
  <c r="B47"/>
  <c r="G47"/>
  <c r="L296"/>
  <c r="B296"/>
  <c r="G296"/>
  <c r="D296"/>
  <c r="D456"/>
  <c r="L456"/>
  <c r="B456"/>
  <c r="G456"/>
  <c r="D303"/>
  <c r="G303"/>
  <c r="L303"/>
  <c r="B303"/>
  <c r="G578"/>
  <c r="B578"/>
  <c r="D578"/>
  <c r="L578"/>
  <c r="L507"/>
  <c r="B507"/>
  <c r="G507"/>
  <c r="D507"/>
  <c r="G198"/>
  <c r="L198"/>
  <c r="D198"/>
  <c r="B198"/>
  <c r="D597"/>
  <c r="L597"/>
  <c r="G597"/>
  <c r="B597"/>
  <c r="D705"/>
  <c r="G705"/>
  <c r="B705"/>
  <c r="L705"/>
  <c r="G574"/>
  <c r="L574"/>
  <c r="D574"/>
  <c r="B574"/>
  <c r="L261"/>
  <c r="B261"/>
  <c r="D261"/>
  <c r="G261"/>
  <c r="G464"/>
  <c r="L464"/>
  <c r="D464"/>
  <c r="B464"/>
  <c r="G108"/>
  <c r="B108"/>
  <c r="L108"/>
  <c r="D108"/>
  <c r="D270"/>
  <c r="B270"/>
  <c r="L270"/>
  <c r="G270"/>
  <c r="B579"/>
  <c r="D579"/>
  <c r="G579"/>
  <c r="L579"/>
  <c r="D687"/>
  <c r="L687"/>
  <c r="G687"/>
  <c r="B687"/>
  <c r="G627"/>
  <c r="B627"/>
  <c r="L627"/>
  <c r="D627"/>
  <c r="L214"/>
  <c r="B214"/>
  <c r="D214"/>
  <c r="G214"/>
  <c r="L496"/>
  <c r="B496"/>
  <c r="G496"/>
  <c r="D496"/>
  <c r="B457"/>
  <c r="D457"/>
  <c r="L457"/>
  <c r="G457"/>
  <c r="G549"/>
  <c r="B549"/>
  <c r="L549"/>
  <c r="D549"/>
  <c r="D287"/>
  <c r="B287"/>
  <c r="L287"/>
  <c r="G287"/>
  <c r="L571"/>
  <c r="B571"/>
  <c r="G571"/>
  <c r="D571"/>
  <c r="G440"/>
  <c r="L440"/>
  <c r="D440"/>
  <c r="B440"/>
  <c r="L154"/>
  <c r="D154"/>
  <c r="G154"/>
  <c r="B154"/>
  <c r="L487"/>
  <c r="B487"/>
  <c r="G487"/>
  <c r="D487"/>
  <c r="G431"/>
  <c r="L431"/>
  <c r="D431"/>
  <c r="B431"/>
  <c r="G370"/>
  <c r="L370"/>
  <c r="B370"/>
  <c r="D370"/>
  <c r="B490"/>
  <c r="G490"/>
  <c r="D490"/>
  <c r="L490"/>
  <c r="D39"/>
  <c r="G39"/>
  <c r="L39"/>
  <c r="B39"/>
  <c r="B413"/>
  <c r="L413"/>
  <c r="D413"/>
  <c r="G413"/>
  <c r="D320"/>
  <c r="G320"/>
  <c r="L320"/>
  <c r="B320"/>
  <c r="L204"/>
  <c r="G204"/>
  <c r="D204"/>
  <c r="B204"/>
  <c r="G567"/>
  <c r="B567"/>
  <c r="D567"/>
  <c r="L567"/>
  <c r="D572"/>
  <c r="B572"/>
  <c r="G572"/>
  <c r="L572"/>
  <c r="G554"/>
  <c r="B554"/>
  <c r="L554"/>
  <c r="D554"/>
  <c r="L125"/>
  <c r="D125"/>
  <c r="G125"/>
  <c r="B125"/>
  <c r="L685"/>
  <c r="D685"/>
  <c r="G685"/>
  <c r="B685"/>
  <c r="B238"/>
  <c r="L238"/>
  <c r="G238"/>
  <c r="D238"/>
  <c r="G580"/>
  <c r="D580"/>
  <c r="L580"/>
  <c r="B580"/>
  <c r="G603"/>
  <c r="D603"/>
  <c r="L603"/>
  <c r="B603"/>
  <c r="L617"/>
  <c r="B617"/>
  <c r="G617"/>
  <c r="D617"/>
  <c r="G509"/>
  <c r="L509"/>
  <c r="B509"/>
  <c r="D509"/>
  <c r="B245"/>
  <c r="D245"/>
  <c r="L245"/>
  <c r="G245"/>
  <c r="G602"/>
  <c r="D602"/>
  <c r="B602"/>
  <c r="L602"/>
  <c r="G129"/>
  <c r="L129"/>
  <c r="B129"/>
  <c r="D129"/>
  <c r="D328"/>
  <c r="B328"/>
  <c r="L328"/>
  <c r="G328"/>
  <c r="L268"/>
  <c r="B268"/>
  <c r="D268"/>
  <c r="G268"/>
  <c r="D683"/>
  <c r="G683"/>
  <c r="L683"/>
  <c r="B683"/>
  <c r="L325"/>
  <c r="G325"/>
  <c r="B325"/>
  <c r="D325"/>
  <c r="D619"/>
  <c r="L619"/>
  <c r="G619"/>
  <c r="B619"/>
  <c r="B449"/>
  <c r="L449"/>
  <c r="D449"/>
  <c r="G449"/>
  <c r="B538"/>
  <c r="G538"/>
  <c r="D538"/>
  <c r="L538"/>
  <c r="D271"/>
  <c r="L271"/>
  <c r="G271"/>
  <c r="B271"/>
  <c r="B628"/>
  <c r="G628"/>
  <c r="D628"/>
  <c r="L628"/>
  <c r="L53"/>
  <c r="D53"/>
  <c r="B53"/>
  <c r="G53"/>
  <c r="B675"/>
  <c r="G675"/>
  <c r="L675"/>
  <c r="D675"/>
  <c r="G96"/>
  <c r="L96"/>
  <c r="D96"/>
  <c r="B96"/>
  <c r="G369"/>
  <c r="D369"/>
  <c r="L369"/>
  <c r="B369"/>
  <c r="B543"/>
  <c r="D543"/>
  <c r="G543"/>
  <c r="L543"/>
  <c r="D479"/>
  <c r="L479"/>
  <c r="B479"/>
  <c r="G479"/>
  <c r="D605"/>
  <c r="L605"/>
  <c r="G605"/>
  <c r="B605"/>
  <c r="G455"/>
  <c r="L455"/>
  <c r="D455"/>
  <c r="B455"/>
  <c r="L184"/>
  <c r="B184"/>
  <c r="G184"/>
  <c r="D184"/>
  <c r="G90"/>
  <c r="B90"/>
  <c r="D90"/>
  <c r="L90"/>
  <c r="B246"/>
  <c r="L246"/>
  <c r="D246"/>
  <c r="G246"/>
  <c r="G482"/>
  <c r="L482"/>
  <c r="D482"/>
  <c r="B482"/>
  <c r="L168"/>
  <c r="D168"/>
  <c r="B168"/>
  <c r="G168"/>
  <c r="B307"/>
  <c r="L307"/>
  <c r="D307"/>
  <c r="G307"/>
  <c r="B91"/>
  <c r="D91"/>
  <c r="L91"/>
  <c r="G91"/>
  <c r="B124"/>
  <c r="L124"/>
  <c r="D124"/>
  <c r="G124"/>
  <c r="L640"/>
  <c r="B640"/>
  <c r="D640"/>
  <c r="G640"/>
  <c r="D559"/>
  <c r="B559"/>
  <c r="L559"/>
  <c r="G559"/>
  <c r="G396"/>
  <c r="B396"/>
  <c r="L396"/>
  <c r="D396"/>
  <c r="G215"/>
  <c r="L215"/>
  <c r="D215"/>
  <c r="B215"/>
  <c r="L623"/>
  <c r="G623"/>
  <c r="B623"/>
  <c r="D623"/>
  <c r="G546"/>
  <c r="B546"/>
  <c r="D546"/>
  <c r="L546"/>
  <c r="B194"/>
  <c r="L194"/>
  <c r="G194"/>
  <c r="D194"/>
  <c r="B46"/>
  <c r="G46"/>
  <c r="D46"/>
  <c r="L46"/>
  <c r="G620"/>
  <c r="L620"/>
  <c r="D620"/>
  <c r="B620"/>
  <c r="B343"/>
  <c r="D343"/>
  <c r="G343"/>
  <c r="L343"/>
  <c r="L458"/>
  <c r="G458"/>
  <c r="B458"/>
  <c r="D458"/>
  <c r="B673"/>
  <c r="G673"/>
  <c r="D673"/>
  <c r="L673"/>
  <c r="L534"/>
  <c r="D534"/>
  <c r="B534"/>
  <c r="G534"/>
  <c r="L541"/>
  <c r="D541"/>
  <c r="G541"/>
  <c r="B541"/>
  <c r="D472"/>
  <c r="L472"/>
  <c r="B472"/>
  <c r="G472"/>
  <c r="D40"/>
  <c r="G40"/>
  <c r="B40"/>
  <c r="L40"/>
  <c r="B425"/>
  <c r="L425"/>
  <c r="D425"/>
  <c r="G425"/>
  <c r="G175"/>
  <c r="L175"/>
  <c r="B175"/>
  <c r="D175"/>
  <c r="L638"/>
  <c r="B638"/>
  <c r="G638"/>
  <c r="D638"/>
  <c r="B234"/>
  <c r="D234"/>
  <c r="L234"/>
  <c r="G234"/>
  <c r="D690"/>
  <c r="B690"/>
  <c r="L690"/>
  <c r="G690"/>
  <c r="G294"/>
  <c r="B294"/>
  <c r="L294"/>
  <c r="D294"/>
  <c r="L259"/>
  <c r="G259"/>
  <c r="B259"/>
  <c r="D259"/>
  <c r="E15" i="54"/>
  <c r="L15" s="1"/>
  <c r="M15" s="1"/>
  <c r="H16"/>
  <c r="I16"/>
  <c r="L14"/>
  <c r="M14" s="1"/>
  <c r="N14" s="1"/>
  <c r="P14" s="1"/>
  <c r="J15"/>
  <c r="D16"/>
  <c r="C17"/>
  <c r="S7"/>
  <c r="Q8"/>
  <c r="I13" i="41" l="1"/>
  <c r="K13"/>
  <c r="H13"/>
  <c r="E13"/>
  <c r="A18" i="54"/>
  <c r="O17"/>
  <c r="E15" i="41"/>
  <c r="E12"/>
  <c r="K12"/>
  <c r="I12"/>
  <c r="H12"/>
  <c r="J12"/>
  <c r="J15"/>
  <c r="K20"/>
  <c r="H15"/>
  <c r="I15"/>
  <c r="H20"/>
  <c r="J20"/>
  <c r="I20"/>
  <c r="K17"/>
  <c r="H17"/>
  <c r="J17"/>
  <c r="K19"/>
  <c r="I19"/>
  <c r="J19"/>
  <c r="E19"/>
  <c r="H14"/>
  <c r="I14"/>
  <c r="J14"/>
  <c r="K14"/>
  <c r="E21"/>
  <c r="I21"/>
  <c r="H21"/>
  <c r="J21"/>
  <c r="K18"/>
  <c r="E18"/>
  <c r="H18"/>
  <c r="J18"/>
  <c r="H541"/>
  <c r="I541"/>
  <c r="K541"/>
  <c r="J541"/>
  <c r="E541"/>
  <c r="H455"/>
  <c r="E455"/>
  <c r="J455"/>
  <c r="K455"/>
  <c r="I455"/>
  <c r="K605"/>
  <c r="E605"/>
  <c r="I605"/>
  <c r="H605"/>
  <c r="J605"/>
  <c r="K619"/>
  <c r="H619"/>
  <c r="I619"/>
  <c r="E619"/>
  <c r="J619"/>
  <c r="J683"/>
  <c r="E683"/>
  <c r="I683"/>
  <c r="K683"/>
  <c r="H683"/>
  <c r="K370"/>
  <c r="E370"/>
  <c r="I370"/>
  <c r="H370"/>
  <c r="J370"/>
  <c r="I705"/>
  <c r="H705"/>
  <c r="K705"/>
  <c r="E705"/>
  <c r="J705"/>
  <c r="K446"/>
  <c r="I446"/>
  <c r="H446"/>
  <c r="J446"/>
  <c r="E446"/>
  <c r="H575"/>
  <c r="K575"/>
  <c r="I575"/>
  <c r="J575"/>
  <c r="E575"/>
  <c r="J229"/>
  <c r="K229"/>
  <c r="E229"/>
  <c r="H229"/>
  <c r="I229"/>
  <c r="I119"/>
  <c r="E119"/>
  <c r="K119"/>
  <c r="H119"/>
  <c r="J119"/>
  <c r="E341"/>
  <c r="I341"/>
  <c r="J341"/>
  <c r="K341"/>
  <c r="H341"/>
  <c r="I258"/>
  <c r="H258"/>
  <c r="E258"/>
  <c r="J258"/>
  <c r="K258"/>
  <c r="K281"/>
  <c r="I281"/>
  <c r="J281"/>
  <c r="E281"/>
  <c r="H281"/>
  <c r="I436"/>
  <c r="H436"/>
  <c r="J436"/>
  <c r="K436"/>
  <c r="E436"/>
  <c r="J152"/>
  <c r="I152"/>
  <c r="K152"/>
  <c r="E152"/>
  <c r="H152"/>
  <c r="J235"/>
  <c r="E235"/>
  <c r="K235"/>
  <c r="H235"/>
  <c r="I235"/>
  <c r="K634"/>
  <c r="E634"/>
  <c r="H634"/>
  <c r="I634"/>
  <c r="J634"/>
  <c r="I520"/>
  <c r="K520"/>
  <c r="H520"/>
  <c r="E520"/>
  <c r="J520"/>
  <c r="I25"/>
  <c r="E25"/>
  <c r="H25"/>
  <c r="J25"/>
  <c r="K25"/>
  <c r="I376"/>
  <c r="H376"/>
  <c r="E376"/>
  <c r="K376"/>
  <c r="J376"/>
  <c r="H353"/>
  <c r="J353"/>
  <c r="I353"/>
  <c r="K353"/>
  <c r="E353"/>
  <c r="K437"/>
  <c r="H437"/>
  <c r="I437"/>
  <c r="J437"/>
  <c r="E437"/>
  <c r="I283"/>
  <c r="K283"/>
  <c r="J283"/>
  <c r="H283"/>
  <c r="E283"/>
  <c r="K600"/>
  <c r="I600"/>
  <c r="J600"/>
  <c r="H600"/>
  <c r="E600"/>
  <c r="H143"/>
  <c r="J143"/>
  <c r="I143"/>
  <c r="E143"/>
  <c r="K143"/>
  <c r="J409"/>
  <c r="K409"/>
  <c r="E409"/>
  <c r="I409"/>
  <c r="H409"/>
  <c r="H594"/>
  <c r="E594"/>
  <c r="K594"/>
  <c r="J594"/>
  <c r="I594"/>
  <c r="E248"/>
  <c r="I248"/>
  <c r="K248"/>
  <c r="H248"/>
  <c r="J248"/>
  <c r="K696"/>
  <c r="I696"/>
  <c r="H696"/>
  <c r="E696"/>
  <c r="J696"/>
  <c r="H502"/>
  <c r="E502"/>
  <c r="J502"/>
  <c r="I502"/>
  <c r="K502"/>
  <c r="E179"/>
  <c r="J179"/>
  <c r="H179"/>
  <c r="I179"/>
  <c r="K179"/>
  <c r="K183"/>
  <c r="I183"/>
  <c r="E183"/>
  <c r="H183"/>
  <c r="J183"/>
  <c r="E166"/>
  <c r="K166"/>
  <c r="I166"/>
  <c r="J166"/>
  <c r="H166"/>
  <c r="K611"/>
  <c r="I611"/>
  <c r="J611"/>
  <c r="E611"/>
  <c r="H611"/>
  <c r="J291"/>
  <c r="H291"/>
  <c r="E291"/>
  <c r="K291"/>
  <c r="I291"/>
  <c r="I264"/>
  <c r="H264"/>
  <c r="E264"/>
  <c r="K264"/>
  <c r="J264"/>
  <c r="I171"/>
  <c r="E171"/>
  <c r="K171"/>
  <c r="J171"/>
  <c r="H171"/>
  <c r="J59"/>
  <c r="I59"/>
  <c r="K59"/>
  <c r="H59"/>
  <c r="E59"/>
  <c r="J493"/>
  <c r="H493"/>
  <c r="E493"/>
  <c r="K493"/>
  <c r="I493"/>
  <c r="K163"/>
  <c r="H163"/>
  <c r="J163"/>
  <c r="I163"/>
  <c r="E163"/>
  <c r="H26"/>
  <c r="E26"/>
  <c r="J26"/>
  <c r="I26"/>
  <c r="K26"/>
  <c r="H73"/>
  <c r="E73"/>
  <c r="J73"/>
  <c r="I73"/>
  <c r="K73"/>
  <c r="K250"/>
  <c r="J250"/>
  <c r="H250"/>
  <c r="I250"/>
  <c r="E250"/>
  <c r="J587"/>
  <c r="K587"/>
  <c r="I587"/>
  <c r="H587"/>
  <c r="E587"/>
  <c r="I486"/>
  <c r="K486"/>
  <c r="J486"/>
  <c r="H486"/>
  <c r="E486"/>
  <c r="K532"/>
  <c r="I532"/>
  <c r="H532"/>
  <c r="J532"/>
  <c r="E532"/>
  <c r="K604"/>
  <c r="I604"/>
  <c r="E604"/>
  <c r="J604"/>
  <c r="H604"/>
  <c r="E282"/>
  <c r="K282"/>
  <c r="H282"/>
  <c r="I282"/>
  <c r="J282"/>
  <c r="E44"/>
  <c r="H44"/>
  <c r="K44"/>
  <c r="I44"/>
  <c r="J44"/>
  <c r="I315"/>
  <c r="K315"/>
  <c r="E315"/>
  <c r="J315"/>
  <c r="H315"/>
  <c r="H443"/>
  <c r="J443"/>
  <c r="I443"/>
  <c r="K443"/>
  <c r="E443"/>
  <c r="I561"/>
  <c r="H561"/>
  <c r="K561"/>
  <c r="J561"/>
  <c r="E561"/>
  <c r="I644"/>
  <c r="H644"/>
  <c r="E644"/>
  <c r="K644"/>
  <c r="J644"/>
  <c r="K630"/>
  <c r="E630"/>
  <c r="H630"/>
  <c r="J630"/>
  <c r="I630"/>
  <c r="I448"/>
  <c r="K448"/>
  <c r="E448"/>
  <c r="H448"/>
  <c r="J448"/>
  <c r="E314"/>
  <c r="K314"/>
  <c r="J314"/>
  <c r="H314"/>
  <c r="I314"/>
  <c r="J681"/>
  <c r="H681"/>
  <c r="E681"/>
  <c r="I681"/>
  <c r="K681"/>
  <c r="I200"/>
  <c r="H200"/>
  <c r="K200"/>
  <c r="J200"/>
  <c r="E200"/>
  <c r="H415"/>
  <c r="I415"/>
  <c r="J415"/>
  <c r="E415"/>
  <c r="K415"/>
  <c r="E382"/>
  <c r="I382"/>
  <c r="J382"/>
  <c r="K382"/>
  <c r="H382"/>
  <c r="J465"/>
  <c r="I465"/>
  <c r="K465"/>
  <c r="H465"/>
  <c r="E465"/>
  <c r="I354"/>
  <c r="K354"/>
  <c r="E354"/>
  <c r="H354"/>
  <c r="J354"/>
  <c r="E708"/>
  <c r="I708"/>
  <c r="H708"/>
  <c r="K708"/>
  <c r="J708"/>
  <c r="E355"/>
  <c r="K355"/>
  <c r="I355"/>
  <c r="J355"/>
  <c r="H355"/>
  <c r="I351"/>
  <c r="H351"/>
  <c r="J351"/>
  <c r="E351"/>
  <c r="K351"/>
  <c r="K247"/>
  <c r="I247"/>
  <c r="H247"/>
  <c r="E247"/>
  <c r="J247"/>
  <c r="I70"/>
  <c r="K70"/>
  <c r="E70"/>
  <c r="H70"/>
  <c r="J70"/>
  <c r="J545"/>
  <c r="I545"/>
  <c r="H545"/>
  <c r="E545"/>
  <c r="K545"/>
  <c r="H297"/>
  <c r="I297"/>
  <c r="J297"/>
  <c r="K297"/>
  <c r="E297"/>
  <c r="J37"/>
  <c r="K37"/>
  <c r="E37"/>
  <c r="H37"/>
  <c r="I37"/>
  <c r="I85"/>
  <c r="J85"/>
  <c r="H85"/>
  <c r="K85"/>
  <c r="E85"/>
  <c r="I348"/>
  <c r="E348"/>
  <c r="H348"/>
  <c r="K348"/>
  <c r="J348"/>
  <c r="J157"/>
  <c r="I157"/>
  <c r="E157"/>
  <c r="K157"/>
  <c r="H157"/>
  <c r="K402"/>
  <c r="I402"/>
  <c r="H402"/>
  <c r="E402"/>
  <c r="J402"/>
  <c r="J68"/>
  <c r="I68"/>
  <c r="K68"/>
  <c r="H68"/>
  <c r="E68"/>
  <c r="H621"/>
  <c r="I621"/>
  <c r="K621"/>
  <c r="E621"/>
  <c r="J621"/>
  <c r="I78"/>
  <c r="K78"/>
  <c r="E78"/>
  <c r="J78"/>
  <c r="H78"/>
  <c r="H373"/>
  <c r="E373"/>
  <c r="J373"/>
  <c r="I373"/>
  <c r="K373"/>
  <c r="I137"/>
  <c r="J137"/>
  <c r="E137"/>
  <c r="K137"/>
  <c r="H137"/>
  <c r="K645"/>
  <c r="I645"/>
  <c r="J645"/>
  <c r="E645"/>
  <c r="H645"/>
  <c r="K56"/>
  <c r="E56"/>
  <c r="J56"/>
  <c r="H56"/>
  <c r="I56"/>
  <c r="E82"/>
  <c r="K82"/>
  <c r="H82"/>
  <c r="I82"/>
  <c r="J82"/>
  <c r="H65"/>
  <c r="K65"/>
  <c r="E65"/>
  <c r="I65"/>
  <c r="J65"/>
  <c r="I186"/>
  <c r="H186"/>
  <c r="J186"/>
  <c r="K186"/>
  <c r="E186"/>
  <c r="H378"/>
  <c r="K378"/>
  <c r="I378"/>
  <c r="J378"/>
  <c r="E378"/>
  <c r="H366"/>
  <c r="J366"/>
  <c r="E366"/>
  <c r="I366"/>
  <c r="K366"/>
  <c r="J189"/>
  <c r="K189"/>
  <c r="E189"/>
  <c r="H189"/>
  <c r="I189"/>
  <c r="K635"/>
  <c r="J635"/>
  <c r="E635"/>
  <c r="I635"/>
  <c r="H635"/>
  <c r="H285"/>
  <c r="I285"/>
  <c r="K285"/>
  <c r="J285"/>
  <c r="E285"/>
  <c r="I278"/>
  <c r="H278"/>
  <c r="K278"/>
  <c r="E278"/>
  <c r="J278"/>
  <c r="J550"/>
  <c r="H550"/>
  <c r="K550"/>
  <c r="I550"/>
  <c r="E550"/>
  <c r="I331"/>
  <c r="H331"/>
  <c r="J331"/>
  <c r="K331"/>
  <c r="E331"/>
  <c r="J614"/>
  <c r="I614"/>
  <c r="H614"/>
  <c r="E614"/>
  <c r="K614"/>
  <c r="K57"/>
  <c r="H57"/>
  <c r="J57"/>
  <c r="E57"/>
  <c r="I57"/>
  <c r="E384"/>
  <c r="K384"/>
  <c r="I384"/>
  <c r="J384"/>
  <c r="H384"/>
  <c r="J227"/>
  <c r="H227"/>
  <c r="K227"/>
  <c r="E227"/>
  <c r="I227"/>
  <c r="H533"/>
  <c r="I533"/>
  <c r="E533"/>
  <c r="K533"/>
  <c r="J533"/>
  <c r="E426"/>
  <c r="K426"/>
  <c r="J426"/>
  <c r="I426"/>
  <c r="H426"/>
  <c r="H657"/>
  <c r="I657"/>
  <c r="K657"/>
  <c r="J657"/>
  <c r="E657"/>
  <c r="H711"/>
  <c r="I711"/>
  <c r="K711"/>
  <c r="J711"/>
  <c r="H79"/>
  <c r="E79"/>
  <c r="K79"/>
  <c r="J79"/>
  <c r="I79"/>
  <c r="I595"/>
  <c r="E595"/>
  <c r="J595"/>
  <c r="K595"/>
  <c r="H595"/>
  <c r="I656"/>
  <c r="K656"/>
  <c r="E656"/>
  <c r="H656"/>
  <c r="J656"/>
  <c r="J342"/>
  <c r="I342"/>
  <c r="E342"/>
  <c r="H342"/>
  <c r="K342"/>
  <c r="H664"/>
  <c r="I664"/>
  <c r="E664"/>
  <c r="J664"/>
  <c r="K664"/>
  <c r="I536"/>
  <c r="E536"/>
  <c r="J536"/>
  <c r="H536"/>
  <c r="K536"/>
  <c r="J390"/>
  <c r="H390"/>
  <c r="K390"/>
  <c r="E390"/>
  <c r="I390"/>
  <c r="J249"/>
  <c r="K249"/>
  <c r="E249"/>
  <c r="I249"/>
  <c r="H249"/>
  <c r="K583"/>
  <c r="J583"/>
  <c r="E583"/>
  <c r="I583"/>
  <c r="H583"/>
  <c r="K244"/>
  <c r="H244"/>
  <c r="E244"/>
  <c r="I244"/>
  <c r="J244"/>
  <c r="I251"/>
  <c r="H251"/>
  <c r="E251"/>
  <c r="J251"/>
  <c r="K251"/>
  <c r="J620"/>
  <c r="H620"/>
  <c r="K620"/>
  <c r="E620"/>
  <c r="I620"/>
  <c r="J125"/>
  <c r="E125"/>
  <c r="H125"/>
  <c r="I125"/>
  <c r="K125"/>
  <c r="K687"/>
  <c r="H687"/>
  <c r="I687"/>
  <c r="E687"/>
  <c r="J687"/>
  <c r="I464"/>
  <c r="K464"/>
  <c r="J464"/>
  <c r="H464"/>
  <c r="E464"/>
  <c r="K173"/>
  <c r="E173"/>
  <c r="J173"/>
  <c r="H173"/>
  <c r="I173"/>
  <c r="J63"/>
  <c r="H63"/>
  <c r="I63"/>
  <c r="K63"/>
  <c r="E63"/>
  <c r="I411"/>
  <c r="H411"/>
  <c r="J411"/>
  <c r="E411"/>
  <c r="K411"/>
  <c r="K427"/>
  <c r="H427"/>
  <c r="I427"/>
  <c r="J427"/>
  <c r="E427"/>
  <c r="H259"/>
  <c r="I259"/>
  <c r="J259"/>
  <c r="K259"/>
  <c r="E259"/>
  <c r="H175"/>
  <c r="I175"/>
  <c r="K175"/>
  <c r="E175"/>
  <c r="J175"/>
  <c r="J40"/>
  <c r="K40"/>
  <c r="H40"/>
  <c r="I40"/>
  <c r="E40"/>
  <c r="J472"/>
  <c r="E472"/>
  <c r="I472"/>
  <c r="K472"/>
  <c r="H472"/>
  <c r="J458"/>
  <c r="I458"/>
  <c r="E458"/>
  <c r="K458"/>
  <c r="H458"/>
  <c r="J129"/>
  <c r="H129"/>
  <c r="K129"/>
  <c r="I129"/>
  <c r="E129"/>
  <c r="E292"/>
  <c r="J292"/>
  <c r="I292"/>
  <c r="K292"/>
  <c r="H292"/>
  <c r="K236"/>
  <c r="J236"/>
  <c r="E236"/>
  <c r="H236"/>
  <c r="I236"/>
  <c r="J156"/>
  <c r="K156"/>
  <c r="I156"/>
  <c r="E156"/>
  <c r="H156"/>
  <c r="J86"/>
  <c r="K86"/>
  <c r="I86"/>
  <c r="H86"/>
  <c r="E86"/>
  <c r="I226"/>
  <c r="J226"/>
  <c r="E226"/>
  <c r="H226"/>
  <c r="K226"/>
  <c r="K122"/>
  <c r="I122"/>
  <c r="J122"/>
  <c r="E122"/>
  <c r="H122"/>
  <c r="I403"/>
  <c r="J403"/>
  <c r="K403"/>
  <c r="H403"/>
  <c r="E403"/>
  <c r="E707"/>
  <c r="H707"/>
  <c r="J707"/>
  <c r="K707"/>
  <c r="I707"/>
  <c r="H639"/>
  <c r="J639"/>
  <c r="E639"/>
  <c r="I639"/>
  <c r="K639"/>
  <c r="H671"/>
  <c r="J671"/>
  <c r="E671"/>
  <c r="K671"/>
  <c r="I671"/>
  <c r="K169"/>
  <c r="J169"/>
  <c r="H169"/>
  <c r="E169"/>
  <c r="I169"/>
  <c r="I560"/>
  <c r="H560"/>
  <c r="J560"/>
  <c r="K560"/>
  <c r="E560"/>
  <c r="J459"/>
  <c r="E459"/>
  <c r="K459"/>
  <c r="H459"/>
  <c r="I459"/>
  <c r="J130"/>
  <c r="H130"/>
  <c r="E130"/>
  <c r="I130"/>
  <c r="K130"/>
  <c r="H608"/>
  <c r="I608"/>
  <c r="K608"/>
  <c r="J608"/>
  <c r="E608"/>
  <c r="J674"/>
  <c r="K674"/>
  <c r="E674"/>
  <c r="I674"/>
  <c r="H674"/>
  <c r="J220"/>
  <c r="K220"/>
  <c r="H220"/>
  <c r="I220"/>
  <c r="E220"/>
  <c r="I67"/>
  <c r="E67"/>
  <c r="H67"/>
  <c r="J67"/>
  <c r="K67"/>
  <c r="H517"/>
  <c r="K517"/>
  <c r="E517"/>
  <c r="I517"/>
  <c r="J517"/>
  <c r="H74"/>
  <c r="J74"/>
  <c r="I74"/>
  <c r="K74"/>
  <c r="E74"/>
  <c r="K180"/>
  <c r="I180"/>
  <c r="H180"/>
  <c r="J180"/>
  <c r="E180"/>
  <c r="H294"/>
  <c r="E294"/>
  <c r="K294"/>
  <c r="I294"/>
  <c r="J294"/>
  <c r="J690"/>
  <c r="K690"/>
  <c r="I690"/>
  <c r="H690"/>
  <c r="E690"/>
  <c r="E638"/>
  <c r="I638"/>
  <c r="H638"/>
  <c r="K638"/>
  <c r="J638"/>
  <c r="J396"/>
  <c r="I396"/>
  <c r="K396"/>
  <c r="H396"/>
  <c r="E396"/>
  <c r="H640"/>
  <c r="E640"/>
  <c r="J640"/>
  <c r="K640"/>
  <c r="I640"/>
  <c r="I184"/>
  <c r="E184"/>
  <c r="K184"/>
  <c r="H184"/>
  <c r="J184"/>
  <c r="E268"/>
  <c r="I268"/>
  <c r="K268"/>
  <c r="J268"/>
  <c r="H268"/>
  <c r="J328"/>
  <c r="E328"/>
  <c r="K328"/>
  <c r="I328"/>
  <c r="H328"/>
  <c r="H617"/>
  <c r="I617"/>
  <c r="K617"/>
  <c r="E617"/>
  <c r="J617"/>
  <c r="J554"/>
  <c r="E554"/>
  <c r="H554"/>
  <c r="I554"/>
  <c r="K554"/>
  <c r="I572"/>
  <c r="K572"/>
  <c r="E572"/>
  <c r="H572"/>
  <c r="J572"/>
  <c r="I567"/>
  <c r="H567"/>
  <c r="J567"/>
  <c r="K567"/>
  <c r="E567"/>
  <c r="H487"/>
  <c r="J487"/>
  <c r="E487"/>
  <c r="K487"/>
  <c r="I487"/>
  <c r="K571"/>
  <c r="H571"/>
  <c r="E571"/>
  <c r="I571"/>
  <c r="J571"/>
  <c r="J287"/>
  <c r="I287"/>
  <c r="K287"/>
  <c r="E287"/>
  <c r="H287"/>
  <c r="H549"/>
  <c r="E549"/>
  <c r="K549"/>
  <c r="I549"/>
  <c r="J549"/>
  <c r="E496"/>
  <c r="J496"/>
  <c r="I496"/>
  <c r="H496"/>
  <c r="K496"/>
  <c r="E214"/>
  <c r="H214"/>
  <c r="K214"/>
  <c r="J214"/>
  <c r="I214"/>
  <c r="E627"/>
  <c r="K627"/>
  <c r="H627"/>
  <c r="J627"/>
  <c r="I627"/>
  <c r="I270"/>
  <c r="K270"/>
  <c r="J270"/>
  <c r="H270"/>
  <c r="E270"/>
  <c r="I108"/>
  <c r="J108"/>
  <c r="H108"/>
  <c r="K108"/>
  <c r="E108"/>
  <c r="E261"/>
  <c r="K261"/>
  <c r="I261"/>
  <c r="H261"/>
  <c r="J261"/>
  <c r="E507"/>
  <c r="J507"/>
  <c r="I507"/>
  <c r="H507"/>
  <c r="K507"/>
  <c r="H578"/>
  <c r="K578"/>
  <c r="I578"/>
  <c r="J578"/>
  <c r="E578"/>
  <c r="J456"/>
  <c r="K456"/>
  <c r="I456"/>
  <c r="E456"/>
  <c r="H456"/>
  <c r="I47"/>
  <c r="H47"/>
  <c r="K47"/>
  <c r="J47"/>
  <c r="E47"/>
  <c r="E51"/>
  <c r="K51"/>
  <c r="I51"/>
  <c r="J51"/>
  <c r="H51"/>
  <c r="E336"/>
  <c r="K336"/>
  <c r="H336"/>
  <c r="J336"/>
  <c r="I336"/>
  <c r="J552"/>
  <c r="I552"/>
  <c r="E552"/>
  <c r="K552"/>
  <c r="H552"/>
  <c r="I562"/>
  <c r="E562"/>
  <c r="J562"/>
  <c r="K562"/>
  <c r="H562"/>
  <c r="H62"/>
  <c r="J62"/>
  <c r="E62"/>
  <c r="K62"/>
  <c r="I62"/>
  <c r="J556"/>
  <c r="K556"/>
  <c r="E556"/>
  <c r="I556"/>
  <c r="H556"/>
  <c r="H279"/>
  <c r="I279"/>
  <c r="K279"/>
  <c r="J279"/>
  <c r="E279"/>
  <c r="I221"/>
  <c r="E221"/>
  <c r="K221"/>
  <c r="H221"/>
  <c r="J221"/>
  <c r="E319"/>
  <c r="K319"/>
  <c r="J319"/>
  <c r="H319"/>
  <c r="I319"/>
  <c r="I340"/>
  <c r="J340"/>
  <c r="E340"/>
  <c r="K340"/>
  <c r="H340"/>
  <c r="I647"/>
  <c r="K647"/>
  <c r="H647"/>
  <c r="J647"/>
  <c r="E647"/>
  <c r="I139"/>
  <c r="J139"/>
  <c r="E139"/>
  <c r="K139"/>
  <c r="H139"/>
  <c r="J158"/>
  <c r="H158"/>
  <c r="I158"/>
  <c r="K158"/>
  <c r="E158"/>
  <c r="K489"/>
  <c r="H489"/>
  <c r="J489"/>
  <c r="I489"/>
  <c r="E489"/>
  <c r="I616"/>
  <c r="H616"/>
  <c r="E616"/>
  <c r="K616"/>
  <c r="J616"/>
  <c r="K588"/>
  <c r="J588"/>
  <c r="I588"/>
  <c r="E588"/>
  <c r="H588"/>
  <c r="I332"/>
  <c r="K332"/>
  <c r="J332"/>
  <c r="H332"/>
  <c r="E332"/>
  <c r="E329"/>
  <c r="J329"/>
  <c r="K329"/>
  <c r="I329"/>
  <c r="H329"/>
  <c r="J260"/>
  <c r="K260"/>
  <c r="E260"/>
  <c r="I260"/>
  <c r="H260"/>
  <c r="E322"/>
  <c r="K322"/>
  <c r="J322"/>
  <c r="I322"/>
  <c r="H322"/>
  <c r="I167"/>
  <c r="E167"/>
  <c r="H167"/>
  <c r="J167"/>
  <c r="K167"/>
  <c r="K581"/>
  <c r="J581"/>
  <c r="E581"/>
  <c r="I581"/>
  <c r="H581"/>
  <c r="H284"/>
  <c r="J284"/>
  <c r="I284"/>
  <c r="E284"/>
  <c r="K284"/>
  <c r="K222"/>
  <c r="J222"/>
  <c r="E222"/>
  <c r="I222"/>
  <c r="H222"/>
  <c r="H494"/>
  <c r="I494"/>
  <c r="K494"/>
  <c r="E494"/>
  <c r="J494"/>
  <c r="I480"/>
  <c r="K480"/>
  <c r="E480"/>
  <c r="H480"/>
  <c r="J480"/>
  <c r="E255"/>
  <c r="H255"/>
  <c r="J255"/>
  <c r="K255"/>
  <c r="I255"/>
  <c r="E666"/>
  <c r="I666"/>
  <c r="K666"/>
  <c r="H666"/>
  <c r="J666"/>
  <c r="K290"/>
  <c r="I290"/>
  <c r="J290"/>
  <c r="E290"/>
  <c r="H290"/>
  <c r="H462"/>
  <c r="I462"/>
  <c r="E462"/>
  <c r="J462"/>
  <c r="K462"/>
  <c r="K146"/>
  <c r="J146"/>
  <c r="H146"/>
  <c r="E146"/>
  <c r="I146"/>
  <c r="I570"/>
  <c r="H570"/>
  <c r="E570"/>
  <c r="J570"/>
  <c r="K570"/>
  <c r="J71"/>
  <c r="K71"/>
  <c r="E71"/>
  <c r="I71"/>
  <c r="H71"/>
  <c r="K31"/>
  <c r="J31"/>
  <c r="I31"/>
  <c r="E31"/>
  <c r="H31"/>
  <c r="H50"/>
  <c r="J50"/>
  <c r="K50"/>
  <c r="E50"/>
  <c r="I50"/>
  <c r="E265"/>
  <c r="J265"/>
  <c r="H265"/>
  <c r="I265"/>
  <c r="K265"/>
  <c r="I207"/>
  <c r="H207"/>
  <c r="E207"/>
  <c r="J207"/>
  <c r="K207"/>
  <c r="H419"/>
  <c r="I419"/>
  <c r="E419"/>
  <c r="J419"/>
  <c r="K419"/>
  <c r="J318"/>
  <c r="I318"/>
  <c r="H318"/>
  <c r="K318"/>
  <c r="E318"/>
  <c r="I610"/>
  <c r="K610"/>
  <c r="H610"/>
  <c r="J610"/>
  <c r="E610"/>
  <c r="I566"/>
  <c r="J566"/>
  <c r="E566"/>
  <c r="H566"/>
  <c r="K566"/>
  <c r="J228"/>
  <c r="E228"/>
  <c r="H228"/>
  <c r="I228"/>
  <c r="K228"/>
  <c r="K606"/>
  <c r="I606"/>
  <c r="J606"/>
  <c r="H606"/>
  <c r="E606"/>
  <c r="K577"/>
  <c r="I577"/>
  <c r="J577"/>
  <c r="E577"/>
  <c r="H577"/>
  <c r="I609"/>
  <c r="J609"/>
  <c r="H609"/>
  <c r="K609"/>
  <c r="E609"/>
  <c r="J513"/>
  <c r="E513"/>
  <c r="I513"/>
  <c r="H513"/>
  <c r="K513"/>
  <c r="J613"/>
  <c r="I613"/>
  <c r="E613"/>
  <c r="H613"/>
  <c r="K613"/>
  <c r="E83"/>
  <c r="I83"/>
  <c r="K83"/>
  <c r="H83"/>
  <c r="J83"/>
  <c r="H28"/>
  <c r="J28"/>
  <c r="K28"/>
  <c r="I28"/>
  <c r="E28"/>
  <c r="I177"/>
  <c r="J177"/>
  <c r="E177"/>
  <c r="H177"/>
  <c r="K177"/>
  <c r="K670"/>
  <c r="J670"/>
  <c r="I670"/>
  <c r="E670"/>
  <c r="H670"/>
  <c r="E377"/>
  <c r="K377"/>
  <c r="J377"/>
  <c r="I377"/>
  <c r="H377"/>
  <c r="J275"/>
  <c r="E275"/>
  <c r="I275"/>
  <c r="H275"/>
  <c r="K275"/>
  <c r="E224"/>
  <c r="H224"/>
  <c r="J224"/>
  <c r="I224"/>
  <c r="K224"/>
  <c r="K193"/>
  <c r="H193"/>
  <c r="E193"/>
  <c r="I193"/>
  <c r="J193"/>
  <c r="H679"/>
  <c r="E679"/>
  <c r="I679"/>
  <c r="K679"/>
  <c r="J679"/>
  <c r="J375"/>
  <c r="E375"/>
  <c r="I375"/>
  <c r="H375"/>
  <c r="K375"/>
  <c r="K642"/>
  <c r="J642"/>
  <c r="H642"/>
  <c r="I642"/>
  <c r="E642"/>
  <c r="H138"/>
  <c r="I138"/>
  <c r="K138"/>
  <c r="E138"/>
  <c r="J138"/>
  <c r="K306"/>
  <c r="I306"/>
  <c r="J306"/>
  <c r="H306"/>
  <c r="E306"/>
  <c r="I503"/>
  <c r="K503"/>
  <c r="E503"/>
  <c r="J503"/>
  <c r="H503"/>
  <c r="J700"/>
  <c r="K700"/>
  <c r="E700"/>
  <c r="I700"/>
  <c r="H700"/>
  <c r="K544"/>
  <c r="I544"/>
  <c r="E544"/>
  <c r="H544"/>
  <c r="J544"/>
  <c r="H151"/>
  <c r="E151"/>
  <c r="J151"/>
  <c r="K151"/>
  <c r="I151"/>
  <c r="E475"/>
  <c r="K475"/>
  <c r="H475"/>
  <c r="I475"/>
  <c r="J475"/>
  <c r="E686"/>
  <c r="I686"/>
  <c r="J686"/>
  <c r="K686"/>
  <c r="H686"/>
  <c r="K134"/>
  <c r="H134"/>
  <c r="E134"/>
  <c r="J134"/>
  <c r="I134"/>
  <c r="I206"/>
  <c r="K206"/>
  <c r="H206"/>
  <c r="E206"/>
  <c r="J206"/>
  <c r="H421"/>
  <c r="I421"/>
  <c r="J421"/>
  <c r="K421"/>
  <c r="E421"/>
  <c r="H334"/>
  <c r="K334"/>
  <c r="E334"/>
  <c r="J334"/>
  <c r="I334"/>
  <c r="I159"/>
  <c r="H159"/>
  <c r="E159"/>
  <c r="K159"/>
  <c r="J159"/>
  <c r="K225"/>
  <c r="I225"/>
  <c r="E225"/>
  <c r="J225"/>
  <c r="H225"/>
  <c r="J441"/>
  <c r="K441"/>
  <c r="H441"/>
  <c r="I441"/>
  <c r="E441"/>
  <c r="J468"/>
  <c r="E468"/>
  <c r="I468"/>
  <c r="K468"/>
  <c r="H468"/>
  <c r="J648"/>
  <c r="I648"/>
  <c r="E648"/>
  <c r="K648"/>
  <c r="H648"/>
  <c r="E678"/>
  <c r="K678"/>
  <c r="J678"/>
  <c r="I678"/>
  <c r="H678"/>
  <c r="E460"/>
  <c r="J460"/>
  <c r="K460"/>
  <c r="H460"/>
  <c r="I460"/>
  <c r="K530"/>
  <c r="E530"/>
  <c r="J530"/>
  <c r="I530"/>
  <c r="H530"/>
  <c r="I188"/>
  <c r="J188"/>
  <c r="H188"/>
  <c r="E188"/>
  <c r="K188"/>
  <c r="J650"/>
  <c r="K650"/>
  <c r="H650"/>
  <c r="I650"/>
  <c r="E650"/>
  <c r="E661"/>
  <c r="I661"/>
  <c r="K661"/>
  <c r="H661"/>
  <c r="J661"/>
  <c r="J452"/>
  <c r="E452"/>
  <c r="K452"/>
  <c r="I452"/>
  <c r="H452"/>
  <c r="J524"/>
  <c r="K524"/>
  <c r="E524"/>
  <c r="I524"/>
  <c r="H524"/>
  <c r="H624"/>
  <c r="I624"/>
  <c r="E624"/>
  <c r="J624"/>
  <c r="K624"/>
  <c r="E115"/>
  <c r="K115"/>
  <c r="H115"/>
  <c r="J115"/>
  <c r="I115"/>
  <c r="K682"/>
  <c r="H682"/>
  <c r="I682"/>
  <c r="J682"/>
  <c r="E682"/>
  <c r="H148"/>
  <c r="K148"/>
  <c r="E148"/>
  <c r="J148"/>
  <c r="I148"/>
  <c r="I162"/>
  <c r="H162"/>
  <c r="E162"/>
  <c r="J162"/>
  <c r="K162"/>
  <c r="E42"/>
  <c r="K42"/>
  <c r="H42"/>
  <c r="J42"/>
  <c r="I42"/>
  <c r="I655"/>
  <c r="E655"/>
  <c r="H655"/>
  <c r="K655"/>
  <c r="J655"/>
  <c r="H695"/>
  <c r="K695"/>
  <c r="J695"/>
  <c r="I695"/>
  <c r="E695"/>
  <c r="J438"/>
  <c r="I438"/>
  <c r="E438"/>
  <c r="H438"/>
  <c r="K438"/>
  <c r="I412"/>
  <c r="J412"/>
  <c r="H412"/>
  <c r="E412"/>
  <c r="K412"/>
  <c r="I684"/>
  <c r="H684"/>
  <c r="J684"/>
  <c r="K684"/>
  <c r="E684"/>
  <c r="I646"/>
  <c r="H646"/>
  <c r="E646"/>
  <c r="J646"/>
  <c r="K646"/>
  <c r="K470"/>
  <c r="I470"/>
  <c r="H470"/>
  <c r="E470"/>
  <c r="J470"/>
  <c r="I64"/>
  <c r="H64"/>
  <c r="K64"/>
  <c r="J64"/>
  <c r="E64"/>
  <c r="I388"/>
  <c r="E388"/>
  <c r="H388"/>
  <c r="J388"/>
  <c r="K388"/>
  <c r="J120"/>
  <c r="E120"/>
  <c r="I120"/>
  <c r="H120"/>
  <c r="K120"/>
  <c r="K84"/>
  <c r="I84"/>
  <c r="J84"/>
  <c r="E84"/>
  <c r="H84"/>
  <c r="E191"/>
  <c r="I191"/>
  <c r="H191"/>
  <c r="J191"/>
  <c r="K191"/>
  <c r="K335"/>
  <c r="H335"/>
  <c r="J335"/>
  <c r="E335"/>
  <c r="I335"/>
  <c r="E625"/>
  <c r="I625"/>
  <c r="K625"/>
  <c r="H625"/>
  <c r="J625"/>
  <c r="K601"/>
  <c r="I601"/>
  <c r="J601"/>
  <c r="E601"/>
  <c r="H601"/>
  <c r="E272"/>
  <c r="I272"/>
  <c r="H272"/>
  <c r="J272"/>
  <c r="K272"/>
  <c r="H24"/>
  <c r="K24"/>
  <c r="I24"/>
  <c r="E24"/>
  <c r="J24"/>
  <c r="J692"/>
  <c r="H692"/>
  <c r="E692"/>
  <c r="I692"/>
  <c r="K692"/>
  <c r="J144"/>
  <c r="E144"/>
  <c r="K144"/>
  <c r="H144"/>
  <c r="I144"/>
  <c r="H133"/>
  <c r="J133"/>
  <c r="K133"/>
  <c r="E133"/>
  <c r="I133"/>
  <c r="E386"/>
  <c r="K386"/>
  <c r="H386"/>
  <c r="I386"/>
  <c r="J386"/>
  <c r="E48"/>
  <c r="K48"/>
  <c r="J48"/>
  <c r="H48"/>
  <c r="I48"/>
  <c r="H593"/>
  <c r="I593"/>
  <c r="K593"/>
  <c r="E593"/>
  <c r="J593"/>
  <c r="J492"/>
  <c r="K492"/>
  <c r="E492"/>
  <c r="I492"/>
  <c r="H492"/>
  <c r="E368"/>
  <c r="I368"/>
  <c r="H368"/>
  <c r="K368"/>
  <c r="J368"/>
  <c r="E697"/>
  <c r="H697"/>
  <c r="I697"/>
  <c r="K697"/>
  <c r="J697"/>
  <c r="I398"/>
  <c r="E398"/>
  <c r="K398"/>
  <c r="J398"/>
  <c r="H398"/>
  <c r="H380"/>
  <c r="E380"/>
  <c r="K380"/>
  <c r="J380"/>
  <c r="I380"/>
  <c r="K389"/>
  <c r="H389"/>
  <c r="I389"/>
  <c r="E389"/>
  <c r="J389"/>
  <c r="K568"/>
  <c r="H568"/>
  <c r="I568"/>
  <c r="E568"/>
  <c r="J568"/>
  <c r="K153"/>
  <c r="J153"/>
  <c r="I153"/>
  <c r="H153"/>
  <c r="E153"/>
  <c r="E60"/>
  <c r="H60"/>
  <c r="J60"/>
  <c r="K60"/>
  <c r="I60"/>
  <c r="I514"/>
  <c r="E514"/>
  <c r="J514"/>
  <c r="K514"/>
  <c r="H514"/>
  <c r="H197"/>
  <c r="J197"/>
  <c r="E197"/>
  <c r="I197"/>
  <c r="K197"/>
  <c r="K698"/>
  <c r="E698"/>
  <c r="I698"/>
  <c r="H698"/>
  <c r="J698"/>
  <c r="J347"/>
  <c r="E347"/>
  <c r="K347"/>
  <c r="H347"/>
  <c r="I347"/>
  <c r="I195"/>
  <c r="K195"/>
  <c r="H195"/>
  <c r="J195"/>
  <c r="E195"/>
  <c r="I352"/>
  <c r="J352"/>
  <c r="H352"/>
  <c r="K352"/>
  <c r="E352"/>
  <c r="I269"/>
  <c r="K269"/>
  <c r="H269"/>
  <c r="E269"/>
  <c r="J269"/>
  <c r="J165"/>
  <c r="H165"/>
  <c r="E165"/>
  <c r="K165"/>
  <c r="I165"/>
  <c r="H223"/>
  <c r="E223"/>
  <c r="I223"/>
  <c r="J223"/>
  <c r="K223"/>
  <c r="E592"/>
  <c r="I592"/>
  <c r="H592"/>
  <c r="K592"/>
  <c r="J592"/>
  <c r="J301"/>
  <c r="H301"/>
  <c r="E301"/>
  <c r="K301"/>
  <c r="I301"/>
  <c r="K596"/>
  <c r="E596"/>
  <c r="H596"/>
  <c r="J596"/>
  <c r="I596"/>
  <c r="I526"/>
  <c r="K526"/>
  <c r="E526"/>
  <c r="H526"/>
  <c r="J526"/>
  <c r="E302"/>
  <c r="J302"/>
  <c r="K302"/>
  <c r="H302"/>
  <c r="I302"/>
  <c r="E190"/>
  <c r="J190"/>
  <c r="I190"/>
  <c r="K190"/>
  <c r="H190"/>
  <c r="E379"/>
  <c r="J379"/>
  <c r="H379"/>
  <c r="K379"/>
  <c r="I379"/>
  <c r="J361"/>
  <c r="E361"/>
  <c r="K361"/>
  <c r="H361"/>
  <c r="I361"/>
  <c r="H215"/>
  <c r="J215"/>
  <c r="E215"/>
  <c r="I215"/>
  <c r="K215"/>
  <c r="J369"/>
  <c r="H369"/>
  <c r="I369"/>
  <c r="E369"/>
  <c r="K369"/>
  <c r="I96"/>
  <c r="K96"/>
  <c r="J96"/>
  <c r="E96"/>
  <c r="H96"/>
  <c r="I603"/>
  <c r="H603"/>
  <c r="J603"/>
  <c r="E603"/>
  <c r="K603"/>
  <c r="K580"/>
  <c r="E580"/>
  <c r="I580"/>
  <c r="H580"/>
  <c r="J580"/>
  <c r="E685"/>
  <c r="H685"/>
  <c r="I685"/>
  <c r="J685"/>
  <c r="K685"/>
  <c r="I574"/>
  <c r="K574"/>
  <c r="E574"/>
  <c r="J574"/>
  <c r="H574"/>
  <c r="H597"/>
  <c r="K597"/>
  <c r="J597"/>
  <c r="E597"/>
  <c r="I597"/>
  <c r="E198"/>
  <c r="J198"/>
  <c r="K198"/>
  <c r="H198"/>
  <c r="I198"/>
  <c r="J702"/>
  <c r="I702"/>
  <c r="H702"/>
  <c r="K702"/>
  <c r="E702"/>
  <c r="E563"/>
  <c r="J563"/>
  <c r="I563"/>
  <c r="K563"/>
  <c r="H563"/>
  <c r="H61"/>
  <c r="K61"/>
  <c r="E61"/>
  <c r="J61"/>
  <c r="I61"/>
  <c r="K435"/>
  <c r="J435"/>
  <c r="H435"/>
  <c r="I435"/>
  <c r="E435"/>
  <c r="E525"/>
  <c r="H525"/>
  <c r="I525"/>
  <c r="K525"/>
  <c r="J525"/>
  <c r="H202"/>
  <c r="E202"/>
  <c r="I202"/>
  <c r="J202"/>
  <c r="K202"/>
  <c r="J534"/>
  <c r="E534"/>
  <c r="H534"/>
  <c r="I534"/>
  <c r="K534"/>
  <c r="I623"/>
  <c r="E623"/>
  <c r="H623"/>
  <c r="J623"/>
  <c r="K623"/>
  <c r="H168"/>
  <c r="K168"/>
  <c r="J168"/>
  <c r="E168"/>
  <c r="I168"/>
  <c r="E479"/>
  <c r="I479"/>
  <c r="H479"/>
  <c r="K479"/>
  <c r="J479"/>
  <c r="J53"/>
  <c r="I53"/>
  <c r="H53"/>
  <c r="E53"/>
  <c r="K53"/>
  <c r="I325"/>
  <c r="H325"/>
  <c r="K325"/>
  <c r="E325"/>
  <c r="J325"/>
  <c r="H602"/>
  <c r="I602"/>
  <c r="K602"/>
  <c r="J602"/>
  <c r="E602"/>
  <c r="K509"/>
  <c r="H509"/>
  <c r="E509"/>
  <c r="I509"/>
  <c r="J509"/>
  <c r="I303"/>
  <c r="H303"/>
  <c r="E303"/>
  <c r="K303"/>
  <c r="J303"/>
  <c r="J267"/>
  <c r="I267"/>
  <c r="H267"/>
  <c r="E267"/>
  <c r="K267"/>
  <c r="I113"/>
  <c r="J113"/>
  <c r="H113"/>
  <c r="K113"/>
  <c r="E113"/>
  <c r="I69"/>
  <c r="K69"/>
  <c r="E69"/>
  <c r="H69"/>
  <c r="J69"/>
  <c r="E27"/>
  <c r="H27"/>
  <c r="I27"/>
  <c r="K27"/>
  <c r="J27"/>
  <c r="E383"/>
  <c r="J383"/>
  <c r="K383"/>
  <c r="I383"/>
  <c r="H383"/>
  <c r="E512"/>
  <c r="H512"/>
  <c r="I512"/>
  <c r="K512"/>
  <c r="J512"/>
  <c r="E72"/>
  <c r="H72"/>
  <c r="K72"/>
  <c r="I72"/>
  <c r="J72"/>
  <c r="I87"/>
  <c r="H87"/>
  <c r="J87"/>
  <c r="K87"/>
  <c r="E87"/>
  <c r="K699"/>
  <c r="H699"/>
  <c r="J699"/>
  <c r="I699"/>
  <c r="E699"/>
  <c r="K433"/>
  <c r="H433"/>
  <c r="I433"/>
  <c r="J433"/>
  <c r="E433"/>
  <c r="I495"/>
  <c r="K495"/>
  <c r="J495"/>
  <c r="E495"/>
  <c r="H495"/>
  <c r="J483"/>
  <c r="H483"/>
  <c r="K483"/>
  <c r="E483"/>
  <c r="I483"/>
  <c r="H569"/>
  <c r="E569"/>
  <c r="J569"/>
  <c r="I569"/>
  <c r="K569"/>
  <c r="H196"/>
  <c r="J196"/>
  <c r="E196"/>
  <c r="K196"/>
  <c r="I196"/>
  <c r="H546"/>
  <c r="E546"/>
  <c r="I546"/>
  <c r="K546"/>
  <c r="J546"/>
  <c r="I559"/>
  <c r="J559"/>
  <c r="E559"/>
  <c r="K559"/>
  <c r="H559"/>
  <c r="K90"/>
  <c r="I90"/>
  <c r="E90"/>
  <c r="J90"/>
  <c r="H90"/>
  <c r="I234"/>
  <c r="H234"/>
  <c r="K234"/>
  <c r="E234"/>
  <c r="J234"/>
  <c r="J425"/>
  <c r="I425"/>
  <c r="K425"/>
  <c r="E425"/>
  <c r="H425"/>
  <c r="E673"/>
  <c r="H673"/>
  <c r="J673"/>
  <c r="K673"/>
  <c r="I673"/>
  <c r="E343"/>
  <c r="H343"/>
  <c r="K343"/>
  <c r="J343"/>
  <c r="I343"/>
  <c r="K46"/>
  <c r="E46"/>
  <c r="H46"/>
  <c r="I46"/>
  <c r="J46"/>
  <c r="E194"/>
  <c r="I194"/>
  <c r="H194"/>
  <c r="K194"/>
  <c r="J194"/>
  <c r="I124"/>
  <c r="J124"/>
  <c r="K124"/>
  <c r="E124"/>
  <c r="H124"/>
  <c r="J91"/>
  <c r="I91"/>
  <c r="E91"/>
  <c r="K91"/>
  <c r="H91"/>
  <c r="H307"/>
  <c r="K307"/>
  <c r="E307"/>
  <c r="J307"/>
  <c r="I307"/>
  <c r="I246"/>
  <c r="J246"/>
  <c r="K246"/>
  <c r="E246"/>
  <c r="H246"/>
  <c r="I543"/>
  <c r="K543"/>
  <c r="J543"/>
  <c r="E543"/>
  <c r="H543"/>
  <c r="E675"/>
  <c r="J675"/>
  <c r="K675"/>
  <c r="I675"/>
  <c r="H675"/>
  <c r="J628"/>
  <c r="I628"/>
  <c r="K628"/>
  <c r="E628"/>
  <c r="H628"/>
  <c r="J538"/>
  <c r="E538"/>
  <c r="H538"/>
  <c r="K538"/>
  <c r="I538"/>
  <c r="K449"/>
  <c r="H449"/>
  <c r="I449"/>
  <c r="E449"/>
  <c r="J449"/>
  <c r="J245"/>
  <c r="I245"/>
  <c r="E245"/>
  <c r="K245"/>
  <c r="H245"/>
  <c r="I238"/>
  <c r="H238"/>
  <c r="E238"/>
  <c r="K238"/>
  <c r="J238"/>
  <c r="I413"/>
  <c r="H413"/>
  <c r="K413"/>
  <c r="E413"/>
  <c r="J413"/>
  <c r="E490"/>
  <c r="H490"/>
  <c r="J490"/>
  <c r="I490"/>
  <c r="K490"/>
  <c r="E457"/>
  <c r="H457"/>
  <c r="I457"/>
  <c r="J457"/>
  <c r="K457"/>
  <c r="I579"/>
  <c r="K579"/>
  <c r="E579"/>
  <c r="H579"/>
  <c r="J579"/>
  <c r="E296"/>
  <c r="I296"/>
  <c r="H296"/>
  <c r="J296"/>
  <c r="K296"/>
  <c r="E142"/>
  <c r="H142"/>
  <c r="I142"/>
  <c r="J142"/>
  <c r="K142"/>
  <c r="E199"/>
  <c r="I199"/>
  <c r="H199"/>
  <c r="J199"/>
  <c r="K199"/>
  <c r="K208"/>
  <c r="J208"/>
  <c r="E208"/>
  <c r="H208"/>
  <c r="I208"/>
  <c r="I339"/>
  <c r="K339"/>
  <c r="H339"/>
  <c r="E339"/>
  <c r="J339"/>
  <c r="J43"/>
  <c r="I43"/>
  <c r="H43"/>
  <c r="K43"/>
  <c r="E43"/>
  <c r="I401"/>
  <c r="K401"/>
  <c r="E401"/>
  <c r="H401"/>
  <c r="J401"/>
  <c r="H632"/>
  <c r="I632"/>
  <c r="K632"/>
  <c r="J632"/>
  <c r="E632"/>
  <c r="E316"/>
  <c r="H316"/>
  <c r="K316"/>
  <c r="I316"/>
  <c r="J316"/>
  <c r="K500"/>
  <c r="I500"/>
  <c r="E500"/>
  <c r="H500"/>
  <c r="J500"/>
  <c r="H515"/>
  <c r="K515"/>
  <c r="E515"/>
  <c r="I515"/>
  <c r="J515"/>
  <c r="H360"/>
  <c r="I360"/>
  <c r="J360"/>
  <c r="K360"/>
  <c r="E360"/>
  <c r="I416"/>
  <c r="E416"/>
  <c r="H416"/>
  <c r="K416"/>
  <c r="J416"/>
  <c r="H424"/>
  <c r="J424"/>
  <c r="I424"/>
  <c r="E424"/>
  <c r="K424"/>
  <c r="I528"/>
  <c r="H528"/>
  <c r="K528"/>
  <c r="E528"/>
  <c r="J528"/>
  <c r="H45"/>
  <c r="K45"/>
  <c r="I45"/>
  <c r="J45"/>
  <c r="E45"/>
  <c r="K312"/>
  <c r="H312"/>
  <c r="J312"/>
  <c r="I312"/>
  <c r="E312"/>
  <c r="E447"/>
  <c r="I447"/>
  <c r="K447"/>
  <c r="H447"/>
  <c r="J447"/>
  <c r="J77"/>
  <c r="E77"/>
  <c r="K77"/>
  <c r="I77"/>
  <c r="H77"/>
  <c r="I240"/>
  <c r="K240"/>
  <c r="J240"/>
  <c r="H240"/>
  <c r="E240"/>
  <c r="H38"/>
  <c r="K38"/>
  <c r="I38"/>
  <c r="E38"/>
  <c r="J38"/>
  <c r="I537"/>
  <c r="H537"/>
  <c r="E537"/>
  <c r="J537"/>
  <c r="K537"/>
  <c r="K451"/>
  <c r="E451"/>
  <c r="H451"/>
  <c r="J451"/>
  <c r="I451"/>
  <c r="J474"/>
  <c r="K474"/>
  <c r="E474"/>
  <c r="I474"/>
  <c r="H474"/>
  <c r="E105"/>
  <c r="I105"/>
  <c r="J105"/>
  <c r="K105"/>
  <c r="H105"/>
  <c r="J651"/>
  <c r="H651"/>
  <c r="I651"/>
  <c r="K651"/>
  <c r="E651"/>
  <c r="K555"/>
  <c r="E555"/>
  <c r="I555"/>
  <c r="H555"/>
  <c r="J555"/>
  <c r="E155"/>
  <c r="K155"/>
  <c r="I155"/>
  <c r="H155"/>
  <c r="J155"/>
  <c r="K659"/>
  <c r="E659"/>
  <c r="J659"/>
  <c r="I659"/>
  <c r="H659"/>
  <c r="H463"/>
  <c r="J463"/>
  <c r="E463"/>
  <c r="K463"/>
  <c r="I463"/>
  <c r="E631"/>
  <c r="K631"/>
  <c r="I631"/>
  <c r="H631"/>
  <c r="J631"/>
  <c r="K333"/>
  <c r="J333"/>
  <c r="E333"/>
  <c r="I333"/>
  <c r="H333"/>
  <c r="K422"/>
  <c r="I422"/>
  <c r="J422"/>
  <c r="E422"/>
  <c r="H422"/>
  <c r="J516"/>
  <c r="E516"/>
  <c r="K516"/>
  <c r="H516"/>
  <c r="I516"/>
  <c r="H453"/>
  <c r="J453"/>
  <c r="I453"/>
  <c r="K453"/>
  <c r="E453"/>
  <c r="E161"/>
  <c r="H161"/>
  <c r="I161"/>
  <c r="J161"/>
  <c r="K161"/>
  <c r="J510"/>
  <c r="K510"/>
  <c r="H510"/>
  <c r="I510"/>
  <c r="E510"/>
  <c r="H445"/>
  <c r="E445"/>
  <c r="K445"/>
  <c r="J445"/>
  <c r="I445"/>
  <c r="E33"/>
  <c r="K33"/>
  <c r="I33"/>
  <c r="H33"/>
  <c r="J33"/>
  <c r="E29"/>
  <c r="J29"/>
  <c r="I29"/>
  <c r="K29"/>
  <c r="H29"/>
  <c r="H663"/>
  <c r="K663"/>
  <c r="I663"/>
  <c r="J663"/>
  <c r="E663"/>
  <c r="H140"/>
  <c r="E140"/>
  <c r="I140"/>
  <c r="J140"/>
  <c r="K140"/>
  <c r="J95"/>
  <c r="H95"/>
  <c r="K95"/>
  <c r="E95"/>
  <c r="I95"/>
  <c r="K305"/>
  <c r="H305"/>
  <c r="I305"/>
  <c r="E305"/>
  <c r="J305"/>
  <c r="I362"/>
  <c r="J362"/>
  <c r="K362"/>
  <c r="H362"/>
  <c r="E362"/>
  <c r="I576"/>
  <c r="H576"/>
  <c r="K576"/>
  <c r="J576"/>
  <c r="E576"/>
  <c r="K442"/>
  <c r="H442"/>
  <c r="E442"/>
  <c r="I442"/>
  <c r="J442"/>
  <c r="J706"/>
  <c r="H706"/>
  <c r="E706"/>
  <c r="I706"/>
  <c r="K706"/>
  <c r="J237"/>
  <c r="H237"/>
  <c r="K237"/>
  <c r="E237"/>
  <c r="I237"/>
  <c r="H128"/>
  <c r="J128"/>
  <c r="I128"/>
  <c r="K128"/>
  <c r="E128"/>
  <c r="H618"/>
  <c r="K618"/>
  <c r="I618"/>
  <c r="J618"/>
  <c r="E618"/>
  <c r="H394"/>
  <c r="J394"/>
  <c r="E394"/>
  <c r="K394"/>
  <c r="I394"/>
  <c r="I147"/>
  <c r="E147"/>
  <c r="K147"/>
  <c r="H147"/>
  <c r="J147"/>
  <c r="E110"/>
  <c r="J110"/>
  <c r="H110"/>
  <c r="I110"/>
  <c r="K110"/>
  <c r="J41"/>
  <c r="E41"/>
  <c r="K41"/>
  <c r="H41"/>
  <c r="I41"/>
  <c r="H99"/>
  <c r="K99"/>
  <c r="I99"/>
  <c r="E99"/>
  <c r="J99"/>
  <c r="J540"/>
  <c r="H540"/>
  <c r="I540"/>
  <c r="K540"/>
  <c r="E540"/>
  <c r="I75"/>
  <c r="H75"/>
  <c r="J75"/>
  <c r="E75"/>
  <c r="K75"/>
  <c r="I276"/>
  <c r="E276"/>
  <c r="J276"/>
  <c r="K276"/>
  <c r="H276"/>
  <c r="E466"/>
  <c r="I466"/>
  <c r="K466"/>
  <c r="H466"/>
  <c r="J466"/>
  <c r="K547"/>
  <c r="E547"/>
  <c r="H547"/>
  <c r="J547"/>
  <c r="I547"/>
  <c r="J170"/>
  <c r="H170"/>
  <c r="I170"/>
  <c r="K170"/>
  <c r="E170"/>
  <c r="K277"/>
  <c r="H277"/>
  <c r="E277"/>
  <c r="I277"/>
  <c r="J277"/>
  <c r="K107"/>
  <c r="I107"/>
  <c r="J107"/>
  <c r="H107"/>
  <c r="E107"/>
  <c r="E491"/>
  <c r="K491"/>
  <c r="H491"/>
  <c r="J491"/>
  <c r="I491"/>
  <c r="I636"/>
  <c r="J636"/>
  <c r="E636"/>
  <c r="K636"/>
  <c r="H636"/>
  <c r="K131"/>
  <c r="J131"/>
  <c r="H131"/>
  <c r="E131"/>
  <c r="I131"/>
  <c r="H689"/>
  <c r="K689"/>
  <c r="J689"/>
  <c r="I689"/>
  <c r="E689"/>
  <c r="J668"/>
  <c r="H668"/>
  <c r="I668"/>
  <c r="K668"/>
  <c r="E668"/>
  <c r="I710"/>
  <c r="E710"/>
  <c r="K710"/>
  <c r="J710"/>
  <c r="H710"/>
  <c r="H372"/>
  <c r="I372"/>
  <c r="K372"/>
  <c r="E372"/>
  <c r="J372"/>
  <c r="H527"/>
  <c r="K527"/>
  <c r="J527"/>
  <c r="E527"/>
  <c r="I527"/>
  <c r="K582"/>
  <c r="I582"/>
  <c r="E582"/>
  <c r="H582"/>
  <c r="J582"/>
  <c r="H392"/>
  <c r="E392"/>
  <c r="J392"/>
  <c r="K392"/>
  <c r="I392"/>
  <c r="K557"/>
  <c r="J557"/>
  <c r="I557"/>
  <c r="H557"/>
  <c r="E557"/>
  <c r="H573"/>
  <c r="K573"/>
  <c r="I573"/>
  <c r="J573"/>
  <c r="E573"/>
  <c r="I385"/>
  <c r="E385"/>
  <c r="J385"/>
  <c r="K385"/>
  <c r="H385"/>
  <c r="H266"/>
  <c r="I266"/>
  <c r="E266"/>
  <c r="J266"/>
  <c r="K266"/>
  <c r="K102"/>
  <c r="I102"/>
  <c r="E102"/>
  <c r="J102"/>
  <c r="H102"/>
  <c r="K662"/>
  <c r="H662"/>
  <c r="I662"/>
  <c r="J662"/>
  <c r="E662"/>
  <c r="H387"/>
  <c r="I387"/>
  <c r="K387"/>
  <c r="J387"/>
  <c r="E387"/>
  <c r="K149"/>
  <c r="E149"/>
  <c r="I149"/>
  <c r="J149"/>
  <c r="H149"/>
  <c r="I209"/>
  <c r="J209"/>
  <c r="K209"/>
  <c r="H209"/>
  <c r="E209"/>
  <c r="J116"/>
  <c r="H116"/>
  <c r="E116"/>
  <c r="I116"/>
  <c r="K116"/>
  <c r="I213"/>
  <c r="J213"/>
  <c r="H213"/>
  <c r="E213"/>
  <c r="K213"/>
  <c r="K280"/>
  <c r="I280"/>
  <c r="J280"/>
  <c r="H280"/>
  <c r="E280"/>
  <c r="H127"/>
  <c r="E127"/>
  <c r="K127"/>
  <c r="J127"/>
  <c r="I127"/>
  <c r="H467"/>
  <c r="E467"/>
  <c r="I467"/>
  <c r="J467"/>
  <c r="K467"/>
  <c r="H643"/>
  <c r="K643"/>
  <c r="E643"/>
  <c r="J643"/>
  <c r="I643"/>
  <c r="H216"/>
  <c r="K216"/>
  <c r="J216"/>
  <c r="E216"/>
  <c r="I216"/>
  <c r="K230"/>
  <c r="H230"/>
  <c r="E230"/>
  <c r="J230"/>
  <c r="I230"/>
  <c r="E241"/>
  <c r="K241"/>
  <c r="J241"/>
  <c r="I241"/>
  <c r="H241"/>
  <c r="J289"/>
  <c r="E289"/>
  <c r="I289"/>
  <c r="H289"/>
  <c r="K289"/>
  <c r="J34"/>
  <c r="H34"/>
  <c r="I34"/>
  <c r="E34"/>
  <c r="K34"/>
  <c r="J232"/>
  <c r="K232"/>
  <c r="I232"/>
  <c r="H232"/>
  <c r="E232"/>
  <c r="K393"/>
  <c r="H393"/>
  <c r="E393"/>
  <c r="I393"/>
  <c r="J393"/>
  <c r="K405"/>
  <c r="E405"/>
  <c r="J405"/>
  <c r="H405"/>
  <c r="I405"/>
  <c r="E518"/>
  <c r="J518"/>
  <c r="I518"/>
  <c r="H518"/>
  <c r="K518"/>
  <c r="H219"/>
  <c r="E219"/>
  <c r="I219"/>
  <c r="K219"/>
  <c r="J219"/>
  <c r="E371"/>
  <c r="I371"/>
  <c r="K371"/>
  <c r="J371"/>
  <c r="H371"/>
  <c r="H476"/>
  <c r="K476"/>
  <c r="I476"/>
  <c r="J476"/>
  <c r="E476"/>
  <c r="E256"/>
  <c r="H256"/>
  <c r="I256"/>
  <c r="J256"/>
  <c r="K256"/>
  <c r="E136"/>
  <c r="I136"/>
  <c r="K136"/>
  <c r="H136"/>
  <c r="J136"/>
  <c r="J589"/>
  <c r="E589"/>
  <c r="K589"/>
  <c r="H589"/>
  <c r="I589"/>
  <c r="J404"/>
  <c r="H404"/>
  <c r="I404"/>
  <c r="E404"/>
  <c r="K404"/>
  <c r="E615"/>
  <c r="K615"/>
  <c r="J615"/>
  <c r="H615"/>
  <c r="I615"/>
  <c r="H499"/>
  <c r="K499"/>
  <c r="I499"/>
  <c r="E499"/>
  <c r="J499"/>
  <c r="E23"/>
  <c r="I23"/>
  <c r="K23"/>
  <c r="H23"/>
  <c r="J23"/>
  <c r="H58"/>
  <c r="E58"/>
  <c r="J58"/>
  <c r="K58"/>
  <c r="I58"/>
  <c r="E481"/>
  <c r="H481"/>
  <c r="K481"/>
  <c r="J481"/>
  <c r="I481"/>
  <c r="H420"/>
  <c r="E420"/>
  <c r="J420"/>
  <c r="K420"/>
  <c r="I420"/>
  <c r="H591"/>
  <c r="J591"/>
  <c r="K591"/>
  <c r="E591"/>
  <c r="I591"/>
  <c r="K703"/>
  <c r="J703"/>
  <c r="H703"/>
  <c r="E703"/>
  <c r="I703"/>
  <c r="H243"/>
  <c r="K243"/>
  <c r="E243"/>
  <c r="I243"/>
  <c r="J243"/>
  <c r="J478"/>
  <c r="H478"/>
  <c r="K478"/>
  <c r="I478"/>
  <c r="E478"/>
  <c r="J160"/>
  <c r="E160"/>
  <c r="H160"/>
  <c r="I160"/>
  <c r="K160"/>
  <c r="I669"/>
  <c r="J669"/>
  <c r="E669"/>
  <c r="K669"/>
  <c r="H669"/>
  <c r="K423"/>
  <c r="J423"/>
  <c r="E423"/>
  <c r="H423"/>
  <c r="I423"/>
  <c r="I418"/>
  <c r="J418"/>
  <c r="K418"/>
  <c r="E418"/>
  <c r="H418"/>
  <c r="K150"/>
  <c r="E150"/>
  <c r="H150"/>
  <c r="J150"/>
  <c r="I150"/>
  <c r="E262"/>
  <c r="I262"/>
  <c r="J262"/>
  <c r="K262"/>
  <c r="H262"/>
  <c r="H672"/>
  <c r="I672"/>
  <c r="E672"/>
  <c r="K672"/>
  <c r="J672"/>
  <c r="I317"/>
  <c r="K317"/>
  <c r="H317"/>
  <c r="J317"/>
  <c r="E317"/>
  <c r="E218"/>
  <c r="K218"/>
  <c r="I218"/>
  <c r="J218"/>
  <c r="H218"/>
  <c r="I498"/>
  <c r="K498"/>
  <c r="H498"/>
  <c r="J498"/>
  <c r="E498"/>
  <c r="J310"/>
  <c r="I310"/>
  <c r="E310"/>
  <c r="K310"/>
  <c r="H310"/>
  <c r="K680"/>
  <c r="J680"/>
  <c r="H680"/>
  <c r="E680"/>
  <c r="I680"/>
  <c r="I395"/>
  <c r="H395"/>
  <c r="K395"/>
  <c r="J395"/>
  <c r="E395"/>
  <c r="K374"/>
  <c r="J374"/>
  <c r="H374"/>
  <c r="I374"/>
  <c r="E374"/>
  <c r="I231"/>
  <c r="J231"/>
  <c r="H231"/>
  <c r="E231"/>
  <c r="K231"/>
  <c r="K356"/>
  <c r="J356"/>
  <c r="E356"/>
  <c r="I356"/>
  <c r="H356"/>
  <c r="K629"/>
  <c r="H629"/>
  <c r="I629"/>
  <c r="E629"/>
  <c r="J629"/>
  <c r="I254"/>
  <c r="K254"/>
  <c r="E254"/>
  <c r="H254"/>
  <c r="J254"/>
  <c r="I92"/>
  <c r="H92"/>
  <c r="K92"/>
  <c r="J92"/>
  <c r="E92"/>
  <c r="K519"/>
  <c r="J519"/>
  <c r="I519"/>
  <c r="E519"/>
  <c r="H519"/>
  <c r="K497"/>
  <c r="E497"/>
  <c r="H497"/>
  <c r="J497"/>
  <c r="I497"/>
  <c r="H293"/>
  <c r="J293"/>
  <c r="K293"/>
  <c r="I293"/>
  <c r="E293"/>
  <c r="K450"/>
  <c r="H450"/>
  <c r="E450"/>
  <c r="I450"/>
  <c r="J450"/>
  <c r="K535"/>
  <c r="E535"/>
  <c r="J535"/>
  <c r="H535"/>
  <c r="I535"/>
  <c r="I434"/>
  <c r="E434"/>
  <c r="H434"/>
  <c r="J434"/>
  <c r="K434"/>
  <c r="J273"/>
  <c r="K273"/>
  <c r="I273"/>
  <c r="E273"/>
  <c r="H273"/>
  <c r="I641"/>
  <c r="K641"/>
  <c r="E641"/>
  <c r="H641"/>
  <c r="J641"/>
  <c r="E477"/>
  <c r="I477"/>
  <c r="K477"/>
  <c r="H477"/>
  <c r="J477"/>
  <c r="J539"/>
  <c r="I539"/>
  <c r="H539"/>
  <c r="K539"/>
  <c r="E539"/>
  <c r="I364"/>
  <c r="E364"/>
  <c r="J364"/>
  <c r="H364"/>
  <c r="K364"/>
  <c r="J263"/>
  <c r="K263"/>
  <c r="H263"/>
  <c r="I263"/>
  <c r="E263"/>
  <c r="E598"/>
  <c r="J598"/>
  <c r="K598"/>
  <c r="H598"/>
  <c r="I598"/>
  <c r="K439"/>
  <c r="E439"/>
  <c r="J439"/>
  <c r="H439"/>
  <c r="I439"/>
  <c r="J118"/>
  <c r="E118"/>
  <c r="H118"/>
  <c r="K118"/>
  <c r="I118"/>
  <c r="H211"/>
  <c r="J211"/>
  <c r="I211"/>
  <c r="E211"/>
  <c r="K211"/>
  <c r="E80"/>
  <c r="J80"/>
  <c r="I80"/>
  <c r="H80"/>
  <c r="K80"/>
  <c r="I694"/>
  <c r="J694"/>
  <c r="H694"/>
  <c r="E694"/>
  <c r="K694"/>
  <c r="I174"/>
  <c r="K174"/>
  <c r="J174"/>
  <c r="E174"/>
  <c r="H174"/>
  <c r="J32"/>
  <c r="I32"/>
  <c r="H32"/>
  <c r="K32"/>
  <c r="E32"/>
  <c r="H428"/>
  <c r="I428"/>
  <c r="E428"/>
  <c r="J428"/>
  <c r="K428"/>
  <c r="J521"/>
  <c r="K521"/>
  <c r="E521"/>
  <c r="H521"/>
  <c r="I521"/>
  <c r="J667"/>
  <c r="K667"/>
  <c r="I667"/>
  <c r="E667"/>
  <c r="H667"/>
  <c r="J677"/>
  <c r="I677"/>
  <c r="K677"/>
  <c r="E677"/>
  <c r="H677"/>
  <c r="I482"/>
  <c r="J482"/>
  <c r="H482"/>
  <c r="K482"/>
  <c r="E482"/>
  <c r="J271"/>
  <c r="E271"/>
  <c r="I271"/>
  <c r="K271"/>
  <c r="H271"/>
  <c r="K204"/>
  <c r="J204"/>
  <c r="I204"/>
  <c r="E204"/>
  <c r="H204"/>
  <c r="J320"/>
  <c r="I320"/>
  <c r="E320"/>
  <c r="K320"/>
  <c r="H320"/>
  <c r="J39"/>
  <c r="E39"/>
  <c r="I39"/>
  <c r="K39"/>
  <c r="H39"/>
  <c r="H431"/>
  <c r="E431"/>
  <c r="I431"/>
  <c r="J431"/>
  <c r="K431"/>
  <c r="K154"/>
  <c r="J154"/>
  <c r="I154"/>
  <c r="E154"/>
  <c r="H154"/>
  <c r="E440"/>
  <c r="K440"/>
  <c r="H440"/>
  <c r="I440"/>
  <c r="J440"/>
  <c r="H522"/>
  <c r="J522"/>
  <c r="I522"/>
  <c r="K522"/>
  <c r="E522"/>
  <c r="H309"/>
  <c r="K309"/>
  <c r="J309"/>
  <c r="I309"/>
  <c r="E309"/>
  <c r="J584"/>
  <c r="E584"/>
  <c r="K584"/>
  <c r="I584"/>
  <c r="H584"/>
  <c r="K313"/>
  <c r="E313"/>
  <c r="I313"/>
  <c r="J313"/>
  <c r="H313"/>
  <c r="E100"/>
  <c r="K100"/>
  <c r="J100"/>
  <c r="H100"/>
  <c r="I100"/>
  <c r="K126"/>
  <c r="I126"/>
  <c r="H126"/>
  <c r="J126"/>
  <c r="E126"/>
  <c r="H654"/>
  <c r="E654"/>
  <c r="J654"/>
  <c r="K654"/>
  <c r="I654"/>
  <c r="I585"/>
  <c r="J585"/>
  <c r="E585"/>
  <c r="K585"/>
  <c r="H585"/>
  <c r="J658"/>
  <c r="E658"/>
  <c r="H658"/>
  <c r="K658"/>
  <c r="I658"/>
  <c r="J76"/>
  <c r="E76"/>
  <c r="H76"/>
  <c r="K76"/>
  <c r="I76"/>
  <c r="I338"/>
  <c r="K338"/>
  <c r="J338"/>
  <c r="H338"/>
  <c r="E338"/>
  <c r="E239"/>
  <c r="K239"/>
  <c r="I239"/>
  <c r="H239"/>
  <c r="J239"/>
  <c r="J233"/>
  <c r="E233"/>
  <c r="K233"/>
  <c r="H233"/>
  <c r="I233"/>
  <c r="E626"/>
  <c r="K626"/>
  <c r="H626"/>
  <c r="J626"/>
  <c r="I626"/>
  <c r="K406"/>
  <c r="I406"/>
  <c r="J406"/>
  <c r="H406"/>
  <c r="E406"/>
  <c r="J252"/>
  <c r="I252"/>
  <c r="E252"/>
  <c r="H252"/>
  <c r="K252"/>
  <c r="H288"/>
  <c r="E288"/>
  <c r="J288"/>
  <c r="I288"/>
  <c r="K288"/>
  <c r="I359"/>
  <c r="K359"/>
  <c r="E359"/>
  <c r="J359"/>
  <c r="H359"/>
  <c r="J55"/>
  <c r="H55"/>
  <c r="K55"/>
  <c r="I55"/>
  <c r="E55"/>
  <c r="I345"/>
  <c r="K345"/>
  <c r="E345"/>
  <c r="H345"/>
  <c r="J345"/>
  <c r="K590"/>
  <c r="H590"/>
  <c r="E590"/>
  <c r="I590"/>
  <c r="J590"/>
  <c r="K217"/>
  <c r="I217"/>
  <c r="E217"/>
  <c r="J217"/>
  <c r="H217"/>
  <c r="H205"/>
  <c r="I205"/>
  <c r="E205"/>
  <c r="K205"/>
  <c r="J205"/>
  <c r="H688"/>
  <c r="E688"/>
  <c r="K688"/>
  <c r="I688"/>
  <c r="J688"/>
  <c r="E286"/>
  <c r="H286"/>
  <c r="I286"/>
  <c r="K286"/>
  <c r="J286"/>
  <c r="K295"/>
  <c r="I295"/>
  <c r="E295"/>
  <c r="H295"/>
  <c r="J295"/>
  <c r="H542"/>
  <c r="I542"/>
  <c r="K542"/>
  <c r="J542"/>
  <c r="E542"/>
  <c r="I564"/>
  <c r="J564"/>
  <c r="E564"/>
  <c r="H564"/>
  <c r="K564"/>
  <c r="I103"/>
  <c r="H103"/>
  <c r="K103"/>
  <c r="E103"/>
  <c r="J103"/>
  <c r="K187"/>
  <c r="I187"/>
  <c r="J187"/>
  <c r="H187"/>
  <c r="E187"/>
  <c r="K106"/>
  <c r="I106"/>
  <c r="E106"/>
  <c r="J106"/>
  <c r="H106"/>
  <c r="I599"/>
  <c r="J599"/>
  <c r="H599"/>
  <c r="E599"/>
  <c r="K599"/>
  <c r="K505"/>
  <c r="I505"/>
  <c r="H505"/>
  <c r="J505"/>
  <c r="E505"/>
  <c r="H300"/>
  <c r="J300"/>
  <c r="K300"/>
  <c r="E300"/>
  <c r="I300"/>
  <c r="J660"/>
  <c r="H660"/>
  <c r="E660"/>
  <c r="K660"/>
  <c r="I660"/>
  <c r="I488"/>
  <c r="E488"/>
  <c r="H488"/>
  <c r="J488"/>
  <c r="K488"/>
  <c r="K330"/>
  <c r="J330"/>
  <c r="H330"/>
  <c r="I330"/>
  <c r="E330"/>
  <c r="I35"/>
  <c r="E35"/>
  <c r="K35"/>
  <c r="J35"/>
  <c r="H35"/>
  <c r="K365"/>
  <c r="E365"/>
  <c r="J365"/>
  <c r="H365"/>
  <c r="I365"/>
  <c r="K397"/>
  <c r="E397"/>
  <c r="H397"/>
  <c r="I397"/>
  <c r="J397"/>
  <c r="K185"/>
  <c r="H185"/>
  <c r="I185"/>
  <c r="E185"/>
  <c r="J185"/>
  <c r="H367"/>
  <c r="K367"/>
  <c r="E367"/>
  <c r="J367"/>
  <c r="I367"/>
  <c r="H36"/>
  <c r="J36"/>
  <c r="I36"/>
  <c r="E36"/>
  <c r="K36"/>
  <c r="E344"/>
  <c r="I344"/>
  <c r="K344"/>
  <c r="H344"/>
  <c r="J344"/>
  <c r="K112"/>
  <c r="H112"/>
  <c r="J112"/>
  <c r="I112"/>
  <c r="E112"/>
  <c r="J676"/>
  <c r="K676"/>
  <c r="E676"/>
  <c r="I676"/>
  <c r="H676"/>
  <c r="I299"/>
  <c r="K299"/>
  <c r="J299"/>
  <c r="H299"/>
  <c r="E299"/>
  <c r="J701"/>
  <c r="H701"/>
  <c r="I701"/>
  <c r="K701"/>
  <c r="E701"/>
  <c r="J109"/>
  <c r="E109"/>
  <c r="H109"/>
  <c r="I109"/>
  <c r="K109"/>
  <c r="H66"/>
  <c r="K66"/>
  <c r="J66"/>
  <c r="I66"/>
  <c r="E66"/>
  <c r="H511"/>
  <c r="I511"/>
  <c r="K511"/>
  <c r="E511"/>
  <c r="J511"/>
  <c r="K586"/>
  <c r="H586"/>
  <c r="J586"/>
  <c r="I586"/>
  <c r="E586"/>
  <c r="H652"/>
  <c r="I652"/>
  <c r="E652"/>
  <c r="J652"/>
  <c r="K652"/>
  <c r="J121"/>
  <c r="H121"/>
  <c r="K121"/>
  <c r="I121"/>
  <c r="E121"/>
  <c r="K704"/>
  <c r="I704"/>
  <c r="J704"/>
  <c r="H704"/>
  <c r="E704"/>
  <c r="E141"/>
  <c r="J141"/>
  <c r="K141"/>
  <c r="I141"/>
  <c r="H141"/>
  <c r="K531"/>
  <c r="I531"/>
  <c r="E531"/>
  <c r="J531"/>
  <c r="H531"/>
  <c r="J337"/>
  <c r="K337"/>
  <c r="E337"/>
  <c r="H337"/>
  <c r="I337"/>
  <c r="H324"/>
  <c r="K324"/>
  <c r="E324"/>
  <c r="I324"/>
  <c r="J324"/>
  <c r="J400"/>
  <c r="K400"/>
  <c r="I400"/>
  <c r="E400"/>
  <c r="H400"/>
  <c r="I399"/>
  <c r="J399"/>
  <c r="H399"/>
  <c r="K399"/>
  <c r="E399"/>
  <c r="H145"/>
  <c r="E145"/>
  <c r="K145"/>
  <c r="I145"/>
  <c r="J145"/>
  <c r="I407"/>
  <c r="K407"/>
  <c r="E407"/>
  <c r="H407"/>
  <c r="J407"/>
  <c r="I633"/>
  <c r="K633"/>
  <c r="J633"/>
  <c r="E633"/>
  <c r="H633"/>
  <c r="H346"/>
  <c r="E346"/>
  <c r="K346"/>
  <c r="I346"/>
  <c r="J346"/>
  <c r="K471"/>
  <c r="H471"/>
  <c r="J471"/>
  <c r="E471"/>
  <c r="I471"/>
  <c r="J212"/>
  <c r="E212"/>
  <c r="K212"/>
  <c r="I212"/>
  <c r="H212"/>
  <c r="K132"/>
  <c r="I132"/>
  <c r="E132"/>
  <c r="H132"/>
  <c r="J132"/>
  <c r="E391"/>
  <c r="I391"/>
  <c r="H391"/>
  <c r="J391"/>
  <c r="K391"/>
  <c r="K523"/>
  <c r="J523"/>
  <c r="H523"/>
  <c r="I523"/>
  <c r="E523"/>
  <c r="J326"/>
  <c r="I326"/>
  <c r="E326"/>
  <c r="K326"/>
  <c r="H326"/>
  <c r="J172"/>
  <c r="E172"/>
  <c r="I172"/>
  <c r="K172"/>
  <c r="H172"/>
  <c r="E274"/>
  <c r="I274"/>
  <c r="K274"/>
  <c r="J274"/>
  <c r="H274"/>
  <c r="I548"/>
  <c r="J548"/>
  <c r="H548"/>
  <c r="K548"/>
  <c r="E548"/>
  <c r="H49"/>
  <c r="K49"/>
  <c r="E49"/>
  <c r="I49"/>
  <c r="J49"/>
  <c r="E637"/>
  <c r="K637"/>
  <c r="J637"/>
  <c r="H637"/>
  <c r="I637"/>
  <c r="E553"/>
  <c r="I553"/>
  <c r="J553"/>
  <c r="H553"/>
  <c r="K553"/>
  <c r="E304"/>
  <c r="I304"/>
  <c r="H304"/>
  <c r="J304"/>
  <c r="K304"/>
  <c r="E93"/>
  <c r="J93"/>
  <c r="I93"/>
  <c r="K93"/>
  <c r="H93"/>
  <c r="H506"/>
  <c r="J506"/>
  <c r="K506"/>
  <c r="E506"/>
  <c r="I506"/>
  <c r="E444"/>
  <c r="K444"/>
  <c r="I444"/>
  <c r="H444"/>
  <c r="J444"/>
  <c r="E357"/>
  <c r="K357"/>
  <c r="I357"/>
  <c r="J357"/>
  <c r="H357"/>
  <c r="I203"/>
  <c r="H203"/>
  <c r="J203"/>
  <c r="E203"/>
  <c r="K203"/>
  <c r="J182"/>
  <c r="H182"/>
  <c r="E182"/>
  <c r="I182"/>
  <c r="K182"/>
  <c r="K693"/>
  <c r="I693"/>
  <c r="H693"/>
  <c r="E693"/>
  <c r="J693"/>
  <c r="K485"/>
  <c r="J485"/>
  <c r="E485"/>
  <c r="H485"/>
  <c r="I485"/>
  <c r="E257"/>
  <c r="J257"/>
  <c r="I257"/>
  <c r="H257"/>
  <c r="K257"/>
  <c r="E81"/>
  <c r="H81"/>
  <c r="J81"/>
  <c r="I81"/>
  <c r="K81"/>
  <c r="K253"/>
  <c r="J253"/>
  <c r="I253"/>
  <c r="E253"/>
  <c r="H253"/>
  <c r="H408"/>
  <c r="J408"/>
  <c r="I408"/>
  <c r="E408"/>
  <c r="K408"/>
  <c r="I691"/>
  <c r="K691"/>
  <c r="J691"/>
  <c r="H691"/>
  <c r="E691"/>
  <c r="H54"/>
  <c r="K54"/>
  <c r="E54"/>
  <c r="J54"/>
  <c r="I54"/>
  <c r="E176"/>
  <c r="H176"/>
  <c r="J176"/>
  <c r="K176"/>
  <c r="I176"/>
  <c r="H89"/>
  <c r="E89"/>
  <c r="J89"/>
  <c r="I89"/>
  <c r="K89"/>
  <c r="K381"/>
  <c r="H381"/>
  <c r="E381"/>
  <c r="I381"/>
  <c r="J381"/>
  <c r="H210"/>
  <c r="I210"/>
  <c r="K210"/>
  <c r="J210"/>
  <c r="E210"/>
  <c r="H298"/>
  <c r="J298"/>
  <c r="K298"/>
  <c r="E298"/>
  <c r="I298"/>
  <c r="E321"/>
  <c r="J321"/>
  <c r="H321"/>
  <c r="I321"/>
  <c r="K321"/>
  <c r="K104"/>
  <c r="E104"/>
  <c r="H104"/>
  <c r="I104"/>
  <c r="J104"/>
  <c r="I461"/>
  <c r="K461"/>
  <c r="H461"/>
  <c r="J461"/>
  <c r="E461"/>
  <c r="H242"/>
  <c r="K242"/>
  <c r="E242"/>
  <c r="I242"/>
  <c r="J242"/>
  <c r="H178"/>
  <c r="J178"/>
  <c r="K178"/>
  <c r="I178"/>
  <c r="E178"/>
  <c r="J473"/>
  <c r="E473"/>
  <c r="H473"/>
  <c r="K473"/>
  <c r="I473"/>
  <c r="K192"/>
  <c r="E192"/>
  <c r="H192"/>
  <c r="J192"/>
  <c r="I192"/>
  <c r="K327"/>
  <c r="E327"/>
  <c r="J327"/>
  <c r="I327"/>
  <c r="H327"/>
  <c r="H114"/>
  <c r="E114"/>
  <c r="K114"/>
  <c r="I114"/>
  <c r="J114"/>
  <c r="K98"/>
  <c r="J98"/>
  <c r="H98"/>
  <c r="I98"/>
  <c r="E98"/>
  <c r="H607"/>
  <c r="E607"/>
  <c r="J607"/>
  <c r="I607"/>
  <c r="K607"/>
  <c r="I612"/>
  <c r="K612"/>
  <c r="E612"/>
  <c r="H612"/>
  <c r="J612"/>
  <c r="I350"/>
  <c r="J350"/>
  <c r="E350"/>
  <c r="K350"/>
  <c r="H350"/>
  <c r="K529"/>
  <c r="J529"/>
  <c r="H529"/>
  <c r="I529"/>
  <c r="E529"/>
  <c r="I410"/>
  <c r="H410"/>
  <c r="K410"/>
  <c r="J410"/>
  <c r="E410"/>
  <c r="I22"/>
  <c r="E22"/>
  <c r="J22"/>
  <c r="K22"/>
  <c r="H22"/>
  <c r="K97"/>
  <c r="I97"/>
  <c r="H97"/>
  <c r="E97"/>
  <c r="J97"/>
  <c r="E358"/>
  <c r="I358"/>
  <c r="J358"/>
  <c r="K358"/>
  <c r="H358"/>
  <c r="K135"/>
  <c r="I135"/>
  <c r="E135"/>
  <c r="J135"/>
  <c r="H135"/>
  <c r="I30"/>
  <c r="J30"/>
  <c r="H30"/>
  <c r="E30"/>
  <c r="K30"/>
  <c r="H349"/>
  <c r="I349"/>
  <c r="J349"/>
  <c r="K349"/>
  <c r="E349"/>
  <c r="E508"/>
  <c r="J508"/>
  <c r="K508"/>
  <c r="I508"/>
  <c r="H508"/>
  <c r="H454"/>
  <c r="E454"/>
  <c r="K454"/>
  <c r="I454"/>
  <c r="J454"/>
  <c r="H111"/>
  <c r="J111"/>
  <c r="E111"/>
  <c r="K111"/>
  <c r="I111"/>
  <c r="H308"/>
  <c r="E308"/>
  <c r="I308"/>
  <c r="K308"/>
  <c r="J308"/>
  <c r="H94"/>
  <c r="K94"/>
  <c r="E94"/>
  <c r="I94"/>
  <c r="J94"/>
  <c r="E501"/>
  <c r="H501"/>
  <c r="K501"/>
  <c r="J501"/>
  <c r="I501"/>
  <c r="E52"/>
  <c r="K52"/>
  <c r="H52"/>
  <c r="J52"/>
  <c r="I52"/>
  <c r="K181"/>
  <c r="H181"/>
  <c r="J181"/>
  <c r="E181"/>
  <c r="I181"/>
  <c r="H117"/>
  <c r="J117"/>
  <c r="I117"/>
  <c r="E117"/>
  <c r="K117"/>
  <c r="K417"/>
  <c r="E417"/>
  <c r="J417"/>
  <c r="I417"/>
  <c r="H417"/>
  <c r="J164"/>
  <c r="K164"/>
  <c r="E164"/>
  <c r="H164"/>
  <c r="I164"/>
  <c r="J622"/>
  <c r="H622"/>
  <c r="K622"/>
  <c r="E622"/>
  <c r="I622"/>
  <c r="E551"/>
  <c r="K551"/>
  <c r="H551"/>
  <c r="I551"/>
  <c r="J551"/>
  <c r="H311"/>
  <c r="E311"/>
  <c r="K311"/>
  <c r="I311"/>
  <c r="J311"/>
  <c r="H649"/>
  <c r="J649"/>
  <c r="E649"/>
  <c r="K649"/>
  <c r="I649"/>
  <c r="J709"/>
  <c r="I709"/>
  <c r="H709"/>
  <c r="K709"/>
  <c r="E709"/>
  <c r="H484"/>
  <c r="K484"/>
  <c r="I484"/>
  <c r="J484"/>
  <c r="E484"/>
  <c r="E558"/>
  <c r="K558"/>
  <c r="J558"/>
  <c r="H558"/>
  <c r="I558"/>
  <c r="E363"/>
  <c r="J363"/>
  <c r="H363"/>
  <c r="I363"/>
  <c r="K363"/>
  <c r="I665"/>
  <c r="K665"/>
  <c r="J665"/>
  <c r="H665"/>
  <c r="E665"/>
  <c r="E430"/>
  <c r="H430"/>
  <c r="I430"/>
  <c r="K430"/>
  <c r="J430"/>
  <c r="I414"/>
  <c r="K414"/>
  <c r="J414"/>
  <c r="H414"/>
  <c r="E414"/>
  <c r="E504"/>
  <c r="H504"/>
  <c r="K504"/>
  <c r="J504"/>
  <c r="I504"/>
  <c r="K323"/>
  <c r="E323"/>
  <c r="I323"/>
  <c r="H323"/>
  <c r="J323"/>
  <c r="I432"/>
  <c r="K432"/>
  <c r="E432"/>
  <c r="H432"/>
  <c r="J432"/>
  <c r="J101"/>
  <c r="H101"/>
  <c r="E101"/>
  <c r="I101"/>
  <c r="K101"/>
  <c r="K653"/>
  <c r="E653"/>
  <c r="I653"/>
  <c r="H653"/>
  <c r="J653"/>
  <c r="H201"/>
  <c r="E201"/>
  <c r="K201"/>
  <c r="J201"/>
  <c r="I201"/>
  <c r="H123"/>
  <c r="J123"/>
  <c r="I123"/>
  <c r="K123"/>
  <c r="E123"/>
  <c r="K565"/>
  <c r="H565"/>
  <c r="I565"/>
  <c r="E565"/>
  <c r="J565"/>
  <c r="J429"/>
  <c r="H429"/>
  <c r="K429"/>
  <c r="E429"/>
  <c r="I429"/>
  <c r="J88"/>
  <c r="I88"/>
  <c r="H88"/>
  <c r="E88"/>
  <c r="K88"/>
  <c r="J469"/>
  <c r="H469"/>
  <c r="E469"/>
  <c r="K469"/>
  <c r="I469"/>
  <c r="H17" i="54"/>
  <c r="I17"/>
  <c r="E16"/>
  <c r="L16" s="1"/>
  <c r="M16" s="1"/>
  <c r="N15"/>
  <c r="P15" s="1"/>
  <c r="D17"/>
  <c r="E17" s="1"/>
  <c r="C18"/>
  <c r="J16"/>
  <c r="S8"/>
  <c r="Q9"/>
  <c r="O18" l="1"/>
  <c r="A19"/>
  <c r="L17"/>
  <c r="M17" s="1"/>
  <c r="I18"/>
  <c r="H18"/>
  <c r="J17"/>
  <c r="D18"/>
  <c r="C19"/>
  <c r="N16"/>
  <c r="S9"/>
  <c r="Q10"/>
  <c r="T9"/>
  <c r="A20" l="1"/>
  <c r="O19"/>
  <c r="H19"/>
  <c r="I19"/>
  <c r="E18"/>
  <c r="L18" s="1"/>
  <c r="M18" s="1"/>
  <c r="N17"/>
  <c r="P16"/>
  <c r="J18"/>
  <c r="D19"/>
  <c r="C20"/>
  <c r="S10"/>
  <c r="Q11"/>
  <c r="T10"/>
  <c r="A21" l="1"/>
  <c r="O20"/>
  <c r="E19"/>
  <c r="L19" s="1"/>
  <c r="M19" s="1"/>
  <c r="H20"/>
  <c r="I20"/>
  <c r="P17"/>
  <c r="D20"/>
  <c r="C21"/>
  <c r="N18"/>
  <c r="J19"/>
  <c r="S11"/>
  <c r="Q12"/>
  <c r="T11"/>
  <c r="O21" l="1"/>
  <c r="A22"/>
  <c r="J20"/>
  <c r="H21"/>
  <c r="I21"/>
  <c r="E20"/>
  <c r="L20" s="1"/>
  <c r="M20" s="1"/>
  <c r="P18"/>
  <c r="N19"/>
  <c r="P19" s="1"/>
  <c r="C22"/>
  <c r="D21"/>
  <c r="S12"/>
  <c r="Q13"/>
  <c r="T13" s="1"/>
  <c r="T12"/>
  <c r="O22" l="1"/>
  <c r="A23"/>
  <c r="N20"/>
  <c r="P20" s="1"/>
  <c r="I22"/>
  <c r="H22"/>
  <c r="E21"/>
  <c r="L21" s="1"/>
  <c r="M21" s="1"/>
  <c r="J21"/>
  <c r="C23"/>
  <c r="D22"/>
  <c r="S13"/>
  <c r="Q14"/>
  <c r="T14" s="1"/>
  <c r="A24" l="1"/>
  <c r="O23"/>
  <c r="I23"/>
  <c r="H23"/>
  <c r="N21"/>
  <c r="P21" s="1"/>
  <c r="D23"/>
  <c r="C24"/>
  <c r="J22"/>
  <c r="E22"/>
  <c r="S14"/>
  <c r="Q15"/>
  <c r="T15" s="1"/>
  <c r="A25" l="1"/>
  <c r="O24"/>
  <c r="L22"/>
  <c r="M22" s="1"/>
  <c r="N22" s="1"/>
  <c r="P22" s="1"/>
  <c r="H24"/>
  <c r="I24"/>
  <c r="E23"/>
  <c r="L23" s="1"/>
  <c r="M23" s="1"/>
  <c r="D24"/>
  <c r="C25"/>
  <c r="J23"/>
  <c r="S15"/>
  <c r="Q16"/>
  <c r="T16" s="1"/>
  <c r="O25" l="1"/>
  <c r="A26"/>
  <c r="H25"/>
  <c r="I25"/>
  <c r="N23"/>
  <c r="P23" s="1"/>
  <c r="C26"/>
  <c r="D25"/>
  <c r="E24"/>
  <c r="J24"/>
  <c r="S16"/>
  <c r="Q17"/>
  <c r="T17" s="1"/>
  <c r="O26" l="1"/>
  <c r="A27"/>
  <c r="J25"/>
  <c r="E25"/>
  <c r="L25" s="1"/>
  <c r="M25" s="1"/>
  <c r="I26"/>
  <c r="H26"/>
  <c r="L24"/>
  <c r="M24" s="1"/>
  <c r="N24" s="1"/>
  <c r="P24" s="1"/>
  <c r="D26"/>
  <c r="C27"/>
  <c r="S17"/>
  <c r="Q18"/>
  <c r="T18" s="1"/>
  <c r="O27" l="1"/>
  <c r="A28"/>
  <c r="N25"/>
  <c r="P25" s="1"/>
  <c r="E26"/>
  <c r="L26" s="1"/>
  <c r="M26" s="1"/>
  <c r="I27"/>
  <c r="H27"/>
  <c r="D27"/>
  <c r="C28"/>
  <c r="J26"/>
  <c r="S18"/>
  <c r="Q19"/>
  <c r="T19" s="1"/>
  <c r="A29" l="1"/>
  <c r="O28"/>
  <c r="H28"/>
  <c r="I28"/>
  <c r="E27"/>
  <c r="L27" s="1"/>
  <c r="M27" s="1"/>
  <c r="J27"/>
  <c r="N26"/>
  <c r="P26" s="1"/>
  <c r="C29"/>
  <c r="D28"/>
  <c r="S19"/>
  <c r="Q20"/>
  <c r="T20" s="1"/>
  <c r="A30" l="1"/>
  <c r="O29"/>
  <c r="E28"/>
  <c r="L28" s="1"/>
  <c r="M28" s="1"/>
  <c r="H29"/>
  <c r="I29"/>
  <c r="N27"/>
  <c r="P27" s="1"/>
  <c r="J28"/>
  <c r="C30"/>
  <c r="D29"/>
  <c r="Q21"/>
  <c r="T21" s="1"/>
  <c r="S20"/>
  <c r="A31" l="1"/>
  <c r="O30"/>
  <c r="I30"/>
  <c r="H30"/>
  <c r="N28"/>
  <c r="P28" s="1"/>
  <c r="J29"/>
  <c r="E29"/>
  <c r="L29" s="1"/>
  <c r="D30"/>
  <c r="C31"/>
  <c r="S21"/>
  <c r="Q22"/>
  <c r="T22" s="1"/>
  <c r="O31" l="1"/>
  <c r="A32"/>
  <c r="O32" s="1"/>
  <c r="I31"/>
  <c r="H31"/>
  <c r="M29"/>
  <c r="N29" s="1"/>
  <c r="P29" s="1"/>
  <c r="J30"/>
  <c r="D31"/>
  <c r="C32"/>
  <c r="E30"/>
  <c r="S22"/>
  <c r="Q23"/>
  <c r="T23" s="1"/>
  <c r="H32" l="1"/>
  <c r="I32"/>
  <c r="E31"/>
  <c r="L31" s="1"/>
  <c r="M31" s="1"/>
  <c r="L30"/>
  <c r="M30" s="1"/>
  <c r="N30" s="1"/>
  <c r="P30" s="1"/>
  <c r="J31"/>
  <c r="D32"/>
  <c r="S23"/>
  <c r="Q24"/>
  <c r="T24" s="1"/>
  <c r="E32" l="1"/>
  <c r="L32" s="1"/>
  <c r="M32" s="1"/>
  <c r="M33" s="1"/>
  <c r="J32"/>
  <c r="N31"/>
  <c r="P31" s="1"/>
  <c r="Q25"/>
  <c r="T25" s="1"/>
  <c r="S24"/>
  <c r="N32" l="1"/>
  <c r="Q38" s="1"/>
  <c r="J33"/>
  <c r="Q36" s="1"/>
  <c r="Q26"/>
  <c r="T26" s="1"/>
  <c r="S25"/>
  <c r="P32" l="1"/>
  <c r="Q34"/>
  <c r="Q37"/>
  <c r="S26"/>
  <c r="Q27"/>
  <c r="T27" s="1"/>
  <c r="S27" l="1"/>
  <c r="Q28"/>
  <c r="T28" s="1"/>
  <c r="S28" l="1"/>
  <c r="Q29"/>
  <c r="T29" s="1"/>
  <c r="Q30" l="1"/>
  <c r="T30" s="1"/>
  <c r="S29"/>
  <c r="Q31" l="1"/>
  <c r="T31" s="1"/>
  <c r="S30"/>
  <c r="Q32" l="1"/>
  <c r="T32" s="1"/>
  <c r="Q35" s="1"/>
  <c r="S31"/>
  <c r="S32" l="1"/>
  <c r="S33" s="1"/>
</calcChain>
</file>

<file path=xl/sharedStrings.xml><?xml version="1.0" encoding="utf-8"?>
<sst xmlns="http://schemas.openxmlformats.org/spreadsheetml/2006/main" count="4729" uniqueCount="1631">
  <si>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</si>
  <si>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</si>
  <si>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</si>
  <si>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</si>
  <si>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</si>
  <si>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</si>
  <si>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</si>
  <si>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</si>
  <si>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</si>
  <si>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</si>
  <si>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</si>
  <si>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</si>
  <si>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</si>
  <si>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</si>
  <si>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</si>
  <si>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</si>
  <si>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</si>
  <si>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</si>
  <si>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</si>
  <si>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</si>
  <si>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</si>
  <si>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</si>
  <si>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</si>
  <si>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</si>
  <si>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</si>
  <si>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</si>
  <si>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</si>
  <si>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</si>
  <si>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</si>
  <si>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</si>
  <si>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</si>
  <si>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</si>
  <si>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</si>
  <si>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</si>
  <si>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</si>
  <si>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</si>
  <si>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</si>
  <si>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</si>
  <si>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</si>
  <si>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</si>
  <si>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</si>
  <si>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</si>
  <si>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</si>
  <si>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</si>
  <si>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</si>
  <si>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</si>
  <si>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</si>
  <si>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</si>
  <si>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</si>
  <si>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</si>
  <si>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</si>
  <si>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</si>
  <si>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</si>
  <si>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</si>
  <si>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</si>
  <si>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</si>
  <si>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</si>
  <si>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</si>
  <si>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</si>
  <si>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</si>
  <si>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</si>
  <si>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</si>
  <si>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</si>
  <si>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</si>
  <si>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</si>
  <si>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</si>
  <si>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</si>
  <si>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</si>
  <si>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</si>
  <si>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</si>
  <si>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</si>
  <si>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</si>
  <si>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</si>
  <si>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</si>
  <si>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</si>
  <si>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</si>
  <si>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</si>
  <si>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</si>
  <si>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</si>
  <si>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</si>
  <si>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</si>
  <si>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</si>
  <si>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</si>
  <si>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</si>
  <si>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</si>
  <si>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</si>
  <si>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</si>
  <si>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</si>
  <si>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</si>
  <si>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</si>
  <si>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</si>
  <si>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</si>
  <si>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</si>
  <si>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</si>
  <si>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</si>
  <si>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</si>
  <si>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</si>
  <si>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</si>
  <si>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</si>
  <si>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</si>
  <si>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</si>
  <si>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</si>
  <si>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</si>
  <si>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</si>
  <si>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</si>
  <si>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</si>
  <si>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</si>
  <si>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</si>
  <si>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</si>
  <si>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</si>
  <si>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</si>
  <si>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</si>
  <si>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</si>
  <si>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</si>
  <si>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</si>
  <si>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</si>
  <si>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</si>
  <si>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</si>
  <si>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</si>
  <si>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</si>
  <si>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</si>
  <si>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</si>
  <si>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</si>
  <si>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</si>
  <si>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</si>
  <si>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</si>
  <si>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</si>
  <si>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</si>
  <si>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</si>
  <si>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</si>
  <si>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</si>
  <si>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</si>
  <si>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</si>
  <si>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</si>
  <si>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</si>
  <si>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</si>
  <si>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</si>
  <si>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</si>
  <si>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</si>
  <si>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</si>
  <si>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</si>
  <si>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</si>
  <si>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</si>
  <si>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</si>
  <si>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</si>
  <si>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</si>
  <si>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</si>
  <si>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</si>
  <si>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</si>
  <si>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</si>
  <si>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</si>
  <si>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</si>
  <si>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</si>
  <si>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</si>
  <si>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</si>
  <si>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</si>
  <si>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</si>
  <si>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</si>
  <si>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</si>
  <si>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</si>
  <si>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</si>
  <si>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</si>
  <si>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</si>
  <si>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</si>
  <si>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</si>
  <si>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</si>
  <si>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</si>
  <si>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</si>
  <si>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</si>
  <si>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</si>
  <si>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</si>
  <si>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</si>
  <si>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</si>
  <si>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</si>
  <si>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</si>
  <si>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</si>
  <si>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</si>
  <si>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</si>
  <si>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</si>
  <si>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</si>
  <si>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</si>
  <si>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</si>
  <si>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</si>
  <si>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</si>
  <si>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</si>
  <si>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</si>
  <si>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</si>
  <si>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</si>
  <si>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</si>
  <si>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</si>
  <si>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</si>
  <si>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</si>
  <si>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</si>
  <si>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</si>
  <si>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</si>
  <si>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</si>
  <si>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</si>
  <si>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</si>
  <si>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</si>
  <si>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</si>
  <si>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</si>
  <si>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</si>
  <si>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</si>
  <si>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</si>
  <si>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</si>
  <si>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</si>
  <si>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</si>
  <si>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</si>
  <si>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</si>
  <si>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</si>
  <si>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</si>
  <si>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</si>
  <si>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</si>
  <si>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</si>
  <si>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</si>
  <si>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</si>
  <si>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</si>
  <si>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</si>
  <si>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</si>
  <si>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</si>
  <si>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</si>
  <si>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</si>
  <si>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</si>
  <si>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</si>
  <si>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</si>
  <si>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</si>
  <si>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</si>
  <si>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</si>
  <si>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</si>
  <si>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</si>
  <si>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</si>
  <si>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</si>
  <si>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</si>
  <si>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</si>
  <si>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</si>
  <si>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</si>
  <si>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</si>
  <si>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</si>
  <si>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</si>
  <si>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</si>
  <si>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</si>
  <si>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</si>
  <si>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</si>
  <si>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</si>
  <si>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</si>
  <si>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</si>
  <si>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</si>
  <si>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</si>
  <si>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</si>
  <si>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</si>
  <si>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</si>
  <si>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</si>
  <si>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</si>
  <si>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</si>
  <si>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</si>
  <si>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</si>
  <si>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</si>
  <si>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</si>
  <si>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</si>
  <si>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</si>
  <si>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</si>
  <si>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</si>
  <si>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</si>
  <si>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</si>
  <si>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</si>
  <si>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</si>
  <si>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</si>
  <si>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</si>
  <si>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</si>
  <si>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</si>
  <si>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</si>
  <si>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</si>
  <si>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</si>
  <si>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</si>
  <si>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</si>
  <si>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</si>
  <si>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</si>
  <si>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</si>
  <si>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</si>
  <si>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</si>
  <si>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</si>
  <si>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</si>
  <si>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</si>
  <si>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</si>
  <si>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</si>
  <si>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</si>
  <si>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</si>
  <si>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</si>
  <si>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</si>
  <si>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</si>
  <si>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</si>
  <si>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</si>
  <si>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</si>
  <si>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</si>
  <si>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</si>
  <si>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</si>
  <si>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</si>
  <si>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</si>
  <si>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</si>
  <si>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</si>
  <si>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</si>
  <si>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</si>
  <si>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</si>
  <si>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</si>
  <si>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</si>
  <si>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</si>
  <si>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</si>
  <si>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</si>
  <si>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</si>
  <si>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</si>
  <si>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</si>
  <si>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</si>
  <si>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</si>
  <si>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</si>
  <si>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</si>
  <si>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</si>
  <si>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</si>
  <si>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</si>
  <si>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</si>
  <si>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</si>
  <si>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</si>
  <si>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</si>
  <si>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</si>
  <si>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</si>
  <si>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</si>
  <si>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</si>
  <si>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</si>
  <si>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</si>
  <si>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</si>
  <si>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</si>
  <si>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</si>
  <si>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</si>
  <si>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</si>
  <si>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</si>
  <si>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</si>
  <si>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</si>
  <si>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</si>
  <si>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</si>
  <si>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</si>
  <si>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</si>
  <si>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</si>
  <si>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</si>
  <si>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</si>
  <si>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</si>
  <si>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</si>
  <si>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</si>
  <si>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</si>
  <si>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</si>
  <si>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</si>
  <si>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</si>
  <si>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</si>
  <si>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</si>
  <si>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</si>
  <si>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</si>
  <si>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</si>
  <si>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</si>
  <si>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</si>
  <si>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</si>
  <si>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</si>
  <si>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</si>
  <si>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</si>
  <si>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</si>
  <si>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</si>
  <si>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</si>
  <si>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</si>
  <si>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</si>
  <si>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</si>
  <si>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</si>
  <si>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</si>
  <si>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</si>
  <si>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</si>
  <si>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</si>
  <si>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</si>
  <si>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</si>
  <si>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</si>
  <si>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</si>
  <si>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</si>
  <si>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</si>
  <si>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</si>
  <si>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</si>
  <si>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</si>
  <si>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</si>
  <si>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</si>
  <si>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</si>
  <si>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</si>
  <si>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</si>
  <si>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</si>
  <si>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</si>
  <si>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</si>
  <si>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</si>
  <si>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</si>
  <si>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</si>
  <si>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</si>
  <si>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</si>
  <si>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</si>
  <si>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</si>
  <si>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</si>
  <si>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</si>
  <si>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</si>
  <si>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</si>
  <si>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</si>
  <si>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</si>
  <si>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</si>
  <si>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</si>
  <si>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</si>
  <si>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</si>
  <si>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</si>
  <si>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</si>
  <si>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</si>
  <si>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</si>
  <si>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</si>
  <si>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</si>
  <si>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</si>
  <si>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</si>
  <si>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</si>
  <si>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</si>
  <si>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</si>
  <si>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</si>
  <si>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</si>
  <si>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</si>
  <si>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</si>
  <si>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</si>
  <si>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</si>
  <si>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</si>
  <si>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</si>
  <si>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</si>
  <si>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</si>
  <si>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</si>
  <si>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</si>
  <si>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</si>
  <si>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</si>
  <si>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</si>
  <si>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</si>
  <si>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</si>
  <si>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</si>
  <si>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</si>
  <si>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</si>
  <si>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</si>
  <si>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</si>
  <si>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</si>
  <si>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</si>
  <si>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</si>
  <si>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</si>
  <si>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</si>
  <si>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</si>
  <si>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</si>
  <si>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</si>
  <si>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</si>
  <si>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</si>
  <si>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</si>
  <si>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</si>
  <si>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</si>
  <si>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</si>
  <si>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</si>
  <si>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</si>
  <si>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</si>
  <si>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</si>
  <si>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</si>
  <si>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</si>
  <si>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</si>
  <si>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</si>
  <si>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</si>
  <si>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</si>
  <si>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</si>
  <si>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</si>
  <si>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</si>
  <si>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</si>
  <si>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</si>
  <si>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</si>
  <si>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</si>
  <si>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</si>
  <si>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</si>
  <si>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</si>
  <si>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</si>
  <si>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</si>
  <si>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</si>
  <si>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</si>
  <si>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</si>
  <si>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</si>
  <si>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</si>
  <si>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</si>
  <si>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</si>
  <si>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</si>
  <si>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</si>
  <si>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</si>
  <si>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</si>
  <si>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</si>
  <si>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</si>
  <si>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</si>
  <si>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</si>
  <si>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</si>
  <si>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</si>
  <si>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</si>
  <si>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</si>
  <si>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</si>
  <si>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</si>
  <si>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</si>
  <si>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</si>
  <si>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</si>
  <si>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</si>
  <si>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</si>
  <si>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</si>
  <si>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</si>
  <si>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</si>
  <si>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</si>
  <si>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</si>
  <si>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</si>
  <si>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</si>
  <si>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</si>
  <si>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</si>
  <si>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</si>
  <si>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</si>
  <si>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</si>
  <si>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</si>
  <si>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</si>
  <si>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</si>
  <si>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</si>
  <si>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</si>
  <si>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</si>
  <si>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</si>
  <si>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</si>
  <si>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</si>
  <si>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</si>
  <si>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</si>
  <si>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</si>
  <si>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</si>
  <si>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</si>
  <si>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</si>
  <si>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</si>
  <si>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</si>
  <si>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</si>
  <si>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</si>
  <si>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</si>
  <si>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</si>
  <si>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</si>
  <si>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</si>
  <si>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</si>
  <si>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</si>
  <si>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</si>
  <si>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</si>
  <si>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</si>
  <si>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</si>
  <si>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</si>
  <si>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</si>
  <si>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</si>
  <si>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</si>
  <si>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</si>
  <si>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</si>
  <si>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</si>
  <si>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</si>
  <si>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</si>
  <si>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</si>
  <si>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</si>
  <si>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</si>
  <si>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</si>
  <si>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</si>
  <si>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</si>
  <si>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</si>
  <si>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</si>
  <si>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</si>
  <si>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</si>
  <si>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</si>
  <si>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</si>
  <si>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</si>
  <si>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</si>
  <si>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</si>
  <si>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</si>
  <si>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</si>
  <si>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</si>
  <si>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</si>
  <si>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</si>
  <si>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</si>
  <si>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</si>
  <si>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</si>
  <si>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</si>
  <si>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</si>
  <si>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</si>
  <si>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</si>
  <si>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</si>
  <si>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</si>
  <si>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</si>
  <si>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</si>
  <si>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</si>
  <si>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</si>
  <si>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</si>
  <si>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</si>
  <si>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</si>
  <si>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</si>
  <si>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</si>
  <si>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</si>
  <si>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</si>
  <si>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</si>
  <si>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</si>
  <si>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</si>
  <si>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</si>
  <si>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</si>
  <si>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</si>
  <si>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</si>
  <si>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</si>
  <si>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</si>
  <si>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</si>
  <si>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</si>
  <si>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</si>
  <si>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</si>
  <si>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</si>
  <si>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</si>
  <si>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</si>
  <si>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</si>
  <si>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</si>
  <si>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</si>
  <si>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</si>
  <si>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</si>
  <si>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</si>
  <si>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</si>
  <si>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</si>
  <si>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</si>
  <si>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</si>
  <si>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</si>
  <si>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</si>
  <si>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</si>
  <si>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</si>
  <si>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</si>
  <si>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</si>
  <si>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</si>
  <si>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</si>
  <si>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</si>
  <si>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</si>
  <si>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</si>
  <si>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</si>
  <si>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</si>
  <si>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</si>
  <si>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</si>
  <si>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</si>
  <si>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</si>
  <si>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</si>
  <si>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</si>
  <si>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</si>
  <si>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</si>
  <si>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</si>
  <si>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</si>
  <si>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</si>
  <si>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</si>
  <si>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</si>
  <si>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</si>
  <si>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</si>
  <si>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</si>
  <si>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</si>
  <si>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</si>
  <si>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</si>
  <si>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</si>
  <si>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</si>
  <si>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</si>
  <si>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</si>
  <si>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</si>
  <si>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</si>
  <si>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</si>
  <si>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</si>
  <si>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</si>
  <si>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</si>
  <si>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</si>
  <si>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</si>
  <si>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</si>
  <si>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</si>
  <si>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</si>
  <si>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</si>
  <si>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</si>
  <si>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</si>
  <si>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</si>
  <si>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</si>
  <si>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</si>
  <si>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</si>
  <si>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</si>
  <si>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</si>
  <si>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</si>
  <si>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</si>
  <si>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</si>
  <si>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</si>
  <si>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</si>
  <si>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</si>
  <si>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</si>
  <si>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</si>
  <si>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</si>
  <si>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</si>
  <si>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</si>
  <si>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</si>
  <si>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</si>
  <si>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</si>
  <si>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</si>
  <si>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</si>
  <si>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</si>
  <si>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</si>
  <si>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</si>
  <si>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</si>
  <si>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</si>
  <si>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</si>
  <si>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</si>
  <si>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</si>
  <si>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</si>
  <si>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</si>
  <si>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</si>
  <si>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</si>
  <si>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</si>
  <si>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</si>
  <si>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</si>
  <si>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</si>
  <si>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</si>
  <si>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</si>
  <si>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</si>
  <si>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</si>
  <si>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</si>
  <si>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</si>
  <si>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</si>
  <si>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</si>
  <si>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</si>
  <si>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</si>
  <si>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</si>
  <si>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</si>
  <si>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</si>
  <si>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</si>
  <si>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</si>
  <si>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</si>
  <si>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</si>
  <si>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</si>
  <si>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</si>
  <si>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</si>
  <si>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</si>
  <si>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</si>
  <si>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</si>
  <si>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</si>
  <si>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</si>
  <si>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</si>
  <si>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</si>
  <si>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</si>
  <si>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</si>
  <si>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</si>
  <si>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</si>
  <si>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</si>
  <si>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</si>
  <si>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</si>
  <si>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</si>
  <si>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</si>
  <si>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</si>
  <si>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</si>
  <si>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</si>
  <si>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</si>
  <si>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</si>
  <si>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</si>
  <si>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</si>
  <si>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</si>
  <si>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</si>
  <si>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</si>
  <si>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</si>
  <si>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</si>
  <si>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</si>
  <si>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</si>
  <si>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</si>
  <si>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</si>
  <si>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</si>
  <si>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</si>
  <si>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</si>
  <si>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</si>
  <si>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</si>
  <si>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</si>
  <si>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</si>
  <si>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</si>
  <si>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</si>
  <si>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</si>
  <si>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</si>
  <si>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</si>
  <si>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</si>
  <si>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</si>
  <si>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</si>
  <si>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</si>
  <si>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</si>
  <si>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</si>
  <si>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</si>
  <si>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</si>
  <si>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</si>
  <si>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</si>
  <si>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</si>
  <si>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</si>
  <si>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</si>
  <si>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</si>
  <si>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</si>
  <si>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</si>
  <si>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</si>
  <si>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</si>
  <si>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</si>
  <si>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</si>
  <si>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</si>
  <si>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</si>
  <si>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</si>
  <si>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</si>
  <si>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</si>
  <si>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</si>
  <si>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</si>
  <si>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</si>
  <si>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</si>
  <si>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</si>
  <si>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</si>
  <si>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</si>
  <si>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</si>
  <si>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</si>
  <si>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</si>
  <si>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</si>
  <si>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</si>
  <si>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</si>
  <si>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</si>
  <si>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</si>
  <si>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</si>
  <si>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</si>
  <si>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</si>
  <si>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</si>
  <si>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</si>
  <si>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</si>
  <si>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</si>
  <si>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</si>
  <si>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</si>
  <si>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</si>
  <si>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</si>
  <si>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</si>
  <si>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</si>
  <si>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</si>
  <si>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</si>
  <si>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</si>
  <si>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</si>
  <si>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</si>
  <si>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</si>
  <si>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</si>
  <si>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</si>
  <si>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</si>
  <si>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</si>
  <si>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</si>
  <si>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</si>
  <si>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</si>
  <si>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</si>
  <si>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</si>
  <si>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</si>
  <si>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</si>
  <si>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</si>
  <si>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</si>
  <si>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</si>
  <si>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</si>
  <si>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</si>
  <si>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</si>
  <si>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</si>
  <si>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</si>
  <si>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</si>
  <si>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</si>
  <si>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</si>
  <si>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</si>
  <si>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</si>
  <si>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</si>
  <si>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</si>
  <si>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</si>
  <si>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</si>
  <si>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</si>
  <si>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</si>
  <si>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</si>
  <si>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</si>
  <si>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</si>
  <si>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</si>
  <si>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</si>
  <si>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</si>
  <si>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</si>
  <si>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</si>
  <si>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</si>
  <si>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</si>
  <si>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</si>
  <si>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</si>
  <si>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</si>
  <si>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</si>
  <si>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</si>
  <si>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</si>
  <si>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</si>
  <si>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</si>
  <si>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</si>
  <si>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</si>
  <si>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</si>
  <si>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</si>
  <si>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</si>
  <si>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</si>
  <si>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</si>
  <si>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</si>
  <si>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</si>
  <si>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</si>
  <si>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</si>
  <si>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</si>
  <si>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</si>
  <si>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</si>
  <si>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</si>
  <si>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</si>
  <si>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</si>
  <si>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</si>
  <si>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</si>
  <si>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</si>
  <si>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</si>
  <si>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</si>
  <si>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</si>
  <si>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</si>
  <si>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</si>
  <si>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</si>
  <si>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</si>
  <si>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</si>
  <si>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</si>
  <si>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</si>
  <si>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</si>
  <si>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</si>
  <si>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</si>
  <si>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</si>
  <si>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</si>
  <si>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</si>
  <si>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</si>
  <si>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</si>
  <si>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</si>
  <si>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</si>
  <si>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</si>
  <si>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</si>
  <si>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</si>
  <si>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</si>
  <si>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</si>
  <si>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</si>
  <si>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</si>
  <si>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</si>
  <si>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</si>
  <si>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</si>
  <si>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</si>
  <si>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</si>
  <si>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</si>
  <si>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</si>
  <si>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</si>
  <si>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</si>
  <si>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</si>
  <si>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</si>
  <si>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</si>
  <si>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</si>
  <si>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</si>
  <si>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</si>
  <si>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</si>
  <si>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</si>
  <si>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</si>
  <si>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</si>
  <si>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</si>
  <si>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</si>
  <si>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</si>
  <si>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</si>
  <si>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</si>
  <si>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</si>
  <si>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</si>
  <si>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</si>
  <si>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</si>
  <si>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</si>
  <si>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</si>
  <si>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</si>
  <si>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</si>
  <si>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</si>
  <si>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</si>
  <si>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</si>
  <si>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</si>
  <si>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</si>
  <si>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</si>
  <si>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</si>
  <si>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</si>
  <si>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</si>
  <si>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</si>
  <si>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</si>
  <si>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</si>
  <si>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</si>
  <si>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</si>
  <si>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</si>
  <si>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</si>
  <si>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</si>
  <si>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</si>
  <si>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</si>
  <si>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</si>
  <si>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</si>
  <si>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</si>
  <si>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</si>
  <si>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</si>
  <si>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</si>
  <si>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</si>
  <si>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</si>
  <si>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</si>
  <si>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</si>
  <si>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</si>
  <si>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</si>
  <si>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</si>
  <si>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</si>
  <si>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</si>
  <si>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</si>
  <si>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</si>
  <si>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</si>
  <si>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</si>
  <si>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</si>
  <si>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</si>
  <si>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</si>
  <si>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</si>
  <si>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</si>
  <si>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</si>
  <si>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</si>
  <si>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</si>
  <si>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</si>
  <si>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</si>
  <si>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</si>
  <si>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</si>
  <si>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</si>
  <si>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</si>
  <si>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</si>
  <si>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</si>
  <si>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</si>
  <si>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</si>
  <si>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</si>
  <si>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</si>
  <si>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</si>
  <si>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</si>
  <si>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</si>
  <si>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</si>
  <si>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</si>
  <si>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</si>
  <si>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</si>
  <si>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</si>
  <si>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</si>
  <si>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</si>
  <si>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</si>
  <si>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</si>
  <si>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</si>
  <si>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</si>
  <si>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</si>
  <si>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</si>
  <si>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</si>
  <si>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</si>
  <si>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</si>
  <si>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</si>
  <si>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</si>
  <si>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</si>
  <si>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</si>
  <si>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</si>
  <si>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</si>
  <si>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</si>
  <si>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</si>
  <si>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</si>
  <si>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</si>
  <si>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</si>
  <si>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</si>
  <si>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</si>
  <si>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</si>
  <si>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</si>
  <si>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</si>
  <si>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</si>
  <si>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</si>
  <si>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</si>
  <si>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</si>
  <si>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</si>
  <si>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</si>
  <si>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</si>
  <si>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</si>
  <si>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</si>
  <si>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</si>
  <si>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</si>
  <si>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</si>
  <si>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</si>
  <si>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</si>
  <si>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</si>
  <si>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</si>
  <si>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</si>
  <si>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</si>
  <si>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</si>
  <si>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</si>
  <si>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</si>
  <si>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</si>
  <si>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</si>
  <si>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</si>
  <si>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</si>
  <si>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</si>
  <si>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</si>
  <si>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</si>
  <si>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</si>
  <si>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</si>
  <si>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</si>
  <si>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</si>
  <si>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</si>
  <si>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</si>
  <si>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</si>
  <si>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</si>
  <si>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</si>
  <si>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</si>
  <si>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</si>
  <si>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</si>
  <si>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</si>
  <si>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</si>
  <si>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</si>
  <si>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</si>
  <si>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</si>
  <si>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</si>
  <si>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</si>
  <si>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</si>
  <si>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</si>
  <si>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</si>
  <si>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</si>
  <si>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</si>
  <si>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</si>
  <si>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</si>
  <si>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</si>
  <si>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</si>
  <si>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</si>
  <si>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</si>
  <si>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</si>
  <si>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</si>
  <si>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</si>
  <si>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</si>
  <si>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</si>
  <si>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</si>
  <si>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</si>
  <si>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</si>
  <si>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</si>
  <si>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</si>
  <si>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</si>
  <si>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</si>
  <si>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</si>
  <si>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</si>
  <si>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</si>
  <si>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</si>
  <si>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</si>
  <si>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</si>
  <si>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</si>
  <si>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</si>
  <si>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</si>
  <si>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</si>
  <si>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Isolator Tumpu ( Line Post ) 20 KV Polymer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</si>
  <si>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</si>
  <si>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</si>
  <si>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</si>
  <si>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</si>
  <si>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</si>
  <si>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</si>
  <si>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</si>
  <si>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</si>
  <si>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</si>
  <si>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</si>
  <si>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</si>
  <si>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</si>
  <si>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</si>
  <si>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</si>
  <si>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</si>
  <si>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</si>
  <si>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</si>
  <si>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</si>
  <si>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</si>
  <si>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</si>
  <si>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</si>
  <si>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</si>
  <si>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</si>
  <si>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</si>
  <si>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</si>
  <si>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</si>
  <si>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</si>
  <si>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</si>
  <si>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</si>
  <si>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</si>
  <si>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</si>
  <si>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</si>
  <si>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</si>
  <si>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</si>
  <si>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</si>
  <si>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</si>
  <si>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</si>
  <si>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</si>
  <si>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</si>
  <si>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</si>
  <si>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</si>
  <si>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</si>
  <si>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</si>
  <si>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</si>
  <si>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</si>
  <si>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</si>
  <si>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</si>
  <si>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</si>
  <si>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</si>
  <si>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</si>
  <si>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</si>
  <si>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</si>
  <si>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</si>
  <si>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</si>
  <si>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</si>
  <si>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</si>
  <si>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</si>
  <si>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</si>
  <si>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</si>
  <si>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</si>
  <si>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</si>
  <si>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</si>
  <si>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</si>
  <si>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</si>
  <si>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</si>
  <si>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</si>
  <si>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</si>
  <si>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</si>
  <si>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</si>
  <si>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</si>
  <si>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</si>
  <si>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</si>
  <si>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</si>
  <si>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</si>
  <si>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</si>
  <si>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</si>
  <si>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</si>
  <si>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</si>
  <si>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</si>
  <si>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</si>
  <si>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</si>
  <si>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</si>
  <si>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</si>
  <si>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</si>
  <si>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</si>
  <si>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</si>
  <si>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</si>
  <si>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</si>
  <si>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</si>
  <si>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</si>
  <si>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</si>
  <si>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</si>
  <si>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</si>
  <si>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</si>
  <si>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</si>
  <si>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</si>
  <si>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</si>
  <si>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</si>
  <si>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</si>
  <si>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</si>
  <si>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</si>
  <si>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</si>
  <si>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</si>
  <si>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</si>
  <si>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</si>
  <si>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</si>
  <si>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</si>
  <si>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</si>
  <si>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</si>
  <si>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</si>
  <si>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</si>
  <si>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</si>
  <si>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</si>
  <si>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</si>
  <si>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</si>
  <si>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</si>
  <si>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</si>
  <si>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</si>
  <si>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</si>
  <si>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</si>
  <si>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</si>
  <si>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</si>
  <si>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</si>
  <si>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</si>
  <si>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</si>
  <si>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</si>
  <si>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</si>
  <si>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</si>
  <si>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</si>
  <si>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</si>
  <si>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</si>
  <si>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</si>
  <si>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</si>
  <si>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</si>
  <si>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</si>
  <si>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</si>
  <si>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</si>
  <si>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</si>
  <si>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</si>
  <si>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</si>
  <si>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</si>
  <si>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</si>
  <si>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</si>
  <si>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</si>
  <si>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</si>
  <si>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</si>
  <si>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</si>
  <si>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</si>
  <si>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</si>
  <si>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</si>
  <si>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</si>
  <si>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</si>
  <si>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</si>
  <si>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</si>
  <si>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</si>
  <si>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</si>
  <si>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</si>
  <si>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</si>
  <si>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</si>
  <si>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</si>
  <si>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</si>
  <si>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</si>
  <si>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</si>
  <si>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</si>
  <si>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</si>
  <si>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</si>
  <si>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</si>
  <si>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</si>
  <si>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</si>
  <si>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</si>
  <si>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</si>
  <si>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</si>
  <si>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</si>
  <si>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</si>
  <si>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</si>
  <si>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</si>
  <si>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</si>
  <si>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</si>
  <si>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</si>
  <si>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</si>
  <si>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</si>
  <si>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</si>
  <si>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</si>
  <si>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</si>
  <si>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</si>
  <si>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</si>
  <si>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</si>
  <si>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</si>
  <si>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</si>
  <si>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</si>
  <si>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</si>
  <si>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</si>
  <si>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</si>
  <si>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</si>
  <si>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</si>
  <si>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</si>
  <si>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</si>
  <si>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</si>
  <si>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</si>
  <si>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</si>
  <si>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</si>
  <si>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</si>
  <si>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</si>
  <si>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</si>
  <si>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</si>
  <si>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</si>
  <si>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</si>
  <si>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</si>
  <si>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</si>
  <si>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</si>
  <si>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</si>
  <si>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</si>
  <si>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</si>
  <si>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</si>
  <si>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</si>
  <si>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</si>
  <si>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</si>
  <si>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</si>
  <si>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</si>
  <si>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</si>
  <si>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</si>
  <si>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</si>
  <si>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</si>
  <si>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</si>
  <si>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</si>
  <si>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</si>
  <si>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</si>
  <si>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</si>
  <si>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</si>
  <si>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</si>
  <si>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</si>
  <si>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</si>
  <si>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</si>
  <si>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</si>
  <si>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</si>
  <si>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</si>
  <si>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</si>
  <si>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</si>
  <si>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</si>
  <si>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</si>
  <si>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</si>
  <si>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</si>
  <si>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</si>
  <si>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</si>
  <si>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</si>
  <si>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</si>
  <si>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</si>
  <si>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</si>
  <si>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</si>
  <si>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</si>
  <si>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</si>
  <si>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</si>
  <si>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</si>
  <si>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</si>
  <si>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</si>
  <si>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</si>
  <si>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</si>
  <si>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</si>
  <si>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</si>
  <si>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</si>
  <si>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</si>
  <si>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</si>
  <si>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</si>
  <si>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</si>
  <si>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</si>
  <si>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</si>
  <si>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</si>
  <si>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</si>
  <si>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</si>
  <si>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</si>
  <si>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</si>
  <si>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</si>
  <si>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</si>
  <si>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</si>
  <si>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</si>
  <si>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</si>
  <si>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</si>
  <si>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</si>
  <si>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</si>
  <si>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</si>
  <si>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</si>
  <si>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</si>
  <si>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</si>
  <si>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</si>
  <si>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</si>
  <si>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</si>
  <si>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</si>
  <si>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</si>
  <si>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</si>
  <si>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</si>
  <si>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</si>
  <si>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</si>
  <si>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</si>
  <si>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</si>
  <si>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</si>
  <si>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</si>
  <si>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</si>
  <si>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</si>
  <si>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</si>
  <si>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</si>
  <si>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</si>
  <si>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</si>
  <si>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</si>
  <si>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</si>
  <si>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</si>
  <si>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</si>
  <si>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</si>
  <si>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</si>
  <si>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</si>
  <si>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</si>
  <si>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</si>
  <si>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</si>
  <si>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</si>
  <si>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</si>
  <si>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</si>
  <si>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</si>
  <si>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</si>
  <si>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</si>
  <si>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</si>
  <si>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</si>
  <si>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</si>
  <si>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</si>
  <si>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</si>
  <si>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</si>
  <si>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</si>
  <si>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</si>
  <si>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Keterangan Tambahan :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</si>
  <si>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</si>
  <si>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</si>
  <si>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</si>
  <si>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</si>
  <si>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</si>
  <si>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</si>
  <si>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</si>
  <si>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</si>
  <si>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</si>
  <si>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</si>
  <si>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</si>
  <si>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</si>
  <si>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</si>
  <si>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</si>
  <si>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</si>
  <si>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</si>
  <si>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</si>
  <si>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</si>
  <si>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</si>
  <si>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</si>
  <si>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</si>
  <si>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</si>
  <si>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</si>
  <si>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</si>
  <si>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</si>
  <si>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</si>
  <si>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</si>
  <si>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</si>
  <si>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</si>
  <si>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</si>
  <si>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</si>
  <si>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</si>
  <si>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</si>
  <si>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</si>
  <si>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</si>
  <si>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</si>
  <si>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</si>
  <si>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</si>
  <si>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</si>
  <si>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</si>
  <si>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</si>
  <si>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</si>
  <si>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</si>
  <si>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</si>
  <si>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</si>
  <si>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</si>
  <si>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</si>
  <si>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</si>
  <si>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</si>
  <si>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</si>
  <si>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</si>
  <si>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</si>
  <si>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</si>
  <si>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</si>
  <si>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</si>
  <si>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</si>
  <si>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</si>
  <si>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</si>
  <si>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</si>
  <si>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</si>
  <si>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</si>
  <si>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</si>
  <si>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</si>
  <si>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</si>
  <si>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</si>
  <si>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</si>
  <si>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</si>
  <si>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</si>
  <si>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</si>
  <si>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</si>
  <si>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PETA LOKASI PELANGGAN</t>
  </si>
  <si>
    <t>SINGLE LINE DIAGRAM LOKASI PELANGGAN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</si>
  <si>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</si>
  <si>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</si>
  <si>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</si>
  <si>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</si>
  <si>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</si>
  <si>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</si>
  <si>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</si>
  <si>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</si>
  <si>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</si>
  <si>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</si>
  <si>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</si>
  <si>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</si>
  <si>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</si>
  <si>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</si>
  <si>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</si>
  <si>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</si>
  <si>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</si>
  <si>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</si>
  <si>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Manager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</si>
  <si>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</si>
  <si>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</si>
  <si>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</si>
  <si>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</si>
  <si>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</si>
  <si>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</si>
  <si>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</si>
  <si>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</si>
  <si>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</si>
  <si>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</si>
  <si>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</si>
  <si>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</si>
  <si>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Tumpu ( Pin Post ) 20 KV Porcelein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</si>
  <si>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</si>
  <si>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</si>
  <si>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</si>
  <si>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</si>
  <si>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</si>
  <si>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</si>
  <si>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</si>
  <si>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</si>
  <si>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</si>
  <si>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</si>
  <si>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</si>
  <si>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</si>
  <si>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</si>
  <si>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</si>
  <si>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</si>
  <si>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</si>
  <si>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</si>
  <si>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</si>
  <si>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</si>
  <si>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</si>
  <si>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</si>
  <si>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</si>
  <si>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</si>
  <si>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</si>
  <si>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</si>
  <si>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</si>
  <si>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</si>
  <si>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</si>
  <si>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</si>
  <si>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</si>
  <si>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</si>
  <si>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</si>
  <si>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</si>
  <si>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</si>
  <si>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</si>
  <si>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</si>
  <si>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</si>
  <si>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</si>
  <si>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</si>
  <si>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</si>
  <si>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</si>
  <si>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</si>
  <si>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</si>
  <si>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</si>
  <si>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</si>
  <si>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</si>
  <si>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CM2-11</t>
  </si>
  <si>
    <t>T1-180/36/1</t>
  </si>
  <si>
    <t>PWI 06</t>
  </si>
  <si>
    <t>CAT :</t>
  </si>
  <si>
    <t>FCO  JAR 1 PHASE DI PINDAH KE TRAFO 1P</t>
  </si>
  <si>
    <t>BALEROMO 01/02 DEMPET</t>
  </si>
  <si>
    <t>PEMASANGAN TRAFO</t>
  </si>
  <si>
    <t>Uptaring Trafo 3 Fasa 100 KVA 2 Tiang (G313)</t>
  </si>
  <si>
    <t>Upah Pasang Trafo 3ph (50/100/160/200 kVA) - hanya pasang trafo tanpa set konstruksi</t>
  </si>
  <si>
    <t>Upah Bongkar Trafo 3ph (50/100/160/200 kVA) - hanya pasang trafo tanpa set konstruksi</t>
  </si>
  <si>
    <t>PEMASANGAN APP</t>
  </si>
  <si>
    <t>Daya 53.000 VA</t>
  </si>
  <si>
    <t>Pemasangan APP 3 Fasa Di Bangunan</t>
  </si>
  <si>
    <t>PD 33-53</t>
  </si>
  <si>
    <t>Daya 11.000 VA</t>
  </si>
  <si>
    <t>II</t>
  </si>
  <si>
    <t>PONPES CAHAYA TASBIH</t>
  </si>
  <si>
    <t>S2</t>
  </si>
  <si>
    <t>KOORDINAT : -6.867442, 110.754870</t>
  </si>
  <si>
    <t>PB</t>
  </si>
  <si>
    <t xml:space="preserve">Demak, 03 Oktober 2023 </t>
  </si>
  <si>
    <t xml:space="preserve">Staf Teknik </t>
  </si>
  <si>
    <t xml:space="preserve">TL Teknik </t>
  </si>
  <si>
    <t xml:space="preserve">Plh. Manajer ULP </t>
  </si>
  <si>
    <t xml:space="preserve">LIN ISNIA RINI </t>
  </si>
</sst>
</file>

<file path=xl/styles.xml><?xml version="1.0" encoding="utf-8"?>
<styleSheet xmlns="http://schemas.openxmlformats.org/spreadsheetml/2006/main">
  <numFmts count="47">
    <numFmt numFmtId="7" formatCode="&quot;Rp&quot;#,##0.00;\-&quot;Rp&quot;#,##0.00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</numFmts>
  <fonts count="1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20"/>
      <name val="Calibri"/>
      <family val="2"/>
      <scheme val="minor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10"/>
      </bottom>
      <diagonal/>
    </border>
    <border>
      <left/>
      <right style="thin">
        <color indexed="10"/>
      </right>
      <top style="thin">
        <color indexed="64"/>
      </top>
      <bottom style="thin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</borders>
  <cellStyleXfs count="5653">
    <xf numFmtId="0" fontId="0" fillId="0" borderId="0"/>
    <xf numFmtId="172" fontId="42" fillId="0" borderId="0">
      <alignment horizontal="centerContinuous"/>
    </xf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64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174" fontId="36" fillId="0" borderId="0" applyFill="0" applyBorder="0" applyAlignment="0"/>
    <xf numFmtId="174" fontId="22" fillId="0" borderId="0" applyFill="0" applyBorder="0" applyAlignment="0"/>
    <xf numFmtId="175" fontId="36" fillId="0" borderId="0" applyFill="0" applyBorder="0" applyAlignment="0"/>
    <xf numFmtId="175" fontId="22" fillId="0" borderId="0" applyFill="0" applyBorder="0" applyAlignment="0"/>
    <xf numFmtId="176" fontId="36" fillId="0" borderId="0" applyFill="0" applyBorder="0" applyAlignment="0"/>
    <xf numFmtId="176" fontId="22" fillId="0" borderId="0" applyFill="0" applyBorder="0" applyAlignment="0"/>
    <xf numFmtId="177" fontId="36" fillId="0" borderId="0" applyFill="0" applyBorder="0" applyAlignment="0"/>
    <xf numFmtId="177" fontId="22" fillId="0" borderId="0" applyFill="0" applyBorder="0" applyAlignment="0"/>
    <xf numFmtId="178" fontId="36" fillId="0" borderId="0" applyFill="0" applyBorder="0" applyAlignment="0"/>
    <xf numFmtId="178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67" fontId="103" fillId="0" borderId="0" applyFont="0" applyFill="0" applyBorder="0" applyAlignment="0" applyProtection="0"/>
    <xf numFmtId="0" fontId="65" fillId="0" borderId="0"/>
    <xf numFmtId="0" fontId="65" fillId="0" borderId="0"/>
    <xf numFmtId="0" fontId="65" fillId="0" borderId="0"/>
    <xf numFmtId="167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3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22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22" fillId="0" borderId="0" applyFont="0" applyFill="0" applyBorder="0" applyAlignment="0" applyProtection="0"/>
    <xf numFmtId="169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71" fontId="36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3" fillId="0" borderId="0" applyFont="0" applyFill="0" applyBorder="0" applyAlignment="0" applyProtection="0"/>
    <xf numFmtId="171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81" fontId="36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81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82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36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36" fillId="0" borderId="0" applyFont="0" applyFill="0" applyBorder="0" applyAlignment="0" applyProtection="0"/>
    <xf numFmtId="183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2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22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22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47" fillId="0" borderId="0" applyFont="0" applyFill="0" applyBorder="0" applyAlignment="0" applyProtection="0"/>
    <xf numFmtId="185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206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71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3" fontId="70" fillId="0" borderId="0" applyFont="0" applyFill="0" applyBorder="0" applyAlignment="0" applyProtection="0"/>
    <xf numFmtId="0" fontId="71" fillId="0" borderId="0" applyNumberFormat="0" applyAlignment="0">
      <alignment horizontal="left"/>
    </xf>
    <xf numFmtId="0" fontId="65" fillId="0" borderId="0"/>
    <xf numFmtId="0" fontId="65" fillId="0" borderId="0"/>
    <xf numFmtId="186" fontId="36" fillId="0" borderId="3"/>
    <xf numFmtId="186" fontId="22" fillId="0" borderId="3"/>
    <xf numFmtId="164" fontId="23" fillId="0" borderId="0" applyFont="0" applyFill="0" applyBorder="0" applyAlignment="0" applyProtection="0"/>
    <xf numFmtId="164" fontId="48" fillId="0" borderId="0" applyFont="0" applyFill="0" applyBorder="0" applyAlignment="0" applyProtection="0"/>
    <xf numFmtId="173" fontId="36" fillId="0" borderId="0" applyFont="0" applyFill="0" applyBorder="0" applyAlignment="0" applyProtection="0"/>
    <xf numFmtId="173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2" fillId="0" borderId="0">
      <protection locked="0"/>
    </xf>
    <xf numFmtId="14" fontId="64" fillId="0" borderId="0" applyFill="0" applyBorder="0" applyAlignment="0"/>
    <xf numFmtId="189" fontId="73" fillId="0" borderId="0">
      <protection locked="0"/>
    </xf>
    <xf numFmtId="0" fontId="74" fillId="0" borderId="0"/>
    <xf numFmtId="0" fontId="74" fillId="0" borderId="4"/>
    <xf numFmtId="0" fontId="74" fillId="0" borderId="4"/>
    <xf numFmtId="0" fontId="74" fillId="0" borderId="4"/>
    <xf numFmtId="0" fontId="74" fillId="0" borderId="4"/>
    <xf numFmtId="0" fontId="75" fillId="22" borderId="0"/>
    <xf numFmtId="177" fontId="36" fillId="0" borderId="0" applyFill="0" applyBorder="0" applyAlignment="0"/>
    <xf numFmtId="177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177" fontId="36" fillId="0" borderId="0" applyFill="0" applyBorder="0" applyAlignment="0"/>
    <xf numFmtId="177" fontId="22" fillId="0" borderId="0" applyFill="0" applyBorder="0" applyAlignment="0"/>
    <xf numFmtId="178" fontId="36" fillId="0" borderId="0" applyFill="0" applyBorder="0" applyAlignment="0"/>
    <xf numFmtId="178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0" fontId="76" fillId="0" borderId="0" applyNumberFormat="0" applyAlignment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7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8" fillId="0" borderId="0">
      <protection locked="0"/>
    </xf>
    <xf numFmtId="190" fontId="72" fillId="0" borderId="0">
      <protection locked="0"/>
    </xf>
    <xf numFmtId="0" fontId="79" fillId="0" borderId="5"/>
    <xf numFmtId="0" fontId="79" fillId="0" borderId="5"/>
    <xf numFmtId="0" fontId="79" fillId="0" borderId="5"/>
    <xf numFmtId="0" fontId="79" fillId="0" borderId="5"/>
    <xf numFmtId="0" fontId="79" fillId="0" borderId="4"/>
    <xf numFmtId="0" fontId="79" fillId="0" borderId="4"/>
    <xf numFmtId="0" fontId="79" fillId="23" borderId="4"/>
    <xf numFmtId="0" fontId="79" fillId="23" borderId="4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80" fillId="0" borderId="0" applyNumberFormat="0"/>
    <xf numFmtId="38" fontId="41" fillId="24" borderId="0" applyNumberFormat="0" applyBorder="0" applyAlignment="0" applyProtection="0"/>
    <xf numFmtId="0" fontId="81" fillId="0" borderId="6" applyNumberFormat="0" applyAlignment="0" applyProtection="0">
      <alignment horizontal="left" vertical="center"/>
    </xf>
    <xf numFmtId="0" fontId="81" fillId="0" borderId="7">
      <alignment horizontal="left" vertical="center"/>
    </xf>
    <xf numFmtId="0" fontId="81" fillId="0" borderId="7">
      <alignment horizontal="left" vertical="center"/>
    </xf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91" fontId="77" fillId="0" borderId="0">
      <protection locked="0"/>
    </xf>
    <xf numFmtId="191" fontId="77" fillId="0" borderId="0"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33" fillId="7" borderId="1" applyNumberFormat="0" applyAlignment="0" applyProtection="0"/>
    <xf numFmtId="10" fontId="41" fillId="25" borderId="3" applyNumberFormat="0" applyBorder="0" applyAlignment="0" applyProtection="0"/>
    <xf numFmtId="10" fontId="41" fillId="25" borderId="3" applyNumberFormat="0" applyBorder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177" fontId="36" fillId="0" borderId="0" applyFill="0" applyBorder="0" applyAlignment="0"/>
    <xf numFmtId="177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177" fontId="36" fillId="0" borderId="0" applyFill="0" applyBorder="0" applyAlignment="0"/>
    <xf numFmtId="177" fontId="22" fillId="0" borderId="0" applyFill="0" applyBorder="0" applyAlignment="0"/>
    <xf numFmtId="178" fontId="36" fillId="0" borderId="0" applyFill="0" applyBorder="0" applyAlignment="0"/>
    <xf numFmtId="178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192" fontId="36" fillId="0" borderId="0" applyFont="0" applyFill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37" fontId="82" fillId="0" borderId="0"/>
    <xf numFmtId="193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193" fontId="36" fillId="0" borderId="0"/>
    <xf numFmtId="193" fontId="22" fillId="0" borderId="0"/>
    <xf numFmtId="193" fontId="36" fillId="0" borderId="0"/>
    <xf numFmtId="193" fontId="22" fillId="0" borderId="0"/>
    <xf numFmtId="193" fontId="36" fillId="0" borderId="0"/>
    <xf numFmtId="193" fontId="22" fillId="0" borderId="0"/>
    <xf numFmtId="193" fontId="22" fillId="0" borderId="0"/>
    <xf numFmtId="193" fontId="36" fillId="0" borderId="0"/>
    <xf numFmtId="172" fontId="83" fillId="0" borderId="0"/>
    <xf numFmtId="172" fontId="84" fillId="0" borderId="0"/>
    <xf numFmtId="172" fontId="84" fillId="0" borderId="0"/>
    <xf numFmtId="0" fontId="66" fillId="0" borderId="0"/>
    <xf numFmtId="0" fontId="110" fillId="0" borderId="0"/>
    <xf numFmtId="0" fontId="36" fillId="0" borderId="0"/>
    <xf numFmtId="0" fontId="22" fillId="0" borderId="0"/>
    <xf numFmtId="0" fontId="69" fillId="0" borderId="0"/>
    <xf numFmtId="0" fontId="36" fillId="0" borderId="0"/>
    <xf numFmtId="12" fontId="36" fillId="0" borderId="0"/>
    <xf numFmtId="12" fontId="22" fillId="0" borderId="0"/>
    <xf numFmtId="0" fontId="110" fillId="0" borderId="0"/>
    <xf numFmtId="0" fontId="110" fillId="0" borderId="0"/>
    <xf numFmtId="0" fontId="110" fillId="0" borderId="0"/>
    <xf numFmtId="0" fontId="2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5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36" fillId="0" borderId="0"/>
    <xf numFmtId="0" fontId="36" fillId="0" borderId="0"/>
    <xf numFmtId="0" fontId="22" fillId="0" borderId="0"/>
    <xf numFmtId="0" fontId="36" fillId="0" borderId="0" applyProtection="0"/>
    <xf numFmtId="0" fontId="22" fillId="0" borderId="0" applyProtection="0"/>
    <xf numFmtId="0" fontId="22" fillId="0" borderId="0"/>
    <xf numFmtId="0" fontId="36" fillId="0" borderId="0"/>
    <xf numFmtId="0" fontId="110" fillId="0" borderId="0"/>
    <xf numFmtId="0" fontId="110" fillId="0" borderId="0"/>
    <xf numFmtId="0" fontId="110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6" fillId="0" borderId="0"/>
    <xf numFmtId="0" fontId="69" fillId="0" borderId="0"/>
    <xf numFmtId="0" fontId="36" fillId="0" borderId="0"/>
    <xf numFmtId="0" fontId="110" fillId="0" borderId="0"/>
    <xf numFmtId="0" fontId="36" fillId="0" borderId="0"/>
    <xf numFmtId="0" fontId="110" fillId="0" borderId="0"/>
    <xf numFmtId="0" fontId="36" fillId="0" borderId="0"/>
    <xf numFmtId="0" fontId="22" fillId="0" borderId="0"/>
    <xf numFmtId="0" fontId="23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110" fillId="0" borderId="0"/>
    <xf numFmtId="0" fontId="36" fillId="0" borderId="0"/>
    <xf numFmtId="0" fontId="22" fillId="0" borderId="0"/>
    <xf numFmtId="0" fontId="23" fillId="0" borderId="0"/>
    <xf numFmtId="0" fontId="22" fillId="0" borderId="0"/>
    <xf numFmtId="0" fontId="36" fillId="0" borderId="0"/>
    <xf numFmtId="0" fontId="110" fillId="0" borderId="0"/>
    <xf numFmtId="0" fontId="36" fillId="0" borderId="0"/>
    <xf numFmtId="0" fontId="22" fillId="0" borderId="0"/>
    <xf numFmtId="0" fontId="23" fillId="0" borderId="0"/>
    <xf numFmtId="0" fontId="22" fillId="0" borderId="0"/>
    <xf numFmtId="0" fontId="36" fillId="0" borderId="0"/>
    <xf numFmtId="0" fontId="22" fillId="0" borderId="0"/>
    <xf numFmtId="0" fontId="110" fillId="0" borderId="0"/>
    <xf numFmtId="0" fontId="110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2" fillId="0" borderId="0"/>
    <xf numFmtId="0" fontId="22" fillId="0" borderId="0"/>
    <xf numFmtId="0" fontId="36" fillId="0" borderId="0"/>
    <xf numFmtId="0" fontId="36" fillId="0" borderId="0"/>
    <xf numFmtId="0" fontId="67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0" fillId="0" borderId="0"/>
    <xf numFmtId="0" fontId="22" fillId="0" borderId="0"/>
    <xf numFmtId="0" fontId="23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64" fillId="0" borderId="0">
      <alignment vertical="top"/>
    </xf>
    <xf numFmtId="0" fontId="23" fillId="0" borderId="0"/>
    <xf numFmtId="0" fontId="23" fillId="0" borderId="0"/>
    <xf numFmtId="0" fontId="36" fillId="0" borderId="0"/>
    <xf numFmtId="0" fontId="110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64" fillId="0" borderId="0">
      <alignment vertical="top"/>
    </xf>
    <xf numFmtId="0" fontId="64" fillId="0" borderId="0">
      <alignment vertical="top"/>
    </xf>
    <xf numFmtId="0" fontId="23" fillId="0" borderId="0"/>
    <xf numFmtId="194" fontId="43" fillId="0" borderId="0"/>
    <xf numFmtId="0" fontId="110" fillId="0" borderId="0"/>
    <xf numFmtId="0" fontId="11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0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0" fontId="36" fillId="0" borderId="0" applyNumberFormat="0" applyFont="0" applyFill="0" applyAlignment="0" applyProtection="0"/>
    <xf numFmtId="0" fontId="36" fillId="0" borderId="0" applyNumberFormat="0" applyFont="0" applyFill="0" applyAlignment="0" applyProtection="0"/>
    <xf numFmtId="0" fontId="36" fillId="0" borderId="0"/>
    <xf numFmtId="0" fontId="2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2" fillId="0" borderId="0" applyNumberFormat="0" applyFont="0" applyFill="0" applyAlignment="0" applyProtection="0"/>
    <xf numFmtId="0" fontId="84" fillId="0" borderId="0"/>
    <xf numFmtId="0" fontId="84" fillId="0" borderId="0"/>
    <xf numFmtId="0" fontId="22" fillId="0" borderId="0" applyNumberFormat="0" applyFont="0" applyFill="0" applyAlignment="0" applyProtection="0"/>
    <xf numFmtId="0" fontId="36" fillId="0" borderId="0"/>
    <xf numFmtId="0" fontId="110" fillId="0" borderId="0"/>
    <xf numFmtId="182" fontId="84" fillId="0" borderId="0"/>
    <xf numFmtId="0" fontId="84" fillId="0" borderId="0"/>
    <xf numFmtId="195" fontId="84" fillId="0" borderId="0"/>
    <xf numFmtId="196" fontId="84" fillId="0" borderId="0"/>
    <xf numFmtId="0" fontId="84" fillId="0" borderId="0"/>
    <xf numFmtId="197" fontId="84" fillId="0" borderId="0"/>
    <xf numFmtId="197" fontId="84" fillId="0" borderId="0"/>
    <xf numFmtId="197" fontId="84" fillId="0" borderId="0"/>
    <xf numFmtId="195" fontId="84" fillId="0" borderId="0"/>
    <xf numFmtId="0" fontId="84" fillId="0" borderId="0"/>
    <xf numFmtId="0" fontId="36" fillId="0" borderId="0"/>
    <xf numFmtId="0" fontId="22" fillId="0" borderId="0"/>
    <xf numFmtId="182" fontId="8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0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36" fillId="0" borderId="0"/>
    <xf numFmtId="0" fontId="110" fillId="0" borderId="0"/>
    <xf numFmtId="0" fontId="22" fillId="0" borderId="0"/>
    <xf numFmtId="0" fontId="36" fillId="0" borderId="0"/>
    <xf numFmtId="0" fontId="22" fillId="0" borderId="0"/>
    <xf numFmtId="0" fontId="110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0" fillId="0" borderId="0"/>
    <xf numFmtId="0" fontId="110" fillId="0" borderId="0"/>
    <xf numFmtId="0" fontId="36" fillId="0" borderId="0" applyNumberFormat="0" applyFont="0" applyFill="0" applyAlignment="0" applyProtection="0"/>
    <xf numFmtId="0" fontId="36" fillId="0" borderId="0"/>
    <xf numFmtId="0" fontId="22" fillId="0" borderId="0"/>
    <xf numFmtId="0" fontId="36" fillId="0" borderId="0"/>
    <xf numFmtId="0" fontId="22" fillId="0" borderId="0"/>
    <xf numFmtId="0" fontId="22" fillId="0" borderId="0" applyNumberFormat="0" applyFont="0" applyFill="0" applyAlignment="0" applyProtection="0"/>
    <xf numFmtId="0" fontId="110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198" fontId="84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197" fontId="84" fillId="0" borderId="0"/>
    <xf numFmtId="197" fontId="84" fillId="0" borderId="0"/>
    <xf numFmtId="197" fontId="84" fillId="0" borderId="0"/>
    <xf numFmtId="197" fontId="84" fillId="0" borderId="0"/>
    <xf numFmtId="199" fontId="84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23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36" fillId="0" borderId="0"/>
    <xf numFmtId="0" fontId="22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3" fillId="0" borderId="0"/>
    <xf numFmtId="0" fontId="23" fillId="0" borderId="0"/>
    <xf numFmtId="0" fontId="64" fillId="0" borderId="0">
      <alignment vertical="top"/>
    </xf>
    <xf numFmtId="0" fontId="36" fillId="0" borderId="0"/>
    <xf numFmtId="0" fontId="22" fillId="0" borderId="0"/>
    <xf numFmtId="0" fontId="36" fillId="0" borderId="0"/>
    <xf numFmtId="0" fontId="22" fillId="0" borderId="0"/>
    <xf numFmtId="0" fontId="110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110" fillId="0" borderId="0"/>
    <xf numFmtId="0" fontId="36" fillId="0" borderId="0"/>
    <xf numFmtId="0" fontId="22" fillId="0" borderId="0"/>
    <xf numFmtId="0" fontId="36" fillId="0" borderId="0"/>
    <xf numFmtId="0" fontId="110" fillId="0" borderId="0"/>
    <xf numFmtId="0" fontId="36" fillId="0" borderId="0"/>
    <xf numFmtId="0" fontId="43" fillId="0" borderId="0"/>
    <xf numFmtId="0" fontId="36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36" fillId="0" borderId="0"/>
    <xf numFmtId="194" fontId="43" fillId="0" borderId="0"/>
    <xf numFmtId="0" fontId="22" fillId="0" borderId="0"/>
    <xf numFmtId="0" fontId="22" fillId="0" borderId="0" applyProtection="0"/>
    <xf numFmtId="0" fontId="110" fillId="0" borderId="0"/>
    <xf numFmtId="0" fontId="110" fillId="0" borderId="0"/>
    <xf numFmtId="0" fontId="110" fillId="0" borderId="0"/>
    <xf numFmtId="0" fontId="22" fillId="0" borderId="0"/>
    <xf numFmtId="0" fontId="22" fillId="0" borderId="0" applyProtection="0"/>
    <xf numFmtId="0" fontId="36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0" fillId="0" borderId="0"/>
    <xf numFmtId="0" fontId="4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1" fillId="0" borderId="0"/>
    <xf numFmtId="0" fontId="36" fillId="0" borderId="0"/>
    <xf numFmtId="0" fontId="22" fillId="0" borderId="0"/>
    <xf numFmtId="0" fontId="110" fillId="0" borderId="0"/>
    <xf numFmtId="0" fontId="111" fillId="0" borderId="0"/>
    <xf numFmtId="0" fontId="64" fillId="0" borderId="0">
      <alignment vertical="top"/>
    </xf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0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110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0" fillId="0" borderId="0"/>
    <xf numFmtId="0" fontId="36" fillId="0" borderId="0"/>
    <xf numFmtId="0" fontId="22" fillId="0" borderId="0"/>
    <xf numFmtId="0" fontId="110" fillId="0" borderId="0"/>
    <xf numFmtId="0" fontId="110" fillId="0" borderId="0"/>
    <xf numFmtId="0" fontId="110" fillId="0" borderId="0"/>
    <xf numFmtId="0" fontId="36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2" fillId="0" borderId="0"/>
    <xf numFmtId="0" fontId="2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6" fillId="0" borderId="0"/>
    <xf numFmtId="0" fontId="36" fillId="0" borderId="0"/>
    <xf numFmtId="0" fontId="22" fillId="0" borderId="0"/>
    <xf numFmtId="0" fontId="112" fillId="0" borderId="0"/>
    <xf numFmtId="0" fontId="22" fillId="0" borderId="0"/>
    <xf numFmtId="0" fontId="22" fillId="0" borderId="0"/>
    <xf numFmtId="0" fontId="2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23" fillId="0" borderId="0"/>
    <xf numFmtId="0" fontId="111" fillId="0" borderId="0"/>
    <xf numFmtId="0" fontId="6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6" fillId="0" borderId="0"/>
    <xf numFmtId="0" fontId="22" fillId="0" borderId="0"/>
    <xf numFmtId="0" fontId="36" fillId="0" borderId="0"/>
    <xf numFmtId="0" fontId="36" fillId="0" borderId="0" applyProtection="0"/>
    <xf numFmtId="0" fontId="22" fillId="0" borderId="0" applyProtection="0"/>
    <xf numFmtId="0" fontId="22" fillId="0" borderId="0"/>
    <xf numFmtId="0" fontId="36" fillId="0" borderId="0"/>
    <xf numFmtId="0" fontId="22" fillId="0" borderId="0"/>
    <xf numFmtId="194" fontId="43" fillId="0" borderId="0"/>
    <xf numFmtId="194" fontId="43" fillId="0" borderId="0"/>
    <xf numFmtId="0" fontId="11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2" fillId="0" borderId="0"/>
    <xf numFmtId="0" fontId="111" fillId="0" borderId="0"/>
    <xf numFmtId="0" fontId="64" fillId="0" borderId="0">
      <alignment vertical="top"/>
    </xf>
    <xf numFmtId="0" fontId="36" fillId="0" borderId="0"/>
    <xf numFmtId="0" fontId="22" fillId="0" borderId="0"/>
    <xf numFmtId="0" fontId="36" fillId="0" borderId="0"/>
    <xf numFmtId="0" fontId="22" fillId="0" borderId="0"/>
    <xf numFmtId="0" fontId="110" fillId="0" borderId="0"/>
    <xf numFmtId="0" fontId="110" fillId="0" borderId="0"/>
    <xf numFmtId="0" fontId="36" fillId="0" borderId="0"/>
    <xf numFmtId="0" fontId="2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6" fillId="27" borderId="12" applyNumberFormat="0" applyFont="0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0" fontId="36" fillId="27" borderId="12" applyNumberFormat="0" applyFont="0" applyAlignment="0" applyProtection="0"/>
    <xf numFmtId="0" fontId="22" fillId="27" borderId="12" applyNumberFormat="0" applyFont="0" applyAlignment="0" applyProtection="0"/>
    <xf numFmtId="0" fontId="36" fillId="27" borderId="12" applyNumberFormat="0" applyFont="0" applyAlignment="0" applyProtection="0"/>
    <xf numFmtId="0" fontId="22" fillId="27" borderId="12" applyNumberFormat="0" applyFont="0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176" fontId="36" fillId="0" borderId="0" applyFont="0" applyFill="0" applyBorder="0" applyAlignment="0" applyProtection="0"/>
    <xf numFmtId="176" fontId="22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22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2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177" fontId="36" fillId="0" borderId="0" applyFill="0" applyBorder="0" applyAlignment="0"/>
    <xf numFmtId="177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177" fontId="36" fillId="0" borderId="0" applyFill="0" applyBorder="0" applyAlignment="0"/>
    <xf numFmtId="177" fontId="22" fillId="0" borderId="0" applyFill="0" applyBorder="0" applyAlignment="0"/>
    <xf numFmtId="178" fontId="36" fillId="0" borderId="0" applyFill="0" applyBorder="0" applyAlignment="0"/>
    <xf numFmtId="178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0" fontId="74" fillId="0" borderId="0"/>
    <xf numFmtId="201" fontId="87" fillId="0" borderId="0" applyNumberFormat="0" applyFill="0" applyBorder="0" applyAlignment="0" applyProtection="0">
      <alignment horizontal="left"/>
    </xf>
    <xf numFmtId="0" fontId="88" fillId="0" borderId="14"/>
    <xf numFmtId="0" fontId="88" fillId="0" borderId="14"/>
    <xf numFmtId="0" fontId="89" fillId="0" borderId="15"/>
    <xf numFmtId="0" fontId="89" fillId="0" borderId="15"/>
    <xf numFmtId="40" fontId="90" fillId="0" borderId="0" applyBorder="0">
      <alignment horizontal="right"/>
    </xf>
    <xf numFmtId="49" fontId="64" fillId="0" borderId="0" applyFill="0" applyBorder="0" applyAlignment="0"/>
    <xf numFmtId="202" fontId="36" fillId="0" borderId="0" applyFill="0" applyBorder="0" applyAlignment="0"/>
    <xf numFmtId="202" fontId="22" fillId="0" borderId="0" applyFill="0" applyBorder="0" applyAlignment="0"/>
    <xf numFmtId="203" fontId="36" fillId="0" borderId="0" applyFill="0" applyBorder="0" applyAlignment="0"/>
    <xf numFmtId="203" fontId="22" fillId="0" borderId="0" applyFill="0" applyBorder="0" applyAlignment="0"/>
    <xf numFmtId="204" fontId="91" fillId="0" borderId="16" applyFont="0" applyBorder="0" applyAlignment="0">
      <alignment horizontal="right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/>
    <xf numFmtId="0" fontId="10" fillId="0" borderId="0"/>
    <xf numFmtId="9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9" fillId="0" borderId="0"/>
    <xf numFmtId="41" fontId="22" fillId="0" borderId="0" applyFont="0" applyFill="0" applyBorder="0" applyAlignment="0" applyProtection="0"/>
    <xf numFmtId="9" fontId="161" fillId="0" borderId="0" applyFont="0" applyFill="0" applyBorder="0" applyAlignment="0" applyProtection="0"/>
    <xf numFmtId="41" fontId="173" fillId="0" borderId="0" applyFont="0" applyFill="0" applyBorder="0" applyAlignment="0" applyProtection="0"/>
    <xf numFmtId="0" fontId="22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7" fillId="0" borderId="0"/>
    <xf numFmtId="41" fontId="22" fillId="0" borderId="0" applyFont="0" applyFill="0" applyBorder="0" applyAlignment="0" applyProtection="0"/>
    <xf numFmtId="0" fontId="7" fillId="0" borderId="0"/>
    <xf numFmtId="43" fontId="22" fillId="0" borderId="0" applyFont="0" applyFill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7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0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" fillId="0" borderId="0"/>
    <xf numFmtId="0" fontId="16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88" fillId="0" borderId="95"/>
    <xf numFmtId="0" fontId="89" fillId="0" borderId="96"/>
    <xf numFmtId="43" fontId="22" fillId="0" borderId="0" applyFont="0" applyFill="0" applyBorder="0" applyAlignment="0" applyProtection="0"/>
    <xf numFmtId="0" fontId="37" fillId="20" borderId="103" applyNumberFormat="0" applyAlignment="0" applyProtection="0"/>
    <xf numFmtId="0" fontId="16" fillId="27" borderId="102" applyNumberFormat="0" applyFont="0" applyAlignment="0" applyProtection="0"/>
    <xf numFmtId="0" fontId="22" fillId="27" borderId="102" applyNumberFormat="0" applyFont="0" applyAlignment="0" applyProtection="0"/>
    <xf numFmtId="0" fontId="16" fillId="27" borderId="102" applyNumberFormat="0" applyFont="0" applyAlignment="0" applyProtection="0"/>
    <xf numFmtId="0" fontId="16" fillId="27" borderId="102" applyNumberFormat="0" applyFont="0" applyAlignment="0" applyProtection="0"/>
    <xf numFmtId="0" fontId="16" fillId="27" borderId="102" applyNumberFormat="0" applyFont="0" applyAlignment="0" applyProtection="0"/>
    <xf numFmtId="0" fontId="16" fillId="27" borderId="102" applyNumberFormat="0" applyFont="0" applyAlignment="0" applyProtection="0"/>
    <xf numFmtId="0" fontId="16" fillId="27" borderId="102" applyNumberFormat="0" applyFont="0" applyAlignment="0" applyProtection="0"/>
    <xf numFmtId="0" fontId="16" fillId="27" borderId="102" applyNumberFormat="0" applyFont="0" applyAlignment="0" applyProtection="0"/>
    <xf numFmtId="0" fontId="16" fillId="27" borderId="102" applyNumberFormat="0" applyFont="0" applyAlignment="0" applyProtection="0"/>
    <xf numFmtId="0" fontId="16" fillId="27" borderId="102" applyNumberFormat="0" applyFont="0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27" fillId="21" borderId="99" applyNumberFormat="0" applyAlignment="0" applyProtection="0"/>
    <xf numFmtId="0" fontId="33" fillId="7" borderId="107" applyNumberFormat="0" applyAlignment="0" applyProtection="0"/>
    <xf numFmtId="0" fontId="39" fillId="0" borderId="104" applyNumberFormat="0" applyFill="0" applyAlignment="0" applyProtection="0"/>
    <xf numFmtId="0" fontId="6" fillId="0" borderId="0"/>
    <xf numFmtId="0" fontId="6" fillId="0" borderId="0"/>
    <xf numFmtId="0" fontId="88" fillId="0" borderId="106"/>
    <xf numFmtId="0" fontId="22" fillId="27" borderId="108" applyNumberFormat="0" applyFont="0" applyAlignment="0" applyProtection="0"/>
    <xf numFmtId="0" fontId="37" fillId="20" borderId="109" applyNumberFormat="0" applyAlignment="0" applyProtection="0"/>
    <xf numFmtId="0" fontId="39" fillId="0" borderId="110" applyNumberFormat="0" applyFill="0" applyAlignment="0" applyProtection="0"/>
    <xf numFmtId="0" fontId="37" fillId="20" borderId="103" applyNumberFormat="0" applyAlignment="0" applyProtection="0"/>
    <xf numFmtId="0" fontId="37" fillId="20" borderId="103" applyNumberFormat="0" applyAlignment="0" applyProtection="0"/>
    <xf numFmtId="0" fontId="37" fillId="20" borderId="103" applyNumberFormat="0" applyAlignment="0" applyProtection="0"/>
    <xf numFmtId="0" fontId="37" fillId="20" borderId="103" applyNumberFormat="0" applyAlignment="0" applyProtection="0"/>
    <xf numFmtId="0" fontId="37" fillId="20" borderId="103" applyNumberFormat="0" applyAlignment="0" applyProtection="0"/>
    <xf numFmtId="0" fontId="37" fillId="20" borderId="103" applyNumberFormat="0" applyAlignment="0" applyProtection="0"/>
    <xf numFmtId="0" fontId="37" fillId="20" borderId="103" applyNumberFormat="0" applyAlignment="0" applyProtection="0"/>
    <xf numFmtId="0" fontId="37" fillId="20" borderId="103" applyNumberFormat="0" applyAlignment="0" applyProtection="0"/>
    <xf numFmtId="0" fontId="37" fillId="20" borderId="103" applyNumberFormat="0" applyAlignment="0" applyProtection="0"/>
    <xf numFmtId="0" fontId="37" fillId="20" borderId="103" applyNumberFormat="0" applyAlignment="0" applyProtection="0"/>
    <xf numFmtId="0" fontId="37" fillId="20" borderId="103" applyNumberFormat="0" applyAlignment="0" applyProtection="0"/>
    <xf numFmtId="0" fontId="37" fillId="20" borderId="103" applyNumberFormat="0" applyAlignment="0" applyProtection="0"/>
    <xf numFmtId="0" fontId="37" fillId="20" borderId="103" applyNumberFormat="0" applyAlignment="0" applyProtection="0"/>
    <xf numFmtId="0" fontId="37" fillId="20" borderId="103" applyNumberFormat="0" applyAlignment="0" applyProtection="0"/>
    <xf numFmtId="0" fontId="37" fillId="20" borderId="103" applyNumberFormat="0" applyAlignment="0" applyProtection="0"/>
    <xf numFmtId="0" fontId="37" fillId="20" borderId="103" applyNumberFormat="0" applyAlignment="0" applyProtection="0"/>
    <xf numFmtId="194" fontId="43" fillId="28" borderId="102" applyAlignment="0" applyProtection="0"/>
    <xf numFmtId="0" fontId="22" fillId="27" borderId="102" applyNumberFormat="0" applyFont="0" applyAlignment="0" applyProtection="0"/>
    <xf numFmtId="194" fontId="43" fillId="28" borderId="102" applyAlignment="0" applyProtection="0"/>
    <xf numFmtId="0" fontId="22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22" fillId="27" borderId="102" applyNumberFormat="0" applyFont="0" applyAlignment="0" applyProtection="0"/>
    <xf numFmtId="194" fontId="43" fillId="28" borderId="102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22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22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22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22" fillId="27" borderId="102" applyNumberFormat="0" applyFont="0" applyAlignment="0" applyProtection="0"/>
    <xf numFmtId="0" fontId="22" fillId="27" borderId="102" applyNumberFormat="0" applyFont="0" applyAlignment="0" applyProtection="0"/>
    <xf numFmtId="0" fontId="22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194" fontId="43" fillId="28" borderId="102" applyAlignment="0" applyProtection="0"/>
    <xf numFmtId="0" fontId="16" fillId="27" borderId="102" applyNumberFormat="0" applyFont="0" applyAlignment="0" applyProtection="0"/>
    <xf numFmtId="0" fontId="22" fillId="27" borderId="102" applyNumberFormat="0" applyFont="0" applyAlignment="0" applyProtection="0"/>
    <xf numFmtId="194" fontId="43" fillId="28" borderId="102" applyAlignment="0" applyProtection="0"/>
    <xf numFmtId="0" fontId="22" fillId="27" borderId="102" applyNumberFormat="0" applyFont="0" applyAlignment="0" applyProtection="0"/>
    <xf numFmtId="194" fontId="43" fillId="28" borderId="102" applyAlignment="0" applyProtection="0"/>
    <xf numFmtId="0" fontId="22" fillId="27" borderId="102" applyNumberFormat="0" applyFont="0" applyAlignment="0" applyProtection="0"/>
    <xf numFmtId="194" fontId="43" fillId="28" borderId="102" applyAlignment="0" applyProtection="0"/>
    <xf numFmtId="0" fontId="22" fillId="27" borderId="102" applyNumberFormat="0" applyFont="0" applyAlignment="0" applyProtection="0"/>
    <xf numFmtId="194" fontId="43" fillId="28" borderId="102" applyAlignment="0" applyProtection="0"/>
    <xf numFmtId="0" fontId="22" fillId="27" borderId="102" applyNumberFormat="0" applyFont="0" applyAlignment="0" applyProtection="0"/>
    <xf numFmtId="194" fontId="43" fillId="28" borderId="102" applyAlignment="0" applyProtection="0"/>
    <xf numFmtId="0" fontId="22" fillId="27" borderId="102" applyNumberFormat="0" applyFont="0" applyAlignment="0" applyProtection="0"/>
    <xf numFmtId="0" fontId="6" fillId="0" borderId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7" fillId="21" borderId="99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0" fontId="33" fillId="7" borderId="101" applyNumberFormat="0" applyAlignment="0" applyProtection="0"/>
    <xf numFmtId="43" fontId="6" fillId="0" borderId="0" applyFont="0" applyFill="0" applyBorder="0" applyAlignment="0" applyProtection="0"/>
    <xf numFmtId="0" fontId="79" fillId="23" borderId="105"/>
    <xf numFmtId="0" fontId="79" fillId="0" borderId="105"/>
    <xf numFmtId="0" fontId="79" fillId="0" borderId="100"/>
    <xf numFmtId="0" fontId="79" fillId="0" borderId="100"/>
    <xf numFmtId="0" fontId="74" fillId="0" borderId="105"/>
    <xf numFmtId="0" fontId="74" fillId="0" borderId="105"/>
    <xf numFmtId="0" fontId="74" fillId="0" borderId="111"/>
    <xf numFmtId="0" fontId="74" fillId="0" borderId="111"/>
    <xf numFmtId="0" fontId="79" fillId="0" borderId="111"/>
    <xf numFmtId="0" fontId="79" fillId="23" borderId="111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26" fillId="20" borderId="101" applyNumberFormat="0" applyAlignment="0" applyProtection="0"/>
    <xf numFmtId="0" fontId="26" fillId="20" borderId="101" applyNumberFormat="0" applyAlignment="0" applyProtection="0"/>
    <xf numFmtId="0" fontId="26" fillId="20" borderId="101" applyNumberFormat="0" applyAlignment="0" applyProtection="0"/>
    <xf numFmtId="0" fontId="26" fillId="20" borderId="101" applyNumberFormat="0" applyAlignment="0" applyProtection="0"/>
    <xf numFmtId="0" fontId="26" fillId="20" borderId="101" applyNumberFormat="0" applyAlignment="0" applyProtection="0"/>
    <xf numFmtId="0" fontId="26" fillId="20" borderId="101" applyNumberFormat="0" applyAlignment="0" applyProtection="0"/>
    <xf numFmtId="0" fontId="26" fillId="20" borderId="101" applyNumberFormat="0" applyAlignment="0" applyProtection="0"/>
    <xf numFmtId="0" fontId="26" fillId="20" borderId="101" applyNumberFormat="0" applyAlignment="0" applyProtection="0"/>
    <xf numFmtId="0" fontId="26" fillId="20" borderId="101" applyNumberFormat="0" applyAlignment="0" applyProtection="0"/>
    <xf numFmtId="0" fontId="26" fillId="20" borderId="101" applyNumberFormat="0" applyAlignment="0" applyProtection="0"/>
    <xf numFmtId="0" fontId="26" fillId="20" borderId="101" applyNumberFormat="0" applyAlignment="0" applyProtection="0"/>
    <xf numFmtId="0" fontId="26" fillId="20" borderId="101" applyNumberFormat="0" applyAlignment="0" applyProtection="0"/>
    <xf numFmtId="0" fontId="26" fillId="20" borderId="101" applyNumberFormat="0" applyAlignment="0" applyProtection="0"/>
    <xf numFmtId="0" fontId="26" fillId="20" borderId="101" applyNumberFormat="0" applyAlignment="0" applyProtection="0"/>
    <xf numFmtId="0" fontId="26" fillId="20" borderId="101" applyNumberFormat="0" applyAlignment="0" applyProtection="0"/>
    <xf numFmtId="0" fontId="26" fillId="20" borderId="101" applyNumberFormat="0" applyAlignment="0" applyProtection="0"/>
    <xf numFmtId="0" fontId="26" fillId="20" borderId="101" applyNumberFormat="0" applyAlignment="0" applyProtection="0"/>
    <xf numFmtId="0" fontId="6" fillId="0" borderId="0"/>
    <xf numFmtId="0" fontId="6" fillId="0" borderId="0"/>
    <xf numFmtId="0" fontId="22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0" fontId="22" fillId="27" borderId="108" applyNumberFormat="0" applyFont="0" applyAlignment="0" applyProtection="0"/>
    <xf numFmtId="0" fontId="22" fillId="27" borderId="108" applyNumberFormat="0" applyFont="0" applyAlignment="0" applyProtection="0"/>
    <xf numFmtId="0" fontId="22" fillId="27" borderId="108" applyNumberFormat="0" applyFont="0" applyAlignment="0" applyProtection="0"/>
    <xf numFmtId="0" fontId="16" fillId="27" borderId="108" applyNumberFormat="0" applyFont="0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194" fontId="43" fillId="28" borderId="108" applyAlignment="0" applyProtection="0"/>
    <xf numFmtId="0" fontId="37" fillId="20" borderId="103" applyNumberFormat="0" applyAlignment="0" applyProtection="0"/>
    <xf numFmtId="0" fontId="22" fillId="27" borderId="102" applyNumberFormat="0" applyFont="0" applyAlignment="0" applyProtection="0"/>
    <xf numFmtId="0" fontId="33" fillId="7" borderId="101" applyNumberFormat="0" applyAlignment="0" applyProtection="0"/>
    <xf numFmtId="0" fontId="26" fillId="20" borderId="101" applyNumberFormat="0" applyAlignment="0" applyProtection="0"/>
    <xf numFmtId="194" fontId="43" fillId="28" borderId="108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33" fillId="7" borderId="107" applyNumberFormat="0" applyAlignment="0" applyProtection="0"/>
    <xf numFmtId="0" fontId="26" fillId="20" borderId="107" applyNumberFormat="0" applyAlignment="0" applyProtection="0"/>
    <xf numFmtId="0" fontId="39" fillId="0" borderId="104" applyNumberFormat="0" applyFill="0" applyAlignment="0" applyProtection="0"/>
    <xf numFmtId="0" fontId="39" fillId="0" borderId="104" applyNumberFormat="0" applyFill="0" applyAlignment="0" applyProtection="0"/>
    <xf numFmtId="0" fontId="39" fillId="0" borderId="104" applyNumberFormat="0" applyFill="0" applyAlignment="0" applyProtection="0"/>
    <xf numFmtId="0" fontId="39" fillId="0" borderId="104" applyNumberFormat="0" applyFill="0" applyAlignment="0" applyProtection="0"/>
    <xf numFmtId="0" fontId="39" fillId="0" borderId="104" applyNumberFormat="0" applyFill="0" applyAlignment="0" applyProtection="0"/>
    <xf numFmtId="0" fontId="39" fillId="0" borderId="104" applyNumberFormat="0" applyFill="0" applyAlignment="0" applyProtection="0"/>
    <xf numFmtId="0" fontId="39" fillId="0" borderId="104" applyNumberFormat="0" applyFill="0" applyAlignment="0" applyProtection="0"/>
    <xf numFmtId="0" fontId="39" fillId="0" borderId="104" applyNumberFormat="0" applyFill="0" applyAlignment="0" applyProtection="0"/>
    <xf numFmtId="0" fontId="39" fillId="0" borderId="104" applyNumberFormat="0" applyFill="0" applyAlignment="0" applyProtection="0"/>
    <xf numFmtId="0" fontId="39" fillId="0" borderId="104" applyNumberFormat="0" applyFill="0" applyAlignment="0" applyProtection="0"/>
    <xf numFmtId="0" fontId="39" fillId="0" borderId="104" applyNumberFormat="0" applyFill="0" applyAlignment="0" applyProtection="0"/>
    <xf numFmtId="0" fontId="39" fillId="0" borderId="104" applyNumberFormat="0" applyFill="0" applyAlignment="0" applyProtection="0"/>
    <xf numFmtId="0" fontId="39" fillId="0" borderId="104" applyNumberFormat="0" applyFill="0" applyAlignment="0" applyProtection="0"/>
    <xf numFmtId="0" fontId="39" fillId="0" borderId="104" applyNumberFormat="0" applyFill="0" applyAlignment="0" applyProtection="0"/>
    <xf numFmtId="0" fontId="39" fillId="0" borderId="104" applyNumberFormat="0" applyFill="0" applyAlignment="0" applyProtection="0"/>
    <xf numFmtId="0" fontId="39" fillId="0" borderId="104" applyNumberFormat="0" applyFill="0" applyAlignment="0" applyProtection="0"/>
    <xf numFmtId="0" fontId="39" fillId="0" borderId="104" applyNumberFormat="0" applyFill="0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88" fillId="0" borderId="112"/>
    <xf numFmtId="0" fontId="33" fillId="7" borderId="107" applyNumberFormat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0" fontId="26" fillId="20" borderId="107" applyNumberFormat="0" applyAlignment="0" applyProtection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7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3" fillId="7" borderId="107" applyNumberFormat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3" fillId="7" borderId="107" applyNumberFormat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4" fillId="0" borderId="111"/>
    <xf numFmtId="0" fontId="74" fillId="0" borderId="111"/>
    <xf numFmtId="0" fontId="79" fillId="0" borderId="100"/>
    <xf numFmtId="0" fontId="79" fillId="0" borderId="100"/>
    <xf numFmtId="0" fontId="79" fillId="0" borderId="111"/>
    <xf numFmtId="0" fontId="79" fillId="23" borderId="111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33" fillId="7" borderId="10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0" fontId="22" fillId="27" borderId="108" applyNumberFormat="0" applyFont="0" applyAlignment="0" applyProtection="0"/>
    <xf numFmtId="0" fontId="22" fillId="27" borderId="108" applyNumberFormat="0" applyFont="0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194" fontId="43" fillId="28" borderId="108" applyAlignment="0" applyProtection="0"/>
    <xf numFmtId="0" fontId="16" fillId="27" borderId="108" applyNumberFormat="0" applyFont="0" applyAlignment="0" applyProtection="0"/>
    <xf numFmtId="9" fontId="22" fillId="0" borderId="0" applyFont="0" applyFill="0" applyBorder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194" fontId="43" fillId="28" borderId="108" applyAlignment="0" applyProtection="0"/>
    <xf numFmtId="0" fontId="22" fillId="27" borderId="108" applyNumberFormat="0" applyFon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0" fontId="37" fillId="20" borderId="109" applyNumberFormat="0" applyAlignment="0" applyProtection="0"/>
    <xf numFmtId="9" fontId="2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88" fillId="0" borderId="113"/>
    <xf numFmtId="0" fontId="88" fillId="0" borderId="113"/>
    <xf numFmtId="0" fontId="89" fillId="0" borderId="114"/>
    <xf numFmtId="0" fontId="89" fillId="0" borderId="114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39" fillId="0" borderId="110" applyNumberFormat="0" applyFill="0" applyAlignment="0" applyProtection="0"/>
    <xf numFmtId="0" fontId="110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22" fillId="27" borderId="131" applyNumberFormat="0" applyFont="0" applyAlignment="0" applyProtection="0"/>
    <xf numFmtId="0" fontId="22" fillId="27" borderId="131" applyNumberFormat="0" applyFont="0" applyAlignment="0" applyProtection="0"/>
    <xf numFmtId="0" fontId="26" fillId="20" borderId="117" applyNumberFormat="0" applyAlignment="0" applyProtection="0"/>
    <xf numFmtId="0" fontId="74" fillId="0" borderId="140"/>
    <xf numFmtId="0" fontId="33" fillId="7" borderId="107" applyNumberFormat="0" applyAlignment="0" applyProtection="0"/>
    <xf numFmtId="0" fontId="26" fillId="20" borderId="130" applyNumberFormat="0" applyAlignment="0" applyProtection="0"/>
    <xf numFmtId="0" fontId="26" fillId="20" borderId="130" applyNumberFormat="0" applyAlignment="0" applyProtection="0"/>
    <xf numFmtId="0" fontId="33" fillId="7" borderId="117" applyNumberFormat="0" applyAlignment="0" applyProtection="0"/>
    <xf numFmtId="0" fontId="16" fillId="27" borderId="125" applyNumberFormat="0" applyFont="0" applyAlignment="0" applyProtection="0"/>
    <xf numFmtId="0" fontId="4" fillId="0" borderId="0"/>
    <xf numFmtId="0" fontId="33" fillId="7" borderId="117" applyNumberFormat="0" applyAlignment="0" applyProtection="0"/>
    <xf numFmtId="0" fontId="26" fillId="20" borderId="124" applyNumberFormat="0" applyAlignment="0" applyProtection="0"/>
    <xf numFmtId="0" fontId="33" fillId="7" borderId="117" applyNumberFormat="0" applyAlignment="0" applyProtection="0"/>
    <xf numFmtId="0" fontId="26" fillId="20" borderId="136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4" fillId="0" borderId="0"/>
    <xf numFmtId="194" fontId="43" fillId="28" borderId="125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22" fillId="0" borderId="0"/>
    <xf numFmtId="0" fontId="16" fillId="27" borderId="131" applyNumberFormat="0" applyFont="0" applyAlignment="0" applyProtection="0"/>
    <xf numFmtId="194" fontId="43" fillId="28" borderId="131" applyAlignment="0" applyProtection="0"/>
    <xf numFmtId="194" fontId="43" fillId="28" borderId="131" applyAlignment="0" applyProtection="0"/>
    <xf numFmtId="0" fontId="26" fillId="20" borderId="124" applyNumberFormat="0" applyAlignment="0" applyProtection="0"/>
    <xf numFmtId="0" fontId="33" fillId="7" borderId="124" applyNumberFormat="0" applyAlignment="0" applyProtection="0"/>
    <xf numFmtId="0" fontId="33" fillId="7" borderId="136" applyNumberFormat="0" applyAlignment="0" applyProtection="0"/>
    <xf numFmtId="0" fontId="22" fillId="27" borderId="125" applyNumberFormat="0" applyFont="0" applyAlignment="0" applyProtection="0"/>
    <xf numFmtId="0" fontId="37" fillId="20" borderId="126" applyNumberFormat="0" applyAlignment="0" applyProtection="0"/>
    <xf numFmtId="0" fontId="88" fillId="0" borderId="123"/>
    <xf numFmtId="194" fontId="43" fillId="28" borderId="131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0" fontId="22" fillId="27" borderId="131" applyNumberFormat="0" applyFont="0" applyAlignment="0" applyProtection="0"/>
    <xf numFmtId="0" fontId="22" fillId="27" borderId="131" applyNumberFormat="0" applyFont="0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22" fillId="27" borderId="131" applyNumberFormat="0" applyFont="0" applyAlignment="0" applyProtection="0"/>
    <xf numFmtId="194" fontId="43" fillId="28" borderId="131" applyAlignment="0" applyProtection="0"/>
    <xf numFmtId="194" fontId="43" fillId="28" borderId="131" applyAlignment="0" applyProtection="0"/>
    <xf numFmtId="0" fontId="22" fillId="27" borderId="131" applyNumberFormat="0" applyFont="0" applyAlignment="0" applyProtection="0"/>
    <xf numFmtId="194" fontId="43" fillId="28" borderId="131" applyAlignment="0" applyProtection="0"/>
    <xf numFmtId="0" fontId="22" fillId="27" borderId="131" applyNumberFormat="0" applyFont="0" applyAlignment="0" applyProtection="0"/>
    <xf numFmtId="194" fontId="43" fillId="28" borderId="131" applyAlignment="0" applyProtection="0"/>
    <xf numFmtId="0" fontId="22" fillId="27" borderId="131" applyNumberFormat="0" applyFon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43" fontId="22" fillId="0" borderId="0" applyFont="0" applyFill="0" applyBorder="0" applyAlignment="0" applyProtection="0"/>
    <xf numFmtId="0" fontId="26" fillId="20" borderId="136" applyNumberFormat="0" applyAlignment="0" applyProtection="0"/>
    <xf numFmtId="0" fontId="26" fillId="20" borderId="136" applyNumberFormat="0" applyAlignment="0" applyProtection="0"/>
    <xf numFmtId="0" fontId="26" fillId="20" borderId="136" applyNumberFormat="0" applyAlignment="0" applyProtection="0"/>
    <xf numFmtId="0" fontId="26" fillId="20" borderId="136" applyNumberFormat="0" applyAlignment="0" applyProtection="0"/>
    <xf numFmtId="0" fontId="26" fillId="20" borderId="136" applyNumberFormat="0" applyAlignment="0" applyProtection="0"/>
    <xf numFmtId="0" fontId="26" fillId="20" borderId="136" applyNumberFormat="0" applyAlignment="0" applyProtection="0"/>
    <xf numFmtId="0" fontId="26" fillId="20" borderId="136" applyNumberFormat="0" applyAlignment="0" applyProtection="0"/>
    <xf numFmtId="0" fontId="26" fillId="20" borderId="136" applyNumberFormat="0" applyAlignment="0" applyProtection="0"/>
    <xf numFmtId="0" fontId="26" fillId="20" borderId="136" applyNumberFormat="0" applyAlignment="0" applyProtection="0"/>
    <xf numFmtId="0" fontId="26" fillId="20" borderId="136" applyNumberFormat="0" applyAlignment="0" applyProtection="0"/>
    <xf numFmtId="0" fontId="26" fillId="20" borderId="136" applyNumberFormat="0" applyAlignment="0" applyProtection="0"/>
    <xf numFmtId="0" fontId="26" fillId="20" borderId="136" applyNumberFormat="0" applyAlignment="0" applyProtection="0"/>
    <xf numFmtId="0" fontId="26" fillId="20" borderId="136" applyNumberFormat="0" applyAlignment="0" applyProtection="0"/>
    <xf numFmtId="0" fontId="26" fillId="20" borderId="136" applyNumberFormat="0" applyAlignment="0" applyProtection="0"/>
    <xf numFmtId="0" fontId="26" fillId="20" borderId="136" applyNumberFormat="0" applyAlignment="0" applyProtection="0"/>
    <xf numFmtId="0" fontId="26" fillId="20" borderId="124" applyNumberFormat="0" applyAlignment="0" applyProtection="0"/>
    <xf numFmtId="0" fontId="26" fillId="20" borderId="124" applyNumberFormat="0" applyAlignment="0" applyProtection="0"/>
    <xf numFmtId="0" fontId="26" fillId="20" borderId="124" applyNumberFormat="0" applyAlignment="0" applyProtection="0"/>
    <xf numFmtId="0" fontId="26" fillId="20" borderId="124" applyNumberFormat="0" applyAlignment="0" applyProtection="0"/>
    <xf numFmtId="0" fontId="26" fillId="20" borderId="124" applyNumberFormat="0" applyAlignment="0" applyProtection="0"/>
    <xf numFmtId="0" fontId="26" fillId="20" borderId="124" applyNumberFormat="0" applyAlignment="0" applyProtection="0"/>
    <xf numFmtId="0" fontId="26" fillId="20" borderId="124" applyNumberFormat="0" applyAlignment="0" applyProtection="0"/>
    <xf numFmtId="0" fontId="26" fillId="20" borderId="124" applyNumberFormat="0" applyAlignment="0" applyProtection="0"/>
    <xf numFmtId="0" fontId="26" fillId="20" borderId="124" applyNumberFormat="0" applyAlignment="0" applyProtection="0"/>
    <xf numFmtId="0" fontId="26" fillId="20" borderId="124" applyNumberFormat="0" applyAlignment="0" applyProtection="0"/>
    <xf numFmtId="0" fontId="26" fillId="20" borderId="124" applyNumberFormat="0" applyAlignment="0" applyProtection="0"/>
    <xf numFmtId="0" fontId="26" fillId="20" borderId="124" applyNumberFormat="0" applyAlignment="0" applyProtection="0"/>
    <xf numFmtId="0" fontId="26" fillId="20" borderId="124" applyNumberFormat="0" applyAlignment="0" applyProtection="0"/>
    <xf numFmtId="0" fontId="26" fillId="20" borderId="124" applyNumberFormat="0" applyAlignment="0" applyProtection="0"/>
    <xf numFmtId="0" fontId="26" fillId="20" borderId="124" applyNumberFormat="0" applyAlignment="0" applyProtection="0"/>
    <xf numFmtId="0" fontId="26" fillId="20" borderId="124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07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33" fillId="7" borderId="130" applyNumberFormat="0" applyAlignment="0" applyProtection="0"/>
    <xf numFmtId="0" fontId="79" fillId="23" borderId="134"/>
    <xf numFmtId="0" fontId="79" fillId="0" borderId="134"/>
    <xf numFmtId="0" fontId="74" fillId="0" borderId="134"/>
    <xf numFmtId="0" fontId="74" fillId="0" borderId="134"/>
    <xf numFmtId="43" fontId="4" fillId="0" borderId="0" applyFont="0" applyFill="0" applyBorder="0" applyAlignment="0" applyProtection="0"/>
    <xf numFmtId="0" fontId="74" fillId="0" borderId="140"/>
    <xf numFmtId="0" fontId="74" fillId="0" borderId="128"/>
    <xf numFmtId="0" fontId="74" fillId="0" borderId="128"/>
    <xf numFmtId="0" fontId="79" fillId="0" borderId="140"/>
    <xf numFmtId="0" fontId="79" fillId="23" borderId="140"/>
    <xf numFmtId="0" fontId="79" fillId="0" borderId="128"/>
    <xf numFmtId="0" fontId="74" fillId="0" borderId="118"/>
    <xf numFmtId="0" fontId="74" fillId="0" borderId="118"/>
    <xf numFmtId="0" fontId="74" fillId="0" borderId="118"/>
    <xf numFmtId="0" fontId="74" fillId="0" borderId="118"/>
    <xf numFmtId="0" fontId="79" fillId="23" borderId="128"/>
    <xf numFmtId="0" fontId="79" fillId="0" borderId="118"/>
    <xf numFmtId="0" fontId="79" fillId="0" borderId="118"/>
    <xf numFmtId="0" fontId="79" fillId="23" borderId="118"/>
    <xf numFmtId="0" fontId="79" fillId="23" borderId="118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24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33" fillId="7" borderId="136" applyNumberFormat="0" applyAlignment="0" applyProtection="0"/>
    <xf numFmtId="0" fontId="26" fillId="20" borderId="130" applyNumberFormat="0" applyAlignment="0" applyProtection="0"/>
    <xf numFmtId="0" fontId="26" fillId="20" borderId="130" applyNumberFormat="0" applyAlignment="0" applyProtection="0"/>
    <xf numFmtId="0" fontId="26" fillId="20" borderId="130" applyNumberFormat="0" applyAlignment="0" applyProtection="0"/>
    <xf numFmtId="0" fontId="26" fillId="20" borderId="130" applyNumberFormat="0" applyAlignment="0" applyProtection="0"/>
    <xf numFmtId="0" fontId="26" fillId="20" borderId="130" applyNumberFormat="0" applyAlignment="0" applyProtection="0"/>
    <xf numFmtId="0" fontId="26" fillId="20" borderId="130" applyNumberFormat="0" applyAlignment="0" applyProtection="0"/>
    <xf numFmtId="0" fontId="26" fillId="20" borderId="130" applyNumberFormat="0" applyAlignment="0" applyProtection="0"/>
    <xf numFmtId="0" fontId="26" fillId="20" borderId="130" applyNumberFormat="0" applyAlignment="0" applyProtection="0"/>
    <xf numFmtId="0" fontId="26" fillId="20" borderId="130" applyNumberFormat="0" applyAlignment="0" applyProtection="0"/>
    <xf numFmtId="0" fontId="26" fillId="20" borderId="130" applyNumberFormat="0" applyAlignment="0" applyProtection="0"/>
    <xf numFmtId="0" fontId="26" fillId="20" borderId="130" applyNumberFormat="0" applyAlignment="0" applyProtection="0"/>
    <xf numFmtId="0" fontId="26" fillId="20" borderId="130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33" fillId="7" borderId="117" applyNumberFormat="0" applyAlignment="0" applyProtection="0"/>
    <xf numFmtId="0" fontId="26" fillId="20" borderId="130" applyNumberFormat="0" applyAlignment="0" applyProtection="0"/>
    <xf numFmtId="0" fontId="26" fillId="20" borderId="130" applyNumberFormat="0" applyAlignment="0" applyProtection="0"/>
    <xf numFmtId="0" fontId="26" fillId="20" borderId="13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2" fillId="27" borderId="137" applyNumberFormat="0" applyFont="0" applyAlignment="0" applyProtection="0"/>
    <xf numFmtId="194" fontId="43" fillId="28" borderId="137" applyAlignment="0" applyProtection="0"/>
    <xf numFmtId="194" fontId="43" fillId="28" borderId="137" applyAlignment="0" applyProtection="0"/>
    <xf numFmtId="194" fontId="43" fillId="28" borderId="137" applyAlignment="0" applyProtection="0"/>
    <xf numFmtId="0" fontId="22" fillId="27" borderId="137" applyNumberFormat="0" applyFont="0" applyAlignment="0" applyProtection="0"/>
    <xf numFmtId="0" fontId="22" fillId="27" borderId="137" applyNumberFormat="0" applyFont="0" applyAlignment="0" applyProtection="0"/>
    <xf numFmtId="194" fontId="43" fillId="28" borderId="137" applyAlignment="0" applyProtection="0"/>
    <xf numFmtId="0" fontId="22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22" fillId="27" borderId="125" applyNumberFormat="0" applyFont="0" applyAlignment="0" applyProtection="0"/>
    <xf numFmtId="0" fontId="22" fillId="27" borderId="125" applyNumberFormat="0" applyFont="0" applyAlignment="0" applyProtection="0"/>
    <xf numFmtId="194" fontId="43" fillId="28" borderId="125" applyAlignment="0" applyProtection="0"/>
    <xf numFmtId="0" fontId="22" fillId="27" borderId="125" applyNumberFormat="0" applyFont="0" applyAlignment="0" applyProtection="0"/>
    <xf numFmtId="194" fontId="43" fillId="28" borderId="125" applyAlignment="0" applyProtection="0"/>
    <xf numFmtId="0" fontId="22" fillId="27" borderId="125" applyNumberFormat="0" applyFont="0" applyAlignment="0" applyProtection="0"/>
    <xf numFmtId="194" fontId="43" fillId="28" borderId="125" applyAlignment="0" applyProtection="0"/>
    <xf numFmtId="0" fontId="22" fillId="27" borderId="125" applyNumberFormat="0" applyFont="0" applyAlignment="0" applyProtection="0"/>
    <xf numFmtId="194" fontId="43" fillId="28" borderId="125" applyAlignment="0" applyProtection="0"/>
    <xf numFmtId="0" fontId="22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22" fillId="27" borderId="125" applyNumberFormat="0" applyFont="0" applyAlignment="0" applyProtection="0"/>
    <xf numFmtId="0" fontId="22" fillId="27" borderId="125" applyNumberFormat="0" applyFont="0" applyAlignment="0" applyProtection="0"/>
    <xf numFmtId="0" fontId="22" fillId="27" borderId="125" applyNumberFormat="0" applyFont="0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194" fontId="43" fillId="28" borderId="125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22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0" fontId="22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0" fontId="33" fillId="7" borderId="117" applyNumberFormat="0" applyAlignment="0" applyProtection="0"/>
    <xf numFmtId="0" fontId="33" fillId="7" borderId="124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33" fillId="7" borderId="136" applyNumberFormat="0" applyAlignment="0" applyProtection="0"/>
    <xf numFmtId="0" fontId="88" fillId="0" borderId="115"/>
    <xf numFmtId="0" fontId="89" fillId="0" borderId="116"/>
    <xf numFmtId="0" fontId="33" fillId="7" borderId="124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26" fillId="20" borderId="117" applyNumberFormat="0" applyAlignment="0" applyProtection="0"/>
    <xf numFmtId="0" fontId="33" fillId="7" borderId="130" applyNumberFormat="0" applyAlignment="0" applyProtection="0"/>
    <xf numFmtId="0" fontId="33" fillId="7" borderId="107" applyNumberFormat="0" applyAlignment="0" applyProtection="0"/>
    <xf numFmtId="0" fontId="33" fillId="7" borderId="117" applyNumberFormat="0" applyAlignment="0" applyProtection="0"/>
    <xf numFmtId="0" fontId="22" fillId="27" borderId="137" applyNumberFormat="0" applyFont="0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22" fillId="0" borderId="0"/>
    <xf numFmtId="194" fontId="43" fillId="28" borderId="125" applyAlignment="0" applyProtection="0"/>
    <xf numFmtId="0" fontId="22" fillId="0" borderId="0"/>
    <xf numFmtId="0" fontId="33" fillId="7" borderId="136" applyNumberFormat="0" applyAlignment="0" applyProtection="0"/>
    <xf numFmtId="0" fontId="33" fillId="7" borderId="136" applyNumberForma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194" fontId="43" fillId="28" borderId="125" applyAlignment="0" applyProtection="0"/>
    <xf numFmtId="0" fontId="22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4" fillId="0" borderId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22" fillId="27" borderId="125" applyNumberFormat="0" applyFont="0" applyAlignment="0" applyProtection="0"/>
    <xf numFmtId="194" fontId="43" fillId="28" borderId="125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194" fontId="43" fillId="28" borderId="125" applyAlignment="0" applyProtection="0"/>
    <xf numFmtId="0" fontId="22" fillId="27" borderId="125" applyNumberFormat="0" applyFont="0" applyAlignment="0" applyProtection="0"/>
    <xf numFmtId="194" fontId="43" fillId="28" borderId="125" applyAlignment="0" applyProtection="0"/>
    <xf numFmtId="0" fontId="22" fillId="27" borderId="125" applyNumberFormat="0" applyFont="0" applyAlignment="0" applyProtection="0"/>
    <xf numFmtId="194" fontId="43" fillId="28" borderId="125" applyAlignment="0" applyProtection="0"/>
    <xf numFmtId="0" fontId="37" fillId="20" borderId="126" applyNumberFormat="0" applyAlignment="0" applyProtection="0"/>
    <xf numFmtId="0" fontId="37" fillId="20" borderId="126" applyNumberFormat="0" applyAlignment="0" applyProtection="0"/>
    <xf numFmtId="0" fontId="37" fillId="20" borderId="126" applyNumberFormat="0" applyAlignment="0" applyProtection="0"/>
    <xf numFmtId="0" fontId="37" fillId="20" borderId="126" applyNumberFormat="0" applyAlignment="0" applyProtection="0"/>
    <xf numFmtId="0" fontId="37" fillId="20" borderId="126" applyNumberFormat="0" applyAlignment="0" applyProtection="0"/>
    <xf numFmtId="0" fontId="37" fillId="20" borderId="126" applyNumberFormat="0" applyAlignment="0" applyProtection="0"/>
    <xf numFmtId="0" fontId="37" fillId="20" borderId="126" applyNumberFormat="0" applyAlignment="0" applyProtection="0"/>
    <xf numFmtId="0" fontId="37" fillId="20" borderId="126" applyNumberFormat="0" applyAlignment="0" applyProtection="0"/>
    <xf numFmtId="0" fontId="37" fillId="20" borderId="126" applyNumberFormat="0" applyAlignment="0" applyProtection="0"/>
    <xf numFmtId="0" fontId="37" fillId="20" borderId="126" applyNumberFormat="0" applyAlignment="0" applyProtection="0"/>
    <xf numFmtId="0" fontId="37" fillId="20" borderId="126" applyNumberFormat="0" applyAlignment="0" applyProtection="0"/>
    <xf numFmtId="0" fontId="37" fillId="20" borderId="126" applyNumberFormat="0" applyAlignment="0" applyProtection="0"/>
    <xf numFmtId="0" fontId="37" fillId="20" borderId="126" applyNumberFormat="0" applyAlignment="0" applyProtection="0"/>
    <xf numFmtId="0" fontId="37" fillId="20" borderId="126" applyNumberFormat="0" applyAlignment="0" applyProtection="0"/>
    <xf numFmtId="0" fontId="37" fillId="20" borderId="126" applyNumberFormat="0" applyAlignment="0" applyProtection="0"/>
    <xf numFmtId="0" fontId="37" fillId="20" borderId="126" applyNumberForma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0" fontId="22" fillId="27" borderId="137" applyNumberFormat="0" applyFont="0" applyAlignment="0" applyProtection="0"/>
    <xf numFmtId="0" fontId="22" fillId="27" borderId="137" applyNumberFormat="0" applyFont="0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4" fillId="0" borderId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194" fontId="43" fillId="28" borderId="137" applyAlignment="0" applyProtection="0"/>
    <xf numFmtId="0" fontId="37" fillId="20" borderId="132" applyNumberFormat="0" applyAlignment="0" applyProtection="0"/>
    <xf numFmtId="0" fontId="22" fillId="27" borderId="131" applyNumberFormat="0" applyFont="0" applyAlignment="0" applyProtection="0"/>
    <xf numFmtId="0" fontId="88" fillId="0" borderId="129"/>
    <xf numFmtId="0" fontId="4" fillId="0" borderId="0"/>
    <xf numFmtId="0" fontId="26" fillId="20" borderId="130" applyNumberFormat="0" applyAlignment="0" applyProtection="0"/>
    <xf numFmtId="0" fontId="39" fillId="0" borderId="127" applyNumberFormat="0" applyFill="0" applyAlignment="0" applyProtection="0"/>
    <xf numFmtId="0" fontId="39" fillId="0" borderId="127" applyNumberFormat="0" applyFill="0" applyAlignment="0" applyProtection="0"/>
    <xf numFmtId="0" fontId="39" fillId="0" borderId="127" applyNumberFormat="0" applyFill="0" applyAlignment="0" applyProtection="0"/>
    <xf numFmtId="0" fontId="39" fillId="0" borderId="127" applyNumberFormat="0" applyFill="0" applyAlignment="0" applyProtection="0"/>
    <xf numFmtId="0" fontId="22" fillId="27" borderId="119" applyNumberFormat="0" applyFont="0" applyAlignment="0" applyProtection="0"/>
    <xf numFmtId="0" fontId="22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22" fillId="27" borderId="119" applyNumberFormat="0" applyFont="0" applyAlignment="0" applyProtection="0"/>
    <xf numFmtId="0" fontId="22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22" fillId="27" borderId="119" applyNumberFormat="0" applyFont="0" applyAlignment="0" applyProtection="0"/>
    <xf numFmtId="0" fontId="22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22" fillId="27" borderId="119" applyNumberFormat="0" applyFont="0" applyAlignment="0" applyProtection="0"/>
    <xf numFmtId="0" fontId="22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22" fillId="27" borderId="119" applyNumberFormat="0" applyFont="0" applyAlignment="0" applyProtection="0"/>
    <xf numFmtId="0" fontId="22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22" fillId="27" borderId="119" applyNumberFormat="0" applyFont="0" applyAlignment="0" applyProtection="0"/>
    <xf numFmtId="0" fontId="22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22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22" fillId="27" borderId="119" applyNumberFormat="0" applyFont="0" applyAlignment="0" applyProtection="0"/>
    <xf numFmtId="0" fontId="22" fillId="27" borderId="119" applyNumberFormat="0" applyFont="0" applyAlignment="0" applyProtection="0"/>
    <xf numFmtId="0" fontId="22" fillId="27" borderId="119" applyNumberFormat="0" applyFont="0" applyAlignment="0" applyProtection="0"/>
    <xf numFmtId="0" fontId="22" fillId="27" borderId="119" applyNumberFormat="0" applyFont="0" applyAlignment="0" applyProtection="0"/>
    <xf numFmtId="0" fontId="22" fillId="27" borderId="119" applyNumberFormat="0" applyFont="0" applyAlignment="0" applyProtection="0"/>
    <xf numFmtId="0" fontId="22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22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22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22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22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22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22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22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22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22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22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16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16" fillId="27" borderId="119" applyNumberFormat="0" applyFont="0" applyAlignment="0" applyProtection="0"/>
    <xf numFmtId="0" fontId="22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22" fillId="27" borderId="119" applyNumberFormat="0" applyFont="0" applyAlignment="0" applyProtection="0"/>
    <xf numFmtId="0" fontId="22" fillId="27" borderId="119" applyNumberFormat="0" applyFont="0" applyAlignment="0" applyProtection="0"/>
    <xf numFmtId="194" fontId="43" fillId="28" borderId="119" applyAlignment="0" applyProtection="0"/>
    <xf numFmtId="194" fontId="43" fillId="28" borderId="119" applyAlignment="0" applyProtection="0"/>
    <xf numFmtId="0" fontId="22" fillId="27" borderId="119" applyNumberFormat="0" applyFon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7" fillId="20" borderId="120" applyNumberFormat="0" applyAlignment="0" applyProtection="0"/>
    <xf numFmtId="0" fontId="39" fillId="0" borderId="127" applyNumberFormat="0" applyFill="0" applyAlignment="0" applyProtection="0"/>
    <xf numFmtId="0" fontId="39" fillId="0" borderId="127" applyNumberFormat="0" applyFill="0" applyAlignment="0" applyProtection="0"/>
    <xf numFmtId="0" fontId="39" fillId="0" borderId="127" applyNumberFormat="0" applyFill="0" applyAlignment="0" applyProtection="0"/>
    <xf numFmtId="0" fontId="39" fillId="0" borderId="127" applyNumberFormat="0" applyFill="0" applyAlignment="0" applyProtection="0"/>
    <xf numFmtId="0" fontId="39" fillId="0" borderId="127" applyNumberFormat="0" applyFill="0" applyAlignment="0" applyProtection="0"/>
    <xf numFmtId="0" fontId="39" fillId="0" borderId="127" applyNumberFormat="0" applyFill="0" applyAlignment="0" applyProtection="0"/>
    <xf numFmtId="0" fontId="39" fillId="0" borderId="127" applyNumberFormat="0" applyFill="0" applyAlignment="0" applyProtection="0"/>
    <xf numFmtId="0" fontId="39" fillId="0" borderId="127" applyNumberFormat="0" applyFill="0" applyAlignment="0" applyProtection="0"/>
    <xf numFmtId="0" fontId="39" fillId="0" borderId="127" applyNumberFormat="0" applyFill="0" applyAlignment="0" applyProtection="0"/>
    <xf numFmtId="0" fontId="39" fillId="0" borderId="127" applyNumberFormat="0" applyFill="0" applyAlignment="0" applyProtection="0"/>
    <xf numFmtId="0" fontId="39" fillId="0" borderId="127" applyNumberFormat="0" applyFill="0" applyAlignment="0" applyProtection="0"/>
    <xf numFmtId="194" fontId="43" fillId="28" borderId="137" applyAlignment="0" applyProtection="0"/>
    <xf numFmtId="194" fontId="43" fillId="28" borderId="137" applyAlignment="0" applyProtection="0"/>
    <xf numFmtId="0" fontId="88" fillId="0" borderId="122"/>
    <xf numFmtId="0" fontId="88" fillId="0" borderId="122"/>
    <xf numFmtId="0" fontId="16" fillId="27" borderId="137" applyNumberFormat="0" applyFont="0" applyAlignment="0" applyProtection="0"/>
    <xf numFmtId="0" fontId="22" fillId="0" borderId="0"/>
    <xf numFmtId="0" fontId="22" fillId="27" borderId="131" applyNumberFormat="0" applyFont="0" applyAlignment="0" applyProtection="0"/>
    <xf numFmtId="0" fontId="33" fillId="7" borderId="124" applyNumberFormat="0" applyAlignment="0" applyProtection="0"/>
    <xf numFmtId="0" fontId="39" fillId="0" borderId="127" applyNumberFormat="0" applyFill="0" applyAlignment="0" applyProtection="0"/>
    <xf numFmtId="0" fontId="26" fillId="20" borderId="136" applyNumberFormat="0" applyAlignment="0" applyProtection="0"/>
    <xf numFmtId="0" fontId="33" fillId="7" borderId="107" applyNumberFormat="0" applyAlignment="0" applyProtection="0"/>
    <xf numFmtId="0" fontId="88" fillId="0" borderId="115"/>
    <xf numFmtId="0" fontId="22" fillId="27" borderId="137" applyNumberFormat="0" applyFont="0" applyAlignment="0" applyProtection="0"/>
    <xf numFmtId="194" fontId="43" fillId="28" borderId="125" applyAlignment="0" applyProtection="0"/>
    <xf numFmtId="194" fontId="43" fillId="28" borderId="125" applyAlignment="0" applyProtection="0"/>
    <xf numFmtId="0" fontId="16" fillId="27" borderId="125" applyNumberFormat="0" applyFont="0" applyAlignment="0" applyProtection="0"/>
    <xf numFmtId="0" fontId="16" fillId="27" borderId="125" applyNumberFormat="0" applyFont="0" applyAlignment="0" applyProtection="0"/>
    <xf numFmtId="0" fontId="16" fillId="27" borderId="125" applyNumberFormat="0" applyFont="0" applyAlignment="0" applyProtection="0"/>
    <xf numFmtId="0" fontId="16" fillId="27" borderId="125" applyNumberFormat="0" applyFont="0" applyAlignment="0" applyProtection="0"/>
    <xf numFmtId="0" fontId="16" fillId="27" borderId="125" applyNumberFormat="0" applyFont="0" applyAlignment="0" applyProtection="0"/>
    <xf numFmtId="0" fontId="16" fillId="27" borderId="125" applyNumberFormat="0" applyFont="0" applyAlignment="0" applyProtection="0"/>
    <xf numFmtId="0" fontId="16" fillId="27" borderId="125" applyNumberFormat="0" applyFont="0" applyAlignment="0" applyProtection="0"/>
    <xf numFmtId="0" fontId="22" fillId="27" borderId="125" applyNumberFormat="0" applyFont="0" applyAlignment="0" applyProtection="0"/>
    <xf numFmtId="0" fontId="16" fillId="27" borderId="125" applyNumberFormat="0" applyFont="0" applyAlignment="0" applyProtection="0"/>
    <xf numFmtId="0" fontId="16" fillId="27" borderId="125" applyNumberFormat="0" applyFont="0" applyAlignment="0" applyProtection="0"/>
    <xf numFmtId="0" fontId="16" fillId="27" borderId="125" applyNumberFormat="0" applyFont="0" applyAlignment="0" applyProtection="0"/>
    <xf numFmtId="0" fontId="37" fillId="20" borderId="126" applyNumberFormat="0" applyAlignment="0" applyProtection="0"/>
    <xf numFmtId="0" fontId="22" fillId="27" borderId="137" applyNumberFormat="0" applyFont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21" applyNumberFormat="0" applyFill="0" applyAlignment="0" applyProtection="0"/>
    <xf numFmtId="0" fontId="39" fillId="0" borderId="133" applyNumberFormat="0" applyFill="0" applyAlignment="0" applyProtection="0"/>
    <xf numFmtId="0" fontId="33" fillId="7" borderId="130" applyNumberFormat="0" applyAlignment="0" applyProtection="0"/>
    <xf numFmtId="0" fontId="39" fillId="0" borderId="127" applyNumberFormat="0" applyFill="0" applyAlignment="0" applyProtection="0"/>
    <xf numFmtId="0" fontId="16" fillId="27" borderId="137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4" fillId="0" borderId="0"/>
    <xf numFmtId="0" fontId="39" fillId="0" borderId="127" applyNumberFormat="0" applyFill="0" applyAlignment="0" applyProtection="0"/>
    <xf numFmtId="43" fontId="11" fillId="0" borderId="0" applyFont="0" applyFill="0" applyBorder="0" applyAlignment="0" applyProtection="0"/>
    <xf numFmtId="0" fontId="4" fillId="0" borderId="0"/>
    <xf numFmtId="41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22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22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22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22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16" fillId="27" borderId="131" applyNumberFormat="0" applyFont="0" applyAlignment="0" applyProtection="0"/>
    <xf numFmtId="194" fontId="43" fillId="28" borderId="131" applyAlignment="0" applyProtection="0"/>
    <xf numFmtId="0" fontId="22" fillId="27" borderId="131" applyNumberFormat="0" applyFont="0" applyAlignment="0" applyProtection="0"/>
    <xf numFmtId="194" fontId="43" fillId="28" borderId="131" applyAlignment="0" applyProtection="0"/>
    <xf numFmtId="0" fontId="22" fillId="27" borderId="131" applyNumberFormat="0" applyFont="0" applyAlignment="0" applyProtection="0"/>
    <xf numFmtId="194" fontId="43" fillId="28" borderId="131" applyAlignment="0" applyProtection="0"/>
    <xf numFmtId="0" fontId="37" fillId="20" borderId="132" applyNumberFormat="0" applyAlignment="0" applyProtection="0"/>
    <xf numFmtId="0" fontId="37" fillId="20" borderId="132" applyNumberFormat="0" applyAlignment="0" applyProtection="0"/>
    <xf numFmtId="0" fontId="37" fillId="20" borderId="132" applyNumberFormat="0" applyAlignment="0" applyProtection="0"/>
    <xf numFmtId="0" fontId="37" fillId="20" borderId="132" applyNumberFormat="0" applyAlignment="0" applyProtection="0"/>
    <xf numFmtId="0" fontId="37" fillId="20" borderId="132" applyNumberFormat="0" applyAlignment="0" applyProtection="0"/>
    <xf numFmtId="0" fontId="37" fillId="20" borderId="132" applyNumberFormat="0" applyAlignment="0" applyProtection="0"/>
    <xf numFmtId="0" fontId="37" fillId="20" borderId="132" applyNumberFormat="0" applyAlignment="0" applyProtection="0"/>
    <xf numFmtId="0" fontId="37" fillId="20" borderId="132" applyNumberFormat="0" applyAlignment="0" applyProtection="0"/>
    <xf numFmtId="0" fontId="37" fillId="20" borderId="132" applyNumberFormat="0" applyAlignment="0" applyProtection="0"/>
    <xf numFmtId="0" fontId="37" fillId="20" borderId="132" applyNumberFormat="0" applyAlignment="0" applyProtection="0"/>
    <xf numFmtId="0" fontId="37" fillId="20" borderId="132" applyNumberFormat="0" applyAlignment="0" applyProtection="0"/>
    <xf numFmtId="0" fontId="37" fillId="20" borderId="132" applyNumberFormat="0" applyAlignment="0" applyProtection="0"/>
    <xf numFmtId="0" fontId="37" fillId="20" borderId="132" applyNumberFormat="0" applyAlignment="0" applyProtection="0"/>
    <xf numFmtId="0" fontId="37" fillId="20" borderId="132" applyNumberFormat="0" applyAlignment="0" applyProtection="0"/>
    <xf numFmtId="0" fontId="37" fillId="20" borderId="132" applyNumberFormat="0" applyAlignment="0" applyProtection="0"/>
    <xf numFmtId="0" fontId="37" fillId="20" borderId="132" applyNumberFormat="0" applyAlignment="0" applyProtection="0"/>
    <xf numFmtId="0" fontId="37" fillId="20" borderId="132" applyNumberFormat="0" applyAlignment="0" applyProtection="0"/>
    <xf numFmtId="0" fontId="39" fillId="0" borderId="139" applyNumberFormat="0" applyFill="0" applyAlignment="0" applyProtection="0"/>
    <xf numFmtId="0" fontId="37" fillId="20" borderId="138" applyNumberFormat="0" applyAlignment="0" applyProtection="0"/>
    <xf numFmtId="0" fontId="22" fillId="27" borderId="137" applyNumberFormat="0" applyFont="0" applyAlignment="0" applyProtection="0"/>
    <xf numFmtId="0" fontId="88" fillId="0" borderId="135"/>
    <xf numFmtId="0" fontId="33" fillId="7" borderId="136" applyNumberFormat="0" applyAlignment="0" applyProtection="0"/>
    <xf numFmtId="0" fontId="26" fillId="20" borderId="136" applyNumberFormat="0" applyAlignment="0" applyProtection="0"/>
    <xf numFmtId="0" fontId="39" fillId="0" borderId="133" applyNumberFormat="0" applyFill="0" applyAlignment="0" applyProtection="0"/>
    <xf numFmtId="0" fontId="39" fillId="0" borderId="133" applyNumberFormat="0" applyFill="0" applyAlignment="0" applyProtection="0"/>
    <xf numFmtId="0" fontId="39" fillId="0" borderId="133" applyNumberFormat="0" applyFill="0" applyAlignment="0" applyProtection="0"/>
    <xf numFmtId="0" fontId="39" fillId="0" borderId="133" applyNumberFormat="0" applyFill="0" applyAlignment="0" applyProtection="0"/>
    <xf numFmtId="0" fontId="39" fillId="0" borderId="133" applyNumberFormat="0" applyFill="0" applyAlignment="0" applyProtection="0"/>
    <xf numFmtId="0" fontId="39" fillId="0" borderId="133" applyNumberFormat="0" applyFill="0" applyAlignment="0" applyProtection="0"/>
    <xf numFmtId="0" fontId="39" fillId="0" borderId="133" applyNumberFormat="0" applyFill="0" applyAlignment="0" applyProtection="0"/>
    <xf numFmtId="0" fontId="39" fillId="0" borderId="133" applyNumberFormat="0" applyFill="0" applyAlignment="0" applyProtection="0"/>
    <xf numFmtId="0" fontId="39" fillId="0" borderId="133" applyNumberFormat="0" applyFill="0" applyAlignment="0" applyProtection="0"/>
    <xf numFmtId="0" fontId="39" fillId="0" borderId="133" applyNumberFormat="0" applyFill="0" applyAlignment="0" applyProtection="0"/>
    <xf numFmtId="0" fontId="39" fillId="0" borderId="133" applyNumberFormat="0" applyFill="0" applyAlignment="0" applyProtection="0"/>
    <xf numFmtId="0" fontId="39" fillId="0" borderId="133" applyNumberFormat="0" applyFill="0" applyAlignment="0" applyProtection="0"/>
    <xf numFmtId="0" fontId="22" fillId="0" borderId="0"/>
    <xf numFmtId="0" fontId="16" fillId="27" borderId="131" applyNumberFormat="0" applyFont="0" applyAlignment="0" applyProtection="0"/>
    <xf numFmtId="0" fontId="22" fillId="0" borderId="0"/>
    <xf numFmtId="0" fontId="22" fillId="27" borderId="131" applyNumberFormat="0" applyFon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9" fillId="0" borderId="133" applyNumberFormat="0" applyFill="0" applyAlignment="0" applyProtection="0"/>
    <xf numFmtId="0" fontId="39" fillId="0" borderId="133" applyNumberFormat="0" applyFill="0" applyAlignment="0" applyProtection="0"/>
    <xf numFmtId="0" fontId="39" fillId="0" borderId="133" applyNumberFormat="0" applyFill="0" applyAlignment="0" applyProtection="0"/>
    <xf numFmtId="0" fontId="39" fillId="0" borderId="133" applyNumberFormat="0" applyFill="0" applyAlignment="0" applyProtection="0"/>
    <xf numFmtId="0" fontId="39" fillId="0" borderId="133" applyNumberFormat="0" applyFill="0" applyAlignment="0" applyProtection="0"/>
    <xf numFmtId="0" fontId="22" fillId="0" borderId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22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22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22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22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22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16" fillId="27" borderId="137" applyNumberFormat="0" applyFont="0" applyAlignment="0" applyProtection="0"/>
    <xf numFmtId="194" fontId="43" fillId="28" borderId="137" applyAlignment="0" applyProtection="0"/>
    <xf numFmtId="0" fontId="22" fillId="27" borderId="137" applyNumberFormat="0" applyFont="0" applyAlignment="0" applyProtection="0"/>
    <xf numFmtId="194" fontId="43" fillId="28" borderId="137" applyAlignment="0" applyProtection="0"/>
    <xf numFmtId="0" fontId="22" fillId="27" borderId="137" applyNumberFormat="0" applyFont="0" applyAlignment="0" applyProtection="0"/>
    <xf numFmtId="194" fontId="43" fillId="28" borderId="137" applyAlignment="0" applyProtection="0"/>
    <xf numFmtId="0" fontId="37" fillId="20" borderId="138" applyNumberFormat="0" applyAlignment="0" applyProtection="0"/>
    <xf numFmtId="0" fontId="37" fillId="20" borderId="138" applyNumberFormat="0" applyAlignment="0" applyProtection="0"/>
    <xf numFmtId="0" fontId="37" fillId="20" borderId="138" applyNumberFormat="0" applyAlignment="0" applyProtection="0"/>
    <xf numFmtId="0" fontId="37" fillId="20" borderId="138" applyNumberFormat="0" applyAlignment="0" applyProtection="0"/>
    <xf numFmtId="0" fontId="37" fillId="20" borderId="138" applyNumberFormat="0" applyAlignment="0" applyProtection="0"/>
    <xf numFmtId="0" fontId="37" fillId="20" borderId="138" applyNumberFormat="0" applyAlignment="0" applyProtection="0"/>
    <xf numFmtId="0" fontId="37" fillId="20" borderId="138" applyNumberFormat="0" applyAlignment="0" applyProtection="0"/>
    <xf numFmtId="0" fontId="37" fillId="20" borderId="138" applyNumberFormat="0" applyAlignment="0" applyProtection="0"/>
    <xf numFmtId="0" fontId="37" fillId="20" borderId="138" applyNumberFormat="0" applyAlignment="0" applyProtection="0"/>
    <xf numFmtId="0" fontId="37" fillId="20" borderId="138" applyNumberFormat="0" applyAlignment="0" applyProtection="0"/>
    <xf numFmtId="0" fontId="37" fillId="20" borderId="138" applyNumberFormat="0" applyAlignment="0" applyProtection="0"/>
    <xf numFmtId="0" fontId="37" fillId="20" borderId="138" applyNumberFormat="0" applyAlignment="0" applyProtection="0"/>
    <xf numFmtId="0" fontId="37" fillId="20" borderId="138" applyNumberFormat="0" applyAlignment="0" applyProtection="0"/>
    <xf numFmtId="0" fontId="37" fillId="20" borderId="138" applyNumberFormat="0" applyAlignment="0" applyProtection="0"/>
    <xf numFmtId="0" fontId="37" fillId="20" borderId="138" applyNumberFormat="0" applyAlignment="0" applyProtection="0"/>
    <xf numFmtId="0" fontId="37" fillId="20" borderId="138" applyNumberFormat="0" applyAlignment="0" applyProtection="0"/>
    <xf numFmtId="0" fontId="37" fillId="20" borderId="138" applyNumberFormat="0" applyAlignment="0" applyProtection="0"/>
    <xf numFmtId="0" fontId="88" fillId="0" borderId="141"/>
    <xf numFmtId="0" fontId="33" fillId="7" borderId="136" applyNumberFormat="0" applyAlignment="0" applyProtection="0"/>
    <xf numFmtId="0" fontId="39" fillId="0" borderId="139" applyNumberFormat="0" applyFill="0" applyAlignment="0" applyProtection="0"/>
    <xf numFmtId="0" fontId="39" fillId="0" borderId="139" applyNumberFormat="0" applyFill="0" applyAlignment="0" applyProtection="0"/>
    <xf numFmtId="0" fontId="39" fillId="0" borderId="139" applyNumberFormat="0" applyFill="0" applyAlignment="0" applyProtection="0"/>
    <xf numFmtId="0" fontId="39" fillId="0" borderId="139" applyNumberFormat="0" applyFill="0" applyAlignment="0" applyProtection="0"/>
    <xf numFmtId="0" fontId="39" fillId="0" borderId="139" applyNumberFormat="0" applyFill="0" applyAlignment="0" applyProtection="0"/>
    <xf numFmtId="0" fontId="39" fillId="0" borderId="139" applyNumberFormat="0" applyFill="0" applyAlignment="0" applyProtection="0"/>
    <xf numFmtId="0" fontId="39" fillId="0" borderId="139" applyNumberFormat="0" applyFill="0" applyAlignment="0" applyProtection="0"/>
    <xf numFmtId="0" fontId="39" fillId="0" borderId="139" applyNumberFormat="0" applyFill="0" applyAlignment="0" applyProtection="0"/>
    <xf numFmtId="0" fontId="39" fillId="0" borderId="139" applyNumberFormat="0" applyFill="0" applyAlignment="0" applyProtection="0"/>
    <xf numFmtId="0" fontId="39" fillId="0" borderId="139" applyNumberFormat="0" applyFill="0" applyAlignment="0" applyProtection="0"/>
    <xf numFmtId="0" fontId="39" fillId="0" borderId="139" applyNumberFormat="0" applyFill="0" applyAlignment="0" applyProtection="0"/>
    <xf numFmtId="0" fontId="39" fillId="0" borderId="139" applyNumberFormat="0" applyFill="0" applyAlignment="0" applyProtection="0"/>
    <xf numFmtId="0" fontId="39" fillId="0" borderId="139" applyNumberFormat="0" applyFill="0" applyAlignment="0" applyProtection="0"/>
    <xf numFmtId="0" fontId="39" fillId="0" borderId="139" applyNumberFormat="0" applyFill="0" applyAlignment="0" applyProtection="0"/>
    <xf numFmtId="0" fontId="39" fillId="0" borderId="139" applyNumberFormat="0" applyFill="0" applyAlignment="0" applyProtection="0"/>
    <xf numFmtId="0" fontId="39" fillId="0" borderId="139" applyNumberFormat="0" applyFill="0" applyAlignment="0" applyProtection="0"/>
    <xf numFmtId="0" fontId="39" fillId="0" borderId="139" applyNumberFormat="0" applyFill="0" applyAlignment="0" applyProtection="0"/>
    <xf numFmtId="0" fontId="22" fillId="0" borderId="0"/>
  </cellStyleXfs>
  <cellXfs count="694">
    <xf numFmtId="0" fontId="0" fillId="0" borderId="0" xfId="0"/>
    <xf numFmtId="0" fontId="45" fillId="0" borderId="0" xfId="1448" applyFont="1" applyAlignment="1">
      <alignment horizontal="center" wrapText="1"/>
    </xf>
    <xf numFmtId="0" fontId="44" fillId="0" borderId="0" xfId="1448" applyFont="1" applyAlignment="1">
      <alignment horizontal="left" vertical="center" wrapText="1"/>
    </xf>
    <xf numFmtId="0" fontId="54" fillId="0" borderId="0" xfId="1448" applyFont="1" applyAlignment="1">
      <alignment horizontal="center" wrapText="1"/>
    </xf>
    <xf numFmtId="3" fontId="45" fillId="0" borderId="0" xfId="1448" applyNumberFormat="1" applyFont="1" applyAlignment="1">
      <alignment horizontal="center" vertical="center" wrapText="1"/>
    </xf>
    <xf numFmtId="0" fontId="54" fillId="0" borderId="0" xfId="1448" applyFont="1" applyAlignment="1">
      <alignment wrapText="1"/>
    </xf>
    <xf numFmtId="0" fontId="55" fillId="0" borderId="0" xfId="1448" applyFont="1" applyAlignment="1">
      <alignment wrapText="1"/>
    </xf>
    <xf numFmtId="0" fontId="44" fillId="0" borderId="0" xfId="1448" applyFont="1" applyAlignment="1">
      <alignment horizontal="center" wrapText="1"/>
    </xf>
    <xf numFmtId="0" fontId="44" fillId="0" borderId="0" xfId="1448" applyFont="1" applyAlignment="1">
      <alignment horizontal="center" vertical="center" wrapText="1"/>
    </xf>
    <xf numFmtId="3" fontId="44" fillId="0" borderId="0" xfId="1448" applyNumberFormat="1" applyFont="1" applyAlignment="1">
      <alignment horizontal="center" vertical="center" wrapText="1"/>
    </xf>
    <xf numFmtId="0" fontId="44" fillId="0" borderId="18" xfId="1448" applyFont="1" applyBorder="1" applyAlignment="1">
      <alignment horizontal="center" vertical="center" wrapText="1"/>
    </xf>
    <xf numFmtId="0" fontId="45" fillId="0" borderId="0" xfId="1448" applyFont="1" applyAlignment="1">
      <alignment horizontal="center" vertical="center" wrapText="1"/>
    </xf>
    <xf numFmtId="0" fontId="54" fillId="0" borderId="0" xfId="1448" applyFont="1" applyAlignment="1">
      <alignment horizontal="center" vertical="center" wrapText="1"/>
    </xf>
    <xf numFmtId="0" fontId="57" fillId="0" borderId="18" xfId="1448" applyFont="1" applyBorder="1" applyAlignment="1">
      <alignment horizontal="center" wrapText="1"/>
    </xf>
    <xf numFmtId="0" fontId="58" fillId="0" borderId="0" xfId="1448" applyFont="1" applyAlignment="1">
      <alignment wrapText="1"/>
    </xf>
    <xf numFmtId="0" fontId="45" fillId="0" borderId="18" xfId="1448" applyFont="1" applyBorder="1" applyAlignment="1">
      <alignment horizontal="center" vertical="center" wrapText="1"/>
    </xf>
    <xf numFmtId="165" fontId="45" fillId="0" borderId="0" xfId="527" applyNumberFormat="1" applyFont="1" applyFill="1" applyBorder="1" applyAlignment="1">
      <alignment horizontal="center" wrapText="1"/>
    </xf>
    <xf numFmtId="0" fontId="45" fillId="0" borderId="18" xfId="1448" quotePrefix="1" applyFont="1" applyBorder="1" applyAlignment="1">
      <alignment horizontal="center" vertical="center" wrapText="1"/>
    </xf>
    <xf numFmtId="18" fontId="45" fillId="0" borderId="18" xfId="1448" quotePrefix="1" applyNumberFormat="1" applyFont="1" applyBorder="1" applyAlignment="1">
      <alignment horizontal="center" vertical="center" wrapText="1"/>
    </xf>
    <xf numFmtId="0" fontId="54" fillId="0" borderId="0" xfId="1448" applyFont="1" applyAlignment="1">
      <alignment vertical="top" wrapText="1"/>
    </xf>
    <xf numFmtId="165" fontId="45" fillId="0" borderId="18" xfId="1448" applyNumberFormat="1" applyFont="1" applyBorder="1" applyAlignment="1">
      <alignment horizontal="center" vertical="center" wrapText="1"/>
    </xf>
    <xf numFmtId="17" fontId="45" fillId="0" borderId="18" xfId="1448" quotePrefix="1" applyNumberFormat="1" applyFont="1" applyBorder="1" applyAlignment="1">
      <alignment horizontal="center" vertical="center" wrapText="1"/>
    </xf>
    <xf numFmtId="165" fontId="45" fillId="0" borderId="0" xfId="1448" applyNumberFormat="1" applyFont="1" applyAlignment="1">
      <alignment horizontal="center" wrapText="1"/>
    </xf>
    <xf numFmtId="0" fontId="110" fillId="0" borderId="0" xfId="1614" applyAlignment="1">
      <alignment horizontal="center"/>
    </xf>
    <xf numFmtId="0" fontId="49" fillId="0" borderId="0" xfId="1614" applyFont="1" applyAlignment="1">
      <alignment horizontal="center" vertical="center"/>
    </xf>
    <xf numFmtId="0" fontId="44" fillId="0" borderId="0" xfId="1614" applyFont="1" applyAlignment="1">
      <alignment vertical="center"/>
    </xf>
    <xf numFmtId="0" fontId="110" fillId="0" borderId="0" xfId="1614" applyAlignment="1">
      <alignment horizontal="center" vertical="center"/>
    </xf>
    <xf numFmtId="3" fontId="46" fillId="0" borderId="0" xfId="1614" applyNumberFormat="1" applyFont="1" applyAlignment="1">
      <alignment horizontal="center" vertical="center"/>
    </xf>
    <xf numFmtId="0" fontId="59" fillId="0" borderId="0" xfId="1614" applyFont="1" applyAlignment="1">
      <alignment horizontal="center" vertical="center"/>
    </xf>
    <xf numFmtId="0" fontId="60" fillId="0" borderId="0" xfId="1614" applyFont="1" applyAlignment="1">
      <alignment horizontal="center" vertical="center"/>
    </xf>
    <xf numFmtId="0" fontId="61" fillId="0" borderId="0" xfId="1614" applyFont="1" applyAlignment="1">
      <alignment horizontal="center"/>
    </xf>
    <xf numFmtId="167" fontId="53" fillId="0" borderId="0" xfId="1652" applyNumberFormat="1" applyFont="1"/>
    <xf numFmtId="0" fontId="110" fillId="0" borderId="19" xfId="1614" applyBorder="1" applyAlignment="1">
      <alignment horizontal="center"/>
    </xf>
    <xf numFmtId="0" fontId="53" fillId="0" borderId="0" xfId="1614" applyFont="1" applyAlignment="1">
      <alignment horizontal="center"/>
    </xf>
    <xf numFmtId="0" fontId="53" fillId="0" borderId="0" xfId="1614" applyFont="1" applyAlignment="1">
      <alignment horizontal="center" vertical="center" wrapText="1"/>
    </xf>
    <xf numFmtId="3" fontId="45" fillId="0" borderId="0" xfId="1614" applyNumberFormat="1" applyFont="1" applyAlignment="1">
      <alignment vertical="center"/>
    </xf>
    <xf numFmtId="0" fontId="21" fillId="0" borderId="0" xfId="1614" applyFont="1" applyAlignment="1">
      <alignment horizontal="center"/>
    </xf>
    <xf numFmtId="0" fontId="45" fillId="0" borderId="20" xfId="1614" applyFont="1" applyBorder="1" applyAlignment="1">
      <alignment horizontal="center" vertical="center"/>
    </xf>
    <xf numFmtId="0" fontId="45" fillId="0" borderId="21" xfId="1614" applyFont="1" applyBorder="1" applyAlignment="1">
      <alignment horizontal="left" vertical="center" wrapText="1"/>
    </xf>
    <xf numFmtId="0" fontId="45" fillId="0" borderId="21" xfId="1614" applyFont="1" applyBorder="1" applyAlignment="1">
      <alignment horizontal="center" vertical="center" wrapText="1"/>
    </xf>
    <xf numFmtId="0" fontId="47" fillId="0" borderId="21" xfId="1614" applyFont="1" applyBorder="1" applyAlignment="1">
      <alignment horizontal="center" vertical="center"/>
    </xf>
    <xf numFmtId="3" fontId="47" fillId="0" borderId="21" xfId="1614" applyNumberFormat="1" applyFont="1" applyBorder="1" applyAlignment="1">
      <alignment horizontal="center" vertical="center"/>
    </xf>
    <xf numFmtId="3" fontId="45" fillId="0" borderId="21" xfId="1614" applyNumberFormat="1" applyFont="1" applyBorder="1" applyAlignment="1">
      <alignment horizontal="center" vertical="center"/>
    </xf>
    <xf numFmtId="3" fontId="45" fillId="0" borderId="22" xfId="1614" applyNumberFormat="1" applyFont="1" applyBorder="1" applyAlignment="1">
      <alignment horizontal="center" vertical="center"/>
    </xf>
    <xf numFmtId="0" fontId="62" fillId="0" borderId="0" xfId="1614" applyFont="1" applyAlignment="1">
      <alignment horizontal="center" vertical="center"/>
    </xf>
    <xf numFmtId="3" fontId="45" fillId="0" borderId="0" xfId="1614" applyNumberFormat="1" applyFont="1" applyAlignment="1">
      <alignment horizontal="center" vertical="center"/>
    </xf>
    <xf numFmtId="3" fontId="62" fillId="0" borderId="0" xfId="1614" applyNumberFormat="1" applyFont="1" applyAlignment="1">
      <alignment horizontal="center" vertical="center"/>
    </xf>
    <xf numFmtId="0" fontId="62" fillId="0" borderId="0" xfId="1614" applyFont="1" applyAlignment="1">
      <alignment horizontal="center"/>
    </xf>
    <xf numFmtId="0" fontId="50" fillId="0" borderId="23" xfId="1614" applyFont="1" applyBorder="1" applyAlignment="1">
      <alignment horizontal="center" vertical="center"/>
    </xf>
    <xf numFmtId="0" fontId="50" fillId="0" borderId="24" xfId="1614" applyFont="1" applyBorder="1" applyAlignment="1">
      <alignment horizontal="left" vertical="center"/>
    </xf>
    <xf numFmtId="0" fontId="50" fillId="0" borderId="24" xfId="1614" applyFont="1" applyBorder="1" applyAlignment="1">
      <alignment vertical="center"/>
    </xf>
    <xf numFmtId="0" fontId="21" fillId="0" borderId="24" xfId="1614" applyFont="1" applyBorder="1" applyAlignment="1">
      <alignment horizontal="center" vertical="center"/>
    </xf>
    <xf numFmtId="3" fontId="45" fillId="0" borderId="24" xfId="1614" applyNumberFormat="1" applyFont="1" applyBorder="1" applyAlignment="1">
      <alignment horizontal="center" vertical="center"/>
    </xf>
    <xf numFmtId="3" fontId="45" fillId="0" borderId="25" xfId="1614" applyNumberFormat="1" applyFont="1" applyBorder="1" applyAlignment="1">
      <alignment horizontal="center" vertical="center"/>
    </xf>
    <xf numFmtId="0" fontId="110" fillId="0" borderId="26" xfId="1614" applyBorder="1" applyAlignment="1">
      <alignment horizontal="center" vertical="center"/>
    </xf>
    <xf numFmtId="37" fontId="110" fillId="0" borderId="27" xfId="1614" applyNumberFormat="1" applyBorder="1" applyAlignment="1">
      <alignment horizontal="center"/>
    </xf>
    <xf numFmtId="0" fontId="110" fillId="0" borderId="28" xfId="1614" applyBorder="1" applyAlignment="1">
      <alignment horizontal="center" vertical="center"/>
    </xf>
    <xf numFmtId="37" fontId="21" fillId="0" borderId="0" xfId="1614" applyNumberFormat="1" applyFont="1" applyAlignment="1">
      <alignment horizontal="center"/>
    </xf>
    <xf numFmtId="37" fontId="63" fillId="0" borderId="0" xfId="1614" applyNumberFormat="1" applyFont="1" applyAlignment="1">
      <alignment horizontal="center"/>
    </xf>
    <xf numFmtId="37" fontId="53" fillId="0" borderId="29" xfId="1614" applyNumberFormat="1" applyFont="1" applyBorder="1" applyAlignment="1">
      <alignment horizontal="center"/>
    </xf>
    <xf numFmtId="37" fontId="110" fillId="0" borderId="29" xfId="1614" applyNumberFormat="1" applyBorder="1" applyAlignment="1">
      <alignment horizontal="center"/>
    </xf>
    <xf numFmtId="37" fontId="63" fillId="0" borderId="30" xfId="1614" applyNumberFormat="1" applyFont="1" applyBorder="1" applyAlignment="1">
      <alignment horizontal="center"/>
    </xf>
    <xf numFmtId="0" fontId="52" fillId="0" borderId="0" xfId="1614" applyFont="1" applyAlignment="1">
      <alignment horizontal="center" vertical="center"/>
    </xf>
    <xf numFmtId="0" fontId="110" fillId="0" borderId="19" xfId="1614" applyBorder="1"/>
    <xf numFmtId="0" fontId="110" fillId="0" borderId="19" xfId="1614" applyBorder="1" applyAlignment="1">
      <alignment horizontal="right"/>
    </xf>
    <xf numFmtId="0" fontId="110" fillId="0" borderId="31" xfId="1614" applyBorder="1" applyAlignment="1">
      <alignment horizontal="right"/>
    </xf>
    <xf numFmtId="0" fontId="50" fillId="0" borderId="0" xfId="1614" applyFont="1" applyAlignment="1">
      <alignment horizontal="center" vertical="center"/>
    </xf>
    <xf numFmtId="0" fontId="50" fillId="0" borderId="0" xfId="1614" applyFont="1" applyAlignment="1">
      <alignment horizontal="left" vertical="center"/>
    </xf>
    <xf numFmtId="0" fontId="50" fillId="0" borderId="0" xfId="1614" applyFont="1" applyAlignment="1">
      <alignment vertical="center"/>
    </xf>
    <xf numFmtId="0" fontId="21" fillId="0" borderId="0" xfId="1614" applyFont="1" applyAlignment="1">
      <alignment horizontal="center" vertical="center"/>
    </xf>
    <xf numFmtId="0" fontId="57" fillId="0" borderId="0" xfId="1614" applyFont="1" applyAlignment="1">
      <alignment horizontal="center" vertical="center"/>
    </xf>
    <xf numFmtId="0" fontId="110" fillId="0" borderId="0" xfId="1652" applyAlignment="1">
      <alignment horizontal="right"/>
    </xf>
    <xf numFmtId="0" fontId="49" fillId="0" borderId="0" xfId="1614" applyFont="1" applyAlignment="1">
      <alignment vertical="center"/>
    </xf>
    <xf numFmtId="0" fontId="49" fillId="0" borderId="0" xfId="1614" applyFont="1" applyAlignment="1">
      <alignment horizontal="center"/>
    </xf>
    <xf numFmtId="0" fontId="92" fillId="0" borderId="0" xfId="1614" applyFont="1" applyAlignment="1">
      <alignment horizontal="center" vertical="center" wrapText="1"/>
    </xf>
    <xf numFmtId="0" fontId="53" fillId="0" borderId="20" xfId="1652" applyFont="1" applyBorder="1" applyAlignment="1">
      <alignment horizontal="center" vertical="center"/>
    </xf>
    <xf numFmtId="0" fontId="53" fillId="0" borderId="21" xfId="1652" applyFont="1" applyBorder="1" applyAlignment="1">
      <alignment vertical="center" wrapText="1"/>
    </xf>
    <xf numFmtId="37" fontId="53" fillId="0" borderId="27" xfId="1614" applyNumberFormat="1" applyFont="1" applyBorder="1" applyAlignment="1">
      <alignment horizontal="center"/>
    </xf>
    <xf numFmtId="37" fontId="63" fillId="0" borderId="32" xfId="1614" applyNumberFormat="1" applyFont="1" applyBorder="1" applyAlignment="1">
      <alignment horizontal="center"/>
    </xf>
    <xf numFmtId="0" fontId="21" fillId="0" borderId="21" xfId="1652" applyFont="1" applyBorder="1" applyAlignment="1">
      <alignment horizontal="center" vertical="center"/>
    </xf>
    <xf numFmtId="0" fontId="44" fillId="0" borderId="0" xfId="1448" applyFont="1" applyAlignment="1">
      <alignment horizontal="left" vertical="center"/>
    </xf>
    <xf numFmtId="0" fontId="54" fillId="0" borderId="0" xfId="1448" applyFont="1" applyAlignment="1">
      <alignment horizontal="left" wrapText="1"/>
    </xf>
    <xf numFmtId="3" fontId="61" fillId="0" borderId="0" xfId="1614" applyNumberFormat="1" applyFont="1" applyAlignment="1">
      <alignment horizontal="center"/>
    </xf>
    <xf numFmtId="0" fontId="53" fillId="0" borderId="0" xfId="1614" applyFont="1"/>
    <xf numFmtId="0" fontId="45" fillId="0" borderId="21" xfId="1448" applyFont="1" applyBorder="1" applyAlignment="1">
      <alignment horizontal="center" vertical="center"/>
    </xf>
    <xf numFmtId="0" fontId="45" fillId="0" borderId="21" xfId="1448" applyFont="1" applyBorder="1" applyAlignment="1">
      <alignment horizontal="left" wrapText="1"/>
    </xf>
    <xf numFmtId="0" fontId="54" fillId="0" borderId="21" xfId="1448" applyFont="1" applyBorder="1" applyAlignment="1">
      <alignment horizontal="center" wrapText="1"/>
    </xf>
    <xf numFmtId="0" fontId="45" fillId="0" borderId="21" xfId="1448" applyFont="1" applyBorder="1" applyAlignment="1">
      <alignment horizontal="center" vertical="center" wrapText="1"/>
    </xf>
    <xf numFmtId="3" fontId="45" fillId="0" borderId="21" xfId="1448" applyNumberFormat="1" applyFont="1" applyBorder="1" applyAlignment="1">
      <alignment horizontal="center" vertical="center" wrapText="1"/>
    </xf>
    <xf numFmtId="0" fontId="55" fillId="0" borderId="0" xfId="1448" applyFont="1" applyAlignment="1">
      <alignment horizontal="center" wrapText="1"/>
    </xf>
    <xf numFmtId="0" fontId="63" fillId="0" borderId="34" xfId="1614" applyFont="1" applyBorder="1" applyAlignment="1">
      <alignment vertical="center"/>
    </xf>
    <xf numFmtId="169" fontId="45" fillId="0" borderId="0" xfId="714" applyFont="1" applyFill="1" applyAlignment="1">
      <alignment horizontal="center" wrapText="1"/>
    </xf>
    <xf numFmtId="169" fontId="44" fillId="0" borderId="0" xfId="714" applyFont="1" applyFill="1" applyAlignment="1">
      <alignment horizontal="center" wrapText="1"/>
    </xf>
    <xf numFmtId="4" fontId="94" fillId="0" borderId="3" xfId="1448" applyNumberFormat="1" applyFont="1" applyBorder="1" applyAlignment="1">
      <alignment horizontal="center" vertical="center" wrapText="1"/>
    </xf>
    <xf numFmtId="0" fontId="45" fillId="0" borderId="0" xfId="1448" applyFont="1" applyAlignment="1">
      <alignment vertical="center" wrapText="1"/>
    </xf>
    <xf numFmtId="169" fontId="45" fillId="0" borderId="21" xfId="715" applyNumberFormat="1" applyFont="1" applyFill="1" applyBorder="1" applyAlignment="1">
      <alignment horizontal="center" vertical="center" wrapText="1"/>
    </xf>
    <xf numFmtId="169" fontId="45" fillId="0" borderId="21" xfId="714" applyFont="1" applyFill="1" applyBorder="1" applyAlignment="1">
      <alignment horizontal="center" vertical="center" wrapText="1"/>
    </xf>
    <xf numFmtId="169" fontId="45" fillId="0" borderId="33" xfId="714" applyFont="1" applyFill="1" applyBorder="1" applyAlignment="1">
      <alignment horizontal="center" vertical="center" wrapText="1"/>
    </xf>
    <xf numFmtId="167" fontId="44" fillId="0" borderId="0" xfId="1614" applyNumberFormat="1" applyFont="1" applyAlignment="1">
      <alignment horizontal="left" vertical="center"/>
    </xf>
    <xf numFmtId="37" fontId="110" fillId="0" borderId="0" xfId="1614" applyNumberFormat="1" applyAlignment="1">
      <alignment horizontal="center"/>
    </xf>
    <xf numFmtId="0" fontId="19" fillId="0" borderId="20" xfId="1652" applyFont="1" applyBorder="1" applyAlignment="1">
      <alignment horizontal="center" vertical="center"/>
    </xf>
    <xf numFmtId="0" fontId="19" fillId="0" borderId="21" xfId="1652" applyFont="1" applyBorder="1" applyAlignment="1">
      <alignment horizontal="center" vertical="center"/>
    </xf>
    <xf numFmtId="0" fontId="52" fillId="0" borderId="20" xfId="1652" applyFont="1" applyBorder="1" applyAlignment="1">
      <alignment horizontal="center" vertical="center"/>
    </xf>
    <xf numFmtId="0" fontId="52" fillId="0" borderId="21" xfId="1652" applyFont="1" applyBorder="1" applyAlignment="1">
      <alignment vertical="center" wrapText="1"/>
    </xf>
    <xf numFmtId="0" fontId="95" fillId="0" borderId="21" xfId="1614" applyFont="1" applyBorder="1" applyAlignment="1">
      <alignment horizontal="center" vertical="center" wrapText="1"/>
    </xf>
    <xf numFmtId="0" fontId="97" fillId="0" borderId="0" xfId="1652" applyFont="1" applyAlignment="1">
      <alignment horizontal="center" vertical="center"/>
    </xf>
    <xf numFmtId="0" fontId="53" fillId="0" borderId="0" xfId="1614" applyFont="1" applyAlignment="1">
      <alignment horizontal="left" vertical="center"/>
    </xf>
    <xf numFmtId="3" fontId="44" fillId="0" borderId="0" xfId="1614" applyNumberFormat="1" applyFont="1" applyAlignment="1">
      <alignment horizontal="left" vertical="center"/>
    </xf>
    <xf numFmtId="3" fontId="44" fillId="0" borderId="3" xfId="1448" applyNumberFormat="1" applyFont="1" applyBorder="1" applyAlignment="1">
      <alignment horizontal="center" vertical="center" wrapText="1"/>
    </xf>
    <xf numFmtId="0" fontId="45" fillId="0" borderId="21" xfId="1451" applyFont="1" applyBorder="1" applyAlignment="1">
      <alignment horizontal="left" vertical="center" wrapText="1"/>
    </xf>
    <xf numFmtId="0" fontId="57" fillId="0" borderId="18" xfId="1448" quotePrefix="1" applyFont="1" applyBorder="1" applyAlignment="1">
      <alignment horizontal="center" vertical="center" wrapText="1"/>
    </xf>
    <xf numFmtId="0" fontId="49" fillId="0" borderId="0" xfId="1505" applyFont="1"/>
    <xf numFmtId="0" fontId="61" fillId="0" borderId="0" xfId="1615" applyFont="1" applyAlignment="1">
      <alignment horizontal="center"/>
    </xf>
    <xf numFmtId="0" fontId="49" fillId="0" borderId="0" xfId="1615" applyFont="1" applyAlignment="1">
      <alignment horizontal="center" vertical="center"/>
    </xf>
    <xf numFmtId="0" fontId="44" fillId="0" borderId="0" xfId="1615" applyFont="1" applyAlignment="1">
      <alignment horizontal="left" vertical="center"/>
    </xf>
    <xf numFmtId="0" fontId="44" fillId="0" borderId="0" xfId="1615" applyFont="1" applyAlignment="1">
      <alignment vertical="center"/>
    </xf>
    <xf numFmtId="0" fontId="110" fillId="0" borderId="0" xfId="1615" applyAlignment="1">
      <alignment horizontal="center" vertical="center"/>
    </xf>
    <xf numFmtId="3" fontId="46" fillId="0" borderId="0" xfId="1615" applyNumberFormat="1" applyFont="1" applyAlignment="1">
      <alignment horizontal="center" vertical="center"/>
    </xf>
    <xf numFmtId="0" fontId="110" fillId="0" borderId="0" xfId="1615" applyAlignment="1">
      <alignment horizontal="center"/>
    </xf>
    <xf numFmtId="167" fontId="44" fillId="0" borderId="0" xfId="1615" applyNumberFormat="1" applyFont="1" applyAlignment="1">
      <alignment horizontal="left" vertical="center"/>
    </xf>
    <xf numFmtId="167" fontId="53" fillId="0" borderId="0" xfId="1653" applyNumberFormat="1" applyFont="1" applyAlignment="1">
      <alignment horizontal="left" vertical="center"/>
    </xf>
    <xf numFmtId="0" fontId="97" fillId="0" borderId="0" xfId="1653" applyFont="1" applyAlignment="1">
      <alignment horizontal="center" vertical="center"/>
    </xf>
    <xf numFmtId="0" fontId="45" fillId="0" borderId="35" xfId="1615" applyFont="1" applyBorder="1" applyAlignment="1">
      <alignment horizontal="center" vertical="center"/>
    </xf>
    <xf numFmtId="0" fontId="45" fillId="0" borderId="35" xfId="1615" applyFont="1" applyBorder="1" applyAlignment="1">
      <alignment horizontal="left" vertical="center" wrapText="1"/>
    </xf>
    <xf numFmtId="0" fontId="45" fillId="0" borderId="35" xfId="1615" applyFont="1" applyBorder="1" applyAlignment="1">
      <alignment horizontal="center" vertical="center" wrapText="1"/>
    </xf>
    <xf numFmtId="0" fontId="47" fillId="0" borderId="35" xfId="1615" applyFont="1" applyBorder="1" applyAlignment="1">
      <alignment horizontal="center" vertical="center"/>
    </xf>
    <xf numFmtId="0" fontId="14" fillId="0" borderId="35" xfId="1653" applyFont="1" applyBorder="1" applyAlignment="1">
      <alignment horizontal="center" vertical="center"/>
    </xf>
    <xf numFmtId="3" fontId="47" fillId="0" borderId="35" xfId="1615" applyNumberFormat="1" applyFont="1" applyBorder="1" applyAlignment="1">
      <alignment horizontal="center" vertical="center"/>
    </xf>
    <xf numFmtId="3" fontId="45" fillId="0" borderId="35" xfId="1615" applyNumberFormat="1" applyFont="1" applyBorder="1" applyAlignment="1">
      <alignment horizontal="center" vertical="center"/>
    </xf>
    <xf numFmtId="0" fontId="14" fillId="0" borderId="0" xfId="1615" applyFont="1" applyAlignment="1">
      <alignment horizontal="center"/>
    </xf>
    <xf numFmtId="0" fontId="53" fillId="0" borderId="21" xfId="1653" applyFont="1" applyBorder="1" applyAlignment="1">
      <alignment horizontal="center" vertical="center"/>
    </xf>
    <xf numFmtId="0" fontId="53" fillId="0" borderId="21" xfId="1653" applyFont="1" applyBorder="1" applyAlignment="1">
      <alignment vertical="center" wrapText="1"/>
    </xf>
    <xf numFmtId="0" fontId="45" fillId="0" borderId="21" xfId="1615" applyFont="1" applyBorder="1" applyAlignment="1">
      <alignment horizontal="center" vertical="center" wrapText="1"/>
    </xf>
    <xf numFmtId="0" fontId="47" fillId="0" borderId="21" xfId="1615" applyFont="1" applyBorder="1" applyAlignment="1">
      <alignment horizontal="center" vertical="center"/>
    </xf>
    <xf numFmtId="0" fontId="14" fillId="0" borderId="21" xfId="1653" applyFont="1" applyBorder="1" applyAlignment="1">
      <alignment horizontal="center" vertical="center"/>
    </xf>
    <xf numFmtId="3" fontId="47" fillId="0" borderId="21" xfId="1615" applyNumberFormat="1" applyFont="1" applyBorder="1" applyAlignment="1">
      <alignment horizontal="center" vertical="center"/>
    </xf>
    <xf numFmtId="3" fontId="45" fillId="0" borderId="21" xfId="1615" applyNumberFormat="1" applyFont="1" applyBorder="1" applyAlignment="1">
      <alignment horizontal="center" vertical="center"/>
    </xf>
    <xf numFmtId="0" fontId="62" fillId="0" borderId="0" xfId="1615" applyFont="1" applyAlignment="1">
      <alignment horizontal="center"/>
    </xf>
    <xf numFmtId="3" fontId="14" fillId="0" borderId="21" xfId="1653" applyNumberFormat="1" applyFont="1" applyBorder="1" applyAlignment="1">
      <alignment horizontal="center" vertical="center"/>
    </xf>
    <xf numFmtId="0" fontId="49" fillId="0" borderId="0" xfId="1615" applyFont="1" applyAlignment="1">
      <alignment vertical="center"/>
    </xf>
    <xf numFmtId="0" fontId="49" fillId="0" borderId="33" xfId="1615" applyFont="1" applyBorder="1" applyAlignment="1">
      <alignment horizontal="center" vertical="center"/>
    </xf>
    <xf numFmtId="0" fontId="49" fillId="0" borderId="33" xfId="1615" applyFont="1" applyBorder="1" applyAlignment="1">
      <alignment vertical="center"/>
    </xf>
    <xf numFmtId="0" fontId="110" fillId="0" borderId="33" xfId="1615" applyBorder="1" applyAlignment="1">
      <alignment horizontal="center" vertical="center"/>
    </xf>
    <xf numFmtId="3" fontId="46" fillId="0" borderId="33" xfId="1615" applyNumberFormat="1" applyFont="1" applyBorder="1" applyAlignment="1">
      <alignment horizontal="center" vertical="center"/>
    </xf>
    <xf numFmtId="0" fontId="53" fillId="0" borderId="0" xfId="1614" applyFont="1" applyAlignment="1">
      <alignment horizontal="center" vertical="center"/>
    </xf>
    <xf numFmtId="0" fontId="96" fillId="0" borderId="0" xfId="1448" applyFont="1" applyAlignment="1">
      <alignment horizontal="center" wrapText="1"/>
    </xf>
    <xf numFmtId="0" fontId="51" fillId="0" borderId="0" xfId="1614" applyFont="1" applyAlignment="1">
      <alignment vertical="center"/>
    </xf>
    <xf numFmtId="0" fontId="61" fillId="0" borderId="0" xfId="1614" applyFont="1" applyAlignment="1">
      <alignment horizontal="center" vertical="center"/>
    </xf>
    <xf numFmtId="0" fontId="61" fillId="0" borderId="0" xfId="1614" applyFont="1" applyAlignment="1">
      <alignment vertical="center"/>
    </xf>
    <xf numFmtId="3" fontId="99" fillId="0" borderId="0" xfId="1614" applyNumberFormat="1" applyFont="1" applyAlignment="1">
      <alignment horizontal="center" vertical="center"/>
    </xf>
    <xf numFmtId="0" fontId="99" fillId="0" borderId="0" xfId="1614" applyFont="1" applyAlignment="1">
      <alignment horizontal="center" vertical="center"/>
    </xf>
    <xf numFmtId="0" fontId="20" fillId="0" borderId="0" xfId="1614" applyFont="1" applyAlignment="1">
      <alignment horizontal="center"/>
    </xf>
    <xf numFmtId="0" fontId="92" fillId="0" borderId="0" xfId="1614" applyFont="1" applyAlignment="1">
      <alignment horizontal="center" vertical="center"/>
    </xf>
    <xf numFmtId="0" fontId="92" fillId="0" borderId="0" xfId="1614" applyFont="1" applyAlignment="1">
      <alignment vertical="center"/>
    </xf>
    <xf numFmtId="207" fontId="45" fillId="0" borderId="21" xfId="2549" applyNumberFormat="1" applyFont="1" applyFill="1" applyBorder="1" applyAlignment="1">
      <alignment horizontal="center" vertical="center" wrapText="1"/>
    </xf>
    <xf numFmtId="0" fontId="95" fillId="0" borderId="0" xfId="1448" applyFont="1" applyAlignment="1">
      <alignment horizontal="center" wrapText="1"/>
    </xf>
    <xf numFmtId="0" fontId="96" fillId="0" borderId="0" xfId="1448" applyFont="1" applyAlignment="1">
      <alignment wrapText="1"/>
    </xf>
    <xf numFmtId="0" fontId="101" fillId="0" borderId="0" xfId="1448" applyFont="1" applyAlignment="1">
      <alignment horizontal="center" wrapText="1"/>
    </xf>
    <xf numFmtId="0" fontId="100" fillId="0" borderId="0" xfId="1448" applyFont="1" applyAlignment="1">
      <alignment horizontal="center" wrapText="1"/>
    </xf>
    <xf numFmtId="0" fontId="100" fillId="0" borderId="0" xfId="1448" applyFont="1" applyAlignment="1">
      <alignment horizontal="center" vertical="center" wrapText="1"/>
    </xf>
    <xf numFmtId="0" fontId="95" fillId="0" borderId="0" xfId="1448" applyFont="1" applyAlignment="1">
      <alignment horizontal="center" vertical="center" wrapText="1"/>
    </xf>
    <xf numFmtId="0" fontId="96" fillId="0" borderId="0" xfId="1448" applyFont="1" applyAlignment="1">
      <alignment horizontal="center" vertical="center" wrapText="1"/>
    </xf>
    <xf numFmtId="0" fontId="95" fillId="0" borderId="0" xfId="1448" applyFont="1" applyAlignment="1">
      <alignment horizontal="center"/>
    </xf>
    <xf numFmtId="0" fontId="95" fillId="0" borderId="0" xfId="1448" applyFont="1" applyAlignment="1">
      <alignment horizontal="center" vertical="center"/>
    </xf>
    <xf numFmtId="0" fontId="95" fillId="0" borderId="0" xfId="1448" applyFont="1" applyAlignment="1">
      <alignment vertical="center" wrapText="1"/>
    </xf>
    <xf numFmtId="0" fontId="95" fillId="0" borderId="0" xfId="527" applyNumberFormat="1" applyFont="1" applyFill="1" applyBorder="1" applyAlignment="1">
      <alignment horizontal="center" wrapText="1"/>
    </xf>
    <xf numFmtId="165" fontId="96" fillId="0" borderId="0" xfId="1448" applyNumberFormat="1" applyFont="1" applyAlignment="1">
      <alignment wrapText="1"/>
    </xf>
    <xf numFmtId="165" fontId="96" fillId="0" borderId="0" xfId="527" applyNumberFormat="1" applyFont="1" applyFill="1" applyAlignment="1">
      <alignment wrapText="1"/>
    </xf>
    <xf numFmtId="0" fontId="96" fillId="0" borderId="0" xfId="1448" applyFont="1" applyAlignment="1">
      <alignment vertical="top" wrapText="1"/>
    </xf>
    <xf numFmtId="0" fontId="95" fillId="0" borderId="0" xfId="527" applyNumberFormat="1" applyFont="1" applyFill="1" applyAlignment="1">
      <alignment horizontal="center" wrapText="1"/>
    </xf>
    <xf numFmtId="0" fontId="96" fillId="0" borderId="0" xfId="527" applyNumberFormat="1" applyFont="1" applyFill="1" applyAlignment="1">
      <alignment horizontal="center" wrapText="1"/>
    </xf>
    <xf numFmtId="169" fontId="45" fillId="0" borderId="21" xfId="717" applyNumberFormat="1" applyFont="1" applyFill="1" applyBorder="1" applyAlignment="1" applyProtection="1">
      <alignment horizontal="center" vertical="center" wrapText="1"/>
    </xf>
    <xf numFmtId="165" fontId="45" fillId="0" borderId="21" xfId="1451" applyNumberFormat="1" applyFont="1" applyBorder="1" applyAlignment="1">
      <alignment horizontal="center" vertical="center" wrapText="1"/>
    </xf>
    <xf numFmtId="169" fontId="57" fillId="0" borderId="21" xfId="717" applyNumberFormat="1" applyFont="1" applyFill="1" applyBorder="1" applyAlignment="1" applyProtection="1">
      <alignment horizontal="center" vertical="center" wrapText="1"/>
    </xf>
    <xf numFmtId="0" fontId="45" fillId="0" borderId="21" xfId="1451" applyFont="1" applyBorder="1" applyAlignment="1">
      <alignment horizontal="center" vertical="center" wrapText="1"/>
    </xf>
    <xf numFmtId="169" fontId="45" fillId="0" borderId="21" xfId="728" applyFont="1" applyFill="1" applyBorder="1" applyAlignment="1" applyProtection="1">
      <alignment horizontal="center" vertical="center" wrapText="1"/>
    </xf>
    <xf numFmtId="3" fontId="45" fillId="0" borderId="21" xfId="1450" applyNumberFormat="1" applyFont="1" applyBorder="1" applyAlignment="1">
      <alignment horizontal="center" vertical="center" wrapText="1"/>
    </xf>
    <xf numFmtId="169" fontId="45" fillId="0" borderId="21" xfId="728" applyFont="1" applyFill="1" applyBorder="1" applyAlignment="1">
      <alignment horizontal="center" vertical="center" wrapText="1"/>
    </xf>
    <xf numFmtId="0" fontId="120" fillId="0" borderId="26" xfId="1451" applyFont="1" applyBorder="1"/>
    <xf numFmtId="0" fontId="120" fillId="0" borderId="36" xfId="1451" applyFont="1" applyBorder="1"/>
    <xf numFmtId="0" fontId="120" fillId="0" borderId="48" xfId="1451" applyFont="1" applyBorder="1"/>
    <xf numFmtId="0" fontId="120" fillId="0" borderId="28" xfId="1451" applyFont="1" applyBorder="1"/>
    <xf numFmtId="0" fontId="120" fillId="0" borderId="37" xfId="1451" applyFont="1" applyBorder="1"/>
    <xf numFmtId="0" fontId="115" fillId="0" borderId="37" xfId="1451" applyFont="1" applyBorder="1" applyAlignment="1">
      <alignment vertical="center"/>
    </xf>
    <xf numFmtId="0" fontId="120" fillId="0" borderId="34" xfId="1451" applyFont="1" applyBorder="1"/>
    <xf numFmtId="0" fontId="120" fillId="0" borderId="19" xfId="1451" applyFont="1" applyBorder="1"/>
    <xf numFmtId="0" fontId="115" fillId="0" borderId="19" xfId="1451" applyFont="1" applyBorder="1" applyAlignment="1">
      <alignment vertical="center"/>
    </xf>
    <xf numFmtId="0" fontId="115" fillId="0" borderId="19" xfId="1451" applyFont="1" applyBorder="1" applyAlignment="1">
      <alignment horizontal="center" vertical="center"/>
    </xf>
    <xf numFmtId="0" fontId="115" fillId="0" borderId="31" xfId="1451" applyFont="1" applyBorder="1" applyAlignment="1">
      <alignment vertical="center"/>
    </xf>
    <xf numFmtId="0" fontId="44" fillId="0" borderId="3" xfId="1448" applyFont="1" applyBorder="1" applyAlignment="1">
      <alignment horizontal="center" vertical="center"/>
    </xf>
    <xf numFmtId="0" fontId="44" fillId="0" borderId="3" xfId="1448" applyFont="1" applyBorder="1" applyAlignment="1">
      <alignment horizontal="left" vertical="center" wrapText="1"/>
    </xf>
    <xf numFmtId="0" fontId="44" fillId="0" borderId="3" xfId="1448" applyFont="1" applyBorder="1" applyAlignment="1">
      <alignment horizontal="center" vertical="center" wrapText="1"/>
    </xf>
    <xf numFmtId="169" fontId="44" fillId="0" borderId="3" xfId="715" applyNumberFormat="1" applyFont="1" applyFill="1" applyBorder="1" applyAlignment="1">
      <alignment horizontal="center" vertical="center" wrapText="1"/>
    </xf>
    <xf numFmtId="3" fontId="129" fillId="32" borderId="3" xfId="1448" applyNumberFormat="1" applyFont="1" applyFill="1" applyBorder="1" applyAlignment="1">
      <alignment horizontal="center" vertical="center" wrapText="1"/>
    </xf>
    <xf numFmtId="0" fontId="45" fillId="0" borderId="21" xfId="1451" applyFont="1" applyBorder="1" applyAlignment="1">
      <alignment horizontal="center" vertical="center"/>
    </xf>
    <xf numFmtId="0" fontId="135" fillId="0" borderId="21" xfId="1451" applyFont="1" applyBorder="1" applyAlignment="1">
      <alignment horizontal="left" vertical="center" wrapText="1"/>
    </xf>
    <xf numFmtId="0" fontId="45" fillId="33" borderId="21" xfId="1451" applyFont="1" applyFill="1" applyBorder="1" applyAlignment="1">
      <alignment horizontal="left" vertical="center" wrapText="1"/>
    </xf>
    <xf numFmtId="0" fontId="45" fillId="0" borderId="21" xfId="1451" applyFont="1" applyBorder="1" applyAlignment="1">
      <alignment horizontal="left" wrapText="1"/>
    </xf>
    <xf numFmtId="0" fontId="45" fillId="0" borderId="21" xfId="1450" applyFont="1" applyBorder="1" applyAlignment="1">
      <alignment horizontal="center" vertical="center"/>
    </xf>
    <xf numFmtId="0" fontId="45" fillId="0" borderId="21" xfId="1450" applyFont="1" applyBorder="1" applyAlignment="1">
      <alignment horizontal="left" wrapText="1"/>
    </xf>
    <xf numFmtId="0" fontId="113" fillId="0" borderId="21" xfId="1615" applyFont="1" applyBorder="1" applyAlignment="1">
      <alignment vertical="top" wrapText="1"/>
    </xf>
    <xf numFmtId="167" fontId="128" fillId="0" borderId="0" xfId="523" applyFont="1" applyFill="1" applyAlignment="1">
      <alignment horizontal="left" wrapText="1"/>
    </xf>
    <xf numFmtId="0" fontId="9" fillId="0" borderId="0" xfId="2673" applyAlignment="1">
      <alignment vertical="center" wrapText="1"/>
    </xf>
    <xf numFmtId="0" fontId="9" fillId="0" borderId="0" xfId="2673" applyAlignment="1">
      <alignment horizontal="center" vertical="center" wrapText="1"/>
    </xf>
    <xf numFmtId="0" fontId="9" fillId="0" borderId="28" xfId="2673" applyBorder="1" applyAlignment="1">
      <alignment vertical="center" wrapText="1"/>
    </xf>
    <xf numFmtId="0" fontId="133" fillId="0" borderId="0" xfId="2673" applyFont="1" applyAlignment="1">
      <alignment vertical="center" wrapText="1"/>
    </xf>
    <xf numFmtId="0" fontId="98" fillId="0" borderId="0" xfId="2673" applyFont="1" applyAlignment="1">
      <alignment vertical="center" wrapText="1"/>
    </xf>
    <xf numFmtId="2" fontId="104" fillId="0" borderId="0" xfId="2673" applyNumberFormat="1" applyFont="1" applyAlignment="1">
      <alignment horizontal="center" vertical="center" wrapText="1"/>
    </xf>
    <xf numFmtId="0" fontId="106" fillId="0" borderId="0" xfId="2673" applyFont="1" applyAlignment="1">
      <alignment horizontal="center" vertical="center" wrapText="1"/>
    </xf>
    <xf numFmtId="0" fontId="133" fillId="0" borderId="28" xfId="2673" applyFont="1" applyBorder="1" applyAlignment="1">
      <alignment vertical="center" wrapText="1"/>
    </xf>
    <xf numFmtId="0" fontId="11" fillId="0" borderId="21" xfId="1615" applyFont="1" applyBorder="1" applyAlignment="1">
      <alignment horizontal="center" vertical="center"/>
    </xf>
    <xf numFmtId="0" fontId="120" fillId="33" borderId="0" xfId="1451" applyFont="1" applyFill="1"/>
    <xf numFmtId="0" fontId="120" fillId="33" borderId="26" xfId="1451" applyFont="1" applyFill="1" applyBorder="1"/>
    <xf numFmtId="0" fontId="120" fillId="33" borderId="36" xfId="1451" applyFont="1" applyFill="1" applyBorder="1"/>
    <xf numFmtId="0" fontId="120" fillId="33" borderId="48" xfId="1451" applyFont="1" applyFill="1" applyBorder="1"/>
    <xf numFmtId="0" fontId="120" fillId="33" borderId="28" xfId="1451" applyFont="1" applyFill="1" applyBorder="1"/>
    <xf numFmtId="0" fontId="120" fillId="33" borderId="37" xfId="1451" applyFont="1" applyFill="1" applyBorder="1"/>
    <xf numFmtId="0" fontId="121" fillId="33" borderId="0" xfId="1451" applyFont="1" applyFill="1" applyAlignment="1">
      <alignment vertical="center"/>
    </xf>
    <xf numFmtId="0" fontId="122" fillId="33" borderId="0" xfId="1451" applyFont="1" applyFill="1" applyAlignment="1">
      <alignment vertical="center"/>
    </xf>
    <xf numFmtId="0" fontId="123" fillId="33" borderId="0" xfId="1451" applyFont="1" applyFill="1" applyAlignment="1">
      <alignment horizontal="center" vertical="center"/>
    </xf>
    <xf numFmtId="0" fontId="124" fillId="33" borderId="0" xfId="1451" applyFont="1" applyFill="1"/>
    <xf numFmtId="0" fontId="125" fillId="33" borderId="0" xfId="1451" applyFont="1" applyFill="1"/>
    <xf numFmtId="0" fontId="115" fillId="33" borderId="0" xfId="1451" applyFont="1" applyFill="1" applyAlignment="1">
      <alignment vertical="center"/>
    </xf>
    <xf numFmtId="0" fontId="115" fillId="33" borderId="37" xfId="1451" applyFont="1" applyFill="1" applyBorder="1" applyAlignment="1">
      <alignment vertical="center"/>
    </xf>
    <xf numFmtId="0" fontId="125" fillId="33" borderId="0" xfId="1451" applyFont="1" applyFill="1" applyAlignment="1">
      <alignment horizontal="center"/>
    </xf>
    <xf numFmtId="0" fontId="115" fillId="33" borderId="0" xfId="1451" applyFont="1" applyFill="1" applyAlignment="1">
      <alignment horizontal="center" vertical="center"/>
    </xf>
    <xf numFmtId="0" fontId="115" fillId="33" borderId="37" xfId="1451" applyFont="1" applyFill="1" applyBorder="1" applyAlignment="1">
      <alignment horizontal="center" vertical="center"/>
    </xf>
    <xf numFmtId="0" fontId="126" fillId="33" borderId="0" xfId="1451" applyFont="1" applyFill="1" applyAlignment="1">
      <alignment vertical="center"/>
    </xf>
    <xf numFmtId="0" fontId="126" fillId="33" borderId="37" xfId="1451" applyFont="1" applyFill="1" applyBorder="1" applyAlignment="1">
      <alignment vertical="center"/>
    </xf>
    <xf numFmtId="0" fontId="120" fillId="33" borderId="34" xfId="1451" applyFont="1" applyFill="1" applyBorder="1"/>
    <xf numFmtId="0" fontId="120" fillId="33" borderId="19" xfId="1451" applyFont="1" applyFill="1" applyBorder="1"/>
    <xf numFmtId="0" fontId="115" fillId="33" borderId="19" xfId="1451" applyFont="1" applyFill="1" applyBorder="1" applyAlignment="1">
      <alignment vertical="center"/>
    </xf>
    <xf numFmtId="0" fontId="115" fillId="33" borderId="19" xfId="1451" applyFont="1" applyFill="1" applyBorder="1" applyAlignment="1">
      <alignment horizontal="center" vertical="center"/>
    </xf>
    <xf numFmtId="0" fontId="115" fillId="33" borderId="31" xfId="1451" applyFont="1" applyFill="1" applyBorder="1" applyAlignment="1">
      <alignment vertical="center"/>
    </xf>
    <xf numFmtId="0" fontId="120" fillId="33" borderId="31" xfId="1451" applyFont="1" applyFill="1" applyBorder="1"/>
    <xf numFmtId="0" fontId="114" fillId="33" borderId="0" xfId="0" applyFont="1" applyFill="1" applyAlignment="1">
      <alignment horizontal="center"/>
    </xf>
    <xf numFmtId="0" fontId="114" fillId="33" borderId="26" xfId="0" applyFont="1" applyFill="1" applyBorder="1" applyAlignment="1">
      <alignment horizontal="center"/>
    </xf>
    <xf numFmtId="0" fontId="114" fillId="33" borderId="36" xfId="0" applyFont="1" applyFill="1" applyBorder="1" applyAlignment="1">
      <alignment horizontal="center"/>
    </xf>
    <xf numFmtId="0" fontId="114" fillId="33" borderId="28" xfId="0" applyFont="1" applyFill="1" applyBorder="1" applyAlignment="1">
      <alignment horizontal="center"/>
    </xf>
    <xf numFmtId="0" fontId="115" fillId="33" borderId="18" xfId="0" applyFont="1" applyFill="1" applyBorder="1" applyAlignment="1">
      <alignment horizontal="left"/>
    </xf>
    <xf numFmtId="0" fontId="114" fillId="33" borderId="37" xfId="0" applyFont="1" applyFill="1" applyBorder="1" applyAlignment="1">
      <alignment horizontal="center"/>
    </xf>
    <xf numFmtId="0" fontId="114" fillId="33" borderId="3" xfId="0" applyFont="1" applyFill="1" applyBorder="1" applyAlignment="1">
      <alignment horizontal="center"/>
    </xf>
    <xf numFmtId="0" fontId="136" fillId="33" borderId="0" xfId="0" applyFont="1" applyFill="1" applyAlignment="1">
      <alignment horizontal="center"/>
    </xf>
    <xf numFmtId="0" fontId="116" fillId="33" borderId="28" xfId="0" applyFont="1" applyFill="1" applyBorder="1" applyAlignment="1">
      <alignment horizontal="center"/>
    </xf>
    <xf numFmtId="0" fontId="116" fillId="33" borderId="0" xfId="0" applyFont="1" applyFill="1" applyAlignment="1">
      <alignment horizontal="center"/>
    </xf>
    <xf numFmtId="0" fontId="114" fillId="33" borderId="38" xfId="0" applyFont="1" applyFill="1" applyBorder="1" applyAlignment="1">
      <alignment horizontal="center"/>
    </xf>
    <xf numFmtId="0" fontId="93" fillId="33" borderId="40" xfId="0" applyFont="1" applyFill="1" applyBorder="1" applyAlignment="1">
      <alignment horizontal="center" vertical="center"/>
    </xf>
    <xf numFmtId="0" fontId="93" fillId="33" borderId="47" xfId="0" applyFont="1" applyFill="1" applyBorder="1" applyAlignment="1">
      <alignment horizontal="center" vertical="center"/>
    </xf>
    <xf numFmtId="0" fontId="114" fillId="33" borderId="3" xfId="0" applyFont="1" applyFill="1" applyBorder="1" applyAlignment="1">
      <alignment horizontal="center" vertical="center"/>
    </xf>
    <xf numFmtId="0" fontId="114" fillId="33" borderId="39" xfId="0" applyFont="1" applyFill="1" applyBorder="1" applyAlignment="1">
      <alignment horizontal="center" vertical="center"/>
    </xf>
    <xf numFmtId="0" fontId="117" fillId="33" borderId="0" xfId="0" applyFont="1" applyFill="1" applyAlignment="1">
      <alignment horizontal="center"/>
    </xf>
    <xf numFmtId="0" fontId="114" fillId="33" borderId="3" xfId="0" applyFont="1" applyFill="1" applyBorder="1" applyAlignment="1">
      <alignment vertical="top" wrapText="1"/>
    </xf>
    <xf numFmtId="0" fontId="114" fillId="33" borderId="39" xfId="0" applyFont="1" applyFill="1" applyBorder="1" applyAlignment="1">
      <alignment vertical="top" wrapText="1"/>
    </xf>
    <xf numFmtId="0" fontId="118" fillId="33" borderId="68" xfId="0" applyFont="1" applyFill="1" applyBorder="1" applyAlignment="1">
      <alignment horizontal="center" vertical="center"/>
    </xf>
    <xf numFmtId="0" fontId="118" fillId="33" borderId="69" xfId="0" applyFont="1" applyFill="1" applyBorder="1" applyAlignment="1">
      <alignment horizontal="center" vertical="center"/>
    </xf>
    <xf numFmtId="0" fontId="114" fillId="33" borderId="7" xfId="0" applyFont="1" applyFill="1" applyBorder="1" applyAlignment="1">
      <alignment horizontal="center" vertical="top" wrapText="1"/>
    </xf>
    <xf numFmtId="0" fontId="114" fillId="33" borderId="41" xfId="0" applyFont="1" applyFill="1" applyBorder="1" applyAlignment="1">
      <alignment horizontal="center" vertical="top" wrapText="1"/>
    </xf>
    <xf numFmtId="0" fontId="119" fillId="33" borderId="70" xfId="0" applyFont="1" applyFill="1" applyBorder="1" applyAlignment="1">
      <alignment horizontal="center" vertical="top" wrapText="1"/>
    </xf>
    <xf numFmtId="0" fontId="119" fillId="33" borderId="71" xfId="0" applyFont="1" applyFill="1" applyBorder="1" applyAlignment="1">
      <alignment horizontal="center" vertical="top" wrapText="1"/>
    </xf>
    <xf numFmtId="0" fontId="114" fillId="33" borderId="0" xfId="0" applyFont="1" applyFill="1" applyAlignment="1">
      <alignment vertical="top" wrapText="1"/>
    </xf>
    <xf numFmtId="0" fontId="114" fillId="33" borderId="37" xfId="0" applyFont="1" applyFill="1" applyBorder="1" applyAlignment="1">
      <alignment vertical="top" wrapText="1"/>
    </xf>
    <xf numFmtId="0" fontId="114" fillId="33" borderId="42" xfId="0" applyFont="1" applyFill="1" applyBorder="1" applyAlignment="1">
      <alignment horizontal="center"/>
    </xf>
    <xf numFmtId="0" fontId="114" fillId="33" borderId="43" xfId="0" applyFont="1" applyFill="1" applyBorder="1" applyAlignment="1">
      <alignment vertical="top" wrapText="1"/>
    </xf>
    <xf numFmtId="0" fontId="114" fillId="33" borderId="44" xfId="0" applyFont="1" applyFill="1" applyBorder="1" applyAlignment="1">
      <alignment vertical="top" wrapText="1"/>
    </xf>
    <xf numFmtId="0" fontId="114" fillId="33" borderId="45" xfId="0" applyFont="1" applyFill="1" applyBorder="1" applyAlignment="1">
      <alignment vertical="top" wrapText="1"/>
    </xf>
    <xf numFmtId="0" fontId="119" fillId="33" borderId="28" xfId="0" applyFont="1" applyFill="1" applyBorder="1" applyAlignment="1">
      <alignment horizontal="center"/>
    </xf>
    <xf numFmtId="0" fontId="119" fillId="33" borderId="0" xfId="0" applyFont="1" applyFill="1" applyAlignment="1">
      <alignment horizontal="center"/>
    </xf>
    <xf numFmtId="0" fontId="114" fillId="33" borderId="39" xfId="0" applyFont="1" applyFill="1" applyBorder="1" applyAlignment="1">
      <alignment horizontal="center"/>
    </xf>
    <xf numFmtId="20" fontId="114" fillId="33" borderId="39" xfId="0" applyNumberFormat="1" applyFont="1" applyFill="1" applyBorder="1" applyAlignment="1">
      <alignment horizontal="center"/>
    </xf>
    <xf numFmtId="0" fontId="114" fillId="33" borderId="42" xfId="0" applyFont="1" applyFill="1" applyBorder="1" applyAlignment="1">
      <alignment horizontal="center" vertical="center" wrapText="1"/>
    </xf>
    <xf numFmtId="0" fontId="119" fillId="33" borderId="34" xfId="0" applyFont="1" applyFill="1" applyBorder="1" applyAlignment="1">
      <alignment horizontal="center"/>
    </xf>
    <xf numFmtId="0" fontId="119" fillId="33" borderId="19" xfId="0" applyFont="1" applyFill="1" applyBorder="1" applyAlignment="1">
      <alignment horizontal="center"/>
    </xf>
    <xf numFmtId="0" fontId="114" fillId="33" borderId="19" xfId="0" applyFont="1" applyFill="1" applyBorder="1" applyAlignment="1">
      <alignment horizontal="center"/>
    </xf>
    <xf numFmtId="0" fontId="114" fillId="33" borderId="46" xfId="0" applyFont="1" applyFill="1" applyBorder="1" applyAlignment="1">
      <alignment horizontal="center"/>
    </xf>
    <xf numFmtId="0" fontId="146" fillId="0" borderId="7" xfId="2673" applyFont="1" applyBorder="1" applyAlignment="1">
      <alignment horizontal="center" vertical="center" wrapText="1"/>
    </xf>
    <xf numFmtId="0" fontId="98" fillId="0" borderId="0" xfId="2673" applyFont="1" applyAlignment="1">
      <alignment horizontal="left" vertical="center" wrapText="1"/>
    </xf>
    <xf numFmtId="0" fontId="54" fillId="0" borderId="21" xfId="1450" applyFont="1" applyBorder="1" applyAlignment="1">
      <alignment horizontal="center" wrapText="1"/>
    </xf>
    <xf numFmtId="0" fontId="45" fillId="0" borderId="21" xfId="1450" applyFont="1" applyBorder="1" applyAlignment="1">
      <alignment horizontal="center" vertical="center" wrapText="1"/>
    </xf>
    <xf numFmtId="3" fontId="45" fillId="0" borderId="21" xfId="1451" applyNumberFormat="1" applyFont="1" applyBorder="1" applyAlignment="1">
      <alignment horizontal="center" vertical="center" wrapText="1"/>
    </xf>
    <xf numFmtId="165" fontId="45" fillId="0" borderId="21" xfId="1450" applyNumberFormat="1" applyFont="1" applyBorder="1" applyAlignment="1">
      <alignment horizontal="center" vertical="center" wrapText="1"/>
    </xf>
    <xf numFmtId="3" fontId="45" fillId="0" borderId="0" xfId="1451" applyNumberFormat="1" applyFont="1" applyAlignment="1">
      <alignment horizontal="center" vertical="center" wrapText="1"/>
    </xf>
    <xf numFmtId="0" fontId="22" fillId="0" borderId="0" xfId="1649"/>
    <xf numFmtId="3" fontId="135" fillId="0" borderId="21" xfId="1451" applyNumberFormat="1" applyFont="1" applyBorder="1" applyAlignment="1">
      <alignment horizontal="center" vertical="center" wrapText="1"/>
    </xf>
    <xf numFmtId="3" fontId="11" fillId="0" borderId="21" xfId="1615" applyNumberFormat="1" applyFont="1" applyBorder="1" applyAlignment="1">
      <alignment horizontal="center" vertical="center"/>
    </xf>
    <xf numFmtId="0" fontId="10" fillId="0" borderId="0" xfId="2670" applyAlignment="1">
      <alignment horizontal="center" vertical="center"/>
    </xf>
    <xf numFmtId="0" fontId="142" fillId="36" borderId="0" xfId="2670" applyFont="1" applyFill="1" applyAlignment="1">
      <alignment horizontal="left" vertical="center"/>
    </xf>
    <xf numFmtId="0" fontId="142" fillId="36" borderId="0" xfId="2670" applyFont="1" applyFill="1" applyAlignment="1">
      <alignment horizontal="center" vertical="center"/>
    </xf>
    <xf numFmtId="0" fontId="143" fillId="36" borderId="0" xfId="2670" applyFont="1" applyFill="1" applyAlignment="1">
      <alignment horizontal="center" vertical="center"/>
    </xf>
    <xf numFmtId="0" fontId="144" fillId="36" borderId="0" xfId="2670" applyFont="1" applyFill="1" applyAlignment="1">
      <alignment horizontal="left" vertical="center"/>
    </xf>
    <xf numFmtId="0" fontId="144" fillId="36" borderId="0" xfId="2670" applyFont="1" applyFill="1" applyAlignment="1">
      <alignment horizontal="center" vertical="center"/>
    </xf>
    <xf numFmtId="0" fontId="144" fillId="36" borderId="0" xfId="2670" applyFont="1" applyFill="1" applyAlignment="1">
      <alignment horizontal="right" vertical="center"/>
    </xf>
    <xf numFmtId="9" fontId="145" fillId="36" borderId="0" xfId="2671" applyFont="1" applyFill="1" applyBorder="1" applyAlignment="1" applyProtection="1">
      <alignment horizontal="right" vertical="center"/>
    </xf>
    <xf numFmtId="167" fontId="144" fillId="36" borderId="0" xfId="2672" applyFont="1" applyFill="1" applyBorder="1" applyAlignment="1" applyProtection="1">
      <alignment horizontal="right" vertical="center"/>
    </xf>
    <xf numFmtId="167" fontId="145" fillId="36" borderId="0" xfId="2672" applyFont="1" applyFill="1" applyBorder="1" applyAlignment="1" applyProtection="1">
      <alignment horizontal="right" vertical="center"/>
    </xf>
    <xf numFmtId="10" fontId="145" fillId="36" borderId="0" xfId="2671" applyNumberFormat="1" applyFont="1" applyFill="1" applyBorder="1" applyAlignment="1" applyProtection="1">
      <alignment horizontal="right" vertical="center"/>
    </xf>
    <xf numFmtId="169" fontId="144" fillId="36" borderId="0" xfId="2672" applyNumberFormat="1" applyFont="1" applyFill="1" applyBorder="1" applyAlignment="1" applyProtection="1">
      <alignment horizontal="right" vertical="center"/>
    </xf>
    <xf numFmtId="0" fontId="138" fillId="0" borderId="0" xfId="2670" applyFont="1" applyAlignment="1">
      <alignment horizontal="left" vertical="center"/>
    </xf>
    <xf numFmtId="0" fontId="141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1" fillId="0" borderId="0" xfId="1538"/>
    <xf numFmtId="167" fontId="111" fillId="0" borderId="0" xfId="1538" applyNumberFormat="1"/>
    <xf numFmtId="0" fontId="62" fillId="0" borderId="0" xfId="1538" applyFont="1"/>
    <xf numFmtId="0" fontId="127" fillId="0" borderId="0" xfId="1538" applyFont="1"/>
    <xf numFmtId="0" fontId="53" fillId="0" borderId="44" xfId="1538" applyFont="1" applyBorder="1" applyAlignment="1">
      <alignment horizontal="left"/>
    </xf>
    <xf numFmtId="0" fontId="111" fillId="38" borderId="3" xfId="1538" applyFill="1" applyBorder="1" applyAlignment="1">
      <alignment vertical="center"/>
    </xf>
    <xf numFmtId="0" fontId="111" fillId="38" borderId="0" xfId="1538" applyFill="1"/>
    <xf numFmtId="0" fontId="62" fillId="38" borderId="0" xfId="1538" applyFont="1" applyFill="1"/>
    <xf numFmtId="0" fontId="102" fillId="0" borderId="0" xfId="1538" applyFont="1" applyAlignment="1">
      <alignment horizontal="center" vertical="center" wrapText="1"/>
    </xf>
    <xf numFmtId="0" fontId="111" fillId="38" borderId="3" xfId="1538" applyFill="1" applyBorder="1" applyAlignment="1">
      <alignment horizontal="center" vertical="center"/>
    </xf>
    <xf numFmtId="0" fontId="111" fillId="0" borderId="0" xfId="1538" applyAlignment="1">
      <alignment horizontal="center" vertical="center"/>
    </xf>
    <xf numFmtId="1" fontId="111" fillId="0" borderId="0" xfId="1538" applyNumberFormat="1"/>
    <xf numFmtId="0" fontId="111" fillId="0" borderId="3" xfId="1538" applyBorder="1"/>
    <xf numFmtId="167" fontId="0" fillId="0" borderId="3" xfId="1026" applyFont="1" applyFill="1" applyBorder="1" applyProtection="1"/>
    <xf numFmtId="167" fontId="111" fillId="0" borderId="3" xfId="1538" applyNumberFormat="1" applyBorder="1"/>
    <xf numFmtId="167" fontId="139" fillId="0" borderId="3" xfId="1026" applyFont="1" applyBorder="1" applyProtection="1"/>
    <xf numFmtId="167" fontId="0" fillId="0" borderId="3" xfId="1026" applyFont="1" applyBorder="1" applyProtection="1"/>
    <xf numFmtId="167" fontId="127" fillId="0" borderId="3" xfId="1538" applyNumberFormat="1" applyFont="1" applyBorder="1"/>
    <xf numFmtId="0" fontId="62" fillId="0" borderId="3" xfId="1538" applyFont="1" applyBorder="1"/>
    <xf numFmtId="165" fontId="111" fillId="0" borderId="3" xfId="1538" applyNumberFormat="1" applyBorder="1"/>
    <xf numFmtId="167" fontId="103" fillId="0" borderId="3" xfId="1026" applyFont="1" applyFill="1" applyBorder="1" applyProtection="1"/>
    <xf numFmtId="0" fontId="50" fillId="0" borderId="0" xfId="1538" applyFont="1"/>
    <xf numFmtId="0" fontId="50" fillId="0" borderId="3" xfId="1538" applyFont="1" applyBorder="1" applyAlignment="1">
      <alignment horizontal="center"/>
    </xf>
    <xf numFmtId="167" fontId="50" fillId="0" borderId="3" xfId="1538" applyNumberFormat="1" applyFont="1" applyBorder="1"/>
    <xf numFmtId="0" fontId="111" fillId="29" borderId="0" xfId="1538" applyFill="1"/>
    <xf numFmtId="0" fontId="50" fillId="0" borderId="0" xfId="1538" applyFont="1" applyAlignment="1">
      <alignment horizontal="center"/>
    </xf>
    <xf numFmtId="167" fontId="50" fillId="0" borderId="0" xfId="1538" applyNumberFormat="1" applyFont="1"/>
    <xf numFmtId="0" fontId="111" fillId="29" borderId="3" xfId="1538" applyFill="1" applyBorder="1"/>
    <xf numFmtId="169" fontId="111" fillId="29" borderId="3" xfId="1538" applyNumberFormat="1" applyFill="1" applyBorder="1" applyAlignment="1">
      <alignment horizontal="right"/>
    </xf>
    <xf numFmtId="43" fontId="111" fillId="0" borderId="0" xfId="1538" applyNumberFormat="1"/>
    <xf numFmtId="167" fontId="111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1" fillId="29" borderId="3" xfId="1538" applyNumberFormat="1" applyFill="1" applyBorder="1"/>
    <xf numFmtId="10" fontId="111" fillId="29" borderId="3" xfId="1538" applyNumberFormat="1" applyFill="1" applyBorder="1"/>
    <xf numFmtId="0" fontId="148" fillId="0" borderId="0" xfId="1614" applyFont="1" applyAlignment="1">
      <alignment horizontal="center"/>
    </xf>
    <xf numFmtId="0" fontId="149" fillId="0" borderId="0" xfId="1614" applyFont="1" applyAlignment="1">
      <alignment horizontal="center" vertical="center"/>
    </xf>
    <xf numFmtId="0" fontId="150" fillId="0" borderId="0" xfId="1614" applyFont="1" applyAlignment="1">
      <alignment horizontal="left" vertical="center"/>
    </xf>
    <xf numFmtId="0" fontId="150" fillId="0" borderId="0" xfId="1614" applyFont="1" applyAlignment="1">
      <alignment vertical="center"/>
    </xf>
    <xf numFmtId="0" fontId="151" fillId="0" borderId="0" xfId="1614" applyFont="1" applyAlignment="1">
      <alignment horizontal="center" vertical="center"/>
    </xf>
    <xf numFmtId="3" fontId="149" fillId="0" borderId="0" xfId="1614" applyNumberFormat="1" applyFont="1" applyAlignment="1">
      <alignment horizontal="center" vertical="center"/>
    </xf>
    <xf numFmtId="0" fontId="152" fillId="0" borderId="0" xfId="1614" applyFont="1" applyAlignment="1">
      <alignment horizontal="center" vertical="center"/>
    </xf>
    <xf numFmtId="0" fontId="151" fillId="0" borderId="0" xfId="1614" applyFont="1" applyAlignment="1">
      <alignment horizontal="center"/>
    </xf>
    <xf numFmtId="0" fontId="149" fillId="0" borderId="0" xfId="1614" applyFont="1" applyAlignment="1">
      <alignment horizontal="center"/>
    </xf>
    <xf numFmtId="3" fontId="148" fillId="0" borderId="0" xfId="1614" applyNumberFormat="1" applyFont="1" applyAlignment="1">
      <alignment horizontal="center"/>
    </xf>
    <xf numFmtId="0" fontId="153" fillId="0" borderId="0" xfId="1614" applyFont="1"/>
    <xf numFmtId="167" fontId="153" fillId="0" borderId="0" xfId="1652" applyNumberFormat="1" applyFont="1"/>
    <xf numFmtId="0" fontId="153" fillId="0" borderId="0" xfId="1614" applyFont="1" applyAlignment="1">
      <alignment horizontal="left" vertical="center"/>
    </xf>
    <xf numFmtId="0" fontId="153" fillId="0" borderId="0" xfId="1614" applyFont="1" applyAlignment="1">
      <alignment horizontal="center" vertical="center"/>
    </xf>
    <xf numFmtId="3" fontId="150" fillId="0" borderId="0" xfId="1614" applyNumberFormat="1" applyFont="1" applyAlignment="1">
      <alignment horizontal="left" vertical="center"/>
    </xf>
    <xf numFmtId="0" fontId="153" fillId="0" borderId="0" xfId="1614" applyFont="1" applyAlignment="1">
      <alignment horizontal="center"/>
    </xf>
    <xf numFmtId="0" fontId="150" fillId="0" borderId="0" xfId="1614" applyFont="1" applyAlignment="1">
      <alignment horizontal="center"/>
    </xf>
    <xf numFmtId="0" fontId="153" fillId="0" borderId="0" xfId="1614" applyFont="1" applyAlignment="1">
      <alignment horizontal="center" vertical="center" wrapText="1"/>
    </xf>
    <xf numFmtId="0" fontId="150" fillId="0" borderId="0" xfId="1614" applyFont="1" applyAlignment="1">
      <alignment horizontal="center" vertical="center" wrapText="1"/>
    </xf>
    <xf numFmtId="3" fontId="149" fillId="0" borderId="0" xfId="1614" applyNumberFormat="1" applyFont="1" applyAlignment="1">
      <alignment vertical="center"/>
    </xf>
    <xf numFmtId="0" fontId="149" fillId="0" borderId="21" xfId="1614" applyFont="1" applyBorder="1" applyAlignment="1">
      <alignment horizontal="center" vertical="center" wrapText="1"/>
    </xf>
    <xf numFmtId="0" fontId="156" fillId="0" borderId="21" xfId="1614" applyFont="1" applyBorder="1" applyAlignment="1">
      <alignment horizontal="center" vertical="center"/>
    </xf>
    <xf numFmtId="3" fontId="156" fillId="0" borderId="21" xfId="1614" applyNumberFormat="1" applyFont="1" applyBorder="1" applyAlignment="1">
      <alignment horizontal="center" vertical="center"/>
    </xf>
    <xf numFmtId="3" fontId="149" fillId="0" borderId="21" xfId="1614" applyNumberFormat="1" applyFont="1" applyBorder="1" applyAlignment="1">
      <alignment horizontal="center" vertical="center"/>
    </xf>
    <xf numFmtId="3" fontId="149" fillId="0" borderId="22" xfId="1614" applyNumberFormat="1" applyFont="1" applyBorder="1" applyAlignment="1">
      <alignment horizontal="center" vertical="center"/>
    </xf>
    <xf numFmtId="3" fontId="149" fillId="0" borderId="0" xfId="1614" applyNumberFormat="1" applyFont="1" applyAlignment="1">
      <alignment horizontal="center"/>
    </xf>
    <xf numFmtId="3" fontId="148" fillId="0" borderId="0" xfId="1614" applyNumberFormat="1" applyFont="1" applyAlignment="1">
      <alignment horizontal="center" vertical="center"/>
    </xf>
    <xf numFmtId="0" fontId="156" fillId="0" borderId="0" xfId="1614" applyFont="1" applyAlignment="1">
      <alignment horizontal="center"/>
    </xf>
    <xf numFmtId="0" fontId="151" fillId="0" borderId="21" xfId="1653" applyFont="1" applyBorder="1" applyAlignment="1">
      <alignment horizontal="center" vertical="center"/>
    </xf>
    <xf numFmtId="3" fontId="152" fillId="0" borderId="0" xfId="1614" applyNumberFormat="1" applyFont="1" applyAlignment="1">
      <alignment horizontal="center" vertical="center"/>
    </xf>
    <xf numFmtId="0" fontId="152" fillId="0" borderId="0" xfId="1614" applyFont="1" applyAlignment="1">
      <alignment horizontal="center"/>
    </xf>
    <xf numFmtId="0" fontId="156" fillId="0" borderId="21" xfId="1652" applyFont="1" applyBorder="1" applyAlignment="1">
      <alignment horizontal="center" vertical="center"/>
    </xf>
    <xf numFmtId="0" fontId="156" fillId="0" borderId="49" xfId="1652" applyFont="1" applyBorder="1" applyAlignment="1">
      <alignment horizontal="center" vertical="center"/>
    </xf>
    <xf numFmtId="0" fontId="156" fillId="0" borderId="3" xfId="1652" applyFont="1" applyBorder="1" applyAlignment="1">
      <alignment vertical="center" wrapText="1"/>
    </xf>
    <xf numFmtId="0" fontId="149" fillId="0" borderId="3" xfId="1614" applyFont="1" applyBorder="1" applyAlignment="1">
      <alignment horizontal="center" vertical="center" wrapText="1"/>
    </xf>
    <xf numFmtId="0" fontId="156" fillId="0" borderId="3" xfId="1614" applyFont="1" applyBorder="1" applyAlignment="1">
      <alignment horizontal="center" vertical="center"/>
    </xf>
    <xf numFmtId="0" fontId="156" fillId="0" borderId="3" xfId="1652" applyFont="1" applyBorder="1" applyAlignment="1">
      <alignment horizontal="center" vertical="center"/>
    </xf>
    <xf numFmtId="207" fontId="156" fillId="0" borderId="3" xfId="1614" applyNumberFormat="1" applyFont="1" applyBorder="1" applyAlignment="1">
      <alignment horizontal="center" vertical="center"/>
    </xf>
    <xf numFmtId="3" fontId="149" fillId="0" borderId="3" xfId="1614" applyNumberFormat="1" applyFont="1" applyBorder="1" applyAlignment="1">
      <alignment horizontal="center" vertical="center"/>
    </xf>
    <xf numFmtId="0" fontId="156" fillId="0" borderId="20" xfId="1652" applyFont="1" applyBorder="1" applyAlignment="1">
      <alignment horizontal="center" vertical="center"/>
    </xf>
    <xf numFmtId="0" fontId="156" fillId="0" borderId="21" xfId="1652" applyFont="1" applyBorder="1" applyAlignment="1">
      <alignment vertical="center" wrapText="1"/>
    </xf>
    <xf numFmtId="0" fontId="149" fillId="0" borderId="23" xfId="1614" applyFont="1" applyBorder="1" applyAlignment="1">
      <alignment horizontal="center" vertical="center"/>
    </xf>
    <xf numFmtId="0" fontId="149" fillId="0" borderId="24" xfId="1614" applyFont="1" applyBorder="1" applyAlignment="1">
      <alignment horizontal="left" vertical="center"/>
    </xf>
    <xf numFmtId="0" fontId="149" fillId="0" borderId="24" xfId="1614" applyFont="1" applyBorder="1" applyAlignment="1">
      <alignment vertical="center"/>
    </xf>
    <xf numFmtId="0" fontId="156" fillId="0" borderId="24" xfId="1614" applyFont="1" applyBorder="1" applyAlignment="1">
      <alignment horizontal="center" vertical="center"/>
    </xf>
    <xf numFmtId="3" fontId="149" fillId="0" borderId="24" xfId="1614" applyNumberFormat="1" applyFont="1" applyBorder="1" applyAlignment="1">
      <alignment horizontal="center" vertical="center"/>
    </xf>
    <xf numFmtId="3" fontId="149" fillId="0" borderId="25" xfId="1614" applyNumberFormat="1" applyFont="1" applyBorder="1" applyAlignment="1">
      <alignment horizontal="center" vertical="center"/>
    </xf>
    <xf numFmtId="0" fontId="151" fillId="0" borderId="26" xfId="1614" applyFont="1" applyBorder="1" applyAlignment="1">
      <alignment horizontal="center" vertical="center"/>
    </xf>
    <xf numFmtId="37" fontId="153" fillId="0" borderId="27" xfId="1614" applyNumberFormat="1" applyFont="1" applyBorder="1" applyAlignment="1">
      <alignment horizontal="center"/>
    </xf>
    <xf numFmtId="37" fontId="151" fillId="0" borderId="27" xfId="1614" applyNumberFormat="1" applyFont="1" applyBorder="1" applyAlignment="1">
      <alignment horizontal="center"/>
    </xf>
    <xf numFmtId="0" fontId="151" fillId="0" borderId="28" xfId="1614" applyFont="1" applyBorder="1" applyAlignment="1">
      <alignment horizontal="center" vertical="center"/>
    </xf>
    <xf numFmtId="37" fontId="153" fillId="0" borderId="29" xfId="1614" applyNumberFormat="1" applyFont="1" applyBorder="1" applyAlignment="1">
      <alignment horizontal="center"/>
    </xf>
    <xf numFmtId="37" fontId="151" fillId="0" borderId="29" xfId="1614" applyNumberFormat="1" applyFont="1" applyBorder="1" applyAlignment="1">
      <alignment horizontal="center"/>
    </xf>
    <xf numFmtId="37" fontId="157" fillId="0" borderId="30" xfId="1614" applyNumberFormat="1" applyFont="1" applyBorder="1" applyAlignment="1">
      <alignment horizontal="center"/>
    </xf>
    <xf numFmtId="37" fontId="157" fillId="0" borderId="32" xfId="1614" applyNumberFormat="1" applyFont="1" applyBorder="1" applyAlignment="1">
      <alignment horizontal="center"/>
    </xf>
    <xf numFmtId="0" fontId="157" fillId="0" borderId="34" xfId="1614" applyFont="1" applyBorder="1" applyAlignment="1">
      <alignment vertical="center"/>
    </xf>
    <xf numFmtId="0" fontId="151" fillId="0" borderId="19" xfId="1614" applyFont="1" applyBorder="1"/>
    <xf numFmtId="0" fontId="151" fillId="0" borderId="19" xfId="1614" applyFont="1" applyBorder="1" applyAlignment="1">
      <alignment horizontal="center"/>
    </xf>
    <xf numFmtId="0" fontId="151" fillId="0" borderId="19" xfId="1614" applyFont="1" applyBorder="1" applyAlignment="1">
      <alignment horizontal="right"/>
    </xf>
    <xf numFmtId="0" fontId="151" fillId="0" borderId="31" xfId="1614" applyFont="1" applyBorder="1" applyAlignment="1">
      <alignment horizontal="right"/>
    </xf>
    <xf numFmtId="0" fontId="149" fillId="0" borderId="0" xfId="1614" applyFont="1" applyAlignment="1">
      <alignment horizontal="left" vertical="center"/>
    </xf>
    <xf numFmtId="0" fontId="149" fillId="0" borderId="0" xfId="1614" applyFont="1" applyAlignment="1">
      <alignment vertical="center"/>
    </xf>
    <xf numFmtId="0" fontId="156" fillId="0" borderId="0" xfId="1614" applyFont="1" applyAlignment="1">
      <alignment horizontal="center" vertical="center"/>
    </xf>
    <xf numFmtId="165" fontId="156" fillId="0" borderId="0" xfId="1652" applyNumberFormat="1" applyFont="1" applyAlignment="1">
      <alignment vertical="center"/>
    </xf>
    <xf numFmtId="0" fontId="151" fillId="0" borderId="0" xfId="1652" applyFont="1" applyAlignment="1">
      <alignment horizontal="right"/>
    </xf>
    <xf numFmtId="0" fontId="158" fillId="0" borderId="0" xfId="1644" applyFont="1" applyAlignment="1">
      <alignment horizontal="center" vertical="center"/>
    </xf>
    <xf numFmtId="0" fontId="156" fillId="0" borderId="0" xfId="1652" applyFont="1" applyAlignment="1">
      <alignment vertical="center"/>
    </xf>
    <xf numFmtId="0" fontId="159" fillId="39" borderId="79" xfId="2670" applyFont="1" applyFill="1" applyBorder="1" applyAlignment="1">
      <alignment horizontal="left" vertical="center"/>
    </xf>
    <xf numFmtId="0" fontId="159" fillId="39" borderId="80" xfId="2670" applyFont="1" applyFill="1" applyBorder="1" applyAlignment="1">
      <alignment horizontal="center" vertical="center"/>
    </xf>
    <xf numFmtId="0" fontId="159" fillId="39" borderId="82" xfId="2670" applyFont="1" applyFill="1" applyBorder="1" applyAlignment="1">
      <alignment horizontal="left" vertical="center"/>
    </xf>
    <xf numFmtId="0" fontId="159" fillId="39" borderId="78" xfId="2670" applyFont="1" applyFill="1" applyBorder="1" applyAlignment="1">
      <alignment horizontal="center" vertical="center"/>
    </xf>
    <xf numFmtId="0" fontId="159" fillId="39" borderId="84" xfId="2670" applyFont="1" applyFill="1" applyBorder="1" applyAlignment="1">
      <alignment horizontal="left" vertical="center"/>
    </xf>
    <xf numFmtId="0" fontId="159" fillId="39" borderId="85" xfId="2670" applyFont="1" applyFill="1" applyBorder="1" applyAlignment="1">
      <alignment horizontal="center" vertical="center"/>
    </xf>
    <xf numFmtId="167" fontId="140" fillId="40" borderId="81" xfId="2672" applyFont="1" applyFill="1" applyBorder="1" applyAlignment="1" applyProtection="1">
      <alignment horizontal="right" vertical="center" wrapText="1"/>
      <protection locked="0"/>
    </xf>
    <xf numFmtId="167" fontId="140" fillId="40" borderId="83" xfId="2672" applyFont="1" applyFill="1" applyBorder="1" applyAlignment="1" applyProtection="1">
      <alignment horizontal="right" vertical="center"/>
      <protection locked="0"/>
    </xf>
    <xf numFmtId="169" fontId="140" fillId="40" borderId="83" xfId="2672" applyNumberFormat="1" applyFont="1" applyFill="1" applyBorder="1" applyAlignment="1" applyProtection="1">
      <alignment horizontal="right" vertical="center"/>
      <protection locked="0"/>
    </xf>
    <xf numFmtId="169" fontId="140" fillId="40" borderId="86" xfId="2672" applyNumberFormat="1" applyFont="1" applyFill="1" applyBorder="1" applyAlignment="1" applyProtection="1">
      <alignment horizontal="right" vertical="center"/>
      <protection locked="0"/>
    </xf>
    <xf numFmtId="0" fontId="120" fillId="0" borderId="0" xfId="1451" applyFont="1"/>
    <xf numFmtId="0" fontId="121" fillId="0" borderId="0" xfId="1451" applyFont="1" applyAlignment="1">
      <alignment vertical="center"/>
    </xf>
    <xf numFmtId="0" fontId="147" fillId="0" borderId="0" xfId="1451" applyFont="1"/>
    <xf numFmtId="0" fontId="122" fillId="0" borderId="0" xfId="1451" applyFont="1" applyAlignment="1">
      <alignment vertical="center"/>
    </xf>
    <xf numFmtId="0" fontId="123" fillId="0" borderId="0" xfId="1451" applyFont="1" applyAlignment="1">
      <alignment horizontal="center" vertical="center"/>
    </xf>
    <xf numFmtId="0" fontId="124" fillId="0" borderId="0" xfId="1451" applyFont="1"/>
    <xf numFmtId="0" fontId="125" fillId="0" borderId="0" xfId="1451" applyFont="1"/>
    <xf numFmtId="0" fontId="115" fillId="0" borderId="0" xfId="1451" applyFont="1" applyAlignment="1">
      <alignment vertical="center"/>
    </xf>
    <xf numFmtId="0" fontId="115" fillId="0" borderId="0" xfId="1451" applyFont="1" applyAlignment="1">
      <alignment horizontal="center" vertical="center"/>
    </xf>
    <xf numFmtId="0" fontId="120" fillId="0" borderId="0" xfId="1451" applyFont="1" applyAlignment="1">
      <alignment horizontal="center" vertical="center"/>
    </xf>
    <xf numFmtId="0" fontId="120" fillId="0" borderId="0" xfId="1451" applyFont="1" applyAlignment="1">
      <alignment horizontal="center"/>
    </xf>
    <xf numFmtId="0" fontId="122" fillId="35" borderId="0" xfId="1451" applyFont="1" applyFill="1" applyAlignment="1">
      <alignment vertical="center"/>
    </xf>
    <xf numFmtId="0" fontId="125" fillId="0" borderId="19" xfId="1451" applyFont="1" applyBorder="1" applyAlignment="1">
      <alignment horizontal="center"/>
    </xf>
    <xf numFmtId="0" fontId="125" fillId="0" borderId="19" xfId="1451" applyFont="1" applyBorder="1"/>
    <xf numFmtId="1" fontId="106" fillId="0" borderId="0" xfId="2673" applyNumberFormat="1" applyFont="1" applyAlignment="1">
      <alignment horizontal="center" vertical="center" wrapText="1"/>
    </xf>
    <xf numFmtId="1" fontId="104" fillId="0" borderId="0" xfId="2673" applyNumberFormat="1" applyFont="1" applyAlignment="1">
      <alignment horizontal="center" vertical="center" wrapText="1"/>
    </xf>
    <xf numFmtId="0" fontId="105" fillId="0" borderId="62" xfId="2673" applyFont="1" applyBorder="1" applyAlignment="1">
      <alignment horizontal="center" vertical="center" wrapText="1"/>
    </xf>
    <xf numFmtId="0" fontId="163" fillId="0" borderId="0" xfId="2673" applyFont="1" applyAlignment="1">
      <alignment horizontal="center" vertical="center" wrapText="1"/>
    </xf>
    <xf numFmtId="0" fontId="164" fillId="0" borderId="0" xfId="2673" applyFont="1" applyAlignment="1">
      <alignment vertical="center" wrapText="1"/>
    </xf>
    <xf numFmtId="0" fontId="165" fillId="0" borderId="0" xfId="2673" applyFont="1" applyAlignment="1">
      <alignment vertical="center" wrapText="1"/>
    </xf>
    <xf numFmtId="0" fontId="146" fillId="35" borderId="90" xfId="2673" applyFont="1" applyFill="1" applyBorder="1" applyAlignment="1">
      <alignment vertical="center" wrapText="1"/>
    </xf>
    <xf numFmtId="0" fontId="146" fillId="43" borderId="90" xfId="2673" applyFont="1" applyFill="1" applyBorder="1" applyAlignment="1">
      <alignment vertical="center" wrapText="1"/>
    </xf>
    <xf numFmtId="0" fontId="162" fillId="0" borderId="0" xfId="2673" applyFont="1" applyAlignment="1">
      <alignment vertical="center" wrapText="1"/>
    </xf>
    <xf numFmtId="0" fontId="168" fillId="0" borderId="0" xfId="2673" applyFont="1" applyAlignment="1">
      <alignment horizontal="center" vertical="center" wrapText="1"/>
    </xf>
    <xf numFmtId="1" fontId="169" fillId="0" borderId="0" xfId="2673" applyNumberFormat="1" applyFont="1" applyAlignment="1">
      <alignment horizontal="center" vertical="center" wrapText="1"/>
    </xf>
    <xf numFmtId="0" fontId="105" fillId="0" borderId="0" xfId="2673" applyFont="1" applyAlignment="1">
      <alignment horizontal="center" vertical="center" wrapText="1"/>
    </xf>
    <xf numFmtId="0" fontId="134" fillId="35" borderId="32" xfId="2673" applyFont="1" applyFill="1" applyBorder="1" applyAlignment="1">
      <alignment vertical="center" wrapText="1"/>
    </xf>
    <xf numFmtId="0" fontId="134" fillId="43" borderId="32" xfId="2673" applyFont="1" applyFill="1" applyBorder="1" applyAlignment="1">
      <alignment vertical="center" wrapText="1"/>
    </xf>
    <xf numFmtId="0" fontId="134" fillId="0" borderId="0" xfId="2673" applyFont="1" applyAlignment="1">
      <alignment vertical="center" wrapText="1"/>
    </xf>
    <xf numFmtId="2" fontId="134" fillId="0" borderId="0" xfId="2673" applyNumberFormat="1" applyFont="1" applyAlignment="1">
      <alignment horizontal="center" vertical="center" wrapText="1"/>
    </xf>
    <xf numFmtId="0" fontId="105" fillId="0" borderId="3" xfId="2673" applyFont="1" applyBorder="1" applyAlignment="1">
      <alignment horizontal="center" vertical="center" wrapText="1"/>
    </xf>
    <xf numFmtId="0" fontId="146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9" fillId="0" borderId="0" xfId="2673" applyNumberFormat="1" applyAlignment="1">
      <alignment vertical="center" wrapText="1"/>
    </xf>
    <xf numFmtId="1" fontId="9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4" fillId="0" borderId="0" xfId="2675" applyFont="1" applyFill="1" applyBorder="1" applyAlignment="1">
      <alignment horizontal="center" vertical="center" wrapText="1"/>
    </xf>
    <xf numFmtId="1" fontId="134" fillId="0" borderId="50" xfId="2673" applyNumberFormat="1" applyFont="1" applyBorder="1" applyAlignment="1">
      <alignment vertical="center" wrapText="1"/>
    </xf>
    <xf numFmtId="0" fontId="170" fillId="0" borderId="0" xfId="2673" applyFont="1" applyAlignment="1">
      <alignment vertical="center" wrapText="1"/>
    </xf>
    <xf numFmtId="0" fontId="170" fillId="0" borderId="0" xfId="2673" applyFont="1" applyAlignment="1">
      <alignment horizontal="center" vertical="center" wrapText="1"/>
    </xf>
    <xf numFmtId="2" fontId="170" fillId="0" borderId="0" xfId="2673" applyNumberFormat="1" applyFont="1" applyAlignment="1">
      <alignment horizontal="center" vertical="center" wrapText="1"/>
    </xf>
    <xf numFmtId="1" fontId="170" fillId="0" borderId="0" xfId="2673" applyNumberFormat="1" applyFont="1" applyAlignment="1">
      <alignment horizontal="center" vertical="center" wrapText="1"/>
    </xf>
    <xf numFmtId="0" fontId="171" fillId="0" borderId="0" xfId="2673" applyFont="1" applyAlignment="1">
      <alignment vertical="center" wrapText="1"/>
    </xf>
    <xf numFmtId="0" fontId="146" fillId="35" borderId="51" xfId="2673" applyFont="1" applyFill="1" applyBorder="1" applyAlignment="1">
      <alignment vertical="center" wrapText="1"/>
    </xf>
    <xf numFmtId="0" fontId="146" fillId="0" borderId="53" xfId="2673" applyFont="1" applyBorder="1" applyAlignment="1">
      <alignment horizontal="center" vertical="center" wrapText="1"/>
    </xf>
    <xf numFmtId="0" fontId="146" fillId="35" borderId="49" xfId="2673" applyFont="1" applyFill="1" applyBorder="1" applyAlignment="1">
      <alignment vertical="center" wrapText="1"/>
    </xf>
    <xf numFmtId="1" fontId="134" fillId="0" borderId="58" xfId="2673" applyNumberFormat="1" applyFont="1" applyBorder="1" applyAlignment="1">
      <alignment vertical="center" wrapText="1"/>
    </xf>
    <xf numFmtId="0" fontId="134" fillId="35" borderId="49" xfId="2673" applyFont="1" applyFill="1" applyBorder="1" applyAlignment="1">
      <alignment vertical="center" wrapText="1"/>
    </xf>
    <xf numFmtId="0" fontId="134" fillId="35" borderId="94" xfId="2673" applyFont="1" applyFill="1" applyBorder="1" applyAlignment="1">
      <alignment vertical="center" wrapText="1"/>
    </xf>
    <xf numFmtId="0" fontId="105" fillId="0" borderId="64" xfId="2673" applyFont="1" applyBorder="1" applyAlignment="1">
      <alignment horizontal="center" vertical="center" wrapText="1"/>
    </xf>
    <xf numFmtId="0" fontId="146" fillId="0" borderId="51" xfId="2673" applyFont="1" applyBorder="1" applyAlignment="1">
      <alignment vertical="center" wrapText="1"/>
    </xf>
    <xf numFmtId="0" fontId="146" fillId="0" borderId="49" xfId="2673" applyFont="1" applyBorder="1" applyAlignment="1">
      <alignment vertical="center" wrapText="1"/>
    </xf>
    <xf numFmtId="0" fontId="134" fillId="0" borderId="49" xfId="2673" applyFont="1" applyBorder="1" applyAlignment="1">
      <alignment vertical="center" wrapText="1"/>
    </xf>
    <xf numFmtId="0" fontId="134" fillId="0" borderId="94" xfId="2673" applyFont="1" applyBorder="1" applyAlignment="1">
      <alignment vertical="center" wrapText="1"/>
    </xf>
    <xf numFmtId="167" fontId="0" fillId="46" borderId="3" xfId="1026" applyFont="1" applyFill="1" applyBorder="1" applyProtection="1">
      <protection locked="0"/>
    </xf>
    <xf numFmtId="41" fontId="152" fillId="0" borderId="0" xfId="2676" applyFont="1" applyAlignment="1">
      <alignment horizontal="center" vertical="center"/>
    </xf>
    <xf numFmtId="0" fontId="8" fillId="0" borderId="0" xfId="2670" applyFont="1" applyAlignment="1">
      <alignment horizontal="center" vertical="center"/>
    </xf>
    <xf numFmtId="0" fontId="127" fillId="0" borderId="0" xfId="2670" applyFont="1" applyAlignment="1">
      <alignment horizontal="left" vertical="center"/>
    </xf>
    <xf numFmtId="0" fontId="8" fillId="0" borderId="21" xfId="1653" applyFont="1" applyBorder="1" applyAlignment="1">
      <alignment horizontal="left" vertical="center" wrapText="1"/>
    </xf>
    <xf numFmtId="207" fontId="45" fillId="0" borderId="21" xfId="2549" applyNumberFormat="1" applyFont="1" applyBorder="1" applyAlignment="1">
      <alignment horizontal="center" vertical="center" wrapText="1"/>
    </xf>
    <xf numFmtId="0" fontId="45" fillId="0" borderId="21" xfId="2677" applyFont="1" applyBorder="1" applyAlignment="1">
      <alignment horizontal="left" vertical="center" wrapText="1"/>
    </xf>
    <xf numFmtId="0" fontId="115" fillId="33" borderId="0" xfId="0" applyFont="1" applyFill="1" applyAlignment="1">
      <alignment horizontal="left"/>
    </xf>
    <xf numFmtId="169" fontId="144" fillId="47" borderId="0" xfId="2672" applyNumberFormat="1" applyFont="1" applyFill="1" applyBorder="1" applyAlignment="1" applyProtection="1">
      <alignment horizontal="right" vertical="center"/>
    </xf>
    <xf numFmtId="0" fontId="93" fillId="0" borderId="97" xfId="1450" applyFont="1" applyBorder="1" applyAlignment="1">
      <alignment horizontal="left" vertical="center"/>
    </xf>
    <xf numFmtId="0" fontId="93" fillId="0" borderId="98" xfId="1450" applyFont="1" applyBorder="1" applyAlignment="1">
      <alignment horizontal="left" vertical="center"/>
    </xf>
    <xf numFmtId="0" fontId="93" fillId="0" borderId="40" xfId="1450" applyFont="1" applyBorder="1" applyAlignment="1">
      <alignment horizontal="center" vertical="center"/>
    </xf>
    <xf numFmtId="0" fontId="93" fillId="0" borderId="47" xfId="1450" applyFont="1" applyBorder="1" applyAlignment="1">
      <alignment horizontal="center" vertical="center"/>
    </xf>
    <xf numFmtId="0" fontId="44" fillId="0" borderId="20" xfId="1615" applyFont="1" applyBorder="1" applyAlignment="1">
      <alignment horizontal="center" vertical="center"/>
    </xf>
    <xf numFmtId="0" fontId="44" fillId="0" borderId="21" xfId="1615" applyFont="1" applyBorder="1" applyAlignment="1">
      <alignment horizontal="left" vertical="center" wrapText="1"/>
    </xf>
    <xf numFmtId="0" fontId="22" fillId="0" borderId="21" xfId="1451" applyBorder="1" applyAlignment="1">
      <alignment horizontal="left" wrapText="1"/>
    </xf>
    <xf numFmtId="0" fontId="11" fillId="0" borderId="21" xfId="1614" applyFont="1" applyBorder="1" applyAlignment="1">
      <alignment horizontal="center" vertical="center"/>
    </xf>
    <xf numFmtId="0" fontId="127" fillId="0" borderId="20" xfId="1652" applyFont="1" applyBorder="1" applyAlignment="1">
      <alignment horizontal="center" vertical="center"/>
    </xf>
    <xf numFmtId="0" fontId="127" fillId="0" borderId="21" xfId="1652" applyFont="1" applyBorder="1" applyAlignment="1">
      <alignment horizontal="left" vertical="center" wrapText="1"/>
    </xf>
    <xf numFmtId="0" fontId="114" fillId="33" borderId="0" xfId="0" applyFont="1" applyFill="1" applyAlignment="1">
      <alignment horizontal="left"/>
    </xf>
    <xf numFmtId="0" fontId="3" fillId="0" borderId="20" xfId="1652" applyFont="1" applyBorder="1" applyAlignment="1">
      <alignment horizontal="center" vertical="center"/>
    </xf>
    <xf numFmtId="0" fontId="45" fillId="0" borderId="21" xfId="1450" applyFont="1" applyBorder="1" applyAlignment="1">
      <alignment vertical="center" wrapText="1"/>
    </xf>
    <xf numFmtId="0" fontId="3" fillId="0" borderId="21" xfId="1652" applyFont="1" applyBorder="1" applyAlignment="1">
      <alignment horizontal="center" vertical="center"/>
    </xf>
    <xf numFmtId="0" fontId="155" fillId="0" borderId="20" xfId="1652" applyFont="1" applyBorder="1" applyAlignment="1">
      <alignment horizontal="center" vertical="center"/>
    </xf>
    <xf numFmtId="0" fontId="155" fillId="0" borderId="21" xfId="1652" applyFont="1" applyBorder="1" applyAlignment="1">
      <alignment vertical="center" wrapText="1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vertical="center" wrapText="1"/>
    </xf>
    <xf numFmtId="0" fontId="22" fillId="0" borderId="21" xfId="1451" applyBorder="1" applyAlignment="1">
      <alignment horizontal="left" vertical="center" wrapText="1"/>
    </xf>
    <xf numFmtId="0" fontId="2" fillId="0" borderId="21" xfId="1652" applyFont="1" applyBorder="1" applyAlignment="1">
      <alignment horizontal="left" vertical="center" wrapText="1"/>
    </xf>
    <xf numFmtId="0" fontId="22" fillId="0" borderId="21" xfId="1451" applyBorder="1" applyAlignment="1">
      <alignment horizontal="center" vertical="center" wrapText="1"/>
    </xf>
    <xf numFmtId="0" fontId="2" fillId="0" borderId="21" xfId="1652" applyFont="1" applyBorder="1" applyAlignment="1">
      <alignment horizontal="center" vertical="center"/>
    </xf>
    <xf numFmtId="0" fontId="22" fillId="0" borderId="21" xfId="1451" applyBorder="1" applyAlignment="1">
      <alignment horizontal="center" wrapText="1"/>
    </xf>
    <xf numFmtId="3" fontId="113" fillId="0" borderId="21" xfId="1451" applyNumberFormat="1" applyFont="1" applyBorder="1" applyAlignment="1">
      <alignment horizontal="center" vertical="center" wrapText="1"/>
    </xf>
    <xf numFmtId="0" fontId="127" fillId="0" borderId="21" xfId="1652" applyFont="1" applyBorder="1" applyAlignment="1">
      <alignment vertical="center" wrapText="1"/>
    </xf>
    <xf numFmtId="0" fontId="1" fillId="0" borderId="21" xfId="1652" applyFont="1" applyBorder="1" applyAlignment="1">
      <alignment vertical="center" wrapText="1"/>
    </xf>
    <xf numFmtId="3" fontId="44" fillId="31" borderId="38" xfId="1615" applyNumberFormat="1" applyFont="1" applyFill="1" applyBorder="1" applyAlignment="1">
      <alignment horizontal="center" vertical="center"/>
    </xf>
    <xf numFmtId="3" fontId="44" fillId="31" borderId="66" xfId="1615" applyNumberFormat="1" applyFont="1" applyFill="1" applyBorder="1" applyAlignment="1">
      <alignment horizontal="center" vertical="center"/>
    </xf>
    <xf numFmtId="3" fontId="44" fillId="31" borderId="18" xfId="1615" applyNumberFormat="1" applyFont="1" applyFill="1" applyBorder="1" applyAlignment="1">
      <alignment horizontal="center" vertical="center"/>
    </xf>
    <xf numFmtId="3" fontId="44" fillId="31" borderId="42" xfId="1615" applyNumberFormat="1" applyFont="1" applyFill="1" applyBorder="1" applyAlignment="1">
      <alignment horizontal="center" vertical="center"/>
    </xf>
    <xf numFmtId="3" fontId="44" fillId="31" borderId="43" xfId="1615" applyNumberFormat="1" applyFont="1" applyFill="1" applyBorder="1" applyAlignment="1">
      <alignment horizontal="center" vertical="center"/>
    </xf>
    <xf numFmtId="3" fontId="44" fillId="31" borderId="67" xfId="1615" applyNumberFormat="1" applyFont="1" applyFill="1" applyBorder="1" applyAlignment="1">
      <alignment horizontal="center" vertical="center"/>
    </xf>
    <xf numFmtId="3" fontId="44" fillId="31" borderId="3" xfId="1615" applyNumberFormat="1" applyFont="1" applyFill="1" applyBorder="1" applyAlignment="1">
      <alignment horizontal="center" vertical="center"/>
    </xf>
    <xf numFmtId="0" fontId="97" fillId="0" borderId="0" xfId="1653" applyFont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/>
    </xf>
    <xf numFmtId="0" fontId="53" fillId="31" borderId="3" xfId="1615" applyFont="1" applyFill="1" applyBorder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 wrapText="1"/>
    </xf>
    <xf numFmtId="37" fontId="63" fillId="0" borderId="19" xfId="1614" applyNumberFormat="1" applyFont="1" applyBorder="1" applyAlignment="1">
      <alignment horizontal="center"/>
    </xf>
    <xf numFmtId="0" fontId="48" fillId="0" borderId="0" xfId="1652" applyFont="1" applyAlignment="1">
      <alignment horizontal="center" vertical="center"/>
    </xf>
    <xf numFmtId="0" fontId="110" fillId="0" borderId="0" xfId="1652" applyAlignment="1">
      <alignment horizontal="center" vertical="center"/>
    </xf>
    <xf numFmtId="0" fontId="63" fillId="0" borderId="26" xfId="1614" applyFont="1" applyBorder="1" applyAlignment="1">
      <alignment horizontal="left" vertical="center"/>
    </xf>
    <xf numFmtId="0" fontId="63" fillId="0" borderId="36" xfId="1614" applyFont="1" applyBorder="1" applyAlignment="1">
      <alignment horizontal="left" vertical="center"/>
    </xf>
    <xf numFmtId="0" fontId="63" fillId="0" borderId="48" xfId="1614" applyFont="1" applyBorder="1" applyAlignment="1">
      <alignment horizontal="left" vertical="center"/>
    </xf>
    <xf numFmtId="0" fontId="63" fillId="0" borderId="28" xfId="1614" applyFont="1" applyBorder="1" applyAlignment="1">
      <alignment horizontal="left" vertical="center"/>
    </xf>
    <xf numFmtId="0" fontId="63" fillId="0" borderId="0" xfId="1614" applyFont="1" applyAlignment="1">
      <alignment horizontal="left" vertical="center"/>
    </xf>
    <xf numFmtId="0" fontId="63" fillId="0" borderId="37" xfId="1614" applyFont="1" applyBorder="1" applyAlignment="1">
      <alignment horizontal="left" vertical="center"/>
    </xf>
    <xf numFmtId="0" fontId="53" fillId="0" borderId="0" xfId="1614" applyFont="1" applyAlignment="1">
      <alignment horizontal="left" vertical="top" wrapText="1"/>
    </xf>
    <xf numFmtId="37" fontId="110" fillId="0" borderId="36" xfId="1614" applyNumberFormat="1" applyBorder="1" applyAlignment="1">
      <alignment horizontal="center"/>
    </xf>
    <xf numFmtId="37" fontId="110" fillId="0" borderId="0" xfId="1614" applyNumberFormat="1" applyAlignment="1">
      <alignment horizontal="center"/>
    </xf>
    <xf numFmtId="0" fontId="53" fillId="0" borderId="3" xfId="1614" applyFont="1" applyBorder="1" applyAlignment="1">
      <alignment horizontal="center" vertical="center"/>
    </xf>
    <xf numFmtId="0" fontId="53" fillId="0" borderId="39" xfId="1614" applyFont="1" applyBorder="1" applyAlignment="1">
      <alignment horizontal="center" vertical="center"/>
    </xf>
    <xf numFmtId="0" fontId="53" fillId="0" borderId="35" xfId="1652" applyFont="1" applyBorder="1" applyAlignment="1">
      <alignment horizontal="center" vertical="center" wrapText="1"/>
    </xf>
    <xf numFmtId="0" fontId="53" fillId="0" borderId="33" xfId="1652" applyFont="1" applyBorder="1" applyAlignment="1">
      <alignment horizontal="center" vertical="center" wrapText="1"/>
    </xf>
    <xf numFmtId="0" fontId="97" fillId="0" borderId="0" xfId="1652" applyFont="1" applyAlignment="1">
      <alignment horizontal="center" vertical="center"/>
    </xf>
    <xf numFmtId="0" fontId="51" fillId="0" borderId="51" xfId="1614" applyFont="1" applyBorder="1" applyAlignment="1">
      <alignment horizontal="center" vertical="center"/>
    </xf>
    <xf numFmtId="0" fontId="51" fillId="0" borderId="49" xfId="1614" applyFont="1" applyBorder="1" applyAlignment="1">
      <alignment horizontal="center" vertical="center"/>
    </xf>
    <xf numFmtId="0" fontId="51" fillId="0" borderId="52" xfId="1614" applyFont="1" applyBorder="1" applyAlignment="1">
      <alignment horizontal="center" vertical="center"/>
    </xf>
    <xf numFmtId="0" fontId="51" fillId="0" borderId="21" xfId="1614" applyFont="1" applyBorder="1" applyAlignment="1">
      <alignment horizontal="center" vertical="center"/>
    </xf>
    <xf numFmtId="0" fontId="51" fillId="0" borderId="33" xfId="1614" applyFont="1" applyBorder="1" applyAlignment="1">
      <alignment horizontal="center" vertical="center"/>
    </xf>
    <xf numFmtId="0" fontId="53" fillId="0" borderId="53" xfId="1614" applyFont="1" applyBorder="1" applyAlignment="1">
      <alignment horizontal="center" vertical="center"/>
    </xf>
    <xf numFmtId="0" fontId="51" fillId="0" borderId="52" xfId="1614" applyFont="1" applyBorder="1" applyAlignment="1">
      <alignment horizontal="center" vertical="center" wrapText="1"/>
    </xf>
    <xf numFmtId="0" fontId="51" fillId="0" borderId="21" xfId="1614" applyFont="1" applyBorder="1" applyAlignment="1">
      <alignment horizontal="center" vertical="center" wrapText="1"/>
    </xf>
    <xf numFmtId="0" fontId="51" fillId="0" borderId="33" xfId="1614" applyFont="1" applyBorder="1" applyAlignment="1">
      <alignment horizontal="center" vertical="center" wrapText="1"/>
    </xf>
    <xf numFmtId="0" fontId="53" fillId="0" borderId="54" xfId="1614" applyFont="1" applyBorder="1" applyAlignment="1">
      <alignment horizontal="center" vertical="center"/>
    </xf>
    <xf numFmtId="169" fontId="44" fillId="0" borderId="3" xfId="714" applyFont="1" applyFill="1" applyBorder="1" applyAlignment="1">
      <alignment horizontal="center" vertical="center" wrapText="1"/>
    </xf>
    <xf numFmtId="0" fontId="55" fillId="0" borderId="0" xfId="1448" applyFont="1" applyAlignment="1">
      <alignment horizontal="center" wrapText="1"/>
    </xf>
    <xf numFmtId="0" fontId="44" fillId="0" borderId="3" xfId="1448" applyFont="1" applyBorder="1" applyAlignment="1">
      <alignment horizontal="center" vertical="center" wrapText="1"/>
    </xf>
    <xf numFmtId="0" fontId="56" fillId="0" borderId="3" xfId="1448" applyFont="1" applyBorder="1" applyAlignment="1">
      <alignment horizontal="center" vertical="center" wrapText="1"/>
    </xf>
    <xf numFmtId="0" fontId="9" fillId="0" borderId="92" xfId="2673" applyBorder="1" applyAlignment="1">
      <alignment horizontal="center" vertical="center" wrapText="1"/>
    </xf>
    <xf numFmtId="0" fontId="9" fillId="0" borderId="6" xfId="2673" applyBorder="1" applyAlignment="1">
      <alignment horizontal="center" vertical="center" wrapText="1"/>
    </xf>
    <xf numFmtId="0" fontId="9" fillId="0" borderId="93" xfId="2673" applyBorder="1" applyAlignment="1">
      <alignment horizontal="center" vertical="center" wrapText="1"/>
    </xf>
    <xf numFmtId="9" fontId="170" fillId="0" borderId="0" xfId="2675" applyFont="1" applyFill="1" applyBorder="1" applyAlignment="1">
      <alignment horizontal="center" vertical="center" wrapText="1"/>
    </xf>
    <xf numFmtId="0" fontId="167" fillId="37" borderId="0" xfId="2673" applyFont="1" applyFill="1" applyAlignment="1">
      <alignment horizontal="left" vertical="center" wrapText="1"/>
    </xf>
    <xf numFmtId="43" fontId="146" fillId="35" borderId="7" xfId="2673" applyNumberFormat="1" applyFont="1" applyFill="1" applyBorder="1" applyAlignment="1">
      <alignment horizontal="center" vertical="center" wrapText="1"/>
    </xf>
    <xf numFmtId="0" fontId="146" fillId="35" borderId="58" xfId="2673" applyFont="1" applyFill="1" applyBorder="1" applyAlignment="1">
      <alignment horizontal="center" vertical="center" wrapText="1"/>
    </xf>
    <xf numFmtId="2" fontId="134" fillId="35" borderId="62" xfId="2673" applyNumberFormat="1" applyFont="1" applyFill="1" applyBorder="1" applyAlignment="1">
      <alignment horizontal="center" vertical="center" wrapText="1"/>
    </xf>
    <xf numFmtId="2" fontId="134" fillId="35" borderId="91" xfId="2673" applyNumberFormat="1" applyFont="1" applyFill="1" applyBorder="1" applyAlignment="1">
      <alignment horizontal="center" vertical="center" wrapText="1"/>
    </xf>
    <xf numFmtId="0" fontId="163" fillId="41" borderId="87" xfId="2673" applyFont="1" applyFill="1" applyBorder="1" applyAlignment="1">
      <alignment horizontal="center" vertical="center" wrapText="1"/>
    </xf>
    <xf numFmtId="0" fontId="163" fillId="41" borderId="88" xfId="2673" applyFont="1" applyFill="1" applyBorder="1" applyAlignment="1">
      <alignment horizontal="center" vertical="center" wrapText="1"/>
    </xf>
    <xf numFmtId="0" fontId="163" fillId="41" borderId="89" xfId="2673" applyFont="1" applyFill="1" applyBorder="1" applyAlignment="1">
      <alignment horizontal="center" vertical="center" wrapText="1"/>
    </xf>
    <xf numFmtId="0" fontId="134" fillId="35" borderId="7" xfId="2673" applyFont="1" applyFill="1" applyBorder="1" applyAlignment="1">
      <alignment horizontal="center" vertical="center" wrapText="1"/>
    </xf>
    <xf numFmtId="0" fontId="134" fillId="35" borderId="58" xfId="2673" applyFont="1" applyFill="1" applyBorder="1" applyAlignment="1">
      <alignment horizontal="center" vertical="center" wrapText="1"/>
    </xf>
    <xf numFmtId="1" fontId="146" fillId="35" borderId="7" xfId="2673" applyNumberFormat="1" applyFont="1" applyFill="1" applyBorder="1" applyAlignment="1">
      <alignment horizontal="center" vertical="center" wrapText="1"/>
    </xf>
    <xf numFmtId="1" fontId="146" fillId="35" borderId="58" xfId="2673" applyNumberFormat="1" applyFont="1" applyFill="1" applyBorder="1" applyAlignment="1">
      <alignment horizontal="center" vertical="center" wrapText="1"/>
    </xf>
    <xf numFmtId="43" fontId="146" fillId="0" borderId="53" xfId="2673" applyNumberFormat="1" applyFont="1" applyBorder="1" applyAlignment="1">
      <alignment horizontal="center" vertical="center" wrapText="1"/>
    </xf>
    <xf numFmtId="0" fontId="146" fillId="0" borderId="54" xfId="2673" applyFont="1" applyBorder="1" applyAlignment="1">
      <alignment horizontal="center" vertical="center" wrapText="1"/>
    </xf>
    <xf numFmtId="9" fontId="134" fillId="0" borderId="64" xfId="2675" applyFont="1" applyFill="1" applyBorder="1" applyAlignment="1">
      <alignment horizontal="center" vertical="center" wrapText="1"/>
    </xf>
    <xf numFmtId="9" fontId="134" fillId="0" borderId="65" xfId="2675" applyFont="1" applyFill="1" applyBorder="1" applyAlignment="1">
      <alignment horizontal="center" vertical="center" wrapText="1"/>
    </xf>
    <xf numFmtId="1" fontId="146" fillId="0" borderId="3" xfId="2673" applyNumberFormat="1" applyFont="1" applyBorder="1" applyAlignment="1">
      <alignment horizontal="center" vertical="center" wrapText="1"/>
    </xf>
    <xf numFmtId="1" fontId="146" fillId="0" borderId="39" xfId="2673" applyNumberFormat="1" applyFont="1" applyBorder="1" applyAlignment="1">
      <alignment horizontal="center" vertical="center" wrapText="1"/>
    </xf>
    <xf numFmtId="2" fontId="134" fillId="0" borderId="3" xfId="2673" applyNumberFormat="1" applyFont="1" applyBorder="1" applyAlignment="1">
      <alignment horizontal="center" vertical="center" wrapText="1"/>
    </xf>
    <xf numFmtId="2" fontId="134" fillId="0" borderId="39" xfId="2673" applyNumberFormat="1" applyFont="1" applyBorder="1" applyAlignment="1">
      <alignment horizontal="center" vertical="center" wrapText="1"/>
    </xf>
    <xf numFmtId="9" fontId="134" fillId="35" borderId="64" xfId="2675" applyFont="1" applyFill="1" applyBorder="1" applyAlignment="1">
      <alignment horizontal="center" vertical="center" wrapText="1"/>
    </xf>
    <xf numFmtId="9" fontId="134" fillId="35" borderId="65" xfId="2675" applyFont="1" applyFill="1" applyBorder="1" applyAlignment="1">
      <alignment horizontal="center" vertical="center" wrapText="1"/>
    </xf>
    <xf numFmtId="2" fontId="134" fillId="35" borderId="3" xfId="2673" applyNumberFormat="1" applyFont="1" applyFill="1" applyBorder="1" applyAlignment="1">
      <alignment horizontal="center" vertical="center" wrapText="1"/>
    </xf>
    <xf numFmtId="2" fontId="134" fillId="35" borderId="39" xfId="2673" applyNumberFormat="1" applyFont="1" applyFill="1" applyBorder="1" applyAlignment="1">
      <alignment horizontal="center" vertical="center" wrapText="1"/>
    </xf>
    <xf numFmtId="0" fontId="166" fillId="0" borderId="50" xfId="2673" applyFont="1" applyBorder="1" applyAlignment="1">
      <alignment horizontal="center" vertical="center" wrapText="1"/>
    </xf>
    <xf numFmtId="0" fontId="166" fillId="0" borderId="58" xfId="2673" applyFont="1" applyBorder="1" applyAlignment="1">
      <alignment horizontal="center" vertical="center" wrapText="1"/>
    </xf>
    <xf numFmtId="0" fontId="166" fillId="44" borderId="3" xfId="2673" applyFont="1" applyFill="1" applyBorder="1" applyAlignment="1">
      <alignment horizontal="center" vertical="center" wrapText="1"/>
    </xf>
    <xf numFmtId="0" fontId="166" fillId="44" borderId="39" xfId="2673" applyFont="1" applyFill="1" applyBorder="1" applyAlignment="1">
      <alignment horizontal="center" vertical="center" wrapText="1"/>
    </xf>
    <xf numFmtId="1" fontId="134" fillId="0" borderId="3" xfId="2673" applyNumberFormat="1" applyFont="1" applyBorder="1" applyAlignment="1">
      <alignment horizontal="center" vertical="center" wrapText="1"/>
    </xf>
    <xf numFmtId="1" fontId="134" fillId="0" borderId="39" xfId="2673" applyNumberFormat="1" applyFont="1" applyBorder="1" applyAlignment="1">
      <alignment horizontal="center" vertical="center" wrapText="1"/>
    </xf>
    <xf numFmtId="2" fontId="134" fillId="45" borderId="3" xfId="2673" applyNumberFormat="1" applyFont="1" applyFill="1" applyBorder="1" applyAlignment="1">
      <alignment horizontal="center" vertical="center" wrapText="1"/>
    </xf>
    <xf numFmtId="2" fontId="134" fillId="45" borderId="39" xfId="2673" applyNumberFormat="1" applyFont="1" applyFill="1" applyBorder="1" applyAlignment="1">
      <alignment horizontal="center" vertical="center" wrapText="1"/>
    </xf>
    <xf numFmtId="0" fontId="163" fillId="42" borderId="87" xfId="2673" applyFont="1" applyFill="1" applyBorder="1" applyAlignment="1">
      <alignment horizontal="center" vertical="center" wrapText="1"/>
    </xf>
    <xf numFmtId="0" fontId="163" fillId="42" borderId="88" xfId="2673" applyFont="1" applyFill="1" applyBorder="1" applyAlignment="1">
      <alignment horizontal="center" vertical="center" wrapText="1"/>
    </xf>
    <xf numFmtId="0" fontId="163" fillId="42" borderId="89" xfId="2673" applyFont="1" applyFill="1" applyBorder="1" applyAlignment="1">
      <alignment horizontal="center" vertical="center" wrapText="1"/>
    </xf>
    <xf numFmtId="43" fontId="146" fillId="43" borderId="7" xfId="2673" applyNumberFormat="1" applyFont="1" applyFill="1" applyBorder="1" applyAlignment="1">
      <alignment horizontal="center" vertical="center" wrapText="1"/>
    </xf>
    <xf numFmtId="0" fontId="146" fillId="43" borderId="58" xfId="2673" applyFont="1" applyFill="1" applyBorder="1" applyAlignment="1">
      <alignment horizontal="center" vertical="center" wrapText="1"/>
    </xf>
    <xf numFmtId="1" fontId="134" fillId="43" borderId="7" xfId="2673" applyNumberFormat="1" applyFont="1" applyFill="1" applyBorder="1" applyAlignment="1">
      <alignment horizontal="center" vertical="center" wrapText="1"/>
    </xf>
    <xf numFmtId="1" fontId="134" fillId="43" borderId="58" xfId="2673" applyNumberFormat="1" applyFont="1" applyFill="1" applyBorder="1" applyAlignment="1">
      <alignment horizontal="center" vertical="center" wrapText="1"/>
    </xf>
    <xf numFmtId="0" fontId="134" fillId="43" borderId="7" xfId="2673" applyFont="1" applyFill="1" applyBorder="1" applyAlignment="1">
      <alignment horizontal="center" vertical="center" wrapText="1"/>
    </xf>
    <xf numFmtId="0" fontId="134" fillId="43" borderId="58" xfId="2673" applyFont="1" applyFill="1" applyBorder="1" applyAlignment="1">
      <alignment horizontal="center" vertical="center" wrapText="1"/>
    </xf>
    <xf numFmtId="2" fontId="134" fillId="43" borderId="62" xfId="2673" applyNumberFormat="1" applyFont="1" applyFill="1" applyBorder="1" applyAlignment="1">
      <alignment horizontal="center" vertical="center" wrapText="1"/>
    </xf>
    <xf numFmtId="2" fontId="134" fillId="43" borderId="91" xfId="2673" applyNumberFormat="1" applyFont="1" applyFill="1" applyBorder="1" applyAlignment="1">
      <alignment horizontal="center" vertical="center" wrapText="1"/>
    </xf>
    <xf numFmtId="0" fontId="10" fillId="34" borderId="76" xfId="2670" applyFill="1" applyBorder="1" applyAlignment="1">
      <alignment horizontal="center" vertical="center"/>
    </xf>
    <xf numFmtId="0" fontId="138" fillId="0" borderId="77" xfId="2670" applyFont="1" applyBorder="1" applyAlignment="1">
      <alignment horizontal="left" vertical="center"/>
    </xf>
    <xf numFmtId="0" fontId="53" fillId="0" borderId="44" xfId="1538" applyFont="1" applyBorder="1" applyAlignment="1">
      <alignment horizontal="left"/>
    </xf>
    <xf numFmtId="0" fontId="111" fillId="38" borderId="3" xfId="1538" applyFill="1" applyBorder="1" applyAlignment="1">
      <alignment horizontal="center" vertical="center"/>
    </xf>
    <xf numFmtId="0" fontId="111" fillId="38" borderId="3" xfId="1538" applyFill="1" applyBorder="1" applyAlignment="1">
      <alignment horizontal="center" vertical="center" wrapText="1"/>
    </xf>
    <xf numFmtId="0" fontId="102" fillId="38" borderId="3" xfId="1538" applyFont="1" applyFill="1" applyBorder="1" applyAlignment="1">
      <alignment horizontal="center" vertical="center" wrapText="1"/>
    </xf>
    <xf numFmtId="0" fontId="50" fillId="0" borderId="3" xfId="1538" applyFont="1" applyBorder="1" applyAlignment="1">
      <alignment horizontal="center"/>
    </xf>
    <xf numFmtId="0" fontId="111" fillId="38" borderId="35" xfId="1538" applyFill="1" applyBorder="1" applyAlignment="1">
      <alignment horizontal="center" vertical="center" wrapText="1"/>
    </xf>
    <xf numFmtId="0" fontId="111" fillId="38" borderId="33" xfId="1538" applyFill="1" applyBorder="1" applyAlignment="1">
      <alignment horizontal="center" vertical="center" wrapText="1"/>
    </xf>
    <xf numFmtId="0" fontId="153" fillId="30" borderId="3" xfId="1614" applyFont="1" applyFill="1" applyBorder="1" applyAlignment="1">
      <alignment horizontal="center" vertical="center"/>
    </xf>
    <xf numFmtId="0" fontId="154" fillId="0" borderId="0" xfId="1652" applyFont="1" applyAlignment="1">
      <alignment horizontal="center" vertical="center"/>
    </xf>
    <xf numFmtId="37" fontId="151" fillId="0" borderId="36" xfId="1614" applyNumberFormat="1" applyFont="1" applyBorder="1" applyAlignment="1">
      <alignment horizontal="center"/>
    </xf>
    <xf numFmtId="0" fontId="155" fillId="35" borderId="51" xfId="1614" applyFont="1" applyFill="1" applyBorder="1" applyAlignment="1">
      <alignment horizontal="center" vertical="center"/>
    </xf>
    <xf numFmtId="0" fontId="155" fillId="35" borderId="49" xfId="1614" applyFont="1" applyFill="1" applyBorder="1" applyAlignment="1">
      <alignment horizontal="center" vertical="center"/>
    </xf>
    <xf numFmtId="0" fontId="155" fillId="35" borderId="52" xfId="1614" applyFont="1" applyFill="1" applyBorder="1" applyAlignment="1">
      <alignment horizontal="center" vertical="center"/>
    </xf>
    <xf numFmtId="0" fontId="155" fillId="35" borderId="21" xfId="1614" applyFont="1" applyFill="1" applyBorder="1" applyAlignment="1">
      <alignment horizontal="center" vertical="center"/>
    </xf>
    <xf numFmtId="0" fontId="155" fillId="35" borderId="33" xfId="1614" applyFont="1" applyFill="1" applyBorder="1" applyAlignment="1">
      <alignment horizontal="center" vertical="center"/>
    </xf>
    <xf numFmtId="0" fontId="155" fillId="35" borderId="53" xfId="1614" applyFont="1" applyFill="1" applyBorder="1" applyAlignment="1">
      <alignment horizontal="center" vertical="center"/>
    </xf>
    <xf numFmtId="0" fontId="155" fillId="35" borderId="3" xfId="1614" applyFont="1" applyFill="1" applyBorder="1" applyAlignment="1">
      <alignment horizontal="center" vertical="center"/>
    </xf>
    <xf numFmtId="0" fontId="155" fillId="35" borderId="52" xfId="1614" applyFont="1" applyFill="1" applyBorder="1" applyAlignment="1">
      <alignment horizontal="center" vertical="center" wrapText="1"/>
    </xf>
    <xf numFmtId="0" fontId="155" fillId="35" borderId="21" xfId="1614" applyFont="1" applyFill="1" applyBorder="1" applyAlignment="1">
      <alignment horizontal="center" vertical="center" wrapText="1"/>
    </xf>
    <xf numFmtId="0" fontId="155" fillId="35" borderId="33" xfId="1614" applyFont="1" applyFill="1" applyBorder="1" applyAlignment="1">
      <alignment horizontal="center" vertical="center" wrapText="1"/>
    </xf>
    <xf numFmtId="0" fontId="155" fillId="35" borderId="35" xfId="1652" applyFont="1" applyFill="1" applyBorder="1" applyAlignment="1">
      <alignment horizontal="center" vertical="center" wrapText="1"/>
    </xf>
    <xf numFmtId="0" fontId="155" fillId="35" borderId="33" xfId="1652" applyFont="1" applyFill="1" applyBorder="1" applyAlignment="1">
      <alignment horizontal="center" vertical="center" wrapText="1"/>
    </xf>
    <xf numFmtId="0" fontId="150" fillId="0" borderId="0" xfId="1644" applyFont="1" applyAlignment="1">
      <alignment horizontal="center" vertical="center"/>
    </xf>
    <xf numFmtId="37" fontId="157" fillId="0" borderId="19" xfId="1614" applyNumberFormat="1" applyFont="1" applyBorder="1" applyAlignment="1">
      <alignment horizontal="center"/>
    </xf>
    <xf numFmtId="0" fontId="153" fillId="0" borderId="0" xfId="1614" applyFont="1" applyAlignment="1">
      <alignment horizontal="left" vertical="top" wrapText="1"/>
    </xf>
    <xf numFmtId="37" fontId="151" fillId="0" borderId="0" xfId="1614" applyNumberFormat="1" applyFont="1" applyAlignment="1">
      <alignment horizontal="center"/>
    </xf>
    <xf numFmtId="0" fontId="172" fillId="0" borderId="26" xfId="1614" applyFont="1" applyBorder="1" applyAlignment="1">
      <alignment horizontal="left" vertical="center" wrapText="1"/>
    </xf>
    <xf numFmtId="0" fontId="172" fillId="0" borderId="36" xfId="1614" applyFont="1" applyBorder="1" applyAlignment="1">
      <alignment horizontal="left" vertical="center" wrapText="1"/>
    </xf>
    <xf numFmtId="0" fontId="172" fillId="0" borderId="48" xfId="1614" applyFont="1" applyBorder="1" applyAlignment="1">
      <alignment horizontal="left" vertical="center" wrapText="1"/>
    </xf>
    <xf numFmtId="0" fontId="172" fillId="0" borderId="28" xfId="1614" applyFont="1" applyBorder="1" applyAlignment="1">
      <alignment horizontal="left" vertical="center" wrapText="1"/>
    </xf>
    <xf numFmtId="0" fontId="172" fillId="0" borderId="0" xfId="1614" applyFont="1" applyAlignment="1">
      <alignment horizontal="left" vertical="center" wrapText="1"/>
    </xf>
    <xf numFmtId="0" fontId="172" fillId="0" borderId="37" xfId="1614" applyFont="1" applyBorder="1" applyAlignment="1">
      <alignment horizontal="left" vertical="center" wrapText="1"/>
    </xf>
    <xf numFmtId="0" fontId="156" fillId="0" borderId="0" xfId="1652" applyFont="1" applyAlignment="1">
      <alignment horizontal="center" vertical="center"/>
    </xf>
    <xf numFmtId="0" fontId="151" fillId="0" borderId="0" xfId="1652" applyFont="1" applyAlignment="1">
      <alignment horizontal="center" vertical="center"/>
    </xf>
    <xf numFmtId="0" fontId="155" fillId="35" borderId="54" xfId="1614" applyFont="1" applyFill="1" applyBorder="1" applyAlignment="1">
      <alignment horizontal="center" vertical="center"/>
    </xf>
    <xf numFmtId="0" fontId="155" fillId="35" borderId="39" xfId="1614" applyFont="1" applyFill="1" applyBorder="1" applyAlignment="1">
      <alignment horizontal="center" vertical="center"/>
    </xf>
    <xf numFmtId="0" fontId="114" fillId="33" borderId="3" xfId="0" applyFont="1" applyFill="1" applyBorder="1" applyAlignment="1">
      <alignment horizontal="center"/>
    </xf>
    <xf numFmtId="0" fontId="114" fillId="33" borderId="39" xfId="0" applyFont="1" applyFill="1" applyBorder="1" applyAlignment="1">
      <alignment horizontal="center"/>
    </xf>
    <xf numFmtId="0" fontId="130" fillId="35" borderId="55" xfId="0" applyFont="1" applyFill="1" applyBorder="1" applyAlignment="1">
      <alignment horizontal="center" vertical="center"/>
    </xf>
    <xf numFmtId="0" fontId="130" fillId="35" borderId="36" xfId="0" applyFont="1" applyFill="1" applyBorder="1" applyAlignment="1">
      <alignment horizontal="center" vertical="center"/>
    </xf>
    <xf numFmtId="0" fontId="130" fillId="35" borderId="48" xfId="0" applyFont="1" applyFill="1" applyBorder="1" applyAlignment="1">
      <alignment horizontal="center" vertical="center"/>
    </xf>
    <xf numFmtId="0" fontId="130" fillId="35" borderId="43" xfId="0" applyFont="1" applyFill="1" applyBorder="1" applyAlignment="1">
      <alignment horizontal="center" vertical="center"/>
    </xf>
    <xf numFmtId="0" fontId="130" fillId="35" borderId="44" xfId="0" applyFont="1" applyFill="1" applyBorder="1" applyAlignment="1">
      <alignment horizontal="center" vertical="center"/>
    </xf>
    <xf numFmtId="0" fontId="130" fillId="35" borderId="45" xfId="0" applyFont="1" applyFill="1" applyBorder="1" applyAlignment="1">
      <alignment horizontal="center" vertical="center"/>
    </xf>
    <xf numFmtId="0" fontId="114" fillId="33" borderId="56" xfId="0" applyFont="1" applyFill="1" applyBorder="1" applyAlignment="1">
      <alignment horizontal="center"/>
    </xf>
    <xf numFmtId="0" fontId="114" fillId="33" borderId="57" xfId="0" applyFont="1" applyFill="1" applyBorder="1" applyAlignment="1">
      <alignment horizontal="center"/>
    </xf>
    <xf numFmtId="0" fontId="93" fillId="0" borderId="60" xfId="1450" applyFont="1" applyBorder="1" applyAlignment="1">
      <alignment horizontal="left" vertical="center"/>
    </xf>
    <xf numFmtId="0" fontId="93" fillId="0" borderId="61" xfId="1450" applyFont="1" applyBorder="1" applyAlignment="1">
      <alignment horizontal="left" vertical="center"/>
    </xf>
    <xf numFmtId="0" fontId="93" fillId="0" borderId="97" xfId="1450" applyFont="1" applyBorder="1" applyAlignment="1">
      <alignment horizontal="left" vertical="center"/>
    </xf>
    <xf numFmtId="0" fontId="93" fillId="0" borderId="98" xfId="1450" applyFont="1" applyBorder="1" applyAlignment="1">
      <alignment horizontal="left" vertical="center"/>
    </xf>
    <xf numFmtId="0" fontId="115" fillId="33" borderId="18" xfId="0" applyFont="1" applyFill="1" applyBorder="1" applyAlignment="1">
      <alignment horizontal="left"/>
    </xf>
    <xf numFmtId="0" fontId="115" fillId="33" borderId="0" xfId="0" applyFont="1" applyFill="1" applyAlignment="1">
      <alignment horizontal="left"/>
    </xf>
    <xf numFmtId="0" fontId="115" fillId="33" borderId="37" xfId="0" applyFont="1" applyFill="1" applyBorder="1" applyAlignment="1">
      <alignment horizontal="left"/>
    </xf>
    <xf numFmtId="0" fontId="131" fillId="33" borderId="50" xfId="0" applyFont="1" applyFill="1" applyBorder="1" applyAlignment="1">
      <alignment horizontal="center" vertical="center"/>
    </xf>
    <xf numFmtId="0" fontId="131" fillId="33" borderId="7" xfId="0" applyFont="1" applyFill="1" applyBorder="1" applyAlignment="1">
      <alignment horizontal="center" vertical="center"/>
    </xf>
    <xf numFmtId="0" fontId="131" fillId="33" borderId="41" xfId="0" applyFont="1" applyFill="1" applyBorder="1" applyAlignment="1">
      <alignment horizontal="center" vertical="center"/>
    </xf>
    <xf numFmtId="0" fontId="115" fillId="33" borderId="50" xfId="0" applyFont="1" applyFill="1" applyBorder="1" applyAlignment="1">
      <alignment horizontal="center" vertical="center"/>
    </xf>
    <xf numFmtId="0" fontId="115" fillId="33" borderId="7" xfId="0" applyFont="1" applyFill="1" applyBorder="1" applyAlignment="1">
      <alignment horizontal="center" vertical="center"/>
    </xf>
    <xf numFmtId="0" fontId="115" fillId="33" borderId="58" xfId="0" applyFont="1" applyFill="1" applyBorder="1" applyAlignment="1">
      <alignment horizontal="center" vertical="center"/>
    </xf>
    <xf numFmtId="49" fontId="132" fillId="33" borderId="59" xfId="0" applyNumberFormat="1" applyFont="1" applyFill="1" applyBorder="1" applyAlignment="1">
      <alignment horizontal="left" vertical="center"/>
    </xf>
    <xf numFmtId="49" fontId="132" fillId="33" borderId="40" xfId="0" applyNumberFormat="1" applyFont="1" applyFill="1" applyBorder="1" applyAlignment="1">
      <alignment horizontal="left" vertical="center"/>
    </xf>
    <xf numFmtId="49" fontId="114" fillId="33" borderId="50" xfId="0" applyNumberFormat="1" applyFont="1" applyFill="1" applyBorder="1" applyAlignment="1">
      <alignment horizontal="left" vertical="center"/>
    </xf>
    <xf numFmtId="49" fontId="114" fillId="33" borderId="41" xfId="0" applyNumberFormat="1" applyFont="1" applyFill="1" applyBorder="1" applyAlignment="1">
      <alignment horizontal="left" vertical="center"/>
    </xf>
    <xf numFmtId="49" fontId="114" fillId="33" borderId="50" xfId="0" applyNumberFormat="1" applyFont="1" applyFill="1" applyBorder="1" applyAlignment="1">
      <alignment horizontal="center" vertical="center"/>
    </xf>
    <xf numFmtId="49" fontId="114" fillId="33" borderId="41" xfId="0" applyNumberFormat="1" applyFont="1" applyFill="1" applyBorder="1" applyAlignment="1">
      <alignment horizontal="center" vertical="center"/>
    </xf>
    <xf numFmtId="0" fontId="132" fillId="33" borderId="60" xfId="0" applyFont="1" applyFill="1" applyBorder="1" applyAlignment="1">
      <alignment horizontal="left" vertical="center"/>
    </xf>
    <xf numFmtId="0" fontId="132" fillId="33" borderId="61" xfId="0" applyFont="1" applyFill="1" applyBorder="1" applyAlignment="1">
      <alignment horizontal="left" vertical="center"/>
    </xf>
    <xf numFmtId="49" fontId="114" fillId="33" borderId="3" xfId="0" applyNumberFormat="1" applyFont="1" applyFill="1" applyBorder="1" applyAlignment="1">
      <alignment horizontal="center" vertical="center"/>
    </xf>
    <xf numFmtId="0" fontId="118" fillId="33" borderId="72" xfId="0" applyFont="1" applyFill="1" applyBorder="1" applyAlignment="1">
      <alignment horizontal="left" vertical="center"/>
    </xf>
    <xf numFmtId="0" fontId="118" fillId="33" borderId="73" xfId="0" applyFont="1" applyFill="1" applyBorder="1" applyAlignment="1">
      <alignment horizontal="left" vertical="center"/>
    </xf>
    <xf numFmtId="49" fontId="114" fillId="33" borderId="3" xfId="0" applyNumberFormat="1" applyFont="1" applyFill="1" applyBorder="1" applyAlignment="1">
      <alignment horizontal="center" vertical="top" wrapText="1"/>
    </xf>
    <xf numFmtId="0" fontId="114" fillId="33" borderId="7" xfId="0" applyFont="1" applyFill="1" applyBorder="1" applyAlignment="1">
      <alignment horizontal="center" vertical="top" wrapText="1"/>
    </xf>
    <xf numFmtId="0" fontId="114" fillId="33" borderId="41" xfId="0" applyFont="1" applyFill="1" applyBorder="1" applyAlignment="1">
      <alignment horizontal="center" vertical="top" wrapText="1"/>
    </xf>
    <xf numFmtId="49" fontId="114" fillId="33" borderId="50" xfId="0" applyNumberFormat="1" applyFont="1" applyFill="1" applyBorder="1" applyAlignment="1">
      <alignment horizontal="center" vertical="top" wrapText="1"/>
    </xf>
    <xf numFmtId="49" fontId="114" fillId="33" borderId="41" xfId="0" applyNumberFormat="1" applyFont="1" applyFill="1" applyBorder="1" applyAlignment="1">
      <alignment horizontal="center" vertical="top" wrapText="1"/>
    </xf>
    <xf numFmtId="0" fontId="114" fillId="33" borderId="7" xfId="0" applyFont="1" applyFill="1" applyBorder="1" applyAlignment="1">
      <alignment horizontal="center"/>
    </xf>
    <xf numFmtId="0" fontId="114" fillId="33" borderId="41" xfId="0" applyFont="1" applyFill="1" applyBorder="1" applyAlignment="1">
      <alignment horizontal="center"/>
    </xf>
    <xf numFmtId="15" fontId="114" fillId="33" borderId="3" xfId="0" applyNumberFormat="1" applyFont="1" applyFill="1" applyBorder="1" applyAlignment="1">
      <alignment horizontal="center"/>
    </xf>
    <xf numFmtId="0" fontId="93" fillId="33" borderId="59" xfId="0" applyFont="1" applyFill="1" applyBorder="1" applyAlignment="1">
      <alignment horizontal="left" vertical="center"/>
    </xf>
    <xf numFmtId="0" fontId="93" fillId="33" borderId="40" xfId="0" applyFont="1" applyFill="1" applyBorder="1" applyAlignment="1">
      <alignment horizontal="left" vertical="center"/>
    </xf>
    <xf numFmtId="0" fontId="119" fillId="33" borderId="74" xfId="0" applyFont="1" applyFill="1" applyBorder="1" applyAlignment="1">
      <alignment horizontal="center" vertical="center" wrapText="1"/>
    </xf>
    <xf numFmtId="0" fontId="119" fillId="33" borderId="75" xfId="0" applyFont="1" applyFill="1" applyBorder="1" applyAlignment="1">
      <alignment horizontal="center" vertical="center" wrapText="1"/>
    </xf>
    <xf numFmtId="0" fontId="115" fillId="33" borderId="18" xfId="0" applyFont="1" applyFill="1" applyBorder="1" applyAlignment="1">
      <alignment horizontal="left" vertical="top" wrapText="1"/>
    </xf>
    <xf numFmtId="0" fontId="115" fillId="33" borderId="0" xfId="0" applyFont="1" applyFill="1" applyAlignment="1">
      <alignment horizontal="left" vertical="top" wrapText="1"/>
    </xf>
    <xf numFmtId="0" fontId="114" fillId="33" borderId="64" xfId="0" applyFont="1" applyFill="1" applyBorder="1" applyAlignment="1">
      <alignment horizontal="center"/>
    </xf>
    <xf numFmtId="0" fontId="114" fillId="33" borderId="62" xfId="0" applyFont="1" applyFill="1" applyBorder="1" applyAlignment="1">
      <alignment horizontal="center"/>
    </xf>
    <xf numFmtId="0" fontId="114" fillId="33" borderId="63" xfId="0" applyFont="1" applyFill="1" applyBorder="1" applyAlignment="1">
      <alignment horizontal="center"/>
    </xf>
    <xf numFmtId="0" fontId="114" fillId="33" borderId="65" xfId="0" applyFont="1" applyFill="1" applyBorder="1" applyAlignment="1">
      <alignment horizontal="center"/>
    </xf>
    <xf numFmtId="0" fontId="114" fillId="33" borderId="56" xfId="0" applyFont="1" applyFill="1" applyBorder="1" applyAlignment="1">
      <alignment horizontal="center" vertical="center"/>
    </xf>
    <xf numFmtId="0" fontId="114" fillId="33" borderId="57" xfId="0" applyFont="1" applyFill="1" applyBorder="1" applyAlignment="1">
      <alignment horizontal="center" vertical="center"/>
    </xf>
    <xf numFmtId="0" fontId="114" fillId="33" borderId="0" xfId="0" applyFont="1" applyFill="1" applyAlignment="1">
      <alignment horizontal="center" vertical="center" wrapText="1"/>
    </xf>
    <xf numFmtId="0" fontId="114" fillId="33" borderId="37" xfId="0" applyFont="1" applyFill="1" applyBorder="1" applyAlignment="1">
      <alignment horizontal="center" vertical="center" wrapText="1"/>
    </xf>
    <xf numFmtId="0" fontId="114" fillId="33" borderId="44" xfId="0" applyFont="1" applyFill="1" applyBorder="1" applyAlignment="1">
      <alignment horizontal="center" vertical="center" wrapText="1"/>
    </xf>
    <xf numFmtId="0" fontId="114" fillId="33" borderId="45" xfId="0" applyFont="1" applyFill="1" applyBorder="1" applyAlignment="1">
      <alignment horizontal="center" vertical="center" wrapText="1"/>
    </xf>
    <xf numFmtId="0" fontId="122" fillId="35" borderId="26" xfId="1451" applyFont="1" applyFill="1" applyBorder="1" applyAlignment="1">
      <alignment horizontal="center" vertical="center"/>
    </xf>
    <xf numFmtId="0" fontId="122" fillId="35" borderId="36" xfId="1451" applyFont="1" applyFill="1" applyBorder="1" applyAlignment="1">
      <alignment horizontal="center" vertical="center"/>
    </xf>
    <xf numFmtId="0" fontId="122" fillId="35" borderId="48" xfId="1451" applyFont="1" applyFill="1" applyBorder="1" applyAlignment="1">
      <alignment horizontal="center" vertical="center"/>
    </xf>
    <xf numFmtId="0" fontId="122" fillId="35" borderId="28" xfId="1451" applyFont="1" applyFill="1" applyBorder="1" applyAlignment="1">
      <alignment horizontal="center" vertical="center"/>
    </xf>
    <xf numFmtId="0" fontId="122" fillId="35" borderId="0" xfId="1451" applyFont="1" applyFill="1" applyAlignment="1">
      <alignment horizontal="center" vertical="center"/>
    </xf>
    <xf numFmtId="0" fontId="122" fillId="35" borderId="37" xfId="1451" applyFont="1" applyFill="1" applyBorder="1" applyAlignment="1">
      <alignment horizontal="center" vertical="center"/>
    </xf>
    <xf numFmtId="0" fontId="122" fillId="35" borderId="34" xfId="1451" applyFont="1" applyFill="1" applyBorder="1" applyAlignment="1">
      <alignment horizontal="center" vertical="center"/>
    </xf>
    <xf numFmtId="0" fontId="122" fillId="35" borderId="19" xfId="1451" applyFont="1" applyFill="1" applyBorder="1" applyAlignment="1">
      <alignment horizontal="center" vertical="center"/>
    </xf>
    <xf numFmtId="0" fontId="122" fillId="35" borderId="31" xfId="1451" applyFont="1" applyFill="1" applyBorder="1" applyAlignment="1">
      <alignment horizontal="center" vertical="center"/>
    </xf>
    <xf numFmtId="0" fontId="160" fillId="0" borderId="0" xfId="1451" applyFont="1" applyAlignment="1">
      <alignment horizontal="left"/>
    </xf>
  </cellXfs>
  <cellStyles count="5653">
    <cellStyle name="&gt;? MK/l" xfId="1"/>
    <cellStyle name="20% - Accent1" xfId="2" builtinId="30" customBuiltin="1"/>
    <cellStyle name="20% - Accent1 10" xfId="3"/>
    <cellStyle name="20% - Accent1 10 2" xfId="2696"/>
    <cellStyle name="20% - Accent1 11" xfId="4"/>
    <cellStyle name="20% - Accent1 11 2" xfId="2697"/>
    <cellStyle name="20% - Accent1 12" xfId="5"/>
    <cellStyle name="20% - Accent1 12 2" xfId="2698"/>
    <cellStyle name="20% - Accent1 13" xfId="6"/>
    <cellStyle name="20% - Accent1 13 2" xfId="2699"/>
    <cellStyle name="20% - Accent1 14" xfId="7"/>
    <cellStyle name="20% - Accent1 14 2" xfId="2700"/>
    <cellStyle name="20% - Accent1 15" xfId="8"/>
    <cellStyle name="20% - Accent1 15 2" xfId="2701"/>
    <cellStyle name="20% - Accent1 16" xfId="9"/>
    <cellStyle name="20% - Accent1 16 2" xfId="2702"/>
    <cellStyle name="20% - Accent1 17" xfId="2678"/>
    <cellStyle name="20% - Accent1 2" xfId="10"/>
    <cellStyle name="20% - Accent1 2 2" xfId="11"/>
    <cellStyle name="20% - Accent1 2 2 2" xfId="2704"/>
    <cellStyle name="20% - Accent1 2 3" xfId="12"/>
    <cellStyle name="20% - Accent1 2 3 2" xfId="2705"/>
    <cellStyle name="20% - Accent1 2 4" xfId="2703"/>
    <cellStyle name="20% - Accent1 3" xfId="13"/>
    <cellStyle name="20% - Accent1 3 2" xfId="2706"/>
    <cellStyle name="20% - Accent1 4" xfId="14"/>
    <cellStyle name="20% - Accent1 4 2" xfId="2707"/>
    <cellStyle name="20% - Accent1 5" xfId="15"/>
    <cellStyle name="20% - Accent1 5 2" xfId="2708"/>
    <cellStyle name="20% - Accent1 6" xfId="16"/>
    <cellStyle name="20% - Accent1 6 2" xfId="2709"/>
    <cellStyle name="20% - Accent1 7" xfId="17"/>
    <cellStyle name="20% - Accent1 7 2" xfId="2710"/>
    <cellStyle name="20% - Accent1 8" xfId="18"/>
    <cellStyle name="20% - Accent1 8 2" xfId="2711"/>
    <cellStyle name="20% - Accent1 9" xfId="19"/>
    <cellStyle name="20% - Accent1 9 2" xfId="2712"/>
    <cellStyle name="20% - Accent2" xfId="20" builtinId="34" customBuiltin="1"/>
    <cellStyle name="20% - Accent2 10" xfId="21"/>
    <cellStyle name="20% - Accent2 10 2" xfId="2713"/>
    <cellStyle name="20% - Accent2 11" xfId="22"/>
    <cellStyle name="20% - Accent2 11 2" xfId="2714"/>
    <cellStyle name="20% - Accent2 12" xfId="23"/>
    <cellStyle name="20% - Accent2 12 2" xfId="2715"/>
    <cellStyle name="20% - Accent2 13" xfId="24"/>
    <cellStyle name="20% - Accent2 13 2" xfId="2716"/>
    <cellStyle name="20% - Accent2 14" xfId="25"/>
    <cellStyle name="20% - Accent2 14 2" xfId="2717"/>
    <cellStyle name="20% - Accent2 15" xfId="26"/>
    <cellStyle name="20% - Accent2 15 2" xfId="2718"/>
    <cellStyle name="20% - Accent2 16" xfId="27"/>
    <cellStyle name="20% - Accent2 16 2" xfId="2719"/>
    <cellStyle name="20% - Accent2 17" xfId="2679"/>
    <cellStyle name="20% - Accent2 2" xfId="28"/>
    <cellStyle name="20% - Accent2 2 2" xfId="29"/>
    <cellStyle name="20% - Accent2 2 2 2" xfId="2721"/>
    <cellStyle name="20% - Accent2 2 3" xfId="30"/>
    <cellStyle name="20% - Accent2 2 3 2" xfId="2722"/>
    <cellStyle name="20% - Accent2 2 4" xfId="2720"/>
    <cellStyle name="20% - Accent2 3" xfId="31"/>
    <cellStyle name="20% - Accent2 3 2" xfId="2723"/>
    <cellStyle name="20% - Accent2 4" xfId="32"/>
    <cellStyle name="20% - Accent2 4 2" xfId="2724"/>
    <cellStyle name="20% - Accent2 5" xfId="33"/>
    <cellStyle name="20% - Accent2 5 2" xfId="2725"/>
    <cellStyle name="20% - Accent2 6" xfId="34"/>
    <cellStyle name="20% - Accent2 6 2" xfId="2726"/>
    <cellStyle name="20% - Accent2 7" xfId="35"/>
    <cellStyle name="20% - Accent2 7 2" xfId="2727"/>
    <cellStyle name="20% - Accent2 8" xfId="36"/>
    <cellStyle name="20% - Accent2 8 2" xfId="2728"/>
    <cellStyle name="20% - Accent2 9" xfId="37"/>
    <cellStyle name="20% - Accent2 9 2" xfId="2729"/>
    <cellStyle name="20% - Accent3" xfId="38" builtinId="38" customBuiltin="1"/>
    <cellStyle name="20% - Accent3 10" xfId="39"/>
    <cellStyle name="20% - Accent3 10 2" xfId="2730"/>
    <cellStyle name="20% - Accent3 11" xfId="40"/>
    <cellStyle name="20% - Accent3 11 2" xfId="2731"/>
    <cellStyle name="20% - Accent3 12" xfId="41"/>
    <cellStyle name="20% - Accent3 12 2" xfId="2732"/>
    <cellStyle name="20% - Accent3 13" xfId="42"/>
    <cellStyle name="20% - Accent3 13 2" xfId="2733"/>
    <cellStyle name="20% - Accent3 14" xfId="43"/>
    <cellStyle name="20% - Accent3 14 2" xfId="2734"/>
    <cellStyle name="20% - Accent3 15" xfId="44"/>
    <cellStyle name="20% - Accent3 15 2" xfId="2735"/>
    <cellStyle name="20% - Accent3 16" xfId="45"/>
    <cellStyle name="20% - Accent3 16 2" xfId="2736"/>
    <cellStyle name="20% - Accent3 17" xfId="2680"/>
    <cellStyle name="20% - Accent3 2" xfId="46"/>
    <cellStyle name="20% - Accent3 2 2" xfId="47"/>
    <cellStyle name="20% - Accent3 2 2 2" xfId="2738"/>
    <cellStyle name="20% - Accent3 2 3" xfId="48"/>
    <cellStyle name="20% - Accent3 2 3 2" xfId="2739"/>
    <cellStyle name="20% - Accent3 2 4" xfId="2737"/>
    <cellStyle name="20% - Accent3 3" xfId="49"/>
    <cellStyle name="20% - Accent3 3 2" xfId="2740"/>
    <cellStyle name="20% - Accent3 4" xfId="50"/>
    <cellStyle name="20% - Accent3 4 2" xfId="2741"/>
    <cellStyle name="20% - Accent3 5" xfId="51"/>
    <cellStyle name="20% - Accent3 5 2" xfId="2742"/>
    <cellStyle name="20% - Accent3 6" xfId="52"/>
    <cellStyle name="20% - Accent3 6 2" xfId="2743"/>
    <cellStyle name="20% - Accent3 7" xfId="53"/>
    <cellStyle name="20% - Accent3 7 2" xfId="2744"/>
    <cellStyle name="20% - Accent3 8" xfId="54"/>
    <cellStyle name="20% - Accent3 8 2" xfId="2745"/>
    <cellStyle name="20% - Accent3 9" xfId="55"/>
    <cellStyle name="20% - Accent3 9 2" xfId="2746"/>
    <cellStyle name="20% - Accent4" xfId="56" builtinId="42" customBuiltin="1"/>
    <cellStyle name="20% - Accent4 10" xfId="57"/>
    <cellStyle name="20% - Accent4 10 2" xfId="2747"/>
    <cellStyle name="20% - Accent4 11" xfId="58"/>
    <cellStyle name="20% - Accent4 11 2" xfId="2748"/>
    <cellStyle name="20% - Accent4 12" xfId="59"/>
    <cellStyle name="20% - Accent4 12 2" xfId="2749"/>
    <cellStyle name="20% - Accent4 13" xfId="60"/>
    <cellStyle name="20% - Accent4 13 2" xfId="2750"/>
    <cellStyle name="20% - Accent4 14" xfId="61"/>
    <cellStyle name="20% - Accent4 14 2" xfId="2751"/>
    <cellStyle name="20% - Accent4 15" xfId="62"/>
    <cellStyle name="20% - Accent4 15 2" xfId="2752"/>
    <cellStyle name="20% - Accent4 16" xfId="63"/>
    <cellStyle name="20% - Accent4 16 2" xfId="2753"/>
    <cellStyle name="20% - Accent4 17" xfId="2681"/>
    <cellStyle name="20% - Accent4 2" xfId="64"/>
    <cellStyle name="20% - Accent4 2 2" xfId="65"/>
    <cellStyle name="20% - Accent4 2 2 2" xfId="2755"/>
    <cellStyle name="20% - Accent4 2 3" xfId="66"/>
    <cellStyle name="20% - Accent4 2 3 2" xfId="2756"/>
    <cellStyle name="20% - Accent4 2 4" xfId="2754"/>
    <cellStyle name="20% - Accent4 3" xfId="67"/>
    <cellStyle name="20% - Accent4 3 2" xfId="2757"/>
    <cellStyle name="20% - Accent4 4" xfId="68"/>
    <cellStyle name="20% - Accent4 4 2" xfId="2758"/>
    <cellStyle name="20% - Accent4 5" xfId="69"/>
    <cellStyle name="20% - Accent4 5 2" xfId="2759"/>
    <cellStyle name="20% - Accent4 6" xfId="70"/>
    <cellStyle name="20% - Accent4 6 2" xfId="2760"/>
    <cellStyle name="20% - Accent4 7" xfId="71"/>
    <cellStyle name="20% - Accent4 7 2" xfId="2761"/>
    <cellStyle name="20% - Accent4 8" xfId="72"/>
    <cellStyle name="20% - Accent4 8 2" xfId="2762"/>
    <cellStyle name="20% - Accent4 9" xfId="73"/>
    <cellStyle name="20% - Accent4 9 2" xfId="2763"/>
    <cellStyle name="20% - Accent5" xfId="74" builtinId="46" customBuiltin="1"/>
    <cellStyle name="20% - Accent5 10" xfId="75"/>
    <cellStyle name="20% - Accent5 10 2" xfId="2764"/>
    <cellStyle name="20% - Accent5 11" xfId="76"/>
    <cellStyle name="20% - Accent5 11 2" xfId="2765"/>
    <cellStyle name="20% - Accent5 12" xfId="77"/>
    <cellStyle name="20% - Accent5 12 2" xfId="2766"/>
    <cellStyle name="20% - Accent5 13" xfId="78"/>
    <cellStyle name="20% - Accent5 13 2" xfId="2767"/>
    <cellStyle name="20% - Accent5 14" xfId="79"/>
    <cellStyle name="20% - Accent5 14 2" xfId="2768"/>
    <cellStyle name="20% - Accent5 15" xfId="80"/>
    <cellStyle name="20% - Accent5 15 2" xfId="2769"/>
    <cellStyle name="20% - Accent5 16" xfId="81"/>
    <cellStyle name="20% - Accent5 16 2" xfId="2770"/>
    <cellStyle name="20% - Accent5 17" xfId="2682"/>
    <cellStyle name="20% - Accent5 2" xfId="82"/>
    <cellStyle name="20% - Accent5 2 2" xfId="83"/>
    <cellStyle name="20% - Accent5 2 2 2" xfId="2772"/>
    <cellStyle name="20% - Accent5 2 3" xfId="84"/>
    <cellStyle name="20% - Accent5 2 3 2" xfId="2773"/>
    <cellStyle name="20% - Accent5 2 4" xfId="2771"/>
    <cellStyle name="20% - Accent5 3" xfId="85"/>
    <cellStyle name="20% - Accent5 3 2" xfId="2774"/>
    <cellStyle name="20% - Accent5 4" xfId="86"/>
    <cellStyle name="20% - Accent5 4 2" xfId="2775"/>
    <cellStyle name="20% - Accent5 5" xfId="87"/>
    <cellStyle name="20% - Accent5 5 2" xfId="2776"/>
    <cellStyle name="20% - Accent5 6" xfId="88"/>
    <cellStyle name="20% - Accent5 6 2" xfId="2777"/>
    <cellStyle name="20% - Accent5 7" xfId="89"/>
    <cellStyle name="20% - Accent5 7 2" xfId="2778"/>
    <cellStyle name="20% - Accent5 8" xfId="90"/>
    <cellStyle name="20% - Accent5 8 2" xfId="2779"/>
    <cellStyle name="20% - Accent5 9" xfId="91"/>
    <cellStyle name="20% - Accent5 9 2" xfId="2780"/>
    <cellStyle name="20% - Accent6" xfId="92" builtinId="50" customBuiltin="1"/>
    <cellStyle name="20% - Accent6 10" xfId="93"/>
    <cellStyle name="20% - Accent6 10 2" xfId="2781"/>
    <cellStyle name="20% - Accent6 11" xfId="94"/>
    <cellStyle name="20% - Accent6 11 2" xfId="2782"/>
    <cellStyle name="20% - Accent6 12" xfId="95"/>
    <cellStyle name="20% - Accent6 12 2" xfId="2783"/>
    <cellStyle name="20% - Accent6 13" xfId="96"/>
    <cellStyle name="20% - Accent6 13 2" xfId="2784"/>
    <cellStyle name="20% - Accent6 14" xfId="97"/>
    <cellStyle name="20% - Accent6 14 2" xfId="2785"/>
    <cellStyle name="20% - Accent6 15" xfId="98"/>
    <cellStyle name="20% - Accent6 15 2" xfId="2786"/>
    <cellStyle name="20% - Accent6 16" xfId="99"/>
    <cellStyle name="20% - Accent6 16 2" xfId="2787"/>
    <cellStyle name="20% - Accent6 17" xfId="2683"/>
    <cellStyle name="20% - Accent6 2" xfId="100"/>
    <cellStyle name="20% - Accent6 2 2" xfId="101"/>
    <cellStyle name="20% - Accent6 2 2 2" xfId="2789"/>
    <cellStyle name="20% - Accent6 2 3" xfId="102"/>
    <cellStyle name="20% - Accent6 2 3 2" xfId="2790"/>
    <cellStyle name="20% - Accent6 2 4" xfId="2788"/>
    <cellStyle name="20% - Accent6 3" xfId="103"/>
    <cellStyle name="20% - Accent6 3 2" xfId="2791"/>
    <cellStyle name="20% - Accent6 4" xfId="104"/>
    <cellStyle name="20% - Accent6 4 2" xfId="2792"/>
    <cellStyle name="20% - Accent6 5" xfId="105"/>
    <cellStyle name="20% - Accent6 5 2" xfId="2793"/>
    <cellStyle name="20% - Accent6 6" xfId="106"/>
    <cellStyle name="20% - Accent6 6 2" xfId="2794"/>
    <cellStyle name="20% - Accent6 7" xfId="107"/>
    <cellStyle name="20% - Accent6 7 2" xfId="2795"/>
    <cellStyle name="20% - Accent6 8" xfId="108"/>
    <cellStyle name="20% - Accent6 8 2" xfId="2796"/>
    <cellStyle name="20% - Accent6 9" xfId="109"/>
    <cellStyle name="20% - Accent6 9 2" xfId="2797"/>
    <cellStyle name="40% - Accent1" xfId="110" builtinId="31" customBuiltin="1"/>
    <cellStyle name="40% - Accent1 10" xfId="111"/>
    <cellStyle name="40% - Accent1 10 2" xfId="2798"/>
    <cellStyle name="40% - Accent1 11" xfId="112"/>
    <cellStyle name="40% - Accent1 11 2" xfId="2799"/>
    <cellStyle name="40% - Accent1 12" xfId="113"/>
    <cellStyle name="40% - Accent1 12 2" xfId="2800"/>
    <cellStyle name="40% - Accent1 13" xfId="114"/>
    <cellStyle name="40% - Accent1 13 2" xfId="2801"/>
    <cellStyle name="40% - Accent1 14" xfId="115"/>
    <cellStyle name="40% - Accent1 14 2" xfId="2802"/>
    <cellStyle name="40% - Accent1 15" xfId="116"/>
    <cellStyle name="40% - Accent1 15 2" xfId="2803"/>
    <cellStyle name="40% - Accent1 16" xfId="117"/>
    <cellStyle name="40% - Accent1 16 2" xfId="2804"/>
    <cellStyle name="40% - Accent1 17" xfId="2684"/>
    <cellStyle name="40% - Accent1 2" xfId="118"/>
    <cellStyle name="40% - Accent1 2 2" xfId="119"/>
    <cellStyle name="40% - Accent1 2 2 2" xfId="2806"/>
    <cellStyle name="40% - Accent1 2 3" xfId="120"/>
    <cellStyle name="40% - Accent1 2 3 2" xfId="2807"/>
    <cellStyle name="40% - Accent1 2 4" xfId="2805"/>
    <cellStyle name="40% - Accent1 3" xfId="121"/>
    <cellStyle name="40% - Accent1 3 2" xfId="2808"/>
    <cellStyle name="40% - Accent1 4" xfId="122"/>
    <cellStyle name="40% - Accent1 4 2" xfId="2809"/>
    <cellStyle name="40% - Accent1 5" xfId="123"/>
    <cellStyle name="40% - Accent1 5 2" xfId="2810"/>
    <cellStyle name="40% - Accent1 6" xfId="124"/>
    <cellStyle name="40% - Accent1 6 2" xfId="2811"/>
    <cellStyle name="40% - Accent1 7" xfId="125"/>
    <cellStyle name="40% - Accent1 7 2" xfId="2812"/>
    <cellStyle name="40% - Accent1 8" xfId="126"/>
    <cellStyle name="40% - Accent1 8 2" xfId="2813"/>
    <cellStyle name="40% - Accent1 9" xfId="127"/>
    <cellStyle name="40% - Accent1 9 2" xfId="2814"/>
    <cellStyle name="40% - Accent2" xfId="128" builtinId="35" customBuiltin="1"/>
    <cellStyle name="40% - Accent2 10" xfId="129"/>
    <cellStyle name="40% - Accent2 10 2" xfId="2815"/>
    <cellStyle name="40% - Accent2 11" xfId="130"/>
    <cellStyle name="40% - Accent2 11 2" xfId="2816"/>
    <cellStyle name="40% - Accent2 12" xfId="131"/>
    <cellStyle name="40% - Accent2 12 2" xfId="2817"/>
    <cellStyle name="40% - Accent2 13" xfId="132"/>
    <cellStyle name="40% - Accent2 13 2" xfId="2818"/>
    <cellStyle name="40% - Accent2 14" xfId="133"/>
    <cellStyle name="40% - Accent2 14 2" xfId="2819"/>
    <cellStyle name="40% - Accent2 15" xfId="134"/>
    <cellStyle name="40% - Accent2 15 2" xfId="2820"/>
    <cellStyle name="40% - Accent2 16" xfId="135"/>
    <cellStyle name="40% - Accent2 16 2" xfId="2821"/>
    <cellStyle name="40% - Accent2 17" xfId="2685"/>
    <cellStyle name="40% - Accent2 2" xfId="136"/>
    <cellStyle name="40% - Accent2 2 2" xfId="137"/>
    <cellStyle name="40% - Accent2 2 2 2" xfId="2823"/>
    <cellStyle name="40% - Accent2 2 3" xfId="138"/>
    <cellStyle name="40% - Accent2 2 3 2" xfId="2824"/>
    <cellStyle name="40% - Accent2 2 4" xfId="2822"/>
    <cellStyle name="40% - Accent2 3" xfId="139"/>
    <cellStyle name="40% - Accent2 3 2" xfId="2825"/>
    <cellStyle name="40% - Accent2 4" xfId="140"/>
    <cellStyle name="40% - Accent2 4 2" xfId="2826"/>
    <cellStyle name="40% - Accent2 5" xfId="141"/>
    <cellStyle name="40% - Accent2 5 2" xfId="2827"/>
    <cellStyle name="40% - Accent2 6" xfId="142"/>
    <cellStyle name="40% - Accent2 6 2" xfId="2828"/>
    <cellStyle name="40% - Accent2 7" xfId="143"/>
    <cellStyle name="40% - Accent2 7 2" xfId="2829"/>
    <cellStyle name="40% - Accent2 8" xfId="144"/>
    <cellStyle name="40% - Accent2 8 2" xfId="2830"/>
    <cellStyle name="40% - Accent2 9" xfId="145"/>
    <cellStyle name="40% - Accent2 9 2" xfId="2831"/>
    <cellStyle name="40% - Accent3" xfId="146" builtinId="39" customBuiltin="1"/>
    <cellStyle name="40% - Accent3 10" xfId="147"/>
    <cellStyle name="40% - Accent3 10 2" xfId="2832"/>
    <cellStyle name="40% - Accent3 11" xfId="148"/>
    <cellStyle name="40% - Accent3 11 2" xfId="2833"/>
    <cellStyle name="40% - Accent3 12" xfId="149"/>
    <cellStyle name="40% - Accent3 12 2" xfId="2834"/>
    <cellStyle name="40% - Accent3 13" xfId="150"/>
    <cellStyle name="40% - Accent3 13 2" xfId="2835"/>
    <cellStyle name="40% - Accent3 14" xfId="151"/>
    <cellStyle name="40% - Accent3 14 2" xfId="2836"/>
    <cellStyle name="40% - Accent3 15" xfId="152"/>
    <cellStyle name="40% - Accent3 15 2" xfId="2837"/>
    <cellStyle name="40% - Accent3 16" xfId="153"/>
    <cellStyle name="40% - Accent3 16 2" xfId="2838"/>
    <cellStyle name="40% - Accent3 17" xfId="2686"/>
    <cellStyle name="40% - Accent3 2" xfId="154"/>
    <cellStyle name="40% - Accent3 2 2" xfId="155"/>
    <cellStyle name="40% - Accent3 2 2 2" xfId="2840"/>
    <cellStyle name="40% - Accent3 2 3" xfId="156"/>
    <cellStyle name="40% - Accent3 2 3 2" xfId="2841"/>
    <cellStyle name="40% - Accent3 2 4" xfId="2839"/>
    <cellStyle name="40% - Accent3 3" xfId="157"/>
    <cellStyle name="40% - Accent3 3 2" xfId="2842"/>
    <cellStyle name="40% - Accent3 4" xfId="158"/>
    <cellStyle name="40% - Accent3 4 2" xfId="2843"/>
    <cellStyle name="40% - Accent3 5" xfId="159"/>
    <cellStyle name="40% - Accent3 5 2" xfId="2844"/>
    <cellStyle name="40% - Accent3 6" xfId="160"/>
    <cellStyle name="40% - Accent3 6 2" xfId="2845"/>
    <cellStyle name="40% - Accent3 7" xfId="161"/>
    <cellStyle name="40% - Accent3 7 2" xfId="2846"/>
    <cellStyle name="40% - Accent3 8" xfId="162"/>
    <cellStyle name="40% - Accent3 8 2" xfId="2847"/>
    <cellStyle name="40% - Accent3 9" xfId="163"/>
    <cellStyle name="40% - Accent3 9 2" xfId="2848"/>
    <cellStyle name="40% - Accent4" xfId="164" builtinId="43" customBuiltin="1"/>
    <cellStyle name="40% - Accent4 10" xfId="165"/>
    <cellStyle name="40% - Accent4 10 2" xfId="2849"/>
    <cellStyle name="40% - Accent4 11" xfId="166"/>
    <cellStyle name="40% - Accent4 11 2" xfId="2850"/>
    <cellStyle name="40% - Accent4 12" xfId="167"/>
    <cellStyle name="40% - Accent4 12 2" xfId="2851"/>
    <cellStyle name="40% - Accent4 13" xfId="168"/>
    <cellStyle name="40% - Accent4 13 2" xfId="2852"/>
    <cellStyle name="40% - Accent4 14" xfId="169"/>
    <cellStyle name="40% - Accent4 14 2" xfId="2853"/>
    <cellStyle name="40% - Accent4 15" xfId="170"/>
    <cellStyle name="40% - Accent4 15 2" xfId="2854"/>
    <cellStyle name="40% - Accent4 16" xfId="171"/>
    <cellStyle name="40% - Accent4 16 2" xfId="2855"/>
    <cellStyle name="40% - Accent4 17" xfId="2687"/>
    <cellStyle name="40% - Accent4 2" xfId="172"/>
    <cellStyle name="40% - Accent4 2 2" xfId="173"/>
    <cellStyle name="40% - Accent4 2 2 2" xfId="2857"/>
    <cellStyle name="40% - Accent4 2 3" xfId="174"/>
    <cellStyle name="40% - Accent4 2 3 2" xfId="2858"/>
    <cellStyle name="40% - Accent4 2 4" xfId="2856"/>
    <cellStyle name="40% - Accent4 3" xfId="175"/>
    <cellStyle name="40% - Accent4 3 2" xfId="2859"/>
    <cellStyle name="40% - Accent4 4" xfId="176"/>
    <cellStyle name="40% - Accent4 4 2" xfId="2860"/>
    <cellStyle name="40% - Accent4 5" xfId="177"/>
    <cellStyle name="40% - Accent4 5 2" xfId="2861"/>
    <cellStyle name="40% - Accent4 6" xfId="178"/>
    <cellStyle name="40% - Accent4 6 2" xfId="2862"/>
    <cellStyle name="40% - Accent4 7" xfId="179"/>
    <cellStyle name="40% - Accent4 7 2" xfId="2863"/>
    <cellStyle name="40% - Accent4 8" xfId="180"/>
    <cellStyle name="40% - Accent4 8 2" xfId="2864"/>
    <cellStyle name="40% - Accent4 9" xfId="181"/>
    <cellStyle name="40% - Accent4 9 2" xfId="2865"/>
    <cellStyle name="40% - Accent5" xfId="182" builtinId="47" customBuiltin="1"/>
    <cellStyle name="40% - Accent5 10" xfId="183"/>
    <cellStyle name="40% - Accent5 10 2" xfId="2866"/>
    <cellStyle name="40% - Accent5 11" xfId="184"/>
    <cellStyle name="40% - Accent5 11 2" xfId="2867"/>
    <cellStyle name="40% - Accent5 12" xfId="185"/>
    <cellStyle name="40% - Accent5 12 2" xfId="2868"/>
    <cellStyle name="40% - Accent5 13" xfId="186"/>
    <cellStyle name="40% - Accent5 13 2" xfId="2869"/>
    <cellStyle name="40% - Accent5 14" xfId="187"/>
    <cellStyle name="40% - Accent5 14 2" xfId="2870"/>
    <cellStyle name="40% - Accent5 15" xfId="188"/>
    <cellStyle name="40% - Accent5 15 2" xfId="2871"/>
    <cellStyle name="40% - Accent5 16" xfId="189"/>
    <cellStyle name="40% - Accent5 16 2" xfId="2872"/>
    <cellStyle name="40% - Accent5 17" xfId="2688"/>
    <cellStyle name="40% - Accent5 2" xfId="190"/>
    <cellStyle name="40% - Accent5 2 2" xfId="191"/>
    <cellStyle name="40% - Accent5 2 2 2" xfId="2874"/>
    <cellStyle name="40% - Accent5 2 3" xfId="192"/>
    <cellStyle name="40% - Accent5 2 3 2" xfId="2875"/>
    <cellStyle name="40% - Accent5 2 4" xfId="2873"/>
    <cellStyle name="40% - Accent5 3" xfId="193"/>
    <cellStyle name="40% - Accent5 3 2" xfId="2876"/>
    <cellStyle name="40% - Accent5 4" xfId="194"/>
    <cellStyle name="40% - Accent5 4 2" xfId="2877"/>
    <cellStyle name="40% - Accent5 5" xfId="195"/>
    <cellStyle name="40% - Accent5 5 2" xfId="2878"/>
    <cellStyle name="40% - Accent5 6" xfId="196"/>
    <cellStyle name="40% - Accent5 6 2" xfId="2879"/>
    <cellStyle name="40% - Accent5 7" xfId="197"/>
    <cellStyle name="40% - Accent5 7 2" xfId="2880"/>
    <cellStyle name="40% - Accent5 8" xfId="198"/>
    <cellStyle name="40% - Accent5 8 2" xfId="2881"/>
    <cellStyle name="40% - Accent5 9" xfId="199"/>
    <cellStyle name="40% - Accent5 9 2" xfId="2882"/>
    <cellStyle name="40% - Accent6" xfId="200" builtinId="51" customBuiltin="1"/>
    <cellStyle name="40% - Accent6 10" xfId="201"/>
    <cellStyle name="40% - Accent6 10 2" xfId="2883"/>
    <cellStyle name="40% - Accent6 11" xfId="202"/>
    <cellStyle name="40% - Accent6 11 2" xfId="2884"/>
    <cellStyle name="40% - Accent6 12" xfId="203"/>
    <cellStyle name="40% - Accent6 12 2" xfId="2885"/>
    <cellStyle name="40% - Accent6 13" xfId="204"/>
    <cellStyle name="40% - Accent6 13 2" xfId="2886"/>
    <cellStyle name="40% - Accent6 14" xfId="205"/>
    <cellStyle name="40% - Accent6 14 2" xfId="2887"/>
    <cellStyle name="40% - Accent6 15" xfId="206"/>
    <cellStyle name="40% - Accent6 15 2" xfId="2888"/>
    <cellStyle name="40% - Accent6 16" xfId="207"/>
    <cellStyle name="40% - Accent6 16 2" xfId="2889"/>
    <cellStyle name="40% - Accent6 17" xfId="2689"/>
    <cellStyle name="40% - Accent6 2" xfId="208"/>
    <cellStyle name="40% - Accent6 2 2" xfId="209"/>
    <cellStyle name="40% - Accent6 2 2 2" xfId="2891"/>
    <cellStyle name="40% - Accent6 2 3" xfId="210"/>
    <cellStyle name="40% - Accent6 2 3 2" xfId="2892"/>
    <cellStyle name="40% - Accent6 2 4" xfId="2890"/>
    <cellStyle name="40% - Accent6 3" xfId="211"/>
    <cellStyle name="40% - Accent6 3 2" xfId="2893"/>
    <cellStyle name="40% - Accent6 4" xfId="212"/>
    <cellStyle name="40% - Accent6 4 2" xfId="2894"/>
    <cellStyle name="40% - Accent6 5" xfId="213"/>
    <cellStyle name="40% - Accent6 5 2" xfId="2895"/>
    <cellStyle name="40% - Accent6 6" xfId="214"/>
    <cellStyle name="40% - Accent6 6 2" xfId="2896"/>
    <cellStyle name="40% - Accent6 7" xfId="215"/>
    <cellStyle name="40% - Accent6 7 2" xfId="2897"/>
    <cellStyle name="40% - Accent6 8" xfId="216"/>
    <cellStyle name="40% - Accent6 8 2" xfId="2898"/>
    <cellStyle name="40% - Accent6 9" xfId="217"/>
    <cellStyle name="40% - Accent6 9 2" xfId="2899"/>
    <cellStyle name="60% - Accent1" xfId="218" builtinId="32" customBuiltin="1"/>
    <cellStyle name="60% - Accent1 10" xfId="219"/>
    <cellStyle name="60% - Accent1 11" xfId="220"/>
    <cellStyle name="60% - Accent1 12" xfId="221"/>
    <cellStyle name="60% - Accent1 13" xfId="222"/>
    <cellStyle name="60% - Accent1 14" xfId="223"/>
    <cellStyle name="60% - Accent1 15" xfId="224"/>
    <cellStyle name="60% - Accent1 16" xfId="225"/>
    <cellStyle name="60% - Accent1 2" xfId="226"/>
    <cellStyle name="60% - Accent1 2 2" xfId="227"/>
    <cellStyle name="60% - Accent1 2 3" xfId="228"/>
    <cellStyle name="60% - Accent1 3" xfId="229"/>
    <cellStyle name="60% - Accent1 4" xfId="230"/>
    <cellStyle name="60% - Accent1 5" xfId="231"/>
    <cellStyle name="60% - Accent1 6" xfId="232"/>
    <cellStyle name="60% - Accent1 7" xfId="233"/>
    <cellStyle name="60% - Accent1 8" xfId="234"/>
    <cellStyle name="60% - Accent1 9" xfId="235"/>
    <cellStyle name="60% - Accent2" xfId="236" builtinId="36" customBuiltin="1"/>
    <cellStyle name="60% - Accent2 10" xfId="237"/>
    <cellStyle name="60% - Accent2 11" xfId="238"/>
    <cellStyle name="60% - Accent2 12" xfId="239"/>
    <cellStyle name="60% - Accent2 13" xfId="240"/>
    <cellStyle name="60% - Accent2 14" xfId="241"/>
    <cellStyle name="60% - Accent2 15" xfId="242"/>
    <cellStyle name="60% - Accent2 16" xfId="243"/>
    <cellStyle name="60% - Accent2 2" xfId="244"/>
    <cellStyle name="60% - Accent2 2 2" xfId="245"/>
    <cellStyle name="60% - Accent2 2 3" xfId="246"/>
    <cellStyle name="60% - Accent2 3" xfId="247"/>
    <cellStyle name="60% - Accent2 4" xfId="248"/>
    <cellStyle name="60% - Accent2 5" xfId="249"/>
    <cellStyle name="60% - Accent2 6" xfId="250"/>
    <cellStyle name="60% - Accent2 7" xfId="251"/>
    <cellStyle name="60% - Accent2 8" xfId="252"/>
    <cellStyle name="60% - Accent2 9" xfId="253"/>
    <cellStyle name="60% - Accent3" xfId="254" builtinId="40" customBuiltin="1"/>
    <cellStyle name="60% - Accent3 10" xfId="255"/>
    <cellStyle name="60% - Accent3 11" xfId="256"/>
    <cellStyle name="60% - Accent3 12" xfId="257"/>
    <cellStyle name="60% - Accent3 13" xfId="258"/>
    <cellStyle name="60% - Accent3 14" xfId="259"/>
    <cellStyle name="60% - Accent3 15" xfId="260"/>
    <cellStyle name="60% - Accent3 16" xfId="261"/>
    <cellStyle name="60% - Accent3 2" xfId="262"/>
    <cellStyle name="60% - Accent3 2 2" xfId="263"/>
    <cellStyle name="60% - Accent3 2 3" xfId="264"/>
    <cellStyle name="60% - Accent3 3" xfId="265"/>
    <cellStyle name="60% - Accent3 4" xfId="266"/>
    <cellStyle name="60% - Accent3 5" xfId="267"/>
    <cellStyle name="60% - Accent3 6" xfId="268"/>
    <cellStyle name="60% - Accent3 7" xfId="269"/>
    <cellStyle name="60% - Accent3 8" xfId="270"/>
    <cellStyle name="60% - Accent3 9" xfId="271"/>
    <cellStyle name="60% - Accent4" xfId="272" builtinId="44" customBuiltin="1"/>
    <cellStyle name="60% - Accent4 10" xfId="273"/>
    <cellStyle name="60% - Accent4 11" xfId="274"/>
    <cellStyle name="60% - Accent4 12" xfId="275"/>
    <cellStyle name="60% - Accent4 13" xfId="276"/>
    <cellStyle name="60% - Accent4 14" xfId="277"/>
    <cellStyle name="60% - Accent4 15" xfId="278"/>
    <cellStyle name="60% - Accent4 16" xfId="279"/>
    <cellStyle name="60% - Accent4 2" xfId="280"/>
    <cellStyle name="60% - Accent4 2 2" xfId="281"/>
    <cellStyle name="60% - Accent4 2 3" xfId="282"/>
    <cellStyle name="60% - Accent4 3" xfId="283"/>
    <cellStyle name="60% - Accent4 4" xfId="284"/>
    <cellStyle name="60% - Accent4 5" xfId="285"/>
    <cellStyle name="60% - Accent4 6" xfId="286"/>
    <cellStyle name="60% - Accent4 7" xfId="287"/>
    <cellStyle name="60% - Accent4 8" xfId="288"/>
    <cellStyle name="60% - Accent4 9" xfId="289"/>
    <cellStyle name="60% - Accent5" xfId="290" builtinId="48" customBuiltin="1"/>
    <cellStyle name="60% - Accent5 10" xfId="291"/>
    <cellStyle name="60% - Accent5 11" xfId="292"/>
    <cellStyle name="60% - Accent5 12" xfId="293"/>
    <cellStyle name="60% - Accent5 13" xfId="294"/>
    <cellStyle name="60% - Accent5 14" xfId="295"/>
    <cellStyle name="60% - Accent5 15" xfId="296"/>
    <cellStyle name="60% - Accent5 16" xfId="297"/>
    <cellStyle name="60% - Accent5 2" xfId="298"/>
    <cellStyle name="60% - Accent5 2 2" xfId="299"/>
    <cellStyle name="60% - Accent5 2 3" xfId="300"/>
    <cellStyle name="60% - Accent5 3" xfId="301"/>
    <cellStyle name="60% - Accent5 4" xfId="302"/>
    <cellStyle name="60% - Accent5 5" xfId="303"/>
    <cellStyle name="60% - Accent5 6" xfId="304"/>
    <cellStyle name="60% - Accent5 7" xfId="305"/>
    <cellStyle name="60% - Accent5 8" xfId="306"/>
    <cellStyle name="60% - Accent5 9" xfId="307"/>
    <cellStyle name="60% - Accent6" xfId="308" builtinId="52" customBuiltin="1"/>
    <cellStyle name="60% - Accent6 10" xfId="309"/>
    <cellStyle name="60% - Accent6 11" xfId="310"/>
    <cellStyle name="60% - Accent6 12" xfId="311"/>
    <cellStyle name="60% - Accent6 13" xfId="312"/>
    <cellStyle name="60% - Accent6 14" xfId="313"/>
    <cellStyle name="60% - Accent6 15" xfId="314"/>
    <cellStyle name="60% - Accent6 16" xfId="315"/>
    <cellStyle name="60% - Accent6 2" xfId="316"/>
    <cellStyle name="60% - Accent6 2 2" xfId="317"/>
    <cellStyle name="60% - Accent6 2 3" xfId="318"/>
    <cellStyle name="60% - Accent6 3" xfId="319"/>
    <cellStyle name="60% - Accent6 4" xfId="320"/>
    <cellStyle name="60% - Accent6 5" xfId="321"/>
    <cellStyle name="60% - Accent6 6" xfId="322"/>
    <cellStyle name="60% - Accent6 7" xfId="323"/>
    <cellStyle name="60% - Accent6 8" xfId="324"/>
    <cellStyle name="60% - Accent6 9" xfId="325"/>
    <cellStyle name="Accent1" xfId="326" builtinId="29" customBuiltin="1"/>
    <cellStyle name="Accent1 10" xfId="327"/>
    <cellStyle name="Accent1 11" xfId="328"/>
    <cellStyle name="Accent1 12" xfId="329"/>
    <cellStyle name="Accent1 13" xfId="330"/>
    <cellStyle name="Accent1 14" xfId="331"/>
    <cellStyle name="Accent1 15" xfId="332"/>
    <cellStyle name="Accent1 16" xfId="333"/>
    <cellStyle name="Accent1 2" xfId="334"/>
    <cellStyle name="Accent1 2 2" xfId="335"/>
    <cellStyle name="Accent1 2 3" xfId="336"/>
    <cellStyle name="Accent1 3" xfId="337"/>
    <cellStyle name="Accent1 4" xfId="338"/>
    <cellStyle name="Accent1 5" xfId="339"/>
    <cellStyle name="Accent1 6" xfId="340"/>
    <cellStyle name="Accent1 7" xfId="341"/>
    <cellStyle name="Accent1 8" xfId="342"/>
    <cellStyle name="Accent1 9" xfId="343"/>
    <cellStyle name="Accent2" xfId="344" builtinId="33" customBuiltin="1"/>
    <cellStyle name="Accent2 10" xfId="345"/>
    <cellStyle name="Accent2 11" xfId="346"/>
    <cellStyle name="Accent2 12" xfId="347"/>
    <cellStyle name="Accent2 13" xfId="348"/>
    <cellStyle name="Accent2 14" xfId="349"/>
    <cellStyle name="Accent2 15" xfId="350"/>
    <cellStyle name="Accent2 16" xfId="351"/>
    <cellStyle name="Accent2 2" xfId="352"/>
    <cellStyle name="Accent2 2 2" xfId="353"/>
    <cellStyle name="Accent2 2 3" xfId="354"/>
    <cellStyle name="Accent2 3" xfId="355"/>
    <cellStyle name="Accent2 4" xfId="356"/>
    <cellStyle name="Accent2 5" xfId="357"/>
    <cellStyle name="Accent2 6" xfId="358"/>
    <cellStyle name="Accent2 7" xfId="359"/>
    <cellStyle name="Accent2 8" xfId="360"/>
    <cellStyle name="Accent2 9" xfId="361"/>
    <cellStyle name="Accent3" xfId="362" builtinId="37" customBuiltin="1"/>
    <cellStyle name="Accent3 10" xfId="363"/>
    <cellStyle name="Accent3 11" xfId="364"/>
    <cellStyle name="Accent3 12" xfId="365"/>
    <cellStyle name="Accent3 13" xfId="366"/>
    <cellStyle name="Accent3 14" xfId="367"/>
    <cellStyle name="Accent3 15" xfId="368"/>
    <cellStyle name="Accent3 16" xfId="369"/>
    <cellStyle name="Accent3 2" xfId="370"/>
    <cellStyle name="Accent3 2 2" xfId="371"/>
    <cellStyle name="Accent3 2 3" xfId="372"/>
    <cellStyle name="Accent3 3" xfId="373"/>
    <cellStyle name="Accent3 4" xfId="374"/>
    <cellStyle name="Accent3 5" xfId="375"/>
    <cellStyle name="Accent3 6" xfId="376"/>
    <cellStyle name="Accent3 7" xfId="377"/>
    <cellStyle name="Accent3 8" xfId="378"/>
    <cellStyle name="Accent3 9" xfId="379"/>
    <cellStyle name="Accent4" xfId="380" builtinId="41" customBuiltin="1"/>
    <cellStyle name="Accent4 10" xfId="381"/>
    <cellStyle name="Accent4 11" xfId="382"/>
    <cellStyle name="Accent4 12" xfId="383"/>
    <cellStyle name="Accent4 13" xfId="384"/>
    <cellStyle name="Accent4 14" xfId="385"/>
    <cellStyle name="Accent4 15" xfId="386"/>
    <cellStyle name="Accent4 16" xfId="387"/>
    <cellStyle name="Accent4 2" xfId="388"/>
    <cellStyle name="Accent4 2 2" xfId="389"/>
    <cellStyle name="Accent4 2 3" xfId="390"/>
    <cellStyle name="Accent4 3" xfId="391"/>
    <cellStyle name="Accent4 4" xfId="392"/>
    <cellStyle name="Accent4 5" xfId="393"/>
    <cellStyle name="Accent4 6" xfId="394"/>
    <cellStyle name="Accent4 7" xfId="395"/>
    <cellStyle name="Accent4 8" xfId="396"/>
    <cellStyle name="Accent4 9" xfId="397"/>
    <cellStyle name="Accent5" xfId="398" builtinId="45" customBuiltin="1"/>
    <cellStyle name="Accent5 10" xfId="399"/>
    <cellStyle name="Accent5 11" xfId="400"/>
    <cellStyle name="Accent5 12" xfId="401"/>
    <cellStyle name="Accent5 13" xfId="402"/>
    <cellStyle name="Accent5 14" xfId="403"/>
    <cellStyle name="Accent5 15" xfId="404"/>
    <cellStyle name="Accent5 16" xfId="405"/>
    <cellStyle name="Accent5 2" xfId="406"/>
    <cellStyle name="Accent5 2 2" xfId="407"/>
    <cellStyle name="Accent5 2 3" xfId="408"/>
    <cellStyle name="Accent5 3" xfId="409"/>
    <cellStyle name="Accent5 4" xfId="410"/>
    <cellStyle name="Accent5 5" xfId="411"/>
    <cellStyle name="Accent5 6" xfId="412"/>
    <cellStyle name="Accent5 7" xfId="413"/>
    <cellStyle name="Accent5 8" xfId="414"/>
    <cellStyle name="Accent5 9" xfId="415"/>
    <cellStyle name="Accent6" xfId="416" builtinId="49" customBuiltin="1"/>
    <cellStyle name="Accent6 10" xfId="417"/>
    <cellStyle name="Accent6 11" xfId="418"/>
    <cellStyle name="Accent6 12" xfId="419"/>
    <cellStyle name="Accent6 13" xfId="420"/>
    <cellStyle name="Accent6 14" xfId="421"/>
    <cellStyle name="Accent6 15" xfId="422"/>
    <cellStyle name="Accent6 16" xfId="423"/>
    <cellStyle name="Accent6 2" xfId="424"/>
    <cellStyle name="Accent6 2 2" xfId="425"/>
    <cellStyle name="Accent6 2 3" xfId="426"/>
    <cellStyle name="Accent6 3" xfId="427"/>
    <cellStyle name="Accent6 4" xfId="428"/>
    <cellStyle name="Accent6 5" xfId="429"/>
    <cellStyle name="Accent6 6" xfId="430"/>
    <cellStyle name="Accent6 7" xfId="431"/>
    <cellStyle name="Accent6 8" xfId="432"/>
    <cellStyle name="Accent6 9" xfId="433"/>
    <cellStyle name="Bad" xfId="434" builtinId="27" customBuiltin="1"/>
    <cellStyle name="Bad 10" xfId="435"/>
    <cellStyle name="Bad 11" xfId="436"/>
    <cellStyle name="Bad 12" xfId="437"/>
    <cellStyle name="Bad 13" xfId="438"/>
    <cellStyle name="Bad 14" xfId="439"/>
    <cellStyle name="Bad 15" xfId="440"/>
    <cellStyle name="Bad 16" xfId="441"/>
    <cellStyle name="Bad 2" xfId="442"/>
    <cellStyle name="Bad 2 2" xfId="443"/>
    <cellStyle name="Bad 2 3" xfId="444"/>
    <cellStyle name="Bad 3" xfId="445"/>
    <cellStyle name="Bad 4" xfId="446"/>
    <cellStyle name="Bad 5" xfId="447"/>
    <cellStyle name="Bad 6" xfId="448"/>
    <cellStyle name="Bad 7" xfId="449"/>
    <cellStyle name="Bad 8" xfId="450"/>
    <cellStyle name="Bad 9" xfId="451"/>
    <cellStyle name="Calc Currency (0)" xfId="452"/>
    <cellStyle name="Calc Currency (2)" xfId="453"/>
    <cellStyle name="Calc Currency (2) 2" xfId="454"/>
    <cellStyle name="Calc Percent (0)" xfId="455"/>
    <cellStyle name="Calc Percent (0) 2" xfId="456"/>
    <cellStyle name="Calc Percent (1)" xfId="457"/>
    <cellStyle name="Calc Percent (1) 2" xfId="458"/>
    <cellStyle name="Calc Percent (2)" xfId="459"/>
    <cellStyle name="Calc Percent (2) 2" xfId="460"/>
    <cellStyle name="Calc Units (0)" xfId="461"/>
    <cellStyle name="Calc Units (0) 2" xfId="462"/>
    <cellStyle name="Calc Units (1)" xfId="463"/>
    <cellStyle name="Calc Units (1) 2" xfId="464"/>
    <cellStyle name="Calc Units (2)" xfId="465"/>
    <cellStyle name="Calc Units (2) 2" xfId="466"/>
    <cellStyle name="Calculation" xfId="467" builtinId="22" customBuiltin="1"/>
    <cellStyle name="Calculation 10" xfId="468"/>
    <cellStyle name="Calculation 10 2" xfId="469"/>
    <cellStyle name="Calculation 10 2 2" xfId="3899"/>
    <cellStyle name="Calculation 10 2 3" xfId="4460"/>
    <cellStyle name="Calculation 10 3" xfId="3682"/>
    <cellStyle name="Calculation 10 4" xfId="3591"/>
    <cellStyle name="Calculation 10 5" xfId="4459"/>
    <cellStyle name="Calculation 10 6" xfId="4502"/>
    <cellStyle name="Calculation 10 7" xfId="4660"/>
    <cellStyle name="Calculation 10 8" xfId="4487"/>
    <cellStyle name="Calculation 11" xfId="470"/>
    <cellStyle name="Calculation 11 2" xfId="471"/>
    <cellStyle name="Calculation 11 2 2" xfId="3900"/>
    <cellStyle name="Calculation 11 2 3" xfId="4756"/>
    <cellStyle name="Calculation 11 3" xfId="3681"/>
    <cellStyle name="Calculation 11 4" xfId="3592"/>
    <cellStyle name="Calculation 11 5" xfId="4755"/>
    <cellStyle name="Calculation 11 6" xfId="4503"/>
    <cellStyle name="Calculation 11 7" xfId="4659"/>
    <cellStyle name="Calculation 11 8" xfId="4488"/>
    <cellStyle name="Calculation 12" xfId="472"/>
    <cellStyle name="Calculation 12 2" xfId="473"/>
    <cellStyle name="Calculation 12 2 2" xfId="3901"/>
    <cellStyle name="Calculation 12 2 3" xfId="4462"/>
    <cellStyle name="Calculation 12 3" xfId="3680"/>
    <cellStyle name="Calculation 12 4" xfId="3593"/>
    <cellStyle name="Calculation 12 5" xfId="4461"/>
    <cellStyle name="Calculation 12 6" xfId="4504"/>
    <cellStyle name="Calculation 12 7" xfId="4658"/>
    <cellStyle name="Calculation 12 8" xfId="4489"/>
    <cellStyle name="Calculation 13" xfId="474"/>
    <cellStyle name="Calculation 13 2" xfId="475"/>
    <cellStyle name="Calculation 13 2 2" xfId="3902"/>
    <cellStyle name="Calculation 13 2 3" xfId="4762"/>
    <cellStyle name="Calculation 13 3" xfId="3679"/>
    <cellStyle name="Calculation 13 4" xfId="3594"/>
    <cellStyle name="Calculation 13 5" xfId="4463"/>
    <cellStyle name="Calculation 13 6" xfId="4505"/>
    <cellStyle name="Calculation 13 7" xfId="4616"/>
    <cellStyle name="Calculation 13 8" xfId="4490"/>
    <cellStyle name="Calculation 14" xfId="476"/>
    <cellStyle name="Calculation 14 2" xfId="477"/>
    <cellStyle name="Calculation 14 2 2" xfId="3903"/>
    <cellStyle name="Calculation 14 2 3" xfId="4464"/>
    <cellStyle name="Calculation 14 3" xfId="3678"/>
    <cellStyle name="Calculation 14 4" xfId="3595"/>
    <cellStyle name="Calculation 14 5" xfId="4763"/>
    <cellStyle name="Calculation 14 6" xfId="4412"/>
    <cellStyle name="Calculation 14 7" xfId="4615"/>
    <cellStyle name="Calculation 14 8" xfId="4491"/>
    <cellStyle name="Calculation 15" xfId="478"/>
    <cellStyle name="Calculation 15 2" xfId="479"/>
    <cellStyle name="Calculation 15 2 2" xfId="3904"/>
    <cellStyle name="Calculation 15 2 3" xfId="4466"/>
    <cellStyle name="Calculation 15 3" xfId="3677"/>
    <cellStyle name="Calculation 15 4" xfId="3596"/>
    <cellStyle name="Calculation 15 5" xfId="4465"/>
    <cellStyle name="Calculation 15 6" xfId="4506"/>
    <cellStyle name="Calculation 15 7" xfId="4614"/>
    <cellStyle name="Calculation 15 8" xfId="4492"/>
    <cellStyle name="Calculation 16" xfId="480"/>
    <cellStyle name="Calculation 16 2" xfId="481"/>
    <cellStyle name="Calculation 16 2 2" xfId="3905"/>
    <cellStyle name="Calculation 16 2 3" xfId="4468"/>
    <cellStyle name="Calculation 16 3" xfId="3676"/>
    <cellStyle name="Calculation 16 4" xfId="3597"/>
    <cellStyle name="Calculation 16 5" xfId="4467"/>
    <cellStyle name="Calculation 16 6" xfId="4507"/>
    <cellStyle name="Calculation 16 7" xfId="4613"/>
    <cellStyle name="Calculation 16 8" xfId="4493"/>
    <cellStyle name="Calculation 17" xfId="3717"/>
    <cellStyle name="Calculation 18" xfId="3723"/>
    <cellStyle name="Calculation 19" xfId="4458"/>
    <cellStyle name="Calculation 2" xfId="482"/>
    <cellStyle name="Calculation 2 10" xfId="4494"/>
    <cellStyle name="Calculation 2 2" xfId="483"/>
    <cellStyle name="Calculation 2 2 2" xfId="484"/>
    <cellStyle name="Calculation 2 2 2 2" xfId="3906"/>
    <cellStyle name="Calculation 2 2 2 3" xfId="4471"/>
    <cellStyle name="Calculation 2 2 3" xfId="3674"/>
    <cellStyle name="Calculation 2 2 4" xfId="3599"/>
    <cellStyle name="Calculation 2 2 5" xfId="4470"/>
    <cellStyle name="Calculation 2 2 6" xfId="4509"/>
    <cellStyle name="Calculation 2 2 7" xfId="4611"/>
    <cellStyle name="Calculation 2 2 8" xfId="4495"/>
    <cellStyle name="Calculation 2 3" xfId="485"/>
    <cellStyle name="Calculation 2 3 2" xfId="486"/>
    <cellStyle name="Calculation 2 3 2 2" xfId="3907"/>
    <cellStyle name="Calculation 2 3 2 3" xfId="4403"/>
    <cellStyle name="Calculation 2 3 3" xfId="3673"/>
    <cellStyle name="Calculation 2 3 4" xfId="3600"/>
    <cellStyle name="Calculation 2 3 5" xfId="4761"/>
    <cellStyle name="Calculation 2 3 6" xfId="4510"/>
    <cellStyle name="Calculation 2 3 7" xfId="4610"/>
    <cellStyle name="Calculation 2 3 8" xfId="4496"/>
    <cellStyle name="Calculation 2 4" xfId="487"/>
    <cellStyle name="Calculation 2 4 2" xfId="3908"/>
    <cellStyle name="Calculation 2 4 3" xfId="4764"/>
    <cellStyle name="Calculation 2 5" xfId="3675"/>
    <cellStyle name="Calculation 2 6" xfId="3598"/>
    <cellStyle name="Calculation 2 7" xfId="4469"/>
    <cellStyle name="Calculation 2 8" xfId="4508"/>
    <cellStyle name="Calculation 2 9" xfId="4612"/>
    <cellStyle name="Calculation 20" xfId="4425"/>
    <cellStyle name="Calculation 21" xfId="4884"/>
    <cellStyle name="Calculation 22" xfId="5467"/>
    <cellStyle name="Calculation 3" xfId="488"/>
    <cellStyle name="Calculation 3 2" xfId="489"/>
    <cellStyle name="Calculation 3 2 2" xfId="3909"/>
    <cellStyle name="Calculation 3 2 3" xfId="4473"/>
    <cellStyle name="Calculation 3 3" xfId="3672"/>
    <cellStyle name="Calculation 3 4" xfId="3601"/>
    <cellStyle name="Calculation 3 5" xfId="4472"/>
    <cellStyle name="Calculation 3 6" xfId="4511"/>
    <cellStyle name="Calculation 3 7" xfId="4609"/>
    <cellStyle name="Calculation 3 8" xfId="4414"/>
    <cellStyle name="Calculation 4" xfId="490"/>
    <cellStyle name="Calculation 4 2" xfId="491"/>
    <cellStyle name="Calculation 4 2 2" xfId="3910"/>
    <cellStyle name="Calculation 4 2 3" xfId="4475"/>
    <cellStyle name="Calculation 4 3" xfId="3671"/>
    <cellStyle name="Calculation 4 4" xfId="3602"/>
    <cellStyle name="Calculation 4 5" xfId="4474"/>
    <cellStyle name="Calculation 4 6" xfId="4512"/>
    <cellStyle name="Calculation 4 7" xfId="4608"/>
    <cellStyle name="Calculation 4 8" xfId="4497"/>
    <cellStyle name="Calculation 5" xfId="492"/>
    <cellStyle name="Calculation 5 2" xfId="493"/>
    <cellStyle name="Calculation 5 2 2" xfId="3911"/>
    <cellStyle name="Calculation 5 2 3" xfId="4477"/>
    <cellStyle name="Calculation 5 3" xfId="3670"/>
    <cellStyle name="Calculation 5 4" xfId="3603"/>
    <cellStyle name="Calculation 5 5" xfId="4476"/>
    <cellStyle name="Calculation 5 6" xfId="4513"/>
    <cellStyle name="Calculation 5 7" xfId="4607"/>
    <cellStyle name="Calculation 5 8" xfId="4498"/>
    <cellStyle name="Calculation 6" xfId="494"/>
    <cellStyle name="Calculation 6 2" xfId="495"/>
    <cellStyle name="Calculation 6 2 2" xfId="3912"/>
    <cellStyle name="Calculation 6 2 3" xfId="4479"/>
    <cellStyle name="Calculation 6 3" xfId="3669"/>
    <cellStyle name="Calculation 6 4" xfId="3604"/>
    <cellStyle name="Calculation 6 5" xfId="4478"/>
    <cellStyle name="Calculation 6 6" xfId="4514"/>
    <cellStyle name="Calculation 6 7" xfId="4606"/>
    <cellStyle name="Calculation 6 8" xfId="4499"/>
    <cellStyle name="Calculation 7" xfId="496"/>
    <cellStyle name="Calculation 7 2" xfId="497"/>
    <cellStyle name="Calculation 7 2 2" xfId="3913"/>
    <cellStyle name="Calculation 7 2 3" xfId="4481"/>
    <cellStyle name="Calculation 7 3" xfId="3668"/>
    <cellStyle name="Calculation 7 4" xfId="3605"/>
    <cellStyle name="Calculation 7 5" xfId="4480"/>
    <cellStyle name="Calculation 7 6" xfId="4515"/>
    <cellStyle name="Calculation 7 7" xfId="4407"/>
    <cellStyle name="Calculation 7 8" xfId="4500"/>
    <cellStyle name="Calculation 8" xfId="498"/>
    <cellStyle name="Calculation 8 2" xfId="499"/>
    <cellStyle name="Calculation 8 2 2" xfId="3914"/>
    <cellStyle name="Calculation 8 2 3" xfId="4483"/>
    <cellStyle name="Calculation 8 3" xfId="3667"/>
    <cellStyle name="Calculation 8 4" xfId="3606"/>
    <cellStyle name="Calculation 8 5" xfId="4482"/>
    <cellStyle name="Calculation 8 6" xfId="4516"/>
    <cellStyle name="Calculation 8 7" xfId="4406"/>
    <cellStyle name="Calculation 8 8" xfId="5255"/>
    <cellStyle name="Calculation 9" xfId="500"/>
    <cellStyle name="Calculation 9 2" xfId="501"/>
    <cellStyle name="Calculation 9 2 2" xfId="3915"/>
    <cellStyle name="Calculation 9 2 3" xfId="4485"/>
    <cellStyle name="Calculation 9 3" xfId="3666"/>
    <cellStyle name="Calculation 9 4" xfId="3607"/>
    <cellStyle name="Calculation 9 5" xfId="4484"/>
    <cellStyle name="Calculation 9 6" xfId="4517"/>
    <cellStyle name="Calculation 9 7" xfId="4605"/>
    <cellStyle name="Calculation 9 8" xfId="4501"/>
    <cellStyle name="Check Cell" xfId="502" builtinId="23" customBuiltin="1"/>
    <cellStyle name="Check Cell 10" xfId="503"/>
    <cellStyle name="Check Cell 10 2" xfId="3571"/>
    <cellStyle name="Check Cell 11" xfId="504"/>
    <cellStyle name="Check Cell 11 2" xfId="3572"/>
    <cellStyle name="Check Cell 12" xfId="505"/>
    <cellStyle name="Check Cell 12 2" xfId="3573"/>
    <cellStyle name="Check Cell 13" xfId="506"/>
    <cellStyle name="Check Cell 13 2" xfId="3574"/>
    <cellStyle name="Check Cell 14" xfId="507"/>
    <cellStyle name="Check Cell 14 2" xfId="3575"/>
    <cellStyle name="Check Cell 15" xfId="508"/>
    <cellStyle name="Check Cell 15 2" xfId="3576"/>
    <cellStyle name="Check Cell 16" xfId="509"/>
    <cellStyle name="Check Cell 16 2" xfId="3577"/>
    <cellStyle name="Check Cell 17" xfId="3402"/>
    <cellStyle name="Check Cell 2" xfId="510"/>
    <cellStyle name="Check Cell 2 2" xfId="511"/>
    <cellStyle name="Check Cell 2 2 2" xfId="3579"/>
    <cellStyle name="Check Cell 2 3" xfId="512"/>
    <cellStyle name="Check Cell 2 3 2" xfId="3580"/>
    <cellStyle name="Check Cell 2 4" xfId="3578"/>
    <cellStyle name="Check Cell 3" xfId="513"/>
    <cellStyle name="Check Cell 3 2" xfId="514"/>
    <cellStyle name="Check Cell 3 2 2" xfId="3582"/>
    <cellStyle name="Check Cell 3 3" xfId="3581"/>
    <cellStyle name="Check Cell 4" xfId="515"/>
    <cellStyle name="Check Cell 4 2" xfId="516"/>
    <cellStyle name="Check Cell 4 2 2" xfId="3584"/>
    <cellStyle name="Check Cell 4 3" xfId="3583"/>
    <cellStyle name="Check Cell 5" xfId="517"/>
    <cellStyle name="Check Cell 5 2" xfId="518"/>
    <cellStyle name="Check Cell 5 2 2" xfId="3586"/>
    <cellStyle name="Check Cell 5 3" xfId="3585"/>
    <cellStyle name="Check Cell 6" xfId="519"/>
    <cellStyle name="Check Cell 6 2" xfId="3587"/>
    <cellStyle name="Check Cell 7" xfId="520"/>
    <cellStyle name="Check Cell 7 2" xfId="3588"/>
    <cellStyle name="Check Cell 8" xfId="521"/>
    <cellStyle name="Check Cell 8 2" xfId="3589"/>
    <cellStyle name="Check Cell 9" xfId="522"/>
    <cellStyle name="Check Cell 9 2" xfId="3590"/>
    <cellStyle name="Comma" xfId="523" builtinId="3"/>
    <cellStyle name="Comma  - Style1" xfId="524"/>
    <cellStyle name="Comma  - Style2" xfId="525"/>
    <cellStyle name="Comma  - Style3" xfId="526"/>
    <cellStyle name="Comma [0]" xfId="2676" builtinId="6"/>
    <cellStyle name="Comma [0] 10" xfId="527"/>
    <cellStyle name="Comma [0] 10 2" xfId="528"/>
    <cellStyle name="Comma [0] 10 2 2" xfId="529"/>
    <cellStyle name="Comma [0] 10 2 2 2" xfId="2674"/>
    <cellStyle name="Comma [0] 10 2 2 2 2" xfId="5320"/>
    <cellStyle name="Comma [0] 10 3" xfId="530"/>
    <cellStyle name="Comma [0] 10 3 2" xfId="3917"/>
    <cellStyle name="Comma [0] 10 4" xfId="531"/>
    <cellStyle name="Comma [0] 10 4 2" xfId="3918"/>
    <cellStyle name="Comma [0] 10 5" xfId="2695"/>
    <cellStyle name="Comma [0] 11" xfId="532"/>
    <cellStyle name="Comma [0] 11 2" xfId="533"/>
    <cellStyle name="Comma [0] 11 2 2" xfId="534"/>
    <cellStyle name="Comma [0] 11 2 2 2" xfId="3919"/>
    <cellStyle name="Comma [0] 11 2 3" xfId="2901"/>
    <cellStyle name="Comma [0] 11 3" xfId="535"/>
    <cellStyle name="Comma [0] 11 3 2" xfId="3920"/>
    <cellStyle name="Comma [0] 11 4" xfId="2900"/>
    <cellStyle name="Comma [0] 12" xfId="536"/>
    <cellStyle name="Comma [0] 12 2" xfId="537"/>
    <cellStyle name="Comma [0] 12 2 2" xfId="538"/>
    <cellStyle name="Comma [0] 12 2 2 2" xfId="3922"/>
    <cellStyle name="Comma [0] 12 2 3" xfId="2903"/>
    <cellStyle name="Comma [0] 12 3" xfId="539"/>
    <cellStyle name="Comma [0] 12 3 2" xfId="540"/>
    <cellStyle name="Comma [0] 12 3 2 2" xfId="3923"/>
    <cellStyle name="Comma [0] 12 3 3" xfId="2904"/>
    <cellStyle name="Comma [0] 12 4" xfId="2902"/>
    <cellStyle name="Comma [0] 12 5" xfId="3921"/>
    <cellStyle name="Comma [0] 13" xfId="541"/>
    <cellStyle name="Comma [0] 13 2" xfId="542"/>
    <cellStyle name="Comma [0] 14" xfId="543"/>
    <cellStyle name="Comma [0] 14 2" xfId="544"/>
    <cellStyle name="Comma [0] 14 2 2" xfId="545"/>
    <cellStyle name="Comma [0] 14 2 2 2" xfId="3924"/>
    <cellStyle name="Comma [0] 14 2 3" xfId="2905"/>
    <cellStyle name="Comma [0] 14 3" xfId="546"/>
    <cellStyle name="Comma [0] 15" xfId="547"/>
    <cellStyle name="Comma [0] 15 2" xfId="548"/>
    <cellStyle name="Comma [0] 15 2 2" xfId="549"/>
    <cellStyle name="Comma [0] 15 2 2 2" xfId="3925"/>
    <cellStyle name="Comma [0] 15 2 3" xfId="2907"/>
    <cellStyle name="Comma [0] 15 3" xfId="2906"/>
    <cellStyle name="Comma [0] 15_Book2" xfId="550"/>
    <cellStyle name="Comma [0] 16" xfId="551"/>
    <cellStyle name="Comma [0] 16 2" xfId="2908"/>
    <cellStyle name="Comma [0] 17" xfId="552"/>
    <cellStyle name="Comma [0] 17 2" xfId="553"/>
    <cellStyle name="Comma [0] 18" xfId="554"/>
    <cellStyle name="Comma [0] 18 2" xfId="555"/>
    <cellStyle name="Comma [0] 18 2 2" xfId="556"/>
    <cellStyle name="Comma [0] 18 2 2 2" xfId="3926"/>
    <cellStyle name="Comma [0] 18 2 3" xfId="2910"/>
    <cellStyle name="Comma [0] 18 3" xfId="557"/>
    <cellStyle name="Comma [0] 18 3 2" xfId="3927"/>
    <cellStyle name="Comma [0] 18 4" xfId="2909"/>
    <cellStyle name="Comma [0] 19" xfId="558"/>
    <cellStyle name="Comma [0] 19 2" xfId="559"/>
    <cellStyle name="Comma [0] 19 2 2" xfId="560"/>
    <cellStyle name="Comma [0] 19 2 2 2" xfId="3928"/>
    <cellStyle name="Comma [0] 19 2 3" xfId="2912"/>
    <cellStyle name="Comma [0] 19 3" xfId="561"/>
    <cellStyle name="Comma [0] 19 3 2" xfId="3929"/>
    <cellStyle name="Comma [0] 19 4" xfId="2911"/>
    <cellStyle name="Comma [0] 2" xfId="562"/>
    <cellStyle name="Comma [0] 2 10" xfId="563"/>
    <cellStyle name="Comma [0] 2 10 2" xfId="564"/>
    <cellStyle name="Comma [0] 2 10 2 2" xfId="3930"/>
    <cellStyle name="Comma [0] 2 10 3" xfId="565"/>
    <cellStyle name="Comma [0] 2 10 3 2" xfId="3931"/>
    <cellStyle name="Comma [0] 2 10 4" xfId="2913"/>
    <cellStyle name="Comma [0] 2 11" xfId="566"/>
    <cellStyle name="Comma [0] 2 11 2" xfId="2914"/>
    <cellStyle name="Comma [0] 2 12" xfId="567"/>
    <cellStyle name="Comma [0] 2 12 2" xfId="3932"/>
    <cellStyle name="Comma [0] 2 13" xfId="2690"/>
    <cellStyle name="Comma [0] 2 2" xfId="568"/>
    <cellStyle name="Comma [0] 2 2 2" xfId="569"/>
    <cellStyle name="Comma [0] 2 2 2 2" xfId="570"/>
    <cellStyle name="Comma [0] 2 2 2 2 2" xfId="571"/>
    <cellStyle name="Comma [0] 2 2 2 2 2 2" xfId="572"/>
    <cellStyle name="Comma [0] 2 2 2 2 2 2 2" xfId="573"/>
    <cellStyle name="Comma [0] 2 2 2 2 2 2 2 2" xfId="574"/>
    <cellStyle name="Comma [0] 2 2 2 2 2 2 2 2 2" xfId="575"/>
    <cellStyle name="Comma [0] 2 2 2 2 2 2 2 2 2 2" xfId="3935"/>
    <cellStyle name="Comma [0] 2 2 2 2 2 2 2 2 3" xfId="2921"/>
    <cellStyle name="Comma [0] 2 2 2 2 2 2 2 3" xfId="576"/>
    <cellStyle name="Comma [0] 2 2 2 2 2 2 2 3 2" xfId="577"/>
    <cellStyle name="Comma [0] 2 2 2 2 2 2 2 3 2 2" xfId="3936"/>
    <cellStyle name="Comma [0] 2 2 2 2 2 2 2 3 3" xfId="2922"/>
    <cellStyle name="Comma [0] 2 2 2 2 2 2 2 4" xfId="2920"/>
    <cellStyle name="Comma [0] 2 2 2 2 2 2 2 5" xfId="3934"/>
    <cellStyle name="Comma [0] 2 2 2 2 2 2 3" xfId="578"/>
    <cellStyle name="Comma [0] 2 2 2 2 2 2 3 2" xfId="2923"/>
    <cellStyle name="Comma [0] 2 2 2 2 2 2 3 3" xfId="3937"/>
    <cellStyle name="Comma [0] 2 2 2 2 2 2 4" xfId="579"/>
    <cellStyle name="Comma [0] 2 2 2 2 2 2 4 2" xfId="3938"/>
    <cellStyle name="Comma [0] 2 2 2 2 2 2 5" xfId="2919"/>
    <cellStyle name="Comma [0] 2 2 2 2 2 3" xfId="580"/>
    <cellStyle name="Comma [0] 2 2 2 2 2 3 2" xfId="581"/>
    <cellStyle name="Comma [0] 2 2 2 2 2 3 2 2" xfId="3939"/>
    <cellStyle name="Comma [0] 2 2 2 2 2 3 3" xfId="2924"/>
    <cellStyle name="Comma [0] 2 2 2 2 2 4" xfId="582"/>
    <cellStyle name="Comma [0] 2 2 2 2 2 4 2" xfId="583"/>
    <cellStyle name="Comma [0] 2 2 2 2 2 4 2 2" xfId="3940"/>
    <cellStyle name="Comma [0] 2 2 2 2 2 4 3" xfId="2925"/>
    <cellStyle name="Comma [0] 2 2 2 2 2 5" xfId="2918"/>
    <cellStyle name="Comma [0] 2 2 2 2 2 6" xfId="3933"/>
    <cellStyle name="Comma [0] 2 2 2 2 3" xfId="584"/>
    <cellStyle name="Comma [0] 2 2 2 2 3 2" xfId="2926"/>
    <cellStyle name="Comma [0] 2 2 2 2 3 3" xfId="3941"/>
    <cellStyle name="Comma [0] 2 2 2 2 4" xfId="585"/>
    <cellStyle name="Comma [0] 2 2 2 2 4 2" xfId="2927"/>
    <cellStyle name="Comma [0] 2 2 2 2 4 3" xfId="3942"/>
    <cellStyle name="Comma [0] 2 2 2 2 5" xfId="586"/>
    <cellStyle name="Comma [0] 2 2 2 2 5 2" xfId="3943"/>
    <cellStyle name="Comma [0] 2 2 2 2 6" xfId="2917"/>
    <cellStyle name="Comma [0] 2 2 2 3" xfId="587"/>
    <cellStyle name="Comma [0] 2 2 2 3 2" xfId="588"/>
    <cellStyle name="Comma [0] 2 2 2 3 2 2" xfId="3944"/>
    <cellStyle name="Comma [0] 2 2 2 3 3" xfId="2928"/>
    <cellStyle name="Comma [0] 2 2 2 4" xfId="589"/>
    <cellStyle name="Comma [0] 2 2 2 4 2" xfId="590"/>
    <cellStyle name="Comma [0] 2 2 2 4 2 2" xfId="3945"/>
    <cellStyle name="Comma [0] 2 2 2 4 3" xfId="2929"/>
    <cellStyle name="Comma [0] 2 2 2 5" xfId="591"/>
    <cellStyle name="Comma [0] 2 2 2 5 2" xfId="592"/>
    <cellStyle name="Comma [0] 2 2 2 5 2 2" xfId="3946"/>
    <cellStyle name="Comma [0] 2 2 2 5 3" xfId="2930"/>
    <cellStyle name="Comma [0] 2 2 2 6" xfId="593"/>
    <cellStyle name="Comma [0] 2 2 2 6 2" xfId="3947"/>
    <cellStyle name="Comma [0] 2 2 2 7" xfId="2916"/>
    <cellStyle name="Comma [0] 2 2 3" xfId="594"/>
    <cellStyle name="Comma [0] 2 2 3 2" xfId="2931"/>
    <cellStyle name="Comma [0] 2 2 3 3" xfId="3948"/>
    <cellStyle name="Comma [0] 2 2 4" xfId="595"/>
    <cellStyle name="Comma [0] 2 2 4 2" xfId="2932"/>
    <cellStyle name="Comma [0] 2 2 4 3" xfId="3949"/>
    <cellStyle name="Comma [0] 2 2 5" xfId="596"/>
    <cellStyle name="Comma [0] 2 2 5 2" xfId="2933"/>
    <cellStyle name="Comma [0] 2 2 5 3" xfId="3950"/>
    <cellStyle name="Comma [0] 2 2 6" xfId="597"/>
    <cellStyle name="Comma [0] 2 2 6 2" xfId="598"/>
    <cellStyle name="Comma [0] 2 2 6 2 2" xfId="3951"/>
    <cellStyle name="Comma [0] 2 2 6 3" xfId="2934"/>
    <cellStyle name="Comma [0] 2 2 7" xfId="2915"/>
    <cellStyle name="Comma [0] 2 3" xfId="599"/>
    <cellStyle name="Comma [0] 2 3 2" xfId="600"/>
    <cellStyle name="Comma [0] 2 3 2 2" xfId="601"/>
    <cellStyle name="Comma [0] 2 3 2 2 2" xfId="602"/>
    <cellStyle name="Comma [0] 2 3 2 2 2 2" xfId="2938"/>
    <cellStyle name="Comma [0] 2 3 2 2 3" xfId="603"/>
    <cellStyle name="Comma [0] 2 3 2 2 3 2" xfId="2939"/>
    <cellStyle name="Comma [0] 2 3 2 2 4" xfId="604"/>
    <cellStyle name="Comma [0] 2 3 2 2 4 2" xfId="2940"/>
    <cellStyle name="Comma [0] 2 3 2 2 5" xfId="2937"/>
    <cellStyle name="Comma [0] 2 3 2 3" xfId="605"/>
    <cellStyle name="Comma [0] 2 3 2 3 2" xfId="2941"/>
    <cellStyle name="Comma [0] 2 3 2 4" xfId="606"/>
    <cellStyle name="Comma [0] 2 3 2 4 2" xfId="2942"/>
    <cellStyle name="Comma [0] 2 3 2 5" xfId="607"/>
    <cellStyle name="Comma [0] 2 3 2 5 2" xfId="2943"/>
    <cellStyle name="Comma [0] 2 3 2 6" xfId="608"/>
    <cellStyle name="Comma [0] 2 3 2 6 2" xfId="3952"/>
    <cellStyle name="Comma [0] 2 3 2 7" xfId="2936"/>
    <cellStyle name="Comma [0] 2 3 3" xfId="609"/>
    <cellStyle name="Comma [0] 2 3 3 2" xfId="2944"/>
    <cellStyle name="Comma [0] 2 3 4" xfId="610"/>
    <cellStyle name="Comma [0] 2 3 4 2" xfId="2945"/>
    <cellStyle name="Comma [0] 2 3 5" xfId="611"/>
    <cellStyle name="Comma [0] 2 3 5 2" xfId="2946"/>
    <cellStyle name="Comma [0] 2 3 6" xfId="612"/>
    <cellStyle name="Comma [0] 2 3 6 2" xfId="2947"/>
    <cellStyle name="Comma [0] 2 3 6 3" xfId="3953"/>
    <cellStyle name="Comma [0] 2 3 7" xfId="613"/>
    <cellStyle name="Comma [0] 2 3 7 2" xfId="3954"/>
    <cellStyle name="Comma [0] 2 3 8" xfId="614"/>
    <cellStyle name="Comma [0] 2 3 8 2" xfId="3955"/>
    <cellStyle name="Comma [0] 2 3 9" xfId="2935"/>
    <cellStyle name="Comma [0] 2 4" xfId="615"/>
    <cellStyle name="Comma [0] 2 4 2" xfId="616"/>
    <cellStyle name="Comma [0] 2 4 2 2" xfId="2948"/>
    <cellStyle name="Comma [0] 2 4 3" xfId="617"/>
    <cellStyle name="Comma [0] 2 4 3 2" xfId="2949"/>
    <cellStyle name="Comma [0] 2 4 4" xfId="618"/>
    <cellStyle name="Comma [0] 2 4 4 2" xfId="2950"/>
    <cellStyle name="Comma [0] 2 4 5" xfId="619"/>
    <cellStyle name="Comma [0] 2 4 5 2" xfId="620"/>
    <cellStyle name="Comma [0] 2 4 5 2 2" xfId="3956"/>
    <cellStyle name="Comma [0] 2 4 5 3" xfId="2951"/>
    <cellStyle name="Comma [0] 2 4 6" xfId="621"/>
    <cellStyle name="Comma [0] 2 5" xfId="622"/>
    <cellStyle name="Comma [0] 2 5 2" xfId="623"/>
    <cellStyle name="Comma [0] 2 5 2 2" xfId="2953"/>
    <cellStyle name="Comma [0] 2 5 3" xfId="624"/>
    <cellStyle name="Comma [0] 2 5 3 2" xfId="2954"/>
    <cellStyle name="Comma [0] 2 5 4" xfId="625"/>
    <cellStyle name="Comma [0] 2 5 4 2" xfId="2955"/>
    <cellStyle name="Comma [0] 2 5 5" xfId="2952"/>
    <cellStyle name="Comma [0] 2 6" xfId="626"/>
    <cellStyle name="Comma [0] 2 6 2" xfId="627"/>
    <cellStyle name="Comma [0] 2 6 2 2" xfId="628"/>
    <cellStyle name="Comma [0] 2 6 2 2 2" xfId="629"/>
    <cellStyle name="Comma [0] 2 6 2 2 2 2" xfId="630"/>
    <cellStyle name="Comma [0] 2 6 2 2 2 2 2" xfId="631"/>
    <cellStyle name="Comma [0] 2 6 2 2 2 2 2 2" xfId="2961"/>
    <cellStyle name="Comma [0] 2 6 2 2 2 2 3" xfId="632"/>
    <cellStyle name="Comma [0] 2 6 2 2 2 2 3 2" xfId="2962"/>
    <cellStyle name="Comma [0] 2 6 2 2 2 2 4" xfId="633"/>
    <cellStyle name="Comma [0] 2 6 2 2 2 2 4 2" xfId="2963"/>
    <cellStyle name="Comma [0] 2 6 2 2 2 2 5" xfId="634"/>
    <cellStyle name="Comma [0] 2 6 2 2 2 2 5 2" xfId="2964"/>
    <cellStyle name="Comma [0] 2 6 2 2 2 2 6" xfId="2960"/>
    <cellStyle name="Comma [0] 2 6 2 2 2 3" xfId="635"/>
    <cellStyle name="Comma [0] 2 6 2 2 2 3 2" xfId="2965"/>
    <cellStyle name="Comma [0] 2 6 2 2 2 4" xfId="636"/>
    <cellStyle name="Comma [0] 2 6 2 2 2 4 2" xfId="2966"/>
    <cellStyle name="Comma [0] 2 6 2 2 2 5" xfId="637"/>
    <cellStyle name="Comma [0] 2 6 2 2 2 5 2" xfId="2967"/>
    <cellStyle name="Comma [0] 2 6 2 2 2 6" xfId="2959"/>
    <cellStyle name="Comma [0] 2 6 2 2 3" xfId="638"/>
    <cellStyle name="Comma [0] 2 6 2 2 3 2" xfId="2968"/>
    <cellStyle name="Comma [0] 2 6 2 2 4" xfId="639"/>
    <cellStyle name="Comma [0] 2 6 2 2 4 2" xfId="2969"/>
    <cellStyle name="Comma [0] 2 6 2 2 5" xfId="640"/>
    <cellStyle name="Comma [0] 2 6 2 2 5 2" xfId="2970"/>
    <cellStyle name="Comma [0] 2 6 2 2 6" xfId="2958"/>
    <cellStyle name="Comma [0] 2 6 2 3" xfId="641"/>
    <cellStyle name="Comma [0] 2 6 2 3 2" xfId="2971"/>
    <cellStyle name="Comma [0] 2 6 2 4" xfId="642"/>
    <cellStyle name="Comma [0] 2 6 2 4 2" xfId="2972"/>
    <cellStyle name="Comma [0] 2 6 2 5" xfId="643"/>
    <cellStyle name="Comma [0] 2 6 2 5 2" xfId="2973"/>
    <cellStyle name="Comma [0] 2 6 2 6" xfId="2957"/>
    <cellStyle name="Comma [0] 2 6 3" xfId="644"/>
    <cellStyle name="Comma [0] 2 6 3 2" xfId="2974"/>
    <cellStyle name="Comma [0] 2 6 4" xfId="645"/>
    <cellStyle name="Comma [0] 2 6 4 2" xfId="2975"/>
    <cellStyle name="Comma [0] 2 6 5" xfId="646"/>
    <cellStyle name="Comma [0] 2 6 5 2" xfId="2976"/>
    <cellStyle name="Comma [0] 2 6 6" xfId="2956"/>
    <cellStyle name="Comma [0] 2 7" xfId="647"/>
    <cellStyle name="Comma [0] 2 7 2" xfId="648"/>
    <cellStyle name="Comma [0] 2 7 2 2" xfId="3957"/>
    <cellStyle name="Comma [0] 2 7 3" xfId="2977"/>
    <cellStyle name="Comma [0] 2 8" xfId="649"/>
    <cellStyle name="Comma [0] 2 8 2" xfId="2978"/>
    <cellStyle name="Comma [0] 2 9" xfId="650"/>
    <cellStyle name="Comma [0] 2 9 2" xfId="2979"/>
    <cellStyle name="Comma [0] 20" xfId="651"/>
    <cellStyle name="Comma [0] 20 2" xfId="652"/>
    <cellStyle name="Comma [0] 21" xfId="653"/>
    <cellStyle name="Comma [0] 21 2" xfId="654"/>
    <cellStyle name="Comma [0] 22" xfId="655"/>
    <cellStyle name="Comma [0] 22 2" xfId="2980"/>
    <cellStyle name="Comma [0] 22 3" xfId="3958"/>
    <cellStyle name="Comma [0] 23" xfId="656"/>
    <cellStyle name="Comma [0] 23 2" xfId="2981"/>
    <cellStyle name="Comma [0] 23 3" xfId="3959"/>
    <cellStyle name="Comma [0] 24" xfId="657"/>
    <cellStyle name="Comma [0] 24 2" xfId="658"/>
    <cellStyle name="Comma [0] 24 2 2" xfId="659"/>
    <cellStyle name="Comma [0] 24 2 2 2" xfId="3960"/>
    <cellStyle name="Comma [0] 24 2 3" xfId="2983"/>
    <cellStyle name="Comma [0] 24 3" xfId="660"/>
    <cellStyle name="Comma [0] 24 3 2" xfId="3961"/>
    <cellStyle name="Comma [0] 24 4" xfId="2982"/>
    <cellStyle name="Comma [0] 25" xfId="661"/>
    <cellStyle name="Comma [0] 25 2" xfId="2984"/>
    <cellStyle name="Comma [0] 25 3" xfId="3962"/>
    <cellStyle name="Comma [0] 26" xfId="662"/>
    <cellStyle name="Comma [0] 26 2" xfId="3963"/>
    <cellStyle name="Comma [0] 27" xfId="663"/>
    <cellStyle name="Comma [0] 27 2" xfId="664"/>
    <cellStyle name="Comma [0] 27 2 2" xfId="3964"/>
    <cellStyle name="Comma [0] 27 3" xfId="2985"/>
    <cellStyle name="Comma [0] 28" xfId="5322"/>
    <cellStyle name="Comma [0] 3" xfId="665"/>
    <cellStyle name="Comma [0] 3 2" xfId="666"/>
    <cellStyle name="Comma [0] 3 2 2" xfId="667"/>
    <cellStyle name="Comma [0] 3 2 2 2" xfId="2987"/>
    <cellStyle name="Comma [0] 3 2 3" xfId="668"/>
    <cellStyle name="Comma [0] 3 2 3 2" xfId="3965"/>
    <cellStyle name="Comma [0] 3 2 4" xfId="2986"/>
    <cellStyle name="Comma [0] 3 3" xfId="669"/>
    <cellStyle name="Comma [0] 3 3 2" xfId="3966"/>
    <cellStyle name="Comma [0] 3 4" xfId="2693"/>
    <cellStyle name="Comma [0] 32" xfId="670"/>
    <cellStyle name="Comma [0] 32 2" xfId="671"/>
    <cellStyle name="Comma [0] 32 2 2" xfId="3967"/>
    <cellStyle name="Comma [0] 32 3" xfId="2988"/>
    <cellStyle name="Comma [0] 35" xfId="672"/>
    <cellStyle name="Comma [0] 35 2" xfId="2989"/>
    <cellStyle name="Comma [0] 4" xfId="673"/>
    <cellStyle name="Comma [0] 4 2" xfId="674"/>
    <cellStyle name="Comma [0] 4 2 2" xfId="675"/>
    <cellStyle name="Comma [0] 4 2 2 2" xfId="3968"/>
    <cellStyle name="Comma [0] 4 2 3" xfId="2991"/>
    <cellStyle name="Comma [0] 4 3" xfId="676"/>
    <cellStyle name="Comma [0] 4 3 2" xfId="677"/>
    <cellStyle name="Comma [0] 4 3 2 2" xfId="3969"/>
    <cellStyle name="Comma [0] 4 3 3" xfId="2992"/>
    <cellStyle name="Comma [0] 4 4" xfId="678"/>
    <cellStyle name="Comma [0] 4 4 2" xfId="679"/>
    <cellStyle name="Comma [0] 4 5" xfId="680"/>
    <cellStyle name="Comma [0] 4 5 2" xfId="3970"/>
    <cellStyle name="Comma [0] 4 6" xfId="681"/>
    <cellStyle name="Comma [0] 4 6 2" xfId="3971"/>
    <cellStyle name="Comma [0] 4 7" xfId="2990"/>
    <cellStyle name="Comma [0] 5" xfId="682"/>
    <cellStyle name="Comma [0] 5 2" xfId="683"/>
    <cellStyle name="Comma [0] 5 2 2" xfId="2994"/>
    <cellStyle name="Comma [0] 5 3" xfId="684"/>
    <cellStyle name="Comma [0] 5 3 2" xfId="2995"/>
    <cellStyle name="Comma [0] 5 4" xfId="2993"/>
    <cellStyle name="Comma [0] 6" xfId="685"/>
    <cellStyle name="Comma [0] 6 2" xfId="686"/>
    <cellStyle name="Comma [0] 6 2 2" xfId="2997"/>
    <cellStyle name="Comma [0] 6 3" xfId="687"/>
    <cellStyle name="Comma [0] 6 3 2" xfId="688"/>
    <cellStyle name="Comma [0] 6 3 2 2" xfId="3972"/>
    <cellStyle name="Comma [0] 6 3 3" xfId="2998"/>
    <cellStyle name="Comma [0] 6 4" xfId="2996"/>
    <cellStyle name="Comma [0] 7" xfId="689"/>
    <cellStyle name="Comma [0] 7 2" xfId="690"/>
    <cellStyle name="Comma [0] 7 2 2" xfId="691"/>
    <cellStyle name="Comma [0] 7 2 2 2" xfId="3973"/>
    <cellStyle name="Comma [0] 7 2 3" xfId="2999"/>
    <cellStyle name="Comma [0] 7 3" xfId="692"/>
    <cellStyle name="Comma [0] 8" xfId="693"/>
    <cellStyle name="Comma [0] 8 2" xfId="694"/>
    <cellStyle name="Comma [0] 8 2 2" xfId="695"/>
    <cellStyle name="Comma [0] 8 2 2 2" xfId="3974"/>
    <cellStyle name="Comma [0] 8 2 3" xfId="3001"/>
    <cellStyle name="Comma [0] 8 3" xfId="696"/>
    <cellStyle name="Comma [0] 8 3 2" xfId="697"/>
    <cellStyle name="Comma [0] 8 3 2 2" xfId="3975"/>
    <cellStyle name="Comma [0] 8 3 3" xfId="3002"/>
    <cellStyle name="Comma [0] 8 4" xfId="698"/>
    <cellStyle name="Comma [0] 8 4 2" xfId="3976"/>
    <cellStyle name="Comma [0] 8 5" xfId="3000"/>
    <cellStyle name="Comma [0] 9" xfId="699"/>
    <cellStyle name="Comma [0] 9 2" xfId="700"/>
    <cellStyle name="Comma [0] 9 2 2" xfId="701"/>
    <cellStyle name="Comma [0] 9 2 2 2" xfId="3977"/>
    <cellStyle name="Comma [0] 9 2 3" xfId="3004"/>
    <cellStyle name="Comma [0] 9 3" xfId="702"/>
    <cellStyle name="Comma [0] 9 3 2" xfId="703"/>
    <cellStyle name="Comma [0] 9 3 2 2" xfId="3978"/>
    <cellStyle name="Comma [0] 9 3 3" xfId="3005"/>
    <cellStyle name="Comma [0] 9 4" xfId="3003"/>
    <cellStyle name="Comma [0] 90" xfId="704"/>
    <cellStyle name="Comma [0] 90 2" xfId="705"/>
    <cellStyle name="Comma [0] 90 2 2" xfId="3979"/>
    <cellStyle name="Comma [0] 90 3" xfId="3006"/>
    <cellStyle name="Comma [0] 91" xfId="706"/>
    <cellStyle name="Comma [0] 91 2" xfId="707"/>
    <cellStyle name="Comma [0] 91 2 2" xfId="3980"/>
    <cellStyle name="Comma [0] 91 3" xfId="3007"/>
    <cellStyle name="Comma [0] 93" xfId="708"/>
    <cellStyle name="Comma [0] 93 2" xfId="709"/>
    <cellStyle name="Comma [0] 93 2 2" xfId="3981"/>
    <cellStyle name="Comma [0] 93 3" xfId="3008"/>
    <cellStyle name="Comma [0] 94" xfId="710"/>
    <cellStyle name="Comma [0] 94 2" xfId="711"/>
    <cellStyle name="Comma [0] 94 2 2" xfId="3982"/>
    <cellStyle name="Comma [0] 94 3" xfId="3009"/>
    <cellStyle name="Comma [00]" xfId="712"/>
    <cellStyle name="Comma [00] 2" xfId="713"/>
    <cellStyle name="Comma 10" xfId="714"/>
    <cellStyle name="Comma 10 2" xfId="715"/>
    <cellStyle name="Comma 10 2 2" xfId="716"/>
    <cellStyle name="Comma 10 2 2 2" xfId="717"/>
    <cellStyle name="Comma 10 2 2 2 2" xfId="3388"/>
    <cellStyle name="Comma 10 2 2 3" xfId="3011"/>
    <cellStyle name="Comma 10 2 3" xfId="718"/>
    <cellStyle name="Comma 10 2 3 2" xfId="3983"/>
    <cellStyle name="Comma 10 2 4" xfId="3010"/>
    <cellStyle name="Comma 10 3" xfId="719"/>
    <cellStyle name="Comma 10 3 2" xfId="720"/>
    <cellStyle name="Comma 10 3 2 2" xfId="3984"/>
    <cellStyle name="Comma 10 3 3" xfId="3012"/>
    <cellStyle name="Comma 10 4" xfId="721"/>
    <cellStyle name="Comma 10 4 2" xfId="722"/>
    <cellStyle name="Comma 10 4 2 2" xfId="3985"/>
    <cellStyle name="Comma 10 4 3" xfId="3013"/>
    <cellStyle name="Comma 10 5" xfId="723"/>
    <cellStyle name="Comma 10 5 2" xfId="724"/>
    <cellStyle name="Comma 10 5 2 2" xfId="3986"/>
    <cellStyle name="Comma 10 5 3" xfId="3014"/>
    <cellStyle name="Comma 10 6" xfId="725"/>
    <cellStyle name="Comma 10 6 2" xfId="726"/>
    <cellStyle name="Comma 10 6 2 2" xfId="3987"/>
    <cellStyle name="Comma 10 6 3" xfId="3015"/>
    <cellStyle name="Comma 10 7" xfId="727"/>
    <cellStyle name="Comma 10 7 2" xfId="3988"/>
    <cellStyle name="Comma 10 8" xfId="728"/>
    <cellStyle name="Comma 11" xfId="729"/>
    <cellStyle name="Comma 11 2" xfId="730"/>
    <cellStyle name="Comma 11 2 2" xfId="3989"/>
    <cellStyle name="Comma 11 3" xfId="3016"/>
    <cellStyle name="Comma 12" xfId="731"/>
    <cellStyle name="Comma 12 2" xfId="732"/>
    <cellStyle name="Comma 12 2 2" xfId="733"/>
    <cellStyle name="Comma 12 2 2 2" xfId="3990"/>
    <cellStyle name="Comma 12 2 3" xfId="3018"/>
    <cellStyle name="Comma 12 3" xfId="734"/>
    <cellStyle name="Comma 12 3 2" xfId="735"/>
    <cellStyle name="Comma 12 3 2 2" xfId="3991"/>
    <cellStyle name="Comma 12 3 3" xfId="3019"/>
    <cellStyle name="Comma 12 4" xfId="736"/>
    <cellStyle name="Comma 12 4 2" xfId="737"/>
    <cellStyle name="Comma 12 4 2 2" xfId="3992"/>
    <cellStyle name="Comma 12 4 3" xfId="3020"/>
    <cellStyle name="Comma 12 5" xfId="738"/>
    <cellStyle name="Comma 12 5 2" xfId="739"/>
    <cellStyle name="Comma 12 5 2 2" xfId="3993"/>
    <cellStyle name="Comma 12 5 3" xfId="3021"/>
    <cellStyle name="Comma 12 6" xfId="740"/>
    <cellStyle name="Comma 12 6 2" xfId="741"/>
    <cellStyle name="Comma 12 6 2 2" xfId="3994"/>
    <cellStyle name="Comma 12 6 3" xfId="3022"/>
    <cellStyle name="Comma 12 7" xfId="742"/>
    <cellStyle name="Comma 12 7 2" xfId="3995"/>
    <cellStyle name="Comma 12 8" xfId="3017"/>
    <cellStyle name="Comma 13" xfId="743"/>
    <cellStyle name="Comma 13 2" xfId="744"/>
    <cellStyle name="Comma 13 2 2" xfId="745"/>
    <cellStyle name="Comma 13 2 2 2" xfId="3996"/>
    <cellStyle name="Comma 13 2 3" xfId="3024"/>
    <cellStyle name="Comma 13 3" xfId="746"/>
    <cellStyle name="Comma 13 3 2" xfId="3997"/>
    <cellStyle name="Comma 13 4" xfId="3023"/>
    <cellStyle name="Comma 14" xfId="747"/>
    <cellStyle name="Comma 14 2" xfId="748"/>
    <cellStyle name="Comma 14 2 2" xfId="749"/>
    <cellStyle name="Comma 14 2 2 2" xfId="750"/>
    <cellStyle name="Comma 14 2 2 2 2" xfId="3998"/>
    <cellStyle name="Comma 14 2 2 3" xfId="3027"/>
    <cellStyle name="Comma 14 2 3" xfId="751"/>
    <cellStyle name="Comma 14 2 3 2" xfId="3999"/>
    <cellStyle name="Comma 14 2 4" xfId="3026"/>
    <cellStyle name="Comma 14 3" xfId="752"/>
    <cellStyle name="Comma 14 3 2" xfId="4000"/>
    <cellStyle name="Comma 14 4" xfId="3025"/>
    <cellStyle name="Comma 15" xfId="753"/>
    <cellStyle name="Comma 15 2" xfId="754"/>
    <cellStyle name="Comma 15 2 2" xfId="755"/>
    <cellStyle name="Comma 15 2 2 2" xfId="4001"/>
    <cellStyle name="Comma 15 2 3" xfId="3029"/>
    <cellStyle name="Comma 15 3" xfId="756"/>
    <cellStyle name="Comma 15 3 2" xfId="757"/>
    <cellStyle name="Comma 15 3 2 2" xfId="4002"/>
    <cellStyle name="Comma 15 3 3" xfId="3030"/>
    <cellStyle name="Comma 15 4" xfId="758"/>
    <cellStyle name="Comma 15 4 2" xfId="759"/>
    <cellStyle name="Comma 15 4 2 2" xfId="4003"/>
    <cellStyle name="Comma 15 4 3" xfId="3031"/>
    <cellStyle name="Comma 15 5" xfId="760"/>
    <cellStyle name="Comma 15 5 2" xfId="4004"/>
    <cellStyle name="Comma 15 6" xfId="3028"/>
    <cellStyle name="Comma 16" xfId="761"/>
    <cellStyle name="Comma 16 2" xfId="762"/>
    <cellStyle name="Comma 16 2 2" xfId="4005"/>
    <cellStyle name="Comma 16 3" xfId="3032"/>
    <cellStyle name="Comma 17" xfId="763"/>
    <cellStyle name="Comma 17 2" xfId="764"/>
    <cellStyle name="Comma 17 2 2" xfId="765"/>
    <cellStyle name="Comma 17 2 2 2" xfId="4006"/>
    <cellStyle name="Comma 17 2 3" xfId="3034"/>
    <cellStyle name="Comma 17 3" xfId="3033"/>
    <cellStyle name="Comma 18" xfId="766"/>
    <cellStyle name="Comma 18 2" xfId="767"/>
    <cellStyle name="Comma 18 2 2" xfId="768"/>
    <cellStyle name="Comma 18 2 2 2" xfId="4007"/>
    <cellStyle name="Comma 18 2 3" xfId="3036"/>
    <cellStyle name="Comma 18 3" xfId="769"/>
    <cellStyle name="Comma 18 3 2" xfId="4008"/>
    <cellStyle name="Comma 18 4" xfId="3035"/>
    <cellStyle name="Comma 19" xfId="770"/>
    <cellStyle name="Comma 19 2" xfId="771"/>
    <cellStyle name="Comma 19 2 2" xfId="3038"/>
    <cellStyle name="Comma 19 3" xfId="772"/>
    <cellStyle name="Comma 19 3 2" xfId="3039"/>
    <cellStyle name="Comma 19 4" xfId="773"/>
    <cellStyle name="Comma 19 4 2" xfId="3040"/>
    <cellStyle name="Comma 19 5" xfId="774"/>
    <cellStyle name="Comma 19 5 2" xfId="4009"/>
    <cellStyle name="Comma 19 6" xfId="3037"/>
    <cellStyle name="Comma 2" xfId="775"/>
    <cellStyle name="Comma 2 10" xfId="776"/>
    <cellStyle name="Comma 2 10 2" xfId="777"/>
    <cellStyle name="Comma 2 10 2 2" xfId="4010"/>
    <cellStyle name="Comma 2 10 3" xfId="3041"/>
    <cellStyle name="Comma 2 11" xfId="778"/>
    <cellStyle name="Comma 2 11 2" xfId="779"/>
    <cellStyle name="Comma 2 11 2 2" xfId="4011"/>
    <cellStyle name="Comma 2 11 3" xfId="3042"/>
    <cellStyle name="Comma 2 12" xfId="780"/>
    <cellStyle name="Comma 2 12 2" xfId="781"/>
    <cellStyle name="Comma 2 12 2 2" xfId="4012"/>
    <cellStyle name="Comma 2 12 3" xfId="3043"/>
    <cellStyle name="Comma 2 13" xfId="782"/>
    <cellStyle name="Comma 2 13 2" xfId="783"/>
    <cellStyle name="Comma 2 13 2 2" xfId="4013"/>
    <cellStyle name="Comma 2 13 3" xfId="3044"/>
    <cellStyle name="Comma 2 14" xfId="784"/>
    <cellStyle name="Comma 2 14 2" xfId="785"/>
    <cellStyle name="Comma 2 14 2 2" xfId="4014"/>
    <cellStyle name="Comma 2 14 3" xfId="3045"/>
    <cellStyle name="Comma 2 15" xfId="786"/>
    <cellStyle name="Comma 2 15 2" xfId="787"/>
    <cellStyle name="Comma 2 15 2 2" xfId="4015"/>
    <cellStyle name="Comma 2 15 3" xfId="3046"/>
    <cellStyle name="Comma 2 16" xfId="788"/>
    <cellStyle name="Comma 2 16 2" xfId="789"/>
    <cellStyle name="Comma 2 16 2 2" xfId="4016"/>
    <cellStyle name="Comma 2 16 3" xfId="3047"/>
    <cellStyle name="Comma 2 17" xfId="790"/>
    <cellStyle name="Comma 2 17 2" xfId="791"/>
    <cellStyle name="Comma 2 17 2 2" xfId="4017"/>
    <cellStyle name="Comma 2 17 3" xfId="3048"/>
    <cellStyle name="Comma 2 18" xfId="792"/>
    <cellStyle name="Comma 2 18 2" xfId="793"/>
    <cellStyle name="Comma 2 18 2 2" xfId="4018"/>
    <cellStyle name="Comma 2 18 3" xfId="3049"/>
    <cellStyle name="Comma 2 19" xfId="794"/>
    <cellStyle name="Comma 2 19 2" xfId="795"/>
    <cellStyle name="Comma 2 19 2 2" xfId="4019"/>
    <cellStyle name="Comma 2 19 3" xfId="3050"/>
    <cellStyle name="Comma 2 2" xfId="796"/>
    <cellStyle name="Comma 2 2 2" xfId="797"/>
    <cellStyle name="Comma 2 2 2 2" xfId="798"/>
    <cellStyle name="Comma 2 2 2 2 2" xfId="799"/>
    <cellStyle name="Comma 2 2 2 2 2 2" xfId="800"/>
    <cellStyle name="Comma 2 2 2 2 2 2 2" xfId="801"/>
    <cellStyle name="Comma 2 2 2 2 2 2 2 2" xfId="802"/>
    <cellStyle name="Comma 2 2 2 2 2 2 2 2 2" xfId="803"/>
    <cellStyle name="Comma 2 2 2 2 2 2 2 2 2 2" xfId="4022"/>
    <cellStyle name="Comma 2 2 2 2 2 2 2 2 3" xfId="3056"/>
    <cellStyle name="Comma 2 2 2 2 2 2 2 3" xfId="804"/>
    <cellStyle name="Comma 2 2 2 2 2 2 2 3 2" xfId="805"/>
    <cellStyle name="Comma 2 2 2 2 2 2 2 3 2 2" xfId="4023"/>
    <cellStyle name="Comma 2 2 2 2 2 2 2 3 3" xfId="3057"/>
    <cellStyle name="Comma 2 2 2 2 2 2 2 4" xfId="3055"/>
    <cellStyle name="Comma 2 2 2 2 2 2 2 5" xfId="4021"/>
    <cellStyle name="Comma 2 2 2 2 2 2 3" xfId="806"/>
    <cellStyle name="Comma 2 2 2 2 2 2 3 2" xfId="3058"/>
    <cellStyle name="Comma 2 2 2 2 2 2 3 3" xfId="4024"/>
    <cellStyle name="Comma 2 2 2 2 2 2 4" xfId="807"/>
    <cellStyle name="Comma 2 2 2 2 2 2 4 2" xfId="4025"/>
    <cellStyle name="Comma 2 2 2 2 2 2 5" xfId="3054"/>
    <cellStyle name="Comma 2 2 2 2 2 3" xfId="808"/>
    <cellStyle name="Comma 2 2 2 2 2 3 2" xfId="809"/>
    <cellStyle name="Comma 2 2 2 2 2 3 2 2" xfId="4026"/>
    <cellStyle name="Comma 2 2 2 2 2 3 3" xfId="3059"/>
    <cellStyle name="Comma 2 2 2 2 2 4" xfId="810"/>
    <cellStyle name="Comma 2 2 2 2 2 4 2" xfId="811"/>
    <cellStyle name="Comma 2 2 2 2 2 4 2 2" xfId="4027"/>
    <cellStyle name="Comma 2 2 2 2 2 4 3" xfId="3060"/>
    <cellStyle name="Comma 2 2 2 2 2 5" xfId="3053"/>
    <cellStyle name="Comma 2 2 2 2 2 6" xfId="4020"/>
    <cellStyle name="Comma 2 2 2 2 3" xfId="812"/>
    <cellStyle name="Comma 2 2 2 2 3 2" xfId="3061"/>
    <cellStyle name="Comma 2 2 2 2 3 3" xfId="4028"/>
    <cellStyle name="Comma 2 2 2 2 4" xfId="813"/>
    <cellStyle name="Comma 2 2 2 2 4 2" xfId="3062"/>
    <cellStyle name="Comma 2 2 2 2 4 3" xfId="4029"/>
    <cellStyle name="Comma 2 2 2 2 5" xfId="814"/>
    <cellStyle name="Comma 2 2 2 2 5 2" xfId="4030"/>
    <cellStyle name="Comma 2 2 2 2 6" xfId="3052"/>
    <cellStyle name="Comma 2 2 2 3" xfId="815"/>
    <cellStyle name="Comma 2 2 2 3 2" xfId="816"/>
    <cellStyle name="Comma 2 2 2 3 2 2" xfId="4031"/>
    <cellStyle name="Comma 2 2 2 3 3" xfId="3063"/>
    <cellStyle name="Comma 2 2 2 4" xfId="817"/>
    <cellStyle name="Comma 2 2 2 4 2" xfId="818"/>
    <cellStyle name="Comma 2 2 2 4 2 2" xfId="4032"/>
    <cellStyle name="Comma 2 2 2 4 3" xfId="3064"/>
    <cellStyle name="Comma 2 2 2 5" xfId="819"/>
    <cellStyle name="Comma 2 2 2 5 2" xfId="820"/>
    <cellStyle name="Comma 2 2 2 5 2 2" xfId="4033"/>
    <cellStyle name="Comma 2 2 2 5 3" xfId="3065"/>
    <cellStyle name="Comma 2 2 2 6" xfId="3051"/>
    <cellStyle name="Comma 2 2 3" xfId="821"/>
    <cellStyle name="Comma 2 2 3 2" xfId="822"/>
    <cellStyle name="Comma 2 2 3 2 2" xfId="4034"/>
    <cellStyle name="Comma 2 2 3 3" xfId="3066"/>
    <cellStyle name="Comma 2 2 4" xfId="823"/>
    <cellStyle name="Comma 2 2 4 2" xfId="3067"/>
    <cellStyle name="Comma 2 2 4 3" xfId="4035"/>
    <cellStyle name="Comma 2 2 5" xfId="824"/>
    <cellStyle name="Comma 2 2 5 2" xfId="3068"/>
    <cellStyle name="Comma 2 2 5 3" xfId="4036"/>
    <cellStyle name="Comma 2 2 6" xfId="825"/>
    <cellStyle name="Comma 2 2 6 2" xfId="3069"/>
    <cellStyle name="Comma 2 2 7" xfId="826"/>
    <cellStyle name="Comma 2 20" xfId="827"/>
    <cellStyle name="Comma 2 20 2" xfId="828"/>
    <cellStyle name="Comma 2 20 2 2" xfId="4037"/>
    <cellStyle name="Comma 2 20 3" xfId="3070"/>
    <cellStyle name="Comma 2 21" xfId="829"/>
    <cellStyle name="Comma 2 21 2" xfId="830"/>
    <cellStyle name="Comma 2 21 2 2" xfId="4038"/>
    <cellStyle name="Comma 2 21 3" xfId="3071"/>
    <cellStyle name="Comma 2 22" xfId="831"/>
    <cellStyle name="Comma 2 22 2" xfId="832"/>
    <cellStyle name="Comma 2 22 2 2" xfId="4039"/>
    <cellStyle name="Comma 2 22 3" xfId="3072"/>
    <cellStyle name="Comma 2 23" xfId="833"/>
    <cellStyle name="Comma 2 23 2" xfId="834"/>
    <cellStyle name="Comma 2 23 2 2" xfId="4040"/>
    <cellStyle name="Comma 2 23 3" xfId="3073"/>
    <cellStyle name="Comma 2 24" xfId="835"/>
    <cellStyle name="Comma 2 24 2" xfId="836"/>
    <cellStyle name="Comma 2 24 2 2" xfId="4041"/>
    <cellStyle name="Comma 2 24 3" xfId="3074"/>
    <cellStyle name="Comma 2 25" xfId="837"/>
    <cellStyle name="Comma 2 25 2" xfId="838"/>
    <cellStyle name="Comma 2 25 2 2" xfId="4042"/>
    <cellStyle name="Comma 2 25 3" xfId="3075"/>
    <cellStyle name="Comma 2 26" xfId="839"/>
    <cellStyle name="Comma 2 26 2" xfId="840"/>
    <cellStyle name="Comma 2 26 2 2" xfId="4043"/>
    <cellStyle name="Comma 2 26 3" xfId="3076"/>
    <cellStyle name="Comma 2 27" xfId="841"/>
    <cellStyle name="Comma 2 27 2" xfId="842"/>
    <cellStyle name="Comma 2 27 2 2" xfId="4044"/>
    <cellStyle name="Comma 2 27 3" xfId="3077"/>
    <cellStyle name="Comma 2 28" xfId="843"/>
    <cellStyle name="Comma 2 28 2" xfId="844"/>
    <cellStyle name="Comma 2 28 2 2" xfId="4045"/>
    <cellStyle name="Comma 2 28 3" xfId="3078"/>
    <cellStyle name="Comma 2 29" xfId="845"/>
    <cellStyle name="Comma 2 29 2" xfId="846"/>
    <cellStyle name="Comma 2 29 2 2" xfId="4046"/>
    <cellStyle name="Comma 2 29 3" xfId="3079"/>
    <cellStyle name="Comma 2 3" xfId="847"/>
    <cellStyle name="Comma 2 3 2" xfId="848"/>
    <cellStyle name="Comma 2 3 2 2" xfId="4047"/>
    <cellStyle name="Comma 2 3 3" xfId="3080"/>
    <cellStyle name="Comma 2 30" xfId="849"/>
    <cellStyle name="Comma 2 30 2" xfId="850"/>
    <cellStyle name="Comma 2 30 2 2" xfId="4048"/>
    <cellStyle name="Comma 2 30 3" xfId="3081"/>
    <cellStyle name="Comma 2 31" xfId="851"/>
    <cellStyle name="Comma 2 31 2" xfId="852"/>
    <cellStyle name="Comma 2 31 2 2" xfId="4049"/>
    <cellStyle name="Comma 2 31 3" xfId="3082"/>
    <cellStyle name="Comma 2 32" xfId="853"/>
    <cellStyle name="Comma 2 32 2" xfId="854"/>
    <cellStyle name="Comma 2 32 2 2" xfId="4050"/>
    <cellStyle name="Comma 2 32 3" xfId="3083"/>
    <cellStyle name="Comma 2 33" xfId="855"/>
    <cellStyle name="Comma 2 33 2" xfId="856"/>
    <cellStyle name="Comma 2 33 2 2" xfId="4051"/>
    <cellStyle name="Comma 2 33 3" xfId="3084"/>
    <cellStyle name="Comma 2 34" xfId="857"/>
    <cellStyle name="Comma 2 34 2" xfId="858"/>
    <cellStyle name="Comma 2 34 2 2" xfId="4052"/>
    <cellStyle name="Comma 2 34 3" xfId="3085"/>
    <cellStyle name="Comma 2 35" xfId="859"/>
    <cellStyle name="Comma 2 35 2" xfId="860"/>
    <cellStyle name="Comma 2 35 2 2" xfId="4053"/>
    <cellStyle name="Comma 2 35 3" xfId="3086"/>
    <cellStyle name="Comma 2 36" xfId="861"/>
    <cellStyle name="Comma 2 36 2" xfId="862"/>
    <cellStyle name="Comma 2 36 2 2" xfId="4054"/>
    <cellStyle name="Comma 2 36 3" xfId="3087"/>
    <cellStyle name="Comma 2 37" xfId="863"/>
    <cellStyle name="Comma 2 37 2" xfId="864"/>
    <cellStyle name="Comma 2 37 2 2" xfId="4055"/>
    <cellStyle name="Comma 2 37 3" xfId="3088"/>
    <cellStyle name="Comma 2 38" xfId="865"/>
    <cellStyle name="Comma 2 38 2" xfId="866"/>
    <cellStyle name="Comma 2 38 2 2" xfId="4056"/>
    <cellStyle name="Comma 2 38 3" xfId="3089"/>
    <cellStyle name="Comma 2 39" xfId="867"/>
    <cellStyle name="Comma 2 39 2" xfId="868"/>
    <cellStyle name="Comma 2 39 2 2" xfId="4057"/>
    <cellStyle name="Comma 2 39 3" xfId="3090"/>
    <cellStyle name="Comma 2 4" xfId="869"/>
    <cellStyle name="Comma 2 4 2" xfId="870"/>
    <cellStyle name="Comma 2 4 2 2" xfId="4058"/>
    <cellStyle name="Comma 2 4 3" xfId="871"/>
    <cellStyle name="Comma 2 4 3 2" xfId="4059"/>
    <cellStyle name="Comma 2 4 4" xfId="872"/>
    <cellStyle name="Comma 2 40" xfId="873"/>
    <cellStyle name="Comma 2 40 2" xfId="874"/>
    <cellStyle name="Comma 2 40 2 2" xfId="4060"/>
    <cellStyle name="Comma 2 40 3" xfId="3091"/>
    <cellStyle name="Comma 2 41" xfId="875"/>
    <cellStyle name="Comma 2 41 2" xfId="876"/>
    <cellStyle name="Comma 2 41 2 2" xfId="4061"/>
    <cellStyle name="Comma 2 41 3" xfId="3092"/>
    <cellStyle name="Comma 2 42" xfId="877"/>
    <cellStyle name="Comma 2 42 2" xfId="878"/>
    <cellStyle name="Comma 2 42 2 2" xfId="4062"/>
    <cellStyle name="Comma 2 42 3" xfId="3093"/>
    <cellStyle name="Comma 2 43" xfId="879"/>
    <cellStyle name="Comma 2 43 2" xfId="880"/>
    <cellStyle name="Comma 2 43 2 2" xfId="4063"/>
    <cellStyle name="Comma 2 43 3" xfId="3094"/>
    <cellStyle name="Comma 2 44" xfId="881"/>
    <cellStyle name="Comma 2 44 2" xfId="882"/>
    <cellStyle name="Comma 2 44 2 2" xfId="4064"/>
    <cellStyle name="Comma 2 44 3" xfId="3095"/>
    <cellStyle name="Comma 2 45" xfId="883"/>
    <cellStyle name="Comma 2 45 2" xfId="884"/>
    <cellStyle name="Comma 2 45 2 2" xfId="4065"/>
    <cellStyle name="Comma 2 45 3" xfId="3096"/>
    <cellStyle name="Comma 2 46" xfId="885"/>
    <cellStyle name="Comma 2 46 2" xfId="886"/>
    <cellStyle name="Comma 2 46 2 2" xfId="4066"/>
    <cellStyle name="Comma 2 46 3" xfId="3097"/>
    <cellStyle name="Comma 2 47" xfId="887"/>
    <cellStyle name="Comma 2 47 2" xfId="888"/>
    <cellStyle name="Comma 2 47 2 2" xfId="4067"/>
    <cellStyle name="Comma 2 47 3" xfId="3098"/>
    <cellStyle name="Comma 2 48" xfId="889"/>
    <cellStyle name="Comma 2 48 2" xfId="890"/>
    <cellStyle name="Comma 2 48 2 2" xfId="4068"/>
    <cellStyle name="Comma 2 48 3" xfId="3099"/>
    <cellStyle name="Comma 2 49" xfId="891"/>
    <cellStyle name="Comma 2 49 2" xfId="892"/>
    <cellStyle name="Comma 2 49 2 2" xfId="4069"/>
    <cellStyle name="Comma 2 49 3" xfId="3100"/>
    <cellStyle name="Comma 2 5" xfId="893"/>
    <cellStyle name="Comma 2 5 2" xfId="894"/>
    <cellStyle name="Comma 2 5 2 2" xfId="4070"/>
    <cellStyle name="Comma 2 5 3" xfId="3101"/>
    <cellStyle name="Comma 2 50" xfId="895"/>
    <cellStyle name="Comma 2 50 2" xfId="896"/>
    <cellStyle name="Comma 2 50 2 2" xfId="4072"/>
    <cellStyle name="Comma 2 50 3" xfId="3102"/>
    <cellStyle name="Comma 2 51" xfId="897"/>
    <cellStyle name="Comma 2 51 2" xfId="898"/>
    <cellStyle name="Comma 2 51 2 2" xfId="4073"/>
    <cellStyle name="Comma 2 51 3" xfId="3103"/>
    <cellStyle name="Comma 2 52" xfId="899"/>
    <cellStyle name="Comma 2 52 2" xfId="900"/>
    <cellStyle name="Comma 2 52 2 2" xfId="4074"/>
    <cellStyle name="Comma 2 52 3" xfId="3104"/>
    <cellStyle name="Comma 2 53" xfId="901"/>
    <cellStyle name="Comma 2 53 2" xfId="902"/>
    <cellStyle name="Comma 2 53 2 2" xfId="4075"/>
    <cellStyle name="Comma 2 53 3" xfId="3105"/>
    <cellStyle name="Comma 2 54" xfId="903"/>
    <cellStyle name="Comma 2 54 2" xfId="904"/>
    <cellStyle name="Comma 2 54 2 2" xfId="4076"/>
    <cellStyle name="Comma 2 54 3" xfId="3106"/>
    <cellStyle name="Comma 2 55" xfId="905"/>
    <cellStyle name="Comma 2 55 2" xfId="906"/>
    <cellStyle name="Comma 2 55 2 2" xfId="4077"/>
    <cellStyle name="Comma 2 55 3" xfId="3107"/>
    <cellStyle name="Comma 2 56" xfId="907"/>
    <cellStyle name="Comma 2 56 2" xfId="908"/>
    <cellStyle name="Comma 2 56 2 2" xfId="4078"/>
    <cellStyle name="Comma 2 56 3" xfId="3108"/>
    <cellStyle name="Comma 2 57" xfId="909"/>
    <cellStyle name="Comma 2 57 2" xfId="910"/>
    <cellStyle name="Comma 2 57 2 2" xfId="4079"/>
    <cellStyle name="Comma 2 57 3" xfId="3109"/>
    <cellStyle name="Comma 2 58" xfId="911"/>
    <cellStyle name="Comma 2 58 2" xfId="912"/>
    <cellStyle name="Comma 2 58 2 2" xfId="913"/>
    <cellStyle name="Comma 2 58 2 2 2" xfId="4080"/>
    <cellStyle name="Comma 2 58 2 3" xfId="3111"/>
    <cellStyle name="Comma 2 58 3" xfId="914"/>
    <cellStyle name="Comma 2 58 3 2" xfId="915"/>
    <cellStyle name="Comma 2 58 3 2 2" xfId="4081"/>
    <cellStyle name="Comma 2 58 3 3" xfId="3112"/>
    <cellStyle name="Comma 2 58 4" xfId="916"/>
    <cellStyle name="Comma 2 58 4 2" xfId="917"/>
    <cellStyle name="Comma 2 58 4 2 2" xfId="4082"/>
    <cellStyle name="Comma 2 58 4 3" xfId="3113"/>
    <cellStyle name="Comma 2 58 5" xfId="918"/>
    <cellStyle name="Comma 2 58 5 2" xfId="4083"/>
    <cellStyle name="Comma 2 58 6" xfId="3110"/>
    <cellStyle name="Comma 2 59" xfId="919"/>
    <cellStyle name="Comma 2 59 2" xfId="920"/>
    <cellStyle name="Comma 2 59 2 2" xfId="4084"/>
    <cellStyle name="Comma 2 59 3" xfId="3114"/>
    <cellStyle name="Comma 2 6" xfId="921"/>
    <cellStyle name="Comma 2 6 2" xfId="922"/>
    <cellStyle name="Comma 2 60" xfId="923"/>
    <cellStyle name="Comma 2 60 2" xfId="924"/>
    <cellStyle name="Comma 2 60 2 2" xfId="4085"/>
    <cellStyle name="Comma 2 60 3" xfId="3115"/>
    <cellStyle name="Comma 2 61" xfId="2691"/>
    <cellStyle name="Comma 2 7" xfId="925"/>
    <cellStyle name="Comma 2 7 2" xfId="926"/>
    <cellStyle name="Comma 2 7 2 2" xfId="927"/>
    <cellStyle name="Comma 2 7 2 2 2" xfId="928"/>
    <cellStyle name="Comma 2 7 2 3" xfId="929"/>
    <cellStyle name="Comma 2 7 2 3 2" xfId="930"/>
    <cellStyle name="Comma 2 7 2 4" xfId="931"/>
    <cellStyle name="Comma 2 7 2 4 2" xfId="932"/>
    <cellStyle name="Comma 2 7 2 5" xfId="933"/>
    <cellStyle name="Comma 2 7 3" xfId="934"/>
    <cellStyle name="Comma 2 7 3 2" xfId="935"/>
    <cellStyle name="Comma 2 7 4" xfId="936"/>
    <cellStyle name="Comma 2 7 4 2" xfId="937"/>
    <cellStyle name="Comma 2 7 5" xfId="938"/>
    <cellStyle name="Comma 2 7 5 2" xfId="939"/>
    <cellStyle name="Comma 2 7 6" xfId="940"/>
    <cellStyle name="Comma 2 7 6 2" xfId="941"/>
    <cellStyle name="Comma 2 7 7" xfId="942"/>
    <cellStyle name="Comma 2 7 7 2" xfId="943"/>
    <cellStyle name="Comma 2 7 8" xfId="944"/>
    <cellStyle name="Comma 2 7_RABAS_RABAS LT" xfId="945"/>
    <cellStyle name="Comma 2 8" xfId="946"/>
    <cellStyle name="Comma 2 8 2" xfId="947"/>
    <cellStyle name="Comma 2 8 2 2" xfId="4087"/>
    <cellStyle name="Comma 2 8 3" xfId="3116"/>
    <cellStyle name="Comma 2 9" xfId="948"/>
    <cellStyle name="Comma 2 9 2" xfId="949"/>
    <cellStyle name="Comma 2 9 2 2" xfId="4088"/>
    <cellStyle name="Comma 2 9 3" xfId="3117"/>
    <cellStyle name="Comma 20" xfId="950"/>
    <cellStyle name="Comma 20 2" xfId="951"/>
    <cellStyle name="Comma 20 2 2" xfId="952"/>
    <cellStyle name="Comma 20 2 2 2" xfId="4089"/>
    <cellStyle name="Comma 20 2 3" xfId="3119"/>
    <cellStyle name="Comma 20 3" xfId="953"/>
    <cellStyle name="Comma 20 3 2" xfId="4090"/>
    <cellStyle name="Comma 20 4" xfId="3118"/>
    <cellStyle name="Comma 21" xfId="954"/>
    <cellStyle name="Comma 21 2" xfId="955"/>
    <cellStyle name="Comma 21 2 2" xfId="956"/>
    <cellStyle name="Comma 21 2 2 2" xfId="4091"/>
    <cellStyle name="Comma 21 2 3" xfId="3121"/>
    <cellStyle name="Comma 21 3" xfId="957"/>
    <cellStyle name="Comma 21 3 2" xfId="4092"/>
    <cellStyle name="Comma 21 4" xfId="3120"/>
    <cellStyle name="Comma 22" xfId="958"/>
    <cellStyle name="Comma 22 2" xfId="959"/>
    <cellStyle name="Comma 22 2 2" xfId="960"/>
    <cellStyle name="Comma 22 2 2 2" xfId="4093"/>
    <cellStyle name="Comma 22 2 3" xfId="3123"/>
    <cellStyle name="Comma 22 3" xfId="961"/>
    <cellStyle name="Comma 22 3 2" xfId="4094"/>
    <cellStyle name="Comma 22 4" xfId="3122"/>
    <cellStyle name="Comma 23" xfId="962"/>
    <cellStyle name="Comma 23 2" xfId="963"/>
    <cellStyle name="Comma 23 2 2" xfId="4095"/>
    <cellStyle name="Comma 23 3" xfId="3124"/>
    <cellStyle name="Comma 24" xfId="964"/>
    <cellStyle name="Comma 24 2" xfId="965"/>
    <cellStyle name="Comma 24 2 2" xfId="4096"/>
    <cellStyle name="Comma 24 3" xfId="3125"/>
    <cellStyle name="Comma 25" xfId="966"/>
    <cellStyle name="Comma 25 2" xfId="967"/>
    <cellStyle name="Comma 25 2 2" xfId="4097"/>
    <cellStyle name="Comma 25 3" xfId="3126"/>
    <cellStyle name="Comma 26" xfId="968"/>
    <cellStyle name="Comma 26 2" xfId="969"/>
    <cellStyle name="Comma 26 2 2" xfId="4098"/>
    <cellStyle name="Comma 26 3" xfId="3127"/>
    <cellStyle name="Comma 27" xfId="970"/>
    <cellStyle name="Comma 27 2" xfId="3128"/>
    <cellStyle name="Comma 27 3" xfId="4099"/>
    <cellStyle name="Comma 28" xfId="971"/>
    <cellStyle name="Comma 28 2" xfId="972"/>
    <cellStyle name="Comma 28 2 2" xfId="4100"/>
    <cellStyle name="Comma 28 3" xfId="3129"/>
    <cellStyle name="Comma 29" xfId="973"/>
    <cellStyle name="Comma 29 2" xfId="974"/>
    <cellStyle name="Comma 29 2 2" xfId="4101"/>
    <cellStyle name="Comma 29 3" xfId="3130"/>
    <cellStyle name="Comma 3" xfId="975"/>
    <cellStyle name="Comma 3 10" xfId="976"/>
    <cellStyle name="Comma 3 10 2" xfId="4102"/>
    <cellStyle name="Comma 3 11" xfId="3131"/>
    <cellStyle name="Comma 3 2" xfId="977"/>
    <cellStyle name="Comma 3 2 2" xfId="978"/>
    <cellStyle name="Comma 3 2 2 2" xfId="979"/>
    <cellStyle name="Comma 3 2 2 2 2" xfId="980"/>
    <cellStyle name="Comma 3 2 2 2 2 2" xfId="3135"/>
    <cellStyle name="Comma 3 2 2 2 3" xfId="981"/>
    <cellStyle name="Comma 3 2 2 2 3 2" xfId="3136"/>
    <cellStyle name="Comma 3 2 2 2 4" xfId="982"/>
    <cellStyle name="Comma 3 2 2 2 4 2" xfId="3137"/>
    <cellStyle name="Comma 3 2 2 2 5" xfId="3134"/>
    <cellStyle name="Comma 3 2 2 3" xfId="983"/>
    <cellStyle name="Comma 3 2 2 3 2" xfId="3138"/>
    <cellStyle name="Comma 3 2 2 4" xfId="984"/>
    <cellStyle name="Comma 3 2 2 4 2" xfId="3139"/>
    <cellStyle name="Comma 3 2 2 5" xfId="985"/>
    <cellStyle name="Comma 3 2 2 5 2" xfId="3140"/>
    <cellStyle name="Comma 3 2 2 6" xfId="3133"/>
    <cellStyle name="Comma 3 2 3" xfId="986"/>
    <cellStyle name="Comma 3 2 3 2" xfId="3141"/>
    <cellStyle name="Comma 3 2 4" xfId="987"/>
    <cellStyle name="Comma 3 2 4 2" xfId="3142"/>
    <cellStyle name="Comma 3 2 5" xfId="988"/>
    <cellStyle name="Comma 3 2 5 2" xfId="3143"/>
    <cellStyle name="Comma 3 2 6" xfId="989"/>
    <cellStyle name="Comma 3 2 6 2" xfId="4103"/>
    <cellStyle name="Comma 3 2 7" xfId="3132"/>
    <cellStyle name="Comma 3 3" xfId="990"/>
    <cellStyle name="Comma 3 3 2" xfId="991"/>
    <cellStyle name="Comma 3 3 2 2" xfId="3145"/>
    <cellStyle name="Comma 3 3 3" xfId="992"/>
    <cellStyle name="Comma 3 3 3 2" xfId="3146"/>
    <cellStyle name="Comma 3 3 4" xfId="993"/>
    <cellStyle name="Comma 3 3 4 2" xfId="3147"/>
    <cellStyle name="Comma 3 3 5" xfId="3144"/>
    <cellStyle name="Comma 3 4" xfId="994"/>
    <cellStyle name="Comma 3 4 2" xfId="995"/>
    <cellStyle name="Comma 3 4 2 2" xfId="3149"/>
    <cellStyle name="Comma 3 4 3" xfId="996"/>
    <cellStyle name="Comma 3 4 3 2" xfId="3150"/>
    <cellStyle name="Comma 3 4 4" xfId="997"/>
    <cellStyle name="Comma 3 4 4 2" xfId="3151"/>
    <cellStyle name="Comma 3 4 5" xfId="3148"/>
    <cellStyle name="Comma 3 5" xfId="998"/>
    <cellStyle name="Comma 3 5 2" xfId="999"/>
    <cellStyle name="Comma 3 5 2 2" xfId="1000"/>
    <cellStyle name="Comma 3 5 2 2 2" xfId="1001"/>
    <cellStyle name="Comma 3 5 2 2 2 2" xfId="1002"/>
    <cellStyle name="Comma 3 5 2 2 2 2 2" xfId="1003"/>
    <cellStyle name="Comma 3 5 2 2 2 2 2 2" xfId="3157"/>
    <cellStyle name="Comma 3 5 2 2 2 2 3" xfId="1004"/>
    <cellStyle name="Comma 3 5 2 2 2 2 3 2" xfId="3158"/>
    <cellStyle name="Comma 3 5 2 2 2 2 4" xfId="1005"/>
    <cellStyle name="Comma 3 5 2 2 2 2 4 2" xfId="3159"/>
    <cellStyle name="Comma 3 5 2 2 2 2 5" xfId="1006"/>
    <cellStyle name="Comma 3 5 2 2 2 2 5 2" xfId="3160"/>
    <cellStyle name="Comma 3 5 2 2 2 2 6" xfId="3156"/>
    <cellStyle name="Comma 3 5 2 2 2 3" xfId="1007"/>
    <cellStyle name="Comma 3 5 2 2 2 3 2" xfId="3161"/>
    <cellStyle name="Comma 3 5 2 2 2 4" xfId="1008"/>
    <cellStyle name="Comma 3 5 2 2 2 4 2" xfId="3162"/>
    <cellStyle name="Comma 3 5 2 2 2 5" xfId="1009"/>
    <cellStyle name="Comma 3 5 2 2 2 5 2" xfId="3163"/>
    <cellStyle name="Comma 3 5 2 2 2 6" xfId="3155"/>
    <cellStyle name="Comma 3 5 2 2 3" xfId="1010"/>
    <cellStyle name="Comma 3 5 2 2 3 2" xfId="3164"/>
    <cellStyle name="Comma 3 5 2 2 4" xfId="1011"/>
    <cellStyle name="Comma 3 5 2 2 4 2" xfId="3165"/>
    <cellStyle name="Comma 3 5 2 2 5" xfId="1012"/>
    <cellStyle name="Comma 3 5 2 2 5 2" xfId="3166"/>
    <cellStyle name="Comma 3 5 2 2 6" xfId="3154"/>
    <cellStyle name="Comma 3 5 2 3" xfId="1013"/>
    <cellStyle name="Comma 3 5 2 3 2" xfId="3167"/>
    <cellStyle name="Comma 3 5 2 4" xfId="1014"/>
    <cellStyle name="Comma 3 5 2 4 2" xfId="3168"/>
    <cellStyle name="Comma 3 5 2 5" xfId="1015"/>
    <cellStyle name="Comma 3 5 2 5 2" xfId="3169"/>
    <cellStyle name="Comma 3 5 2 6" xfId="3153"/>
    <cellStyle name="Comma 3 5 3" xfId="1016"/>
    <cellStyle name="Comma 3 5 3 2" xfId="1017"/>
    <cellStyle name="Comma 3 5 3 2 2" xfId="3171"/>
    <cellStyle name="Comma 3 5 3 3" xfId="1018"/>
    <cellStyle name="Comma 3 5 3 3 2" xfId="3172"/>
    <cellStyle name="Comma 3 5 3 4" xfId="1019"/>
    <cellStyle name="Comma 3 5 3 4 2" xfId="3173"/>
    <cellStyle name="Comma 3 5 3 5" xfId="3170"/>
    <cellStyle name="Comma 3 5 4" xfId="1020"/>
    <cellStyle name="Comma 3 5 4 2" xfId="3174"/>
    <cellStyle name="Comma 3 5 5" xfId="1021"/>
    <cellStyle name="Comma 3 5 5 2" xfId="3175"/>
    <cellStyle name="Comma 3 5 6" xfId="1022"/>
    <cellStyle name="Comma 3 5 6 2" xfId="3176"/>
    <cellStyle name="Comma 3 5 7" xfId="3152"/>
    <cellStyle name="Comma 3 6" xfId="1023"/>
    <cellStyle name="Comma 3 6 2" xfId="3177"/>
    <cellStyle name="Comma 3 7" xfId="1024"/>
    <cellStyle name="Comma 3 7 2" xfId="3178"/>
    <cellStyle name="Comma 3 8" xfId="1025"/>
    <cellStyle name="Comma 3 8 2" xfId="3179"/>
    <cellStyle name="Comma 3 9" xfId="1026"/>
    <cellStyle name="Comma 3 9 2" xfId="2672"/>
    <cellStyle name="Comma 3 9 2 2" xfId="5318"/>
    <cellStyle name="Comma 3 9 3" xfId="4104"/>
    <cellStyle name="Comma 3_(PRK 111601-111604) 20130401 Joint AAU - GJN 4 - BNL 5 - KTN 7" xfId="1027"/>
    <cellStyle name="Comma 30" xfId="1028"/>
    <cellStyle name="Comma 30 2" xfId="1029"/>
    <cellStyle name="Comma 30 2 2" xfId="4105"/>
    <cellStyle name="Comma 30 3" xfId="3180"/>
    <cellStyle name="Comma 31" xfId="1030"/>
    <cellStyle name="Comma 31 2" xfId="1031"/>
    <cellStyle name="Comma 31 2 2" xfId="4106"/>
    <cellStyle name="Comma 31 3" xfId="3181"/>
    <cellStyle name="Comma 32" xfId="1032"/>
    <cellStyle name="Comma 32 2" xfId="1033"/>
    <cellStyle name="Comma 33" xfId="1034"/>
    <cellStyle name="Comma 33 2" xfId="1035"/>
    <cellStyle name="Comma 33 2 2" xfId="1036"/>
    <cellStyle name="Comma 33 2 2 2" xfId="4109"/>
    <cellStyle name="Comma 33 2 3" xfId="4108"/>
    <cellStyle name="Comma 33 3" xfId="1037"/>
    <cellStyle name="Comma 33 3 2" xfId="4110"/>
    <cellStyle name="Comma 33 4" xfId="3182"/>
    <cellStyle name="Comma 33 5" xfId="3632"/>
    <cellStyle name="Comma 33 6" xfId="4107"/>
    <cellStyle name="Comma 33 7" xfId="4548"/>
    <cellStyle name="Comma 34" xfId="1038"/>
    <cellStyle name="Comma 34 2" xfId="1039"/>
    <cellStyle name="Comma 34 2 2" xfId="4111"/>
    <cellStyle name="Comma 34 3" xfId="3183"/>
    <cellStyle name="Comma 35" xfId="1040"/>
    <cellStyle name="Comma 36" xfId="1041"/>
    <cellStyle name="Comma 37" xfId="1042"/>
    <cellStyle name="Comma 37 2" xfId="1043"/>
    <cellStyle name="Comma 37 2 2" xfId="4112"/>
    <cellStyle name="Comma 37 3" xfId="3184"/>
    <cellStyle name="Comma 38" xfId="1044"/>
    <cellStyle name="Comma 38 2" xfId="1045"/>
    <cellStyle name="Comma 38 2 2" xfId="4114"/>
    <cellStyle name="Comma 38 3" xfId="4113"/>
    <cellStyle name="Comma 39" xfId="1046"/>
    <cellStyle name="Comma 39 2" xfId="4115"/>
    <cellStyle name="Comma 4" xfId="1047"/>
    <cellStyle name="Comma 4 2" xfId="1048"/>
    <cellStyle name="Comma 4 2 2" xfId="1049"/>
    <cellStyle name="Comma 4 2 2 2" xfId="4116"/>
    <cellStyle name="Comma 4 2 3" xfId="3186"/>
    <cellStyle name="Comma 4 3" xfId="1050"/>
    <cellStyle name="Comma 4 3 2" xfId="4117"/>
    <cellStyle name="Comma 4 4" xfId="1051"/>
    <cellStyle name="Comma 4 4 2" xfId="4118"/>
    <cellStyle name="Comma 4 5" xfId="1052"/>
    <cellStyle name="Comma 4 5 2" xfId="4119"/>
    <cellStyle name="Comma 4 6" xfId="3185"/>
    <cellStyle name="Comma 40" xfId="1053"/>
    <cellStyle name="Comma 40 2" xfId="4120"/>
    <cellStyle name="Comma 41" xfId="3916"/>
    <cellStyle name="Comma 42" xfId="1054"/>
    <cellStyle name="Comma 42 2" xfId="1055"/>
    <cellStyle name="Comma 42 2 2" xfId="4121"/>
    <cellStyle name="Comma 42 3" xfId="3187"/>
    <cellStyle name="Comma 43" xfId="4194"/>
    <cellStyle name="Comma 44" xfId="4398"/>
    <cellStyle name="Comma 45" xfId="1056"/>
    <cellStyle name="Comma 45 2" xfId="1057"/>
    <cellStyle name="Comma 45 2 2" xfId="4122"/>
    <cellStyle name="Comma 45 3" xfId="3188"/>
    <cellStyle name="Comma 46" xfId="1058"/>
    <cellStyle name="Comma 46 2" xfId="1059"/>
    <cellStyle name="Comma 46 2 2" xfId="4123"/>
    <cellStyle name="Comma 46 3" xfId="3189"/>
    <cellStyle name="Comma 47" xfId="1060"/>
    <cellStyle name="Comma 47 2" xfId="1061"/>
    <cellStyle name="Comma 47 2 2" xfId="4124"/>
    <cellStyle name="Comma 47 3" xfId="3190"/>
    <cellStyle name="Comma 48" xfId="1062"/>
    <cellStyle name="Comma 48 2" xfId="1063"/>
    <cellStyle name="Comma 48 2 2" xfId="4125"/>
    <cellStyle name="Comma 48 3" xfId="3191"/>
    <cellStyle name="Comma 49" xfId="1064"/>
    <cellStyle name="Comma 49 2" xfId="1065"/>
    <cellStyle name="Comma 49 2 2" xfId="4126"/>
    <cellStyle name="Comma 49 3" xfId="3192"/>
    <cellStyle name="Comma 5" xfId="1066"/>
    <cellStyle name="Comma 5 2" xfId="1067"/>
    <cellStyle name="Comma 5 2 2" xfId="1068"/>
    <cellStyle name="Comma 5 2 2 2" xfId="4127"/>
    <cellStyle name="Comma 5 2 3" xfId="3193"/>
    <cellStyle name="Comma 5 3" xfId="1069"/>
    <cellStyle name="Comma 50" xfId="1070"/>
    <cellStyle name="Comma 50 2" xfId="1071"/>
    <cellStyle name="Comma 50 2 2" xfId="4128"/>
    <cellStyle name="Comma 50 3" xfId="3194"/>
    <cellStyle name="Comma 51" xfId="1072"/>
    <cellStyle name="Comma 51 2" xfId="1073"/>
    <cellStyle name="Comma 51 2 2" xfId="4129"/>
    <cellStyle name="Comma 51 3" xfId="3195"/>
    <cellStyle name="Comma 52" xfId="1074"/>
    <cellStyle name="Comma 52 2" xfId="1075"/>
    <cellStyle name="Comma 52 2 2" xfId="4130"/>
    <cellStyle name="Comma 52 3" xfId="3196"/>
    <cellStyle name="Comma 53" xfId="4486"/>
    <cellStyle name="Comma 54" xfId="4672"/>
    <cellStyle name="Comma 55" xfId="5324"/>
    <cellStyle name="Comma 56" xfId="4671"/>
    <cellStyle name="Comma 57" xfId="5323"/>
    <cellStyle name="Comma 58" xfId="1076"/>
    <cellStyle name="Comma 58 2" xfId="1077"/>
    <cellStyle name="Comma 58 2 2" xfId="4131"/>
    <cellStyle name="Comma 58 3" xfId="3197"/>
    <cellStyle name="Comma 59" xfId="1078"/>
    <cellStyle name="Comma 59 2" xfId="1079"/>
    <cellStyle name="Comma 59 2 2" xfId="4132"/>
    <cellStyle name="Comma 59 3" xfId="3198"/>
    <cellStyle name="Comma 6" xfId="1080"/>
    <cellStyle name="Comma 6 2" xfId="1081"/>
    <cellStyle name="Comma 6 2 2" xfId="1082"/>
    <cellStyle name="Comma 6 2 2 2" xfId="4133"/>
    <cellStyle name="Comma 6 2 3" xfId="3200"/>
    <cellStyle name="Comma 6 3" xfId="3199"/>
    <cellStyle name="Comma 62" xfId="1083"/>
    <cellStyle name="Comma 62 2" xfId="1084"/>
    <cellStyle name="Comma 62 2 2" xfId="4134"/>
    <cellStyle name="Comma 62 3" xfId="3201"/>
    <cellStyle name="Comma 63" xfId="1085"/>
    <cellStyle name="Comma 63 2" xfId="1086"/>
    <cellStyle name="Comma 63 2 2" xfId="4135"/>
    <cellStyle name="Comma 63 3" xfId="3202"/>
    <cellStyle name="Comma 66" xfId="1087"/>
    <cellStyle name="Comma 66 2" xfId="3203"/>
    <cellStyle name="Comma 67" xfId="1088"/>
    <cellStyle name="Comma 67 2" xfId="1089"/>
    <cellStyle name="Comma 67 2 2" xfId="4136"/>
    <cellStyle name="Comma 67 3" xfId="3204"/>
    <cellStyle name="Comma 7" xfId="1090"/>
    <cellStyle name="Comma 7 2" xfId="1091"/>
    <cellStyle name="Comma 7 2 2" xfId="1092"/>
    <cellStyle name="Comma 7 2 2 2" xfId="4138"/>
    <cellStyle name="Comma 7 2 3" xfId="3206"/>
    <cellStyle name="Comma 7 3" xfId="1093"/>
    <cellStyle name="Comma 7 3 2" xfId="1094"/>
    <cellStyle name="Comma 7 3 2 2" xfId="4139"/>
    <cellStyle name="Comma 7 3 3" xfId="3207"/>
    <cellStyle name="Comma 7 4" xfId="3205"/>
    <cellStyle name="Comma 7 5" xfId="4137"/>
    <cellStyle name="Comma 72" xfId="1095"/>
    <cellStyle name="Comma 72 2" xfId="3208"/>
    <cellStyle name="Comma 74" xfId="1096"/>
    <cellStyle name="Comma 74 2" xfId="1097"/>
    <cellStyle name="Comma 74 2 2" xfId="4140"/>
    <cellStyle name="Comma 74 3" xfId="3209"/>
    <cellStyle name="Comma 75" xfId="1098"/>
    <cellStyle name="Comma 75 2" xfId="1099"/>
    <cellStyle name="Comma 75 2 2" xfId="4141"/>
    <cellStyle name="Comma 75 3" xfId="3210"/>
    <cellStyle name="Comma 8" xfId="1100"/>
    <cellStyle name="Comma 8 2" xfId="1101"/>
    <cellStyle name="Comma 8 2 2" xfId="1102"/>
    <cellStyle name="Comma 8 2 2 2" xfId="1103"/>
    <cellStyle name="Comma 8 2 2 2 2" xfId="4142"/>
    <cellStyle name="Comma 8 2 2 3" xfId="3213"/>
    <cellStyle name="Comma 8 2 3" xfId="1104"/>
    <cellStyle name="Comma 8 2 3 2" xfId="4143"/>
    <cellStyle name="Comma 8 2 4" xfId="3212"/>
    <cellStyle name="Comma 8 3" xfId="1105"/>
    <cellStyle name="Comma 8 3 2" xfId="4144"/>
    <cellStyle name="Comma 8 4" xfId="3211"/>
    <cellStyle name="Comma 82" xfId="1106"/>
    <cellStyle name="Comma 82 2" xfId="1107"/>
    <cellStyle name="Comma 82 2 2" xfId="4145"/>
    <cellStyle name="Comma 82 3" xfId="3214"/>
    <cellStyle name="Comma 83" xfId="1108"/>
    <cellStyle name="Comma 83 2" xfId="1109"/>
    <cellStyle name="Comma 83 2 2" xfId="4146"/>
    <cellStyle name="Comma 83 3" xfId="3215"/>
    <cellStyle name="Comma 85" xfId="1110"/>
    <cellStyle name="Comma 85 2" xfId="1111"/>
    <cellStyle name="Comma 85 2 2" xfId="4147"/>
    <cellStyle name="Comma 85 3" xfId="3216"/>
    <cellStyle name="Comma 86" xfId="1112"/>
    <cellStyle name="Comma 86 2" xfId="1113"/>
    <cellStyle name="Comma 86 2 2" xfId="4148"/>
    <cellStyle name="Comma 86 3" xfId="3217"/>
    <cellStyle name="Comma 89" xfId="1114"/>
    <cellStyle name="Comma 89 2" xfId="3218"/>
    <cellStyle name="Comma 9" xfId="1115"/>
    <cellStyle name="Comma 9 2" xfId="1116"/>
    <cellStyle name="Comma 9 2 2" xfId="3220"/>
    <cellStyle name="Comma 9 3" xfId="1117"/>
    <cellStyle name="Comma 9 3 2" xfId="3221"/>
    <cellStyle name="Comma 9 4" xfId="1118"/>
    <cellStyle name="Comma 9 4 2" xfId="4149"/>
    <cellStyle name="Comma 9 5" xfId="3219"/>
    <cellStyle name="Comma 98" xfId="1119"/>
    <cellStyle name="Comma 98 2" xfId="3222"/>
    <cellStyle name="Comma0" xfId="1120"/>
    <cellStyle name="Copied" xfId="1121"/>
    <cellStyle name="Curren - Style7" xfId="1122"/>
    <cellStyle name="Curren - Style8" xfId="1123"/>
    <cellStyle name="Currency (0.00)" xfId="1124"/>
    <cellStyle name="Currency (0.00) 2" xfId="1125"/>
    <cellStyle name="Currency [0] 2" xfId="1126"/>
    <cellStyle name="Currency [0] 2 2" xfId="3223"/>
    <cellStyle name="Currency [0] 3" xfId="1127"/>
    <cellStyle name="Currency [0] 3 2" xfId="3224"/>
    <cellStyle name="Currency [0] 3 3" xfId="4150"/>
    <cellStyle name="Currency [00]" xfId="1128"/>
    <cellStyle name="Currency [00] 2" xfId="1129"/>
    <cellStyle name="Currency 10" xfId="1130"/>
    <cellStyle name="Currency 11" xfId="1131"/>
    <cellStyle name="Currency 12" xfId="1132"/>
    <cellStyle name="Currency 13" xfId="1133"/>
    <cellStyle name="Currency 14" xfId="1134"/>
    <cellStyle name="Currency 15" xfId="1135"/>
    <cellStyle name="Currency 16" xfId="1136"/>
    <cellStyle name="Currency 17" xfId="1137"/>
    <cellStyle name="Currency 18" xfId="1138"/>
    <cellStyle name="Currency 19" xfId="1139"/>
    <cellStyle name="Currency 2" xfId="1140"/>
    <cellStyle name="Currency 2 2" xfId="1141"/>
    <cellStyle name="Currency 20" xfId="1142"/>
    <cellStyle name="Currency 21" xfId="1143"/>
    <cellStyle name="Currency 22" xfId="1144"/>
    <cellStyle name="Currency 23" xfId="1145"/>
    <cellStyle name="Currency 24" xfId="1146"/>
    <cellStyle name="Currency 25" xfId="1147"/>
    <cellStyle name="Currency 3" xfId="1148"/>
    <cellStyle name="Currency 4" xfId="1149"/>
    <cellStyle name="Currency 5" xfId="1150"/>
    <cellStyle name="Currency 6" xfId="1151"/>
    <cellStyle name="Currency 7" xfId="1152"/>
    <cellStyle name="Currency 8" xfId="1153"/>
    <cellStyle name="Currency 9" xfId="1154"/>
    <cellStyle name="Currency0" xfId="1155"/>
    <cellStyle name="Date" xfId="1156"/>
    <cellStyle name="Date Short" xfId="1157"/>
    <cellStyle name="Date_Data Aset Jaringan APJ Yogyakarta 2009" xfId="1158"/>
    <cellStyle name="Define your own named style" xfId="1159"/>
    <cellStyle name="Draw lines around data in range" xfId="1160"/>
    <cellStyle name="Draw lines around data in range 2" xfId="1161"/>
    <cellStyle name="Draw lines around data in range 2 2" xfId="4151"/>
    <cellStyle name="Draw lines around data in range 2 3" xfId="4556"/>
    <cellStyle name="Draw lines around data in range 3" xfId="3638"/>
    <cellStyle name="Draw lines around data in range 4" xfId="3639"/>
    <cellStyle name="Draw lines around data in range 5" xfId="4555"/>
    <cellStyle name="Draw lines around data in range 6" xfId="4550"/>
    <cellStyle name="Draw lines around data in range 7" xfId="4547"/>
    <cellStyle name="Draw lines around data in range 8" xfId="4404"/>
    <cellStyle name="Draw shadow and lines within range" xfId="1162"/>
    <cellStyle name="Draw shadow and lines within range 2" xfId="1163"/>
    <cellStyle name="Draw shadow and lines within range 2 2" xfId="4152"/>
    <cellStyle name="Draw shadow and lines within range 2 3" xfId="4558"/>
    <cellStyle name="Draw shadow and lines within range 3" xfId="3637"/>
    <cellStyle name="Draw shadow and lines within range 4" xfId="3640"/>
    <cellStyle name="Draw shadow and lines within range 5" xfId="4557"/>
    <cellStyle name="Draw shadow and lines within range 6" xfId="4551"/>
    <cellStyle name="Draw shadow and lines within range 7" xfId="4546"/>
    <cellStyle name="Draw shadow and lines within range 8" xfId="4549"/>
    <cellStyle name="Enlarge title text, yellow on blue" xfId="1164"/>
    <cellStyle name="Enter Currency (0)" xfId="1165"/>
    <cellStyle name="Enter Currency (0) 2" xfId="1166"/>
    <cellStyle name="Enter Currency (2)" xfId="1167"/>
    <cellStyle name="Enter Currency (2) 2" xfId="1168"/>
    <cellStyle name="Enter Units (0)" xfId="1169"/>
    <cellStyle name="Enter Units (0) 2" xfId="1170"/>
    <cellStyle name="Enter Units (1)" xfId="1171"/>
    <cellStyle name="Enter Units (1) 2" xfId="1172"/>
    <cellStyle name="Enter Units (2)" xfId="1173"/>
    <cellStyle name="Enter Units (2) 2" xfId="1174"/>
    <cellStyle name="Entered" xfId="1175"/>
    <cellStyle name="Explanatory Text" xfId="1176" builtinId="53" customBuiltin="1"/>
    <cellStyle name="Explanatory Text 10" xfId="1177"/>
    <cellStyle name="Explanatory Text 11" xfId="1178"/>
    <cellStyle name="Explanatory Text 12" xfId="1179"/>
    <cellStyle name="Explanatory Text 13" xfId="1180"/>
    <cellStyle name="Explanatory Text 14" xfId="1181"/>
    <cellStyle name="Explanatory Text 15" xfId="1182"/>
    <cellStyle name="Explanatory Text 16" xfId="1183"/>
    <cellStyle name="Explanatory Text 17" xfId="1184"/>
    <cellStyle name="Explanatory Text 2" xfId="1185"/>
    <cellStyle name="Explanatory Text 2 2" xfId="1186"/>
    <cellStyle name="Explanatory Text 2 3" xfId="1187"/>
    <cellStyle name="Explanatory Text 3" xfId="1188"/>
    <cellStyle name="Explanatory Text 4" xfId="1189"/>
    <cellStyle name="Explanatory Text 5" xfId="1190"/>
    <cellStyle name="Explanatory Text 6" xfId="1191"/>
    <cellStyle name="Explanatory Text 7" xfId="1192"/>
    <cellStyle name="Explanatory Text 8" xfId="1193"/>
    <cellStyle name="Explanatory Text 9" xfId="1194"/>
    <cellStyle name="F2" xfId="1195"/>
    <cellStyle name="F3" xfId="1196"/>
    <cellStyle name="F4" xfId="1197"/>
    <cellStyle name="F5" xfId="1198"/>
    <cellStyle name="F6" xfId="1199"/>
    <cellStyle name="F7" xfId="1200"/>
    <cellStyle name="F8" xfId="1201"/>
    <cellStyle name="Fixed" xfId="1202"/>
    <cellStyle name="Format a column of totals" xfId="1203"/>
    <cellStyle name="Format a column of totals 2" xfId="1204"/>
    <cellStyle name="Format a column of totals 2 2" xfId="1205"/>
    <cellStyle name="Format a column of totals 2 2 2" xfId="4153"/>
    <cellStyle name="Format a column of totals 2 3" xfId="3636"/>
    <cellStyle name="Format a column of totals 3" xfId="1206"/>
    <cellStyle name="Format a column of totals 3 2" xfId="4154"/>
    <cellStyle name="Format a column of totals 4" xfId="3635"/>
    <cellStyle name="Format a row of totals" xfId="1207"/>
    <cellStyle name="Format a row of totals 2" xfId="1208"/>
    <cellStyle name="Format a row of totals 2 2" xfId="4155"/>
    <cellStyle name="Format a row of totals 2 3" xfId="4561"/>
    <cellStyle name="Format a row of totals 3" xfId="3634"/>
    <cellStyle name="Format a row of totals 4" xfId="3641"/>
    <cellStyle name="Format a row of totals 5" xfId="4560"/>
    <cellStyle name="Format a row of totals 6" xfId="4554"/>
    <cellStyle name="Format a row of totals 7" xfId="4545"/>
    <cellStyle name="Format a row of totals 8" xfId="4552"/>
    <cellStyle name="Format text as bold, black on yellow" xfId="1209"/>
    <cellStyle name="Format text as bold, black on yellow 2" xfId="1210"/>
    <cellStyle name="Format text as bold, black on yellow 2 2" xfId="4156"/>
    <cellStyle name="Format text as bold, black on yellow 2 3" xfId="4563"/>
    <cellStyle name="Format text as bold, black on yellow 3" xfId="3633"/>
    <cellStyle name="Format text as bold, black on yellow 4" xfId="3642"/>
    <cellStyle name="Format text as bold, black on yellow 5" xfId="4562"/>
    <cellStyle name="Format text as bold, black on yellow 6" xfId="4559"/>
    <cellStyle name="Format text as bold, black on yellow 7" xfId="4544"/>
    <cellStyle name="Format text as bold, black on yellow 8" xfId="4553"/>
    <cellStyle name="Good" xfId="1211" builtinId="26" customBuiltin="1"/>
    <cellStyle name="Good 10" xfId="1212"/>
    <cellStyle name="Good 11" xfId="1213"/>
    <cellStyle name="Good 12" xfId="1214"/>
    <cellStyle name="Good 13" xfId="1215"/>
    <cellStyle name="Good 14" xfId="1216"/>
    <cellStyle name="Good 15" xfId="1217"/>
    <cellStyle name="Good 16" xfId="1218"/>
    <cellStyle name="Good 2" xfId="1219"/>
    <cellStyle name="Good 2 2" xfId="1220"/>
    <cellStyle name="Good 2 3" xfId="1221"/>
    <cellStyle name="Good 3" xfId="1222"/>
    <cellStyle name="Good 4" xfId="1223"/>
    <cellStyle name="Good 5" xfId="1224"/>
    <cellStyle name="Good 6" xfId="1225"/>
    <cellStyle name="Good 7" xfId="1226"/>
    <cellStyle name="Good 8" xfId="1227"/>
    <cellStyle name="Good 9" xfId="1228"/>
    <cellStyle name="GrandTotal" xfId="1229"/>
    <cellStyle name="Grey" xfId="1230"/>
    <cellStyle name="Header1" xfId="1231"/>
    <cellStyle name="Header2" xfId="1232"/>
    <cellStyle name="Header2 2" xfId="1233"/>
    <cellStyle name="Heading 1" xfId="1234" builtinId="16" customBuiltin="1"/>
    <cellStyle name="Heading 1 10" xfId="1235"/>
    <cellStyle name="Heading 1 10 2" xfId="1236"/>
    <cellStyle name="Heading 1 11" xfId="1237"/>
    <cellStyle name="Heading 1 11 2" xfId="1238"/>
    <cellStyle name="Heading 1 12" xfId="1239"/>
    <cellStyle name="Heading 1 12 2" xfId="1240"/>
    <cellStyle name="Heading 1 13" xfId="1241"/>
    <cellStyle name="Heading 1 13 2" xfId="1242"/>
    <cellStyle name="Heading 1 14" xfId="1243"/>
    <cellStyle name="Heading 1 14 2" xfId="1244"/>
    <cellStyle name="Heading 1 15" xfId="1245"/>
    <cellStyle name="Heading 1 15 2" xfId="1246"/>
    <cellStyle name="Heading 1 16" xfId="1247"/>
    <cellStyle name="Heading 1 16 2" xfId="1248"/>
    <cellStyle name="Heading 1 2" xfId="1249"/>
    <cellStyle name="Heading 1 2 2" xfId="1250"/>
    <cellStyle name="Heading 1 2 2 2" xfId="1251"/>
    <cellStyle name="Heading 1 2 3" xfId="1252"/>
    <cellStyle name="Heading 1 2 3 2" xfId="1253"/>
    <cellStyle name="Heading 1 2 4" xfId="1254"/>
    <cellStyle name="Heading 1 3" xfId="1255"/>
    <cellStyle name="Heading 1 3 2" xfId="1256"/>
    <cellStyle name="Heading 1 4" xfId="1257"/>
    <cellStyle name="Heading 1 4 2" xfId="1258"/>
    <cellStyle name="Heading 1 5" xfId="1259"/>
    <cellStyle name="Heading 1 5 2" xfId="1260"/>
    <cellStyle name="Heading 1 6" xfId="1261"/>
    <cellStyle name="Heading 1 6 2" xfId="1262"/>
    <cellStyle name="Heading 1 7" xfId="1263"/>
    <cellStyle name="Heading 1 7 2" xfId="1264"/>
    <cellStyle name="Heading 1 8" xfId="1265"/>
    <cellStyle name="Heading 1 8 2" xfId="1266"/>
    <cellStyle name="Heading 1 9" xfId="1267"/>
    <cellStyle name="Heading 1 9 2" xfId="1268"/>
    <cellStyle name="Heading 2" xfId="1269" builtinId="17" customBuiltin="1"/>
    <cellStyle name="Heading 2 10" xfId="1270"/>
    <cellStyle name="Heading 2 10 2" xfId="1271"/>
    <cellStyle name="Heading 2 11" xfId="1272"/>
    <cellStyle name="Heading 2 11 2" xfId="1273"/>
    <cellStyle name="Heading 2 12" xfId="1274"/>
    <cellStyle name="Heading 2 12 2" xfId="1275"/>
    <cellStyle name="Heading 2 13" xfId="1276"/>
    <cellStyle name="Heading 2 13 2" xfId="1277"/>
    <cellStyle name="Heading 2 14" xfId="1278"/>
    <cellStyle name="Heading 2 14 2" xfId="1279"/>
    <cellStyle name="Heading 2 15" xfId="1280"/>
    <cellStyle name="Heading 2 15 2" xfId="1281"/>
    <cellStyle name="Heading 2 16" xfId="1282"/>
    <cellStyle name="Heading 2 16 2" xfId="1283"/>
    <cellStyle name="Heading 2 2" xfId="1284"/>
    <cellStyle name="Heading 2 2 2" xfId="1285"/>
    <cellStyle name="Heading 2 2 2 2" xfId="1286"/>
    <cellStyle name="Heading 2 2 3" xfId="1287"/>
    <cellStyle name="Heading 2 2 3 2" xfId="1288"/>
    <cellStyle name="Heading 2 2 4" xfId="1289"/>
    <cellStyle name="Heading 2 3" xfId="1290"/>
    <cellStyle name="Heading 2 3 2" xfId="1291"/>
    <cellStyle name="Heading 2 4" xfId="1292"/>
    <cellStyle name="Heading 2 4 2" xfId="1293"/>
    <cellStyle name="Heading 2 5" xfId="1294"/>
    <cellStyle name="Heading 2 5 2" xfId="1295"/>
    <cellStyle name="Heading 2 6" xfId="1296"/>
    <cellStyle name="Heading 2 6 2" xfId="1297"/>
    <cellStyle name="Heading 2 7" xfId="1298"/>
    <cellStyle name="Heading 2 7 2" xfId="1299"/>
    <cellStyle name="Heading 2 8" xfId="1300"/>
    <cellStyle name="Heading 2 8 2" xfId="1301"/>
    <cellStyle name="Heading 2 9" xfId="1302"/>
    <cellStyle name="Heading 2 9 2" xfId="1303"/>
    <cellStyle name="Heading 3" xfId="1304" builtinId="18" customBuiltin="1"/>
    <cellStyle name="Heading 3 10" xfId="1305"/>
    <cellStyle name="Heading 3 11" xfId="1306"/>
    <cellStyle name="Heading 3 12" xfId="1307"/>
    <cellStyle name="Heading 3 13" xfId="1308"/>
    <cellStyle name="Heading 3 14" xfId="1309"/>
    <cellStyle name="Heading 3 15" xfId="1310"/>
    <cellStyle name="Heading 3 16" xfId="1311"/>
    <cellStyle name="Heading 3 2" xfId="1312"/>
    <cellStyle name="Heading 3 2 2" xfId="1313"/>
    <cellStyle name="Heading 3 2 3" xfId="1314"/>
    <cellStyle name="Heading 3 3" xfId="1315"/>
    <cellStyle name="Heading 3 4" xfId="1316"/>
    <cellStyle name="Heading 3 5" xfId="1317"/>
    <cellStyle name="Heading 3 6" xfId="1318"/>
    <cellStyle name="Heading 3 7" xfId="1319"/>
    <cellStyle name="Heading 3 8" xfId="1320"/>
    <cellStyle name="Heading 3 9" xfId="1321"/>
    <cellStyle name="Heading 4" xfId="1322" builtinId="19" customBuiltin="1"/>
    <cellStyle name="Heading 4 10" xfId="1323"/>
    <cellStyle name="Heading 4 11" xfId="1324"/>
    <cellStyle name="Heading 4 12" xfId="1325"/>
    <cellStyle name="Heading 4 13" xfId="1326"/>
    <cellStyle name="Heading 4 14" xfId="1327"/>
    <cellStyle name="Heading 4 15" xfId="1328"/>
    <cellStyle name="Heading 4 16" xfId="1329"/>
    <cellStyle name="Heading 4 2" xfId="1330"/>
    <cellStyle name="Heading 4 2 2" xfId="1331"/>
    <cellStyle name="Heading 4 2 3" xfId="1332"/>
    <cellStyle name="Heading 4 3" xfId="1333"/>
    <cellStyle name="Heading 4 4" xfId="1334"/>
    <cellStyle name="Heading 4 5" xfId="1335"/>
    <cellStyle name="Heading 4 6" xfId="1336"/>
    <cellStyle name="Heading 4 7" xfId="1337"/>
    <cellStyle name="Heading 4 8" xfId="1338"/>
    <cellStyle name="Heading 4 9" xfId="1339"/>
    <cellStyle name="Heading1" xfId="1340"/>
    <cellStyle name="Heading2" xfId="1341"/>
    <cellStyle name="Hyperlink 2" xfId="1342"/>
    <cellStyle name="Hyperlink 3" xfId="1343"/>
    <cellStyle name="Hyperlink 4" xfId="1344"/>
    <cellStyle name="Input" xfId="1345" builtinId="20" customBuiltin="1"/>
    <cellStyle name="Input [yellow]" xfId="1346"/>
    <cellStyle name="Input [yellow] 2" xfId="1347"/>
    <cellStyle name="Input 10" xfId="1348"/>
    <cellStyle name="Input 10 2" xfId="1349"/>
    <cellStyle name="Input 10 2 2" xfId="4158"/>
    <cellStyle name="Input 10 2 3" xfId="4618"/>
    <cellStyle name="Input 10 3" xfId="3631"/>
    <cellStyle name="Input 10 4" xfId="3643"/>
    <cellStyle name="Input 10 5" xfId="4617"/>
    <cellStyle name="Input 10 6" xfId="4573"/>
    <cellStyle name="Input 10 7" xfId="4543"/>
    <cellStyle name="Input 10 8" xfId="4564"/>
    <cellStyle name="Input 11" xfId="1350"/>
    <cellStyle name="Input 11 2" xfId="1351"/>
    <cellStyle name="Input 11 2 2" xfId="4159"/>
    <cellStyle name="Input 11 2 3" xfId="4620"/>
    <cellStyle name="Input 11 3" xfId="3630"/>
    <cellStyle name="Input 11 4" xfId="3644"/>
    <cellStyle name="Input 11 5" xfId="4619"/>
    <cellStyle name="Input 11 6" xfId="4754"/>
    <cellStyle name="Input 11 7" xfId="4542"/>
    <cellStyle name="Input 11 8" xfId="4565"/>
    <cellStyle name="Input 12" xfId="1352"/>
    <cellStyle name="Input 12 2" xfId="1353"/>
    <cellStyle name="Input 12 2 2" xfId="4160"/>
    <cellStyle name="Input 12 2 3" xfId="4408"/>
    <cellStyle name="Input 12 3" xfId="3629"/>
    <cellStyle name="Input 12 4" xfId="3403"/>
    <cellStyle name="Input 12 5" xfId="4621"/>
    <cellStyle name="Input 12 6" xfId="4574"/>
    <cellStyle name="Input 12 7" xfId="4541"/>
    <cellStyle name="Input 12 8" xfId="4566"/>
    <cellStyle name="Input 13" xfId="1354"/>
    <cellStyle name="Input 13 2" xfId="1355"/>
    <cellStyle name="Input 13 2 2" xfId="4161"/>
    <cellStyle name="Input 13 2 3" xfId="4623"/>
    <cellStyle name="Input 13 3" xfId="3628"/>
    <cellStyle name="Input 13 4" xfId="3645"/>
    <cellStyle name="Input 13 5" xfId="4622"/>
    <cellStyle name="Input 13 6" xfId="4575"/>
    <cellStyle name="Input 13 7" xfId="4540"/>
    <cellStyle name="Input 13 8" xfId="4567"/>
    <cellStyle name="Input 14" xfId="1356"/>
    <cellStyle name="Input 14 2" xfId="1357"/>
    <cellStyle name="Input 14 2 2" xfId="4162"/>
    <cellStyle name="Input 14 2 3" xfId="4625"/>
    <cellStyle name="Input 14 3" xfId="3627"/>
    <cellStyle name="Input 14 4" xfId="3646"/>
    <cellStyle name="Input 14 5" xfId="4624"/>
    <cellStyle name="Input 14 6" xfId="4576"/>
    <cellStyle name="Input 14 7" xfId="4539"/>
    <cellStyle name="Input 14 8" xfId="4777"/>
    <cellStyle name="Input 15" xfId="1358"/>
    <cellStyle name="Input 15 2" xfId="1359"/>
    <cellStyle name="Input 15 2 2" xfId="4163"/>
    <cellStyle name="Input 15 2 3" xfId="4413"/>
    <cellStyle name="Input 15 3" xfId="3626"/>
    <cellStyle name="Input 15 4" xfId="3647"/>
    <cellStyle name="Input 15 5" xfId="4626"/>
    <cellStyle name="Input 15 6" xfId="4577"/>
    <cellStyle name="Input 15 7" xfId="4538"/>
    <cellStyle name="Input 15 8" xfId="4568"/>
    <cellStyle name="Input 16" xfId="1360"/>
    <cellStyle name="Input 16 2" xfId="1361"/>
    <cellStyle name="Input 16 2 2" xfId="4164"/>
    <cellStyle name="Input 16 2 3" xfId="4628"/>
    <cellStyle name="Input 16 3" xfId="3625"/>
    <cellStyle name="Input 16 4" xfId="3648"/>
    <cellStyle name="Input 16 5" xfId="4627"/>
    <cellStyle name="Input 16 6" xfId="4578"/>
    <cellStyle name="Input 16 7" xfId="4537"/>
    <cellStyle name="Input 16 8" xfId="4569"/>
    <cellStyle name="Input 17" xfId="1362"/>
    <cellStyle name="Input 17 2" xfId="1363"/>
    <cellStyle name="Input 17 2 2" xfId="4165"/>
    <cellStyle name="Input 17 2 3" xfId="4630"/>
    <cellStyle name="Input 17 3" xfId="3624"/>
    <cellStyle name="Input 17 4" xfId="3649"/>
    <cellStyle name="Input 17 5" xfId="4629"/>
    <cellStyle name="Input 17 6" xfId="4579"/>
    <cellStyle name="Input 17 7" xfId="4536"/>
    <cellStyle name="Input 17 8" xfId="4570"/>
    <cellStyle name="Input 18" xfId="1364"/>
    <cellStyle name="Input 18 2" xfId="1365"/>
    <cellStyle name="Input 18 2 2" xfId="4166"/>
    <cellStyle name="Input 18 2 3" xfId="4632"/>
    <cellStyle name="Input 18 3" xfId="3623"/>
    <cellStyle name="Input 18 4" xfId="3650"/>
    <cellStyle name="Input 18 5" xfId="4631"/>
    <cellStyle name="Input 18 6" xfId="4580"/>
    <cellStyle name="Input 18 7" xfId="4535"/>
    <cellStyle name="Input 18 8" xfId="4571"/>
    <cellStyle name="Input 19" xfId="1366"/>
    <cellStyle name="Input 19 2" xfId="1367"/>
    <cellStyle name="Input 19 2 2" xfId="4167"/>
    <cellStyle name="Input 19 2 3" xfId="4767"/>
    <cellStyle name="Input 19 3" xfId="3622"/>
    <cellStyle name="Input 19 4" xfId="3651"/>
    <cellStyle name="Input 19 5" xfId="4633"/>
    <cellStyle name="Input 19 6" xfId="4581"/>
    <cellStyle name="Input 19 7" xfId="4534"/>
    <cellStyle name="Input 19 8" xfId="4776"/>
    <cellStyle name="Input 2" xfId="1368"/>
    <cellStyle name="Input 2 10" xfId="4572"/>
    <cellStyle name="Input 2 2" xfId="1369"/>
    <cellStyle name="Input 2 2 2" xfId="1370"/>
    <cellStyle name="Input 2 2 2 2" xfId="4168"/>
    <cellStyle name="Input 2 2 2 3" xfId="4416"/>
    <cellStyle name="Input 2 2 3" xfId="3620"/>
    <cellStyle name="Input 2 2 4" xfId="3653"/>
    <cellStyle name="Input 2 2 5" xfId="4415"/>
    <cellStyle name="Input 2 2 6" xfId="4583"/>
    <cellStyle name="Input 2 2 7" xfId="4532"/>
    <cellStyle name="Input 2 2 8" xfId="4594"/>
    <cellStyle name="Input 2 3" xfId="1371"/>
    <cellStyle name="Input 2 3 2" xfId="1372"/>
    <cellStyle name="Input 2 3 2 2" xfId="4169"/>
    <cellStyle name="Input 2 3 2 3" xfId="4636"/>
    <cellStyle name="Input 2 3 3" xfId="3619"/>
    <cellStyle name="Input 2 3 4" xfId="3654"/>
    <cellStyle name="Input 2 3 5" xfId="4635"/>
    <cellStyle name="Input 2 3 6" xfId="5253"/>
    <cellStyle name="Input 2 3 7" xfId="4765"/>
    <cellStyle name="Input 2 3 8" xfId="4595"/>
    <cellStyle name="Input 2 4" xfId="1373"/>
    <cellStyle name="Input 2 4 2" xfId="4170"/>
    <cellStyle name="Input 2 4 3" xfId="4637"/>
    <cellStyle name="Input 2 5" xfId="3621"/>
    <cellStyle name="Input 2 6" xfId="3652"/>
    <cellStyle name="Input 2 7" xfId="4634"/>
    <cellStyle name="Input 2 8" xfId="4582"/>
    <cellStyle name="Input 2 9" xfId="4533"/>
    <cellStyle name="Input 20" xfId="1374"/>
    <cellStyle name="Input 20 2" xfId="1375"/>
    <cellStyle name="Input 20 2 2" xfId="4171"/>
    <cellStyle name="Input 20 2 3" xfId="4638"/>
    <cellStyle name="Input 20 3" xfId="3618"/>
    <cellStyle name="Input 20 4" xfId="3655"/>
    <cellStyle name="Input 20 5" xfId="4420"/>
    <cellStyle name="Input 20 6" xfId="4584"/>
    <cellStyle name="Input 20 7" xfId="4531"/>
    <cellStyle name="Input 20 8" xfId="4596"/>
    <cellStyle name="Input 21" xfId="1376"/>
    <cellStyle name="Input 21 2" xfId="1377"/>
    <cellStyle name="Input 21 2 2" xfId="4172"/>
    <cellStyle name="Input 21 2 3" xfId="4640"/>
    <cellStyle name="Input 21 3" xfId="3617"/>
    <cellStyle name="Input 21 4" xfId="3656"/>
    <cellStyle name="Input 21 5" xfId="4639"/>
    <cellStyle name="Input 21 6" xfId="4585"/>
    <cellStyle name="Input 21 7" xfId="4530"/>
    <cellStyle name="Input 21 8" xfId="4597"/>
    <cellStyle name="Input 22" xfId="3716"/>
    <cellStyle name="Input 23" xfId="3722"/>
    <cellStyle name="Input 24" xfId="3881"/>
    <cellStyle name="Input 25" xfId="4157"/>
    <cellStyle name="Input 26" xfId="4071"/>
    <cellStyle name="Input 27" xfId="4086"/>
    <cellStyle name="Input 28" xfId="4405"/>
    <cellStyle name="Input 29" xfId="4766"/>
    <cellStyle name="Input 3" xfId="1378"/>
    <cellStyle name="Input 3 2" xfId="1379"/>
    <cellStyle name="Input 3 2 2" xfId="1380"/>
    <cellStyle name="Input 3 2 2 2" xfId="4173"/>
    <cellStyle name="Input 3 2 2 3" xfId="4643"/>
    <cellStyle name="Input 3 2 3" xfId="3615"/>
    <cellStyle name="Input 3 2 4" xfId="3658"/>
    <cellStyle name="Input 3 2 5" xfId="4642"/>
    <cellStyle name="Input 3 2 6" xfId="4586"/>
    <cellStyle name="Input 3 2 7" xfId="4528"/>
    <cellStyle name="Input 3 2 8" xfId="4427"/>
    <cellStyle name="Input 3 3" xfId="1381"/>
    <cellStyle name="Input 3 3 2" xfId="4174"/>
    <cellStyle name="Input 3 3 3" xfId="4644"/>
    <cellStyle name="Input 3 4" xfId="3616"/>
    <cellStyle name="Input 3 5" xfId="3657"/>
    <cellStyle name="Input 3 6" xfId="4641"/>
    <cellStyle name="Input 3 7" xfId="4760"/>
    <cellStyle name="Input 3 8" xfId="4529"/>
    <cellStyle name="Input 3 9" xfId="4598"/>
    <cellStyle name="Input 30" xfId="4419"/>
    <cellStyle name="Input 31" xfId="4519"/>
    <cellStyle name="Input 32" xfId="4411"/>
    <cellStyle name="Input 33" xfId="4518"/>
    <cellStyle name="Input 34" xfId="4525"/>
    <cellStyle name="Input 35" xfId="5256"/>
    <cellStyle name="Input 36" xfId="4426"/>
    <cellStyle name="Input 37" xfId="5310"/>
    <cellStyle name="Input 38" xfId="5466"/>
    <cellStyle name="Input 39" xfId="5634"/>
    <cellStyle name="Input 4" xfId="1382"/>
    <cellStyle name="Input 4 2" xfId="1383"/>
    <cellStyle name="Input 4 2 2" xfId="1384"/>
    <cellStyle name="Input 4 2 2 2" xfId="4175"/>
    <cellStyle name="Input 4 2 2 3" xfId="4647"/>
    <cellStyle name="Input 4 2 3" xfId="3613"/>
    <cellStyle name="Input 4 2 4" xfId="3660"/>
    <cellStyle name="Input 4 2 5" xfId="4646"/>
    <cellStyle name="Input 4 2 6" xfId="4588"/>
    <cellStyle name="Input 4 2 7" xfId="4526"/>
    <cellStyle name="Input 4 2 8" xfId="4757"/>
    <cellStyle name="Input 4 3" xfId="1385"/>
    <cellStyle name="Input 4 3 2" xfId="4176"/>
    <cellStyle name="Input 4 3 3" xfId="4648"/>
    <cellStyle name="Input 4 4" xfId="3614"/>
    <cellStyle name="Input 4 5" xfId="3659"/>
    <cellStyle name="Input 4 6" xfId="4645"/>
    <cellStyle name="Input 4 7" xfId="4587"/>
    <cellStyle name="Input 4 8" xfId="4527"/>
    <cellStyle name="Input 4 9" xfId="4599"/>
    <cellStyle name="Input 5" xfId="1386"/>
    <cellStyle name="Input 5 2" xfId="1387"/>
    <cellStyle name="Input 5 2 2" xfId="4177"/>
    <cellStyle name="Input 5 2 3" xfId="4649"/>
    <cellStyle name="Input 5 3" xfId="3612"/>
    <cellStyle name="Input 5 4" xfId="3661"/>
    <cellStyle name="Input 5 5" xfId="4753"/>
    <cellStyle name="Input 5 6" xfId="4589"/>
    <cellStyle name="Input 5 7" xfId="4524"/>
    <cellStyle name="Input 5 8" xfId="4600"/>
    <cellStyle name="Input 6" xfId="1388"/>
    <cellStyle name="Input 6 2" xfId="1389"/>
    <cellStyle name="Input 6 2 2" xfId="4178"/>
    <cellStyle name="Input 6 2 3" xfId="4651"/>
    <cellStyle name="Input 6 3" xfId="3611"/>
    <cellStyle name="Input 6 4" xfId="3662"/>
    <cellStyle name="Input 6 5" xfId="4650"/>
    <cellStyle name="Input 6 6" xfId="4590"/>
    <cellStyle name="Input 6 7" xfId="4523"/>
    <cellStyle name="Input 6 8" xfId="4601"/>
    <cellStyle name="Input 7" xfId="1390"/>
    <cellStyle name="Input 7 2" xfId="1391"/>
    <cellStyle name="Input 7 2 2" xfId="4179"/>
    <cellStyle name="Input 7 2 3" xfId="4653"/>
    <cellStyle name="Input 7 3" xfId="3610"/>
    <cellStyle name="Input 7 4" xfId="3663"/>
    <cellStyle name="Input 7 5" xfId="4652"/>
    <cellStyle name="Input 7 6" xfId="4591"/>
    <cellStyle name="Input 7 7" xfId="4522"/>
    <cellStyle name="Input 7 8" xfId="4602"/>
    <cellStyle name="Input 8" xfId="1392"/>
    <cellStyle name="Input 8 2" xfId="1393"/>
    <cellStyle name="Input 8 2 2" xfId="4180"/>
    <cellStyle name="Input 8 2 3" xfId="4655"/>
    <cellStyle name="Input 8 3" xfId="3609"/>
    <cellStyle name="Input 8 4" xfId="3664"/>
    <cellStyle name="Input 8 5" xfId="4654"/>
    <cellStyle name="Input 8 6" xfId="4592"/>
    <cellStyle name="Input 8 7" xfId="4521"/>
    <cellStyle name="Input 8 8" xfId="4603"/>
    <cellStyle name="Input 9" xfId="1394"/>
    <cellStyle name="Input 9 2" xfId="1395"/>
    <cellStyle name="Input 9 2 2" xfId="4181"/>
    <cellStyle name="Input 9 2 3" xfId="4657"/>
    <cellStyle name="Input 9 3" xfId="3608"/>
    <cellStyle name="Input 9 4" xfId="3665"/>
    <cellStyle name="Input 9 5" xfId="4656"/>
    <cellStyle name="Input 9 6" xfId="4593"/>
    <cellStyle name="Input 9 7" xfId="4520"/>
    <cellStyle name="Input 9 8" xfId="4604"/>
    <cellStyle name="Link Currency (0)" xfId="1396"/>
    <cellStyle name="Link Currency (0) 2" xfId="1397"/>
    <cellStyle name="Link Currency (2)" xfId="1398"/>
    <cellStyle name="Link Currency (2) 2" xfId="1399"/>
    <cellStyle name="Link Units (0)" xfId="1400"/>
    <cellStyle name="Link Units (0) 2" xfId="1401"/>
    <cellStyle name="Link Units (1)" xfId="1402"/>
    <cellStyle name="Link Units (1) 2" xfId="1403"/>
    <cellStyle name="Link Units (2)" xfId="1404"/>
    <cellStyle name="Link Units (2) 2" xfId="1405"/>
    <cellStyle name="Linked Cell" xfId="1406" builtinId="24" customBuiltin="1"/>
    <cellStyle name="Linked Cell 10" xfId="1407"/>
    <cellStyle name="Linked Cell 11" xfId="1408"/>
    <cellStyle name="Linked Cell 12" xfId="1409"/>
    <cellStyle name="Linked Cell 13" xfId="1410"/>
    <cellStyle name="Linked Cell 14" xfId="1411"/>
    <cellStyle name="Linked Cell 15" xfId="1412"/>
    <cellStyle name="Linked Cell 16" xfId="1413"/>
    <cellStyle name="Linked Cell 2" xfId="1414"/>
    <cellStyle name="Linked Cell 2 2" xfId="1415"/>
    <cellStyle name="Linked Cell 2 3" xfId="1416"/>
    <cellStyle name="Linked Cell 3" xfId="1417"/>
    <cellStyle name="Linked Cell 3 2" xfId="1418"/>
    <cellStyle name="Linked Cell 4" xfId="1419"/>
    <cellStyle name="Linked Cell 4 2" xfId="1420"/>
    <cellStyle name="Linked Cell 5" xfId="1421"/>
    <cellStyle name="Linked Cell 5 2" xfId="1422"/>
    <cellStyle name="Linked Cell 6" xfId="1423"/>
    <cellStyle name="Linked Cell 7" xfId="1424"/>
    <cellStyle name="Linked Cell 8" xfId="1425"/>
    <cellStyle name="Linked Cell 9" xfId="1426"/>
    <cellStyle name="Milliers [0]_Modèle" xfId="1427"/>
    <cellStyle name="Neutral" xfId="1428" builtinId="28" customBuiltin="1"/>
    <cellStyle name="Neutral 10" xfId="1429"/>
    <cellStyle name="Neutral 11" xfId="1430"/>
    <cellStyle name="Neutral 12" xfId="1431"/>
    <cellStyle name="Neutral 13" xfId="1432"/>
    <cellStyle name="Neutral 14" xfId="1433"/>
    <cellStyle name="Neutral 15" xfId="1434"/>
    <cellStyle name="Neutral 16" xfId="1435"/>
    <cellStyle name="Neutral 2" xfId="1436"/>
    <cellStyle name="Neutral 2 2" xfId="1437"/>
    <cellStyle name="Neutral 2 3" xfId="1438"/>
    <cellStyle name="Neutral 3" xfId="1439"/>
    <cellStyle name="Neutral 4" xfId="1440"/>
    <cellStyle name="Neutral 5" xfId="1441"/>
    <cellStyle name="Neutral 6" xfId="1442"/>
    <cellStyle name="Neutral 7" xfId="1443"/>
    <cellStyle name="Neutral 8" xfId="1444"/>
    <cellStyle name="Neutral 9" xfId="1445"/>
    <cellStyle name="no dec" xfId="1446"/>
    <cellStyle name="Normal" xfId="0" builtinId="0"/>
    <cellStyle name="Normal - Style1" xfId="1447"/>
    <cellStyle name="Normal - Style1 10" xfId="2677"/>
    <cellStyle name="Normal - Style1 2" xfId="1448"/>
    <cellStyle name="Normal - Style1 2 2" xfId="1449"/>
    <cellStyle name="Normal - Style1 2 2 2" xfId="1450"/>
    <cellStyle name="Normal - Style1 2 3" xfId="1451"/>
    <cellStyle name="Normal - Style1 2 4" xfId="1452"/>
    <cellStyle name="Normal - Style1 3" xfId="1453"/>
    <cellStyle name="Normal - Style1 3 2" xfId="1454"/>
    <cellStyle name="Normal - Style1 4" xfId="1455"/>
    <cellStyle name="Normal - Style1 4 2" xfId="1456"/>
    <cellStyle name="Normal - Style1 5" xfId="1457"/>
    <cellStyle name="Normal - Style1 5 2" xfId="1458"/>
    <cellStyle name="Normal - Style1 6" xfId="1459"/>
    <cellStyle name="Normal - Style1_4_Pembangunan JTM Baru Penyulang CPU 5" xfId="1460"/>
    <cellStyle name="Normal - Style2" xfId="1461"/>
    <cellStyle name="Normal - Style3" xfId="1462"/>
    <cellStyle name="Normal - Style6" xfId="1463"/>
    <cellStyle name="Normal 10" xfId="1464"/>
    <cellStyle name="Normal 10 2" xfId="1465"/>
    <cellStyle name="Normal 10 2 2" xfId="1466"/>
    <cellStyle name="Normal 10 2 2 2" xfId="1467"/>
    <cellStyle name="Normal 10 3" xfId="1468"/>
    <cellStyle name="Normal 10_4_Pembangunan JTM Baru Penyulang CPU 5" xfId="1469"/>
    <cellStyle name="Normal 100" xfId="1470"/>
    <cellStyle name="Normal 100 2" xfId="1471"/>
    <cellStyle name="Normal 101" xfId="1472"/>
    <cellStyle name="Normal 101 2" xfId="1473"/>
    <cellStyle name="Normal 101 2 2" xfId="1474"/>
    <cellStyle name="Normal 101_FORMAT SKK luncuran" xfId="1475"/>
    <cellStyle name="Normal 102" xfId="1476"/>
    <cellStyle name="Normal 103" xfId="1477"/>
    <cellStyle name="Normal 104" xfId="1478"/>
    <cellStyle name="Normal 105" xfId="1479"/>
    <cellStyle name="Normal 106" xfId="1480"/>
    <cellStyle name="Normal 107" xfId="1481"/>
    <cellStyle name="Normal 108" xfId="1482"/>
    <cellStyle name="Normal 109" xfId="1483"/>
    <cellStyle name="Normal 11" xfId="1484"/>
    <cellStyle name="Normal 11 2" xfId="1485"/>
    <cellStyle name="Normal 11 2 2" xfId="1486"/>
    <cellStyle name="Normal 11 3" xfId="1487"/>
    <cellStyle name="Normal 11 3 2" xfId="1488"/>
    <cellStyle name="Normal 11 4" xfId="1489"/>
    <cellStyle name="Normal 11 4 2" xfId="1490"/>
    <cellStyle name="Normal 11 5" xfId="1491"/>
    <cellStyle name="Normal 11 5 2" xfId="1492"/>
    <cellStyle name="Normal 11 6" xfId="1493"/>
    <cellStyle name="Normal 11 6 2" xfId="1494"/>
    <cellStyle name="Normal 11_Book3" xfId="1495"/>
    <cellStyle name="Normal 110" xfId="1496"/>
    <cellStyle name="Normal 111" xfId="1497"/>
    <cellStyle name="Normal 112" xfId="1498"/>
    <cellStyle name="Normal 113" xfId="1499"/>
    <cellStyle name="Normal 114" xfId="1500"/>
    <cellStyle name="Normal 115" xfId="1501"/>
    <cellStyle name="Normal 116" xfId="1502"/>
    <cellStyle name="Normal 117" xfId="1503"/>
    <cellStyle name="Normal 117 2" xfId="1504"/>
    <cellStyle name="Normal 117 2 2" xfId="1505"/>
    <cellStyle name="Normal 118" xfId="1506"/>
    <cellStyle name="Normal 119" xfId="1507"/>
    <cellStyle name="Normal 12" xfId="1508"/>
    <cellStyle name="Normal 12 2" xfId="1509"/>
    <cellStyle name="Normal 12 2 2" xfId="1510"/>
    <cellStyle name="Normal 12 3" xfId="2669"/>
    <cellStyle name="Normal 12_Book3" xfId="1511"/>
    <cellStyle name="Normal 120" xfId="1512"/>
    <cellStyle name="Normal 121" xfId="1513"/>
    <cellStyle name="Normal 122" xfId="1514"/>
    <cellStyle name="Normal 123" xfId="1515"/>
    <cellStyle name="Normal 124" xfId="1516"/>
    <cellStyle name="Normal 125" xfId="1517"/>
    <cellStyle name="Normal 126" xfId="1518"/>
    <cellStyle name="Normal 126 2" xfId="1519"/>
    <cellStyle name="Normal 126 2 2" xfId="4183"/>
    <cellStyle name="Normal 126 2 3" xfId="4662"/>
    <cellStyle name="Normal 126 3" xfId="4182"/>
    <cellStyle name="Normal 126 4" xfId="4661"/>
    <cellStyle name="Normal 127" xfId="1520"/>
    <cellStyle name="Normal 128" xfId="1521"/>
    <cellStyle name="Normal 129" xfId="1522"/>
    <cellStyle name="Normal 13" xfId="1523"/>
    <cellStyle name="Normal 13 2" xfId="1524"/>
    <cellStyle name="Normal 13 2 2" xfId="1525"/>
    <cellStyle name="Normal 13 3" xfId="1526"/>
    <cellStyle name="Normal 13 3 2" xfId="1527"/>
    <cellStyle name="Normal 13 4" xfId="1528"/>
    <cellStyle name="Normal 13_Book3" xfId="1529"/>
    <cellStyle name="Normal 130" xfId="1530"/>
    <cellStyle name="Normal 131" xfId="1531"/>
    <cellStyle name="Normal 132" xfId="1532"/>
    <cellStyle name="Normal 133" xfId="1533"/>
    <cellStyle name="Normal 134" xfId="1534"/>
    <cellStyle name="Normal 134 2" xfId="1535"/>
    <cellStyle name="Normal 134 2 2" xfId="4185"/>
    <cellStyle name="Normal 134 2 3" xfId="4664"/>
    <cellStyle name="Normal 134 3" xfId="4184"/>
    <cellStyle name="Normal 134 4" xfId="4663"/>
    <cellStyle name="Normal 135" xfId="1536"/>
    <cellStyle name="Normal 135 2" xfId="4186"/>
    <cellStyle name="Normal 135 3" xfId="4665"/>
    <cellStyle name="Normal 136" xfId="1537"/>
    <cellStyle name="Normal 136 2" xfId="4187"/>
    <cellStyle name="Normal 136 3" xfId="4666"/>
    <cellStyle name="Normal 137" xfId="1538"/>
    <cellStyle name="Normal 137 2" xfId="1539"/>
    <cellStyle name="Normal 137 2 2" xfId="2673"/>
    <cellStyle name="Normal 137 2 2 2" xfId="5319"/>
    <cellStyle name="Normal 137 2 3" xfId="4189"/>
    <cellStyle name="Normal 137 2 4" xfId="4668"/>
    <cellStyle name="Normal 137 3" xfId="2670"/>
    <cellStyle name="Normal 137 3 2" xfId="5316"/>
    <cellStyle name="Normal 137 4" xfId="4188"/>
    <cellStyle name="Normal 137 5" xfId="4667"/>
    <cellStyle name="Normal 138" xfId="4400"/>
    <cellStyle name="Normal 139" xfId="4773"/>
    <cellStyle name="Normal 14" xfId="1540"/>
    <cellStyle name="Normal 14 2" xfId="1541"/>
    <cellStyle name="Normal 14 2 2" xfId="1542"/>
    <cellStyle name="Normal 14 2 2 2" xfId="1543"/>
    <cellStyle name="Normal 14 2 2 2 2" xfId="1544"/>
    <cellStyle name="Normal 14 2 2 2 2 2" xfId="1545"/>
    <cellStyle name="Normal 14 2 2 2 2 2 2" xfId="1546"/>
    <cellStyle name="Normal 14 2 2 2 2 2 2 2" xfId="1547"/>
    <cellStyle name="Normal 14 2 2 2 2 2_4_Pembangunan JTM Baru Penyulang CPU 5" xfId="1548"/>
    <cellStyle name="Normal 14 2 2 2 2 3" xfId="1549"/>
    <cellStyle name="Normal 14 2 2 2 3" xfId="1550"/>
    <cellStyle name="Normal 14 2 2 2 3 2" xfId="1551"/>
    <cellStyle name="Normal 14 2 2 2_4_Pembangunan JTM Baru Penyulang CPU 5" xfId="1552"/>
    <cellStyle name="Normal 14 2 2 3" xfId="1553"/>
    <cellStyle name="Normal 14 2 2 3 2" xfId="1554"/>
    <cellStyle name="Normal 14 2 2 3 2 2" xfId="1555"/>
    <cellStyle name="Normal 14 2 2 3_4_Pembangunan JTM Baru Penyulang CPU 5" xfId="1556"/>
    <cellStyle name="Normal 14 2 2 4" xfId="1557"/>
    <cellStyle name="Normal 14 2 3" xfId="1558"/>
    <cellStyle name="Normal 14 2 3 2" xfId="1559"/>
    <cellStyle name="Normal 14 2 3 2 2" xfId="1560"/>
    <cellStyle name="Normal 14 2 3 2 2 2" xfId="1561"/>
    <cellStyle name="Normal 14 2 3 2_4_Pembangunan JTM Baru Penyulang CPU 5" xfId="1562"/>
    <cellStyle name="Normal 14 2 3 3" xfId="1563"/>
    <cellStyle name="Normal 14 2 4" xfId="1564"/>
    <cellStyle name="Normal 14 2 4 2" xfId="1565"/>
    <cellStyle name="Normal 14 3" xfId="1566"/>
    <cellStyle name="Normal 14 4" xfId="1567"/>
    <cellStyle name="Normal 14 5" xfId="1568"/>
    <cellStyle name="Normal 140" xfId="4775"/>
    <cellStyle name="Normal 141" xfId="5315"/>
    <cellStyle name="Normal 142" xfId="5482"/>
    <cellStyle name="Normal 143" xfId="5314"/>
    <cellStyle name="Normal 144" xfId="5480"/>
    <cellStyle name="Normal 145" xfId="5313"/>
    <cellStyle name="Normal 146" xfId="4421"/>
    <cellStyle name="Normal 147" xfId="5251"/>
    <cellStyle name="Normal 148" xfId="5493"/>
    <cellStyle name="Normal 149" xfId="5652"/>
    <cellStyle name="Normal 15" xfId="1569"/>
    <cellStyle name="Normal 15 2" xfId="1570"/>
    <cellStyle name="Normal 16" xfId="1571"/>
    <cellStyle name="Normal 16 2" xfId="1572"/>
    <cellStyle name="Normal 16 2 2" xfId="3225"/>
    <cellStyle name="Normal 16 3" xfId="1573"/>
    <cellStyle name="Normal 16 3 2" xfId="1574"/>
    <cellStyle name="Normal 16 3 2 2" xfId="3227"/>
    <cellStyle name="Normal 16 3 3" xfId="3226"/>
    <cellStyle name="Normal 16 4" xfId="1575"/>
    <cellStyle name="Normal 16 4 2" xfId="1576"/>
    <cellStyle name="Normal 16 5" xfId="1577"/>
    <cellStyle name="Normal 16_4_Pembangunan JTM Baru Penyulang CPU 5" xfId="1578"/>
    <cellStyle name="Normal 17" xfId="1579"/>
    <cellStyle name="Normal 17 2" xfId="1580"/>
    <cellStyle name="Normal 17 3" xfId="1581"/>
    <cellStyle name="Normal 17 3 2" xfId="1582"/>
    <cellStyle name="Normal 17 4" xfId="1583"/>
    <cellStyle name="Normal 17 4 2" xfId="1584"/>
    <cellStyle name="Normal 17 5" xfId="1585"/>
    <cellStyle name="Normal 17 5 2" xfId="1586"/>
    <cellStyle name="Normal 17 6" xfId="1587"/>
    <cellStyle name="Normal 17 7" xfId="1588"/>
    <cellStyle name="Normal 17_B2-Ds. Pakis Putih" xfId="1589"/>
    <cellStyle name="Normal 18" xfId="1590"/>
    <cellStyle name="Normal 18 2" xfId="1591"/>
    <cellStyle name="Normal 18 2 2" xfId="1592"/>
    <cellStyle name="Normal 18 3" xfId="1593"/>
    <cellStyle name="Normal 18 3 2" xfId="1594"/>
    <cellStyle name="Normal 18 4" xfId="1595"/>
    <cellStyle name="Normal 18 5" xfId="3228"/>
    <cellStyle name="Normal 18_4_Pembangunan JTM Baru Penyulang CPU 5" xfId="1596"/>
    <cellStyle name="Normal 19" xfId="1597"/>
    <cellStyle name="Normal 19 2" xfId="3229"/>
    <cellStyle name="Normal 2" xfId="1598"/>
    <cellStyle name="Normal 2 10" xfId="1599"/>
    <cellStyle name="Normal 2 10 2" xfId="1600"/>
    <cellStyle name="Normal 2 10 2 2" xfId="1601"/>
    <cellStyle name="Normal 2 10 3" xfId="4397"/>
    <cellStyle name="Normal 2 100" xfId="1602"/>
    <cellStyle name="Normal 2 100 2" xfId="1603"/>
    <cellStyle name="Normal 2 101" xfId="1604"/>
    <cellStyle name="Normal 2 101 2" xfId="1605"/>
    <cellStyle name="Normal 2 102" xfId="1606"/>
    <cellStyle name="Normal 2 102 2" xfId="1607"/>
    <cellStyle name="Normal 2 103" xfId="1608"/>
    <cellStyle name="Normal 2 103 2" xfId="1609"/>
    <cellStyle name="Normal 2 104" xfId="1610"/>
    <cellStyle name="Normal 2 105" xfId="1611"/>
    <cellStyle name="Normal 2 106" xfId="1612"/>
    <cellStyle name="Normal 2 106 2" xfId="3230"/>
    <cellStyle name="Normal 2 107" xfId="1613"/>
    <cellStyle name="Normal 2 108" xfId="1614"/>
    <cellStyle name="Normal 2 108 2" xfId="1615"/>
    <cellStyle name="Normal 2 11" xfId="1616"/>
    <cellStyle name="Normal 2 11 2" xfId="1617"/>
    <cellStyle name="Normal 2 11 2 2" xfId="3232"/>
    <cellStyle name="Normal 2 11 3" xfId="1618"/>
    <cellStyle name="Normal 2 11 3 2" xfId="3233"/>
    <cellStyle name="Normal 2 11 4" xfId="1619"/>
    <cellStyle name="Normal 2 11 4 2" xfId="3234"/>
    <cellStyle name="Normal 2 11 5" xfId="3231"/>
    <cellStyle name="Normal 2 12" xfId="1620"/>
    <cellStyle name="Normal 2 12 2" xfId="1621"/>
    <cellStyle name="Normal 2 12 2 2" xfId="3236"/>
    <cellStyle name="Normal 2 12 3" xfId="3235"/>
    <cellStyle name="Normal 2 12_SR DERET_ASLI" xfId="1622"/>
    <cellStyle name="Normal 2 13" xfId="1623"/>
    <cellStyle name="Normal 2 13 2" xfId="3237"/>
    <cellStyle name="Normal 2 14" xfId="1624"/>
    <cellStyle name="Normal 2 15" xfId="1625"/>
    <cellStyle name="Normal 2 15 2" xfId="3238"/>
    <cellStyle name="Normal 2 16" xfId="1626"/>
    <cellStyle name="Normal 2 16 2" xfId="1627"/>
    <cellStyle name="Normal 2 17" xfId="1628"/>
    <cellStyle name="Normal 2 17 2" xfId="1629"/>
    <cellStyle name="Normal 2 18" xfId="1630"/>
    <cellStyle name="Normal 2 18 2" xfId="1631"/>
    <cellStyle name="Normal 2 19" xfId="1632"/>
    <cellStyle name="Normal 2 19 2" xfId="1633"/>
    <cellStyle name="Normal 2 2" xfId="1634"/>
    <cellStyle name="Normal 2 2 10" xfId="1635"/>
    <cellStyle name="Normal 2 2 10 2" xfId="3239"/>
    <cellStyle name="Normal 2 2 11" xfId="1636"/>
    <cellStyle name="Normal 2 2 11 2" xfId="3240"/>
    <cellStyle name="Normal 2 2 12" xfId="1637"/>
    <cellStyle name="Normal 2 2 12 2" xfId="3241"/>
    <cellStyle name="Normal 2 2 13" xfId="1638"/>
    <cellStyle name="Normal 2 2 13 2" xfId="3242"/>
    <cellStyle name="Normal 2 2 14" xfId="1639"/>
    <cellStyle name="Normal 2 2 14 2" xfId="3243"/>
    <cellStyle name="Normal 2 2 15" xfId="1640"/>
    <cellStyle name="Normal 2 2 15 2" xfId="3244"/>
    <cellStyle name="Normal 2 2 16" xfId="1641"/>
    <cellStyle name="Normal 2 2 16 2" xfId="3245"/>
    <cellStyle name="Normal 2 2 17" xfId="1642"/>
    <cellStyle name="Normal 2 2 17 2" xfId="1643"/>
    <cellStyle name="Normal 2 2 18" xfId="1644"/>
    <cellStyle name="Normal 2 2 19" xfId="1645"/>
    <cellStyle name="Normal 2 2 2" xfId="1646"/>
    <cellStyle name="Normal 2 2 2 2" xfId="1647"/>
    <cellStyle name="Normal 2 2 2 2 2" xfId="1648"/>
    <cellStyle name="Normal 2 2 2 2 2 2" xfId="1649"/>
    <cellStyle name="Normal 2 2 2 2 3" xfId="1650"/>
    <cellStyle name="Normal 2 2 2 2 3 2" xfId="1651"/>
    <cellStyle name="Normal 2 2 2 2 3 3" xfId="1652"/>
    <cellStyle name="Normal 2 2 2 2 3 3 2" xfId="1653"/>
    <cellStyle name="Normal 2 2 2 2 4" xfId="1654"/>
    <cellStyle name="Normal 2 2 2 3" xfId="1655"/>
    <cellStyle name="Normal 2 2 2 4" xfId="1656"/>
    <cellStyle name="Normal 2 2 2 5" xfId="1657"/>
    <cellStyle name="Normal 2 2 2_4_Pembangunan JTM Baru Penyulang CPU 5" xfId="1658"/>
    <cellStyle name="Normal 2 2 3" xfId="1659"/>
    <cellStyle name="Normal 2 2 3 2" xfId="1660"/>
    <cellStyle name="Normal 2 2 3 2 2" xfId="1661"/>
    <cellStyle name="Normal 2 2 3 2 2 2" xfId="1662"/>
    <cellStyle name="Normal 2 2 3 2 2 3" xfId="1663"/>
    <cellStyle name="Normal 2 2 3 2 2 4" xfId="1664"/>
    <cellStyle name="Normal 2 2 3 2 2 5" xfId="1665"/>
    <cellStyle name="Normal 2 2 3 2 2 6" xfId="1666"/>
    <cellStyle name="Normal 2 2 3 2 2 7" xfId="1667"/>
    <cellStyle name="Normal 2 2 3 2 2 8" xfId="1668"/>
    <cellStyle name="Normal 2 2 3 2 2_Book2" xfId="1669"/>
    <cellStyle name="Normal 2 2 3 2 3" xfId="1670"/>
    <cellStyle name="Normal 2 2 3 2 3 2" xfId="1671"/>
    <cellStyle name="Normal 2 2 3 3" xfId="1672"/>
    <cellStyle name="Normal 2 2 4" xfId="1673"/>
    <cellStyle name="Normal 2 2 4 2" xfId="3246"/>
    <cellStyle name="Normal 2 2 5" xfId="1674"/>
    <cellStyle name="Normal 2 2 5 2" xfId="3247"/>
    <cellStyle name="Normal 2 2 6" xfId="1675"/>
    <cellStyle name="Normal 2 2 6 2" xfId="3248"/>
    <cellStyle name="Normal 2 2 7" xfId="1676"/>
    <cellStyle name="Normal 2 2 7 2" xfId="3249"/>
    <cellStyle name="Normal 2 2 8" xfId="1677"/>
    <cellStyle name="Normal 2 2 8 2" xfId="3250"/>
    <cellStyle name="Normal 2 2 9" xfId="1678"/>
    <cellStyle name="Normal 2 2 9 2" xfId="3251"/>
    <cellStyle name="Normal 2 2_1.2.2.1 SLM Pembangunan FEEDER BARU MDI 9 dan 10 2052011" xfId="1679"/>
    <cellStyle name="Normal 2 20" xfId="1680"/>
    <cellStyle name="Normal 2 20 2" xfId="1681"/>
    <cellStyle name="Normal 2 21" xfId="1682"/>
    <cellStyle name="Normal 2 21 2" xfId="1683"/>
    <cellStyle name="Normal 2 22" xfId="1684"/>
    <cellStyle name="Normal 2 22 2" xfId="1685"/>
    <cellStyle name="Normal 2 23" xfId="1686"/>
    <cellStyle name="Normal 2 23 2" xfId="1687"/>
    <cellStyle name="Normal 2 24" xfId="1688"/>
    <cellStyle name="Normal 2 25" xfId="1689"/>
    <cellStyle name="Normal 2 25 2" xfId="1690"/>
    <cellStyle name="Normal 2 26" xfId="1691"/>
    <cellStyle name="Normal 2 26 2" xfId="1692"/>
    <cellStyle name="Normal 2 27" xfId="1693"/>
    <cellStyle name="Normal 2 27 2" xfId="1694"/>
    <cellStyle name="Normal 2 28" xfId="1695"/>
    <cellStyle name="Normal 2 28 2" xfId="1696"/>
    <cellStyle name="Normal 2 29" xfId="1697"/>
    <cellStyle name="Normal 2 29 2" xfId="1698"/>
    <cellStyle name="Normal 2 3" xfId="1699"/>
    <cellStyle name="Normal 2 3 2" xfId="1700"/>
    <cellStyle name="Normal 2 3 2 2" xfId="1701"/>
    <cellStyle name="Normal 2 3 2 3" xfId="1702"/>
    <cellStyle name="Normal 2 3 3" xfId="1703"/>
    <cellStyle name="Normal 2 3 3 2" xfId="1704"/>
    <cellStyle name="Normal 2 3 4" xfId="1705"/>
    <cellStyle name="Normal 2 3 5" xfId="1706"/>
    <cellStyle name="Normal 2 3_1001 -Batur Jaya I.3-555KVA" xfId="1707"/>
    <cellStyle name="Normal 2 30" xfId="1708"/>
    <cellStyle name="Normal 2 30 2" xfId="1709"/>
    <cellStyle name="Normal 2 31" xfId="1710"/>
    <cellStyle name="Normal 2 31 2" xfId="1711"/>
    <cellStyle name="Normal 2 32" xfId="1712"/>
    <cellStyle name="Normal 2 32 2" xfId="1713"/>
    <cellStyle name="Normal 2 33" xfId="1714"/>
    <cellStyle name="Normal 2 33 2" xfId="1715"/>
    <cellStyle name="Normal 2 34" xfId="1716"/>
    <cellStyle name="Normal 2 34 2" xfId="1717"/>
    <cellStyle name="Normal 2 35" xfId="1718"/>
    <cellStyle name="Normal 2 35 2" xfId="1719"/>
    <cellStyle name="Normal 2 36" xfId="1720"/>
    <cellStyle name="Normal 2 36 2" xfId="1721"/>
    <cellStyle name="Normal 2 37" xfId="1722"/>
    <cellStyle name="Normal 2 37 2" xfId="1723"/>
    <cellStyle name="Normal 2 38" xfId="1724"/>
    <cellStyle name="Normal 2 39" xfId="1725"/>
    <cellStyle name="Normal 2 4" xfId="1726"/>
    <cellStyle name="Normal 2 4 2" xfId="1727"/>
    <cellStyle name="Normal 2 4 2 2" xfId="1728"/>
    <cellStyle name="Normal 2 4 3" xfId="1729"/>
    <cellStyle name="Normal 2 4 3 2" xfId="1730"/>
    <cellStyle name="Normal 2 4 4" xfId="1731"/>
    <cellStyle name="Normal 2 40" xfId="1732"/>
    <cellStyle name="Normal 2 41" xfId="1733"/>
    <cellStyle name="Normal 2 41 2" xfId="1734"/>
    <cellStyle name="Normal 2 42" xfId="1735"/>
    <cellStyle name="Normal 2 42 2" xfId="1736"/>
    <cellStyle name="Normal 2 43" xfId="1737"/>
    <cellStyle name="Normal 2 43 2" xfId="1738"/>
    <cellStyle name="Normal 2 44" xfId="1739"/>
    <cellStyle name="Normal 2 44 2" xfId="1740"/>
    <cellStyle name="Normal 2 45" xfId="1741"/>
    <cellStyle name="Normal 2 45 2" xfId="1742"/>
    <cellStyle name="Normal 2 46" xfId="1743"/>
    <cellStyle name="Normal 2 46 2" xfId="1744"/>
    <cellStyle name="Normal 2 47" xfId="1745"/>
    <cellStyle name="Normal 2 47 2" xfId="1746"/>
    <cellStyle name="Normal 2 48" xfId="1747"/>
    <cellStyle name="Normal 2 48 2" xfId="1748"/>
    <cellStyle name="Normal 2 49" xfId="1749"/>
    <cellStyle name="Normal 2 49 2" xfId="1750"/>
    <cellStyle name="Normal 2 5" xfId="1751"/>
    <cellStyle name="Normal 2 5 2" xfId="1752"/>
    <cellStyle name="Normal 2 5 2 2" xfId="1753"/>
    <cellStyle name="Normal 2 5 2 2 2" xfId="4192"/>
    <cellStyle name="Normal 2 5 2 2 3" xfId="4674"/>
    <cellStyle name="Normal 2 5 2 3" xfId="4191"/>
    <cellStyle name="Normal 2 5 2 4" xfId="4673"/>
    <cellStyle name="Normal 2 5 3" xfId="1754"/>
    <cellStyle name="Normal 2 5 3 2" xfId="4193"/>
    <cellStyle name="Normal 2 5 3 3" xfId="4675"/>
    <cellStyle name="Normal 2 5 4" xfId="2694"/>
    <cellStyle name="Normal 2 5 5" xfId="3406"/>
    <cellStyle name="Normal 2 5 6" xfId="4190"/>
    <cellStyle name="Normal 2 5 7" xfId="4417"/>
    <cellStyle name="Normal 2 50" xfId="1755"/>
    <cellStyle name="Normal 2 50 2" xfId="1756"/>
    <cellStyle name="Normal 2 51" xfId="1757"/>
    <cellStyle name="Normal 2 51 2" xfId="1758"/>
    <cellStyle name="Normal 2 52" xfId="1759"/>
    <cellStyle name="Normal 2 52 2" xfId="1760"/>
    <cellStyle name="Normal 2 53" xfId="1761"/>
    <cellStyle name="Normal 2 53 2" xfId="1762"/>
    <cellStyle name="Normal 2 54" xfId="1763"/>
    <cellStyle name="Normal 2 54 2" xfId="1764"/>
    <cellStyle name="Normal 2 55" xfId="1765"/>
    <cellStyle name="Normal 2 55 2" xfId="1766"/>
    <cellStyle name="Normal 2 56" xfId="1767"/>
    <cellStyle name="Normal 2 56 2" xfId="1768"/>
    <cellStyle name="Normal 2 57" xfId="1769"/>
    <cellStyle name="Normal 2 57 2" xfId="1770"/>
    <cellStyle name="Normal 2 58" xfId="1771"/>
    <cellStyle name="Normal 2 58 2" xfId="1772"/>
    <cellStyle name="Normal 2 59" xfId="1773"/>
    <cellStyle name="Normal 2 59 2" xfId="1774"/>
    <cellStyle name="Normal 2 6" xfId="1775"/>
    <cellStyle name="Normal 2 6 2" xfId="1776"/>
    <cellStyle name="Normal 2 6 3" xfId="3252"/>
    <cellStyle name="Normal 2 60" xfId="1777"/>
    <cellStyle name="Normal 2 60 2" xfId="1778"/>
    <cellStyle name="Normal 2 61" xfId="1779"/>
    <cellStyle name="Normal 2 61 2" xfId="1780"/>
    <cellStyle name="Normal 2 62" xfId="1781"/>
    <cellStyle name="Normal 2 62 2" xfId="1782"/>
    <cellStyle name="Normal 2 63" xfId="1783"/>
    <cellStyle name="Normal 2 63 2" xfId="1784"/>
    <cellStyle name="Normal 2 64" xfId="1785"/>
    <cellStyle name="Normal 2 64 2" xfId="1786"/>
    <cellStyle name="Normal 2 65" xfId="1787"/>
    <cellStyle name="Normal 2 65 2" xfId="1788"/>
    <cellStyle name="Normal 2 66" xfId="1789"/>
    <cellStyle name="Normal 2 66 2" xfId="1790"/>
    <cellStyle name="Normal 2 67" xfId="1791"/>
    <cellStyle name="Normal 2 67 2" xfId="1792"/>
    <cellStyle name="Normal 2 68" xfId="1793"/>
    <cellStyle name="Normal 2 68 2" xfId="1794"/>
    <cellStyle name="Normal 2 69" xfId="1795"/>
    <cellStyle name="Normal 2 69 2" xfId="1796"/>
    <cellStyle name="Normal 2 7" xfId="1797"/>
    <cellStyle name="Normal 2 7 2" xfId="3253"/>
    <cellStyle name="Normal 2 70" xfId="1798"/>
    <cellStyle name="Normal 2 70 2" xfId="1799"/>
    <cellStyle name="Normal 2 71" xfId="1800"/>
    <cellStyle name="Normal 2 71 2" xfId="1801"/>
    <cellStyle name="Normal 2 72" xfId="1802"/>
    <cellStyle name="Normal 2 72 2" xfId="1803"/>
    <cellStyle name="Normal 2 73" xfId="1804"/>
    <cellStyle name="Normal 2 73 2" xfId="1805"/>
    <cellStyle name="Normal 2 74" xfId="1806"/>
    <cellStyle name="Normal 2 74 2" xfId="1807"/>
    <cellStyle name="Normal 2 75" xfId="1808"/>
    <cellStyle name="Normal 2 75 2" xfId="1809"/>
    <cellStyle name="Normal 2 76" xfId="1810"/>
    <cellStyle name="Normal 2 76 2" xfId="1811"/>
    <cellStyle name="Normal 2 77" xfId="1812"/>
    <cellStyle name="Normal 2 77 2" xfId="1813"/>
    <cellStyle name="Normal 2 78" xfId="1814"/>
    <cellStyle name="Normal 2 78 2" xfId="1815"/>
    <cellStyle name="Normal 2 79" xfId="1816"/>
    <cellStyle name="Normal 2 79 2" xfId="1817"/>
    <cellStyle name="Normal 2 8" xfId="1818"/>
    <cellStyle name="Normal 2 8 10" xfId="3254"/>
    <cellStyle name="Normal 2 8 2" xfId="1819"/>
    <cellStyle name="Normal 2 8 3" xfId="1820"/>
    <cellStyle name="Normal 2 8 4" xfId="1821"/>
    <cellStyle name="Normal 2 8 5" xfId="1822"/>
    <cellStyle name="Normal 2 8 6" xfId="1823"/>
    <cellStyle name="Normal 2 8 7" xfId="1824"/>
    <cellStyle name="Normal 2 8 8" xfId="1825"/>
    <cellStyle name="Normal 2 8 9" xfId="1826"/>
    <cellStyle name="Normal 2 8_lap ALL" xfId="1827"/>
    <cellStyle name="Normal 2 80" xfId="1828"/>
    <cellStyle name="Normal 2 80 2" xfId="1829"/>
    <cellStyle name="Normal 2 81" xfId="1830"/>
    <cellStyle name="Normal 2 81 2" xfId="1831"/>
    <cellStyle name="Normal 2 82" xfId="1832"/>
    <cellStyle name="Normal 2 82 2" xfId="1833"/>
    <cellStyle name="Normal 2 83" xfId="1834"/>
    <cellStyle name="Normal 2 83 2" xfId="1835"/>
    <cellStyle name="Normal 2 84" xfId="1836"/>
    <cellStyle name="Normal 2 84 2" xfId="1837"/>
    <cellStyle name="Normal 2 85" xfId="1838"/>
    <cellStyle name="Normal 2 85 2" xfId="1839"/>
    <cellStyle name="Normal 2 86" xfId="1840"/>
    <cellStyle name="Normal 2 86 2" xfId="1841"/>
    <cellStyle name="Normal 2 87" xfId="1842"/>
    <cellStyle name="Normal 2 87 2" xfId="1843"/>
    <cellStyle name="Normal 2 88" xfId="1844"/>
    <cellStyle name="Normal 2 88 2" xfId="1845"/>
    <cellStyle name="Normal 2 89" xfId="1846"/>
    <cellStyle name="Normal 2 89 2" xfId="1847"/>
    <cellStyle name="Normal 2 9" xfId="1848"/>
    <cellStyle name="Normal 2 9 2" xfId="3255"/>
    <cellStyle name="Normal 2 90" xfId="1849"/>
    <cellStyle name="Normal 2 90 2" xfId="1850"/>
    <cellStyle name="Normal 2 91" xfId="1851"/>
    <cellStyle name="Normal 2 91 2" xfId="1852"/>
    <cellStyle name="Normal 2 92" xfId="1853"/>
    <cellStyle name="Normal 2 92 2" xfId="1854"/>
    <cellStyle name="Normal 2 93" xfId="1855"/>
    <cellStyle name="Normal 2 93 2" xfId="1856"/>
    <cellStyle name="Normal 2 94" xfId="1857"/>
    <cellStyle name="Normal 2 94 2" xfId="1858"/>
    <cellStyle name="Normal 2 95" xfId="1859"/>
    <cellStyle name="Normal 2 95 2" xfId="1860"/>
    <cellStyle name="Normal 2 96" xfId="1861"/>
    <cellStyle name="Normal 2 96 2" xfId="1862"/>
    <cellStyle name="Normal 2 97" xfId="1863"/>
    <cellStyle name="Normal 2 97 2" xfId="1864"/>
    <cellStyle name="Normal 2 98" xfId="1865"/>
    <cellStyle name="Normal 2 98 2" xfId="1866"/>
    <cellStyle name="Normal 2 99" xfId="1867"/>
    <cellStyle name="Normal 2 99 2" xfId="1868"/>
    <cellStyle name="Normal 2_(PRK 111601-111604) 20130401 Joint AAU - GJN 4 - BNL 5 - KTN 7" xfId="1869"/>
    <cellStyle name="Normal 20" xfId="1870"/>
    <cellStyle name="Normal 20 2" xfId="1871"/>
    <cellStyle name="Normal 20 2 2" xfId="1872"/>
    <cellStyle name="Normal 20 2 3" xfId="1873"/>
    <cellStyle name="Normal 20 2 4" xfId="1874"/>
    <cellStyle name="Normal 20 3" xfId="1875"/>
    <cellStyle name="Normal 20 3 2" xfId="1876"/>
    <cellStyle name="Normal 20 4" xfId="1877"/>
    <cellStyle name="Normal 20 5" xfId="1878"/>
    <cellStyle name="Normal 20 6" xfId="1879"/>
    <cellStyle name="Normal 20 7" xfId="3256"/>
    <cellStyle name="Normal 20_RAB_LOK_SPK_Tw_II_2010-2" xfId="1880"/>
    <cellStyle name="Normal 21" xfId="1881"/>
    <cellStyle name="Normal 21 2" xfId="1882"/>
    <cellStyle name="Normal 21 2 2" xfId="1883"/>
    <cellStyle name="Normal 21 3" xfId="3257"/>
    <cellStyle name="Normal 21_DATA DINGO &amp; IMG _OK" xfId="1884"/>
    <cellStyle name="Normal 22" xfId="1885"/>
    <cellStyle name="Normal 22 2" xfId="3258"/>
    <cellStyle name="Normal 23" xfId="1886"/>
    <cellStyle name="Normal 23 2" xfId="3259"/>
    <cellStyle name="Normal 24" xfId="1887"/>
    <cellStyle name="Normal 24 2" xfId="1888"/>
    <cellStyle name="Normal 24 2 2" xfId="1889"/>
    <cellStyle name="Normal 25" xfId="1890"/>
    <cellStyle name="Normal 25 2" xfId="1891"/>
    <cellStyle name="Normal 26" xfId="1892"/>
    <cellStyle name="Normal 27" xfId="1893"/>
    <cellStyle name="Normal 27 2" xfId="1894"/>
    <cellStyle name="Normal 27 2 2" xfId="1895"/>
    <cellStyle name="Normal 27 3" xfId="1896"/>
    <cellStyle name="Normal 28" xfId="1897"/>
    <cellStyle name="Normal 28 2" xfId="1898"/>
    <cellStyle name="Normal 28 2 2" xfId="1899"/>
    <cellStyle name="Normal 28_Book2" xfId="1900"/>
    <cellStyle name="Normal 29" xfId="1901"/>
    <cellStyle name="Normal 3" xfId="1902"/>
    <cellStyle name="Normal 3 2" xfId="1903"/>
    <cellStyle name="Normal 3 2 2" xfId="1904"/>
    <cellStyle name="Normal 3 2 2 2" xfId="1905"/>
    <cellStyle name="Normal 3 2_4_Pembangunan JTM Baru Penyulang CPU 5" xfId="1906"/>
    <cellStyle name="Normal 3 3" xfId="1907"/>
    <cellStyle name="Normal 3 3 2" xfId="1908"/>
    <cellStyle name="Normal 3 4" xfId="1909"/>
    <cellStyle name="Normal 3 4 2" xfId="1910"/>
    <cellStyle name="Normal 3 4 3" xfId="1911"/>
    <cellStyle name="Normal 3 48" xfId="1912"/>
    <cellStyle name="Normal 3 5" xfId="1913"/>
    <cellStyle name="Normal 3 5 2" xfId="1914"/>
    <cellStyle name="Normal 3 6" xfId="1915"/>
    <cellStyle name="Normal 3 7" xfId="1916"/>
    <cellStyle name="Normal 3 8" xfId="1917"/>
    <cellStyle name="Normal 3_1.2.1 SLM Pembangunan FEEDER BARU MDI 9 dan 10 2052011" xfId="1918"/>
    <cellStyle name="Normal 30" xfId="1919"/>
    <cellStyle name="Normal 30 2" xfId="1920"/>
    <cellStyle name="Normal 31" xfId="1921"/>
    <cellStyle name="Normal 31 2" xfId="1922"/>
    <cellStyle name="Normal 32" xfId="1923"/>
    <cellStyle name="Normal 32 2" xfId="1924"/>
    <cellStyle name="Normal 33" xfId="1925"/>
    <cellStyle name="Normal 34" xfId="1926"/>
    <cellStyle name="Normal 35" xfId="1927"/>
    <cellStyle name="Normal 35 2" xfId="1928"/>
    <cellStyle name="Normal 36" xfId="1929"/>
    <cellStyle name="Normal 36 2" xfId="1930"/>
    <cellStyle name="Normal 37" xfId="1931"/>
    <cellStyle name="Normal 37 2" xfId="1932"/>
    <cellStyle name="Normal 38" xfId="1933"/>
    <cellStyle name="Normal 38 2" xfId="1934"/>
    <cellStyle name="Normal 39" xfId="1935"/>
    <cellStyle name="Normal 39 2" xfId="1936"/>
    <cellStyle name="Normal 4" xfId="1937"/>
    <cellStyle name="Normal 4 2" xfId="1938"/>
    <cellStyle name="Normal 4 2 2" xfId="1939"/>
    <cellStyle name="Normal 4 3" xfId="1940"/>
    <cellStyle name="Normal 4 4" xfId="1941"/>
    <cellStyle name="Normal 4 4 2" xfId="4196"/>
    <cellStyle name="Normal 4 4 3" xfId="4812"/>
    <cellStyle name="Normal 4 5" xfId="2692"/>
    <cellStyle name="Normal 4 6" xfId="3405"/>
    <cellStyle name="Normal 4 7" xfId="4195"/>
    <cellStyle name="Normal 4 8" xfId="4410"/>
    <cellStyle name="Normal 4_4_Pembangunan JTM Baru Penyulang CPU 5" xfId="1942"/>
    <cellStyle name="Normal 40" xfId="1943"/>
    <cellStyle name="Normal 40 2" xfId="1944"/>
    <cellStyle name="Normal 41" xfId="1945"/>
    <cellStyle name="Normal 41 2" xfId="1946"/>
    <cellStyle name="Normal 42" xfId="1947"/>
    <cellStyle name="Normal 42 2" xfId="1948"/>
    <cellStyle name="Normal 43" xfId="1949"/>
    <cellStyle name="Normal 44" xfId="1950"/>
    <cellStyle name="Normal 44 2" xfId="1951"/>
    <cellStyle name="Normal 45" xfId="1952"/>
    <cellStyle name="Normal 45 2" xfId="1953"/>
    <cellStyle name="Normal 46" xfId="1954"/>
    <cellStyle name="Normal 46 2" xfId="1955"/>
    <cellStyle name="Normal 47" xfId="1956"/>
    <cellStyle name="Normal 47 2" xfId="1957"/>
    <cellStyle name="Normal 48" xfId="1958"/>
    <cellStyle name="Normal 48 2" xfId="1959"/>
    <cellStyle name="Normal 49" xfId="1960"/>
    <cellStyle name="Normal 49 2" xfId="1961"/>
    <cellStyle name="Normal 5" xfId="1962"/>
    <cellStyle name="Normal 5 2" xfId="1963"/>
    <cellStyle name="Normal 5 2 2" xfId="1964"/>
    <cellStyle name="Normal 5 3" xfId="1965"/>
    <cellStyle name="Normal 5 4" xfId="1966"/>
    <cellStyle name="Normal 5 5" xfId="1967"/>
    <cellStyle name="Normal 5 6" xfId="1968"/>
    <cellStyle name="Normal 5 7" xfId="1969"/>
    <cellStyle name="Normal 5 8" xfId="1970"/>
    <cellStyle name="Normal 5 9" xfId="1971"/>
    <cellStyle name="Normal 5_1.2.2.1 SLM Pembangunan FEEDER BARU MDI 9 dan 10 2052011" xfId="1972"/>
    <cellStyle name="Normal 50" xfId="1973"/>
    <cellStyle name="Normal 50 2" xfId="1974"/>
    <cellStyle name="Normal 51" xfId="1975"/>
    <cellStyle name="Normal 52" xfId="1976"/>
    <cellStyle name="Normal 52 2" xfId="1977"/>
    <cellStyle name="Normal 53" xfId="1978"/>
    <cellStyle name="Normal 53 2" xfId="1979"/>
    <cellStyle name="Normal 54" xfId="1980"/>
    <cellStyle name="Normal 54 2" xfId="1981"/>
    <cellStyle name="Normal 55" xfId="1982"/>
    <cellStyle name="Normal 56" xfId="1983"/>
    <cellStyle name="Normal 56 2" xfId="1984"/>
    <cellStyle name="Normal 57" xfId="1985"/>
    <cellStyle name="Normal 58" xfId="1986"/>
    <cellStyle name="Normal 59" xfId="1987"/>
    <cellStyle name="Normal 6" xfId="1988"/>
    <cellStyle name="Normal 6 2" xfId="1989"/>
    <cellStyle name="Normal 6 2 2" xfId="1990"/>
    <cellStyle name="Normal 6 3" xfId="1991"/>
    <cellStyle name="Normal 6 3 2" xfId="1992"/>
    <cellStyle name="Normal 6 4" xfId="1993"/>
    <cellStyle name="Normal 6_1.2.2.1 SLM Pembangunan FEEDER BARU MDI 9 dan 10 2052011" xfId="1994"/>
    <cellStyle name="Normal 60" xfId="1995"/>
    <cellStyle name="Normal 61" xfId="1996"/>
    <cellStyle name="Normal 62" xfId="1997"/>
    <cellStyle name="Normal 63" xfId="1998"/>
    <cellStyle name="Normal 64" xfId="1999"/>
    <cellStyle name="Normal 65" xfId="2000"/>
    <cellStyle name="Normal 66" xfId="2001"/>
    <cellStyle name="Normal 67" xfId="2002"/>
    <cellStyle name="Normal 68" xfId="2003"/>
    <cellStyle name="Normal 69" xfId="2004"/>
    <cellStyle name="Normal 7" xfId="2005"/>
    <cellStyle name="Normal 7 2" xfId="2006"/>
    <cellStyle name="Normal 7 2 2" xfId="2007"/>
    <cellStyle name="Normal 7 3" xfId="2008"/>
    <cellStyle name="Normal 7 4" xfId="2009"/>
    <cellStyle name="Normal 7 5" xfId="2010"/>
    <cellStyle name="Normal 7_1.2.2.1 SLM Pembangunan FEEDER BARU MDI 9 dan 10 2052011" xfId="2011"/>
    <cellStyle name="Normal 70" xfId="2012"/>
    <cellStyle name="Normal 71" xfId="2013"/>
    <cellStyle name="Normal 72" xfId="2014"/>
    <cellStyle name="Normal 73" xfId="2015"/>
    <cellStyle name="Normal 74" xfId="2016"/>
    <cellStyle name="Normal 75" xfId="2017"/>
    <cellStyle name="Normal 76" xfId="2018"/>
    <cellStyle name="Normal 77" xfId="2019"/>
    <cellStyle name="Normal 78" xfId="2020"/>
    <cellStyle name="Normal 79" xfId="2021"/>
    <cellStyle name="Normal 8" xfId="2022"/>
    <cellStyle name="Normal 8 2" xfId="2023"/>
    <cellStyle name="Normal 8 2 2" xfId="3261"/>
    <cellStyle name="Normal 8 3" xfId="2024"/>
    <cellStyle name="Normal 8 3 2" xfId="4198"/>
    <cellStyle name="Normal 8 3 3" xfId="4872"/>
    <cellStyle name="Normal 8 4" xfId="3260"/>
    <cellStyle name="Normal 8 5" xfId="3683"/>
    <cellStyle name="Normal 8 6" xfId="4197"/>
    <cellStyle name="Normal 8 7" xfId="4669"/>
    <cellStyle name="Normal 8_(PRK 111601-111604) 20130401 Joint AAU - GJN 4 - BNL 5 - KTN 7" xfId="2025"/>
    <cellStyle name="Normal 80" xfId="2026"/>
    <cellStyle name="Normal 81" xfId="2027"/>
    <cellStyle name="Normal 82" xfId="2028"/>
    <cellStyle name="Normal 83" xfId="2029"/>
    <cellStyle name="Normal 84" xfId="2030"/>
    <cellStyle name="Normal 85" xfId="2031"/>
    <cellStyle name="Normal 86" xfId="2032"/>
    <cellStyle name="Normal 86 2" xfId="2033"/>
    <cellStyle name="Normal 87" xfId="2034"/>
    <cellStyle name="Normal 87 2" xfId="2035"/>
    <cellStyle name="Normal 87 2 2" xfId="2036"/>
    <cellStyle name="Normal 87 3" xfId="2037"/>
    <cellStyle name="Normal 88" xfId="2038"/>
    <cellStyle name="Normal 88 2" xfId="2039"/>
    <cellStyle name="Normal 89" xfId="2040"/>
    <cellStyle name="Normal 89 2" xfId="2041"/>
    <cellStyle name="Normal 9" xfId="2042"/>
    <cellStyle name="Normal 9 10" xfId="3570"/>
    <cellStyle name="Normal 9 11" xfId="4199"/>
    <cellStyle name="Normal 9 12" xfId="4670"/>
    <cellStyle name="Normal 9 2" xfId="2043"/>
    <cellStyle name="Normal 9 2 2" xfId="2044"/>
    <cellStyle name="Normal 9 2 2 2" xfId="2045"/>
    <cellStyle name="Normal 9 2 2 2 2" xfId="3265"/>
    <cellStyle name="Normal 9 2 2 3" xfId="2046"/>
    <cellStyle name="Normal 9 2 2 3 2" xfId="3266"/>
    <cellStyle name="Normal 9 2 2 4" xfId="2047"/>
    <cellStyle name="Normal 9 2 2 4 2" xfId="3267"/>
    <cellStyle name="Normal 9 2 2 5" xfId="3264"/>
    <cellStyle name="Normal 9 2 3" xfId="2048"/>
    <cellStyle name="Normal 9 2 3 2" xfId="2049"/>
    <cellStyle name="Normal 9 2 3 2 2" xfId="2050"/>
    <cellStyle name="Normal 9 2 3 2 2 2" xfId="2051"/>
    <cellStyle name="Normal 9 2 3 2 2 2 2" xfId="3271"/>
    <cellStyle name="Normal 9 2 3 2 2 3" xfId="2052"/>
    <cellStyle name="Normal 9 2 3 2 2 3 2" xfId="3272"/>
    <cellStyle name="Normal 9 2 3 2 2 4" xfId="2053"/>
    <cellStyle name="Normal 9 2 3 2 2 4 2" xfId="3273"/>
    <cellStyle name="Normal 9 2 3 2 2 5" xfId="2054"/>
    <cellStyle name="Normal 9 2 3 2 2 5 2" xfId="3274"/>
    <cellStyle name="Normal 9 2 3 2 2 6" xfId="3270"/>
    <cellStyle name="Normal 9 2 3 2 3" xfId="2055"/>
    <cellStyle name="Normal 9 2 3 2 3 2" xfId="2056"/>
    <cellStyle name="Normal 9 2 3 2 3 2 2" xfId="3276"/>
    <cellStyle name="Normal 9 2 3 2 3 3" xfId="2057"/>
    <cellStyle name="Normal 9 2 3 2 3 3 2" xfId="3277"/>
    <cellStyle name="Normal 9 2 3 2 3 4" xfId="2058"/>
    <cellStyle name="Normal 9 2 3 2 3 4 2" xfId="3278"/>
    <cellStyle name="Normal 9 2 3 2 3 5" xfId="3275"/>
    <cellStyle name="Normal 9 2 3 2 4" xfId="2059"/>
    <cellStyle name="Normal 9 2 3 2 4 2" xfId="3279"/>
    <cellStyle name="Normal 9 2 3 2 5" xfId="2060"/>
    <cellStyle name="Normal 9 2 3 2 5 2" xfId="3280"/>
    <cellStyle name="Normal 9 2 3 2 6" xfId="2061"/>
    <cellStyle name="Normal 9 2 3 2 6 2" xfId="3281"/>
    <cellStyle name="Normal 9 2 3 2 7" xfId="3269"/>
    <cellStyle name="Normal 9 2 3 2_PETA POHON LITA TRW I 2010" xfId="2062"/>
    <cellStyle name="Normal 9 2 3 3" xfId="2063"/>
    <cellStyle name="Normal 9 2 3 3 2" xfId="3282"/>
    <cellStyle name="Normal 9 2 3 4" xfId="2064"/>
    <cellStyle name="Normal 9 2 3 4 2" xfId="3283"/>
    <cellStyle name="Normal 9 2 3 5" xfId="2065"/>
    <cellStyle name="Normal 9 2 3 5 2" xfId="3284"/>
    <cellStyle name="Normal 9 2 3 6" xfId="3268"/>
    <cellStyle name="Normal 9 2 3_FORMAT PETA&amp;LOKASI RABAS2 JUNI 2010" xfId="2066"/>
    <cellStyle name="Normal 9 2 4" xfId="2067"/>
    <cellStyle name="Normal 9 2 4 2" xfId="3285"/>
    <cellStyle name="Normal 9 2 5" xfId="2068"/>
    <cellStyle name="Normal 9 2 5 2" xfId="3286"/>
    <cellStyle name="Normal 9 2 6" xfId="2069"/>
    <cellStyle name="Normal 9 2 6 2" xfId="3287"/>
    <cellStyle name="Normal 9 2 7" xfId="3263"/>
    <cellStyle name="Normal 9 2_ENTRI RABAS-RABAS TRW IV_LT_qq" xfId="2070"/>
    <cellStyle name="Normal 9 3" xfId="2071"/>
    <cellStyle name="Normal 9 3 2" xfId="3288"/>
    <cellStyle name="Normal 9 4" xfId="2072"/>
    <cellStyle name="Normal 9 4 2" xfId="3289"/>
    <cellStyle name="Normal 9 5" xfId="2073"/>
    <cellStyle name="Normal 9 5 2" xfId="3290"/>
    <cellStyle name="Normal 9 6" xfId="2074"/>
    <cellStyle name="Normal 9 6 2" xfId="2075"/>
    <cellStyle name="Normal 9 7" xfId="2076"/>
    <cellStyle name="Normal 9 7 2" xfId="4200"/>
    <cellStyle name="Normal 9 7 3" xfId="4883"/>
    <cellStyle name="Normal 9 8" xfId="3262"/>
    <cellStyle name="Normal 9 9" xfId="3684"/>
    <cellStyle name="Normal 9_4_Pembangunan JTM Baru Penyulang CPU 5" xfId="2077"/>
    <cellStyle name="Normal 90" xfId="2078"/>
    <cellStyle name="Normal 90 2" xfId="2079"/>
    <cellStyle name="Normal 91" xfId="2080"/>
    <cellStyle name="Normal 91 2" xfId="2081"/>
    <cellStyle name="Normal 92" xfId="2082"/>
    <cellStyle name="Normal 93" xfId="2083"/>
    <cellStyle name="Normal 94" xfId="2084"/>
    <cellStyle name="Normal 94 2" xfId="2085"/>
    <cellStyle name="Normal 95" xfId="2086"/>
    <cellStyle name="Normal 96" xfId="2087"/>
    <cellStyle name="Normal 97" xfId="2088"/>
    <cellStyle name="Normal 98" xfId="2089"/>
    <cellStyle name="Normal 99" xfId="2090"/>
    <cellStyle name="Note" xfId="2091" builtinId="10" customBuiltin="1"/>
    <cellStyle name="Note 10" xfId="2092"/>
    <cellStyle name="Note 10 2" xfId="2093"/>
    <cellStyle name="Note 10 2 2" xfId="2094"/>
    <cellStyle name="Note 10 2 2 2" xfId="4201"/>
    <cellStyle name="Note 10 2 2 3" xfId="4892"/>
    <cellStyle name="Note 10 2 3" xfId="3568"/>
    <cellStyle name="Note 10 2 4" xfId="3686"/>
    <cellStyle name="Note 10 2 5" xfId="4891"/>
    <cellStyle name="Note 10 2 6" xfId="5259"/>
    <cellStyle name="Note 10 2 7" xfId="4456"/>
    <cellStyle name="Note 10 2 8" xfId="4677"/>
    <cellStyle name="Note 10 3" xfId="2095"/>
    <cellStyle name="Note 10 3 2" xfId="4202"/>
    <cellStyle name="Note 10 3 3" xfId="4893"/>
    <cellStyle name="Note 10 4" xfId="3569"/>
    <cellStyle name="Note 10 5" xfId="3685"/>
    <cellStyle name="Note 10 6" xfId="4890"/>
    <cellStyle name="Note 10 7" xfId="4689"/>
    <cellStyle name="Note 10 8" xfId="4457"/>
    <cellStyle name="Note 10 9" xfId="4676"/>
    <cellStyle name="Note 10_TRAFO" xfId="2096"/>
    <cellStyle name="Note 11" xfId="2097"/>
    <cellStyle name="Note 11 2" xfId="2098"/>
    <cellStyle name="Note 11 2 2" xfId="2099"/>
    <cellStyle name="Note 11 2 2 2" xfId="4203"/>
    <cellStyle name="Note 11 2 2 3" xfId="4896"/>
    <cellStyle name="Note 11 2 3" xfId="3566"/>
    <cellStyle name="Note 11 2 4" xfId="3688"/>
    <cellStyle name="Note 11 2 5" xfId="4895"/>
    <cellStyle name="Note 11 2 6" xfId="4691"/>
    <cellStyle name="Note 11 2 7" xfId="4454"/>
    <cellStyle name="Note 11 2 8" xfId="4678"/>
    <cellStyle name="Note 11 3" xfId="2100"/>
    <cellStyle name="Note 11 3 2" xfId="4204"/>
    <cellStyle name="Note 11 3 3" xfId="4897"/>
    <cellStyle name="Note 11 4" xfId="3567"/>
    <cellStyle name="Note 11 5" xfId="3687"/>
    <cellStyle name="Note 11 6" xfId="4894"/>
    <cellStyle name="Note 11 7" xfId="4690"/>
    <cellStyle name="Note 11 8" xfId="4455"/>
    <cellStyle name="Note 11 9" xfId="4768"/>
    <cellStyle name="Note 11_TRAFO" xfId="2101"/>
    <cellStyle name="Note 12" xfId="2102"/>
    <cellStyle name="Note 12 2" xfId="2103"/>
    <cellStyle name="Note 12 2 2" xfId="2104"/>
    <cellStyle name="Note 12 2 2 2" xfId="4205"/>
    <cellStyle name="Note 12 2 2 3" xfId="4900"/>
    <cellStyle name="Note 12 2 3" xfId="3564"/>
    <cellStyle name="Note 12 2 4" xfId="3690"/>
    <cellStyle name="Note 12 2 5" xfId="4899"/>
    <cellStyle name="Note 12 2 6" xfId="4693"/>
    <cellStyle name="Note 12 2 7" xfId="4452"/>
    <cellStyle name="Note 12 2 8" xfId="4679"/>
    <cellStyle name="Note 12 3" xfId="2105"/>
    <cellStyle name="Note 12 3 2" xfId="4206"/>
    <cellStyle name="Note 12 3 3" xfId="4901"/>
    <cellStyle name="Note 12 4" xfId="3565"/>
    <cellStyle name="Note 12 5" xfId="3689"/>
    <cellStyle name="Note 12 6" xfId="4898"/>
    <cellStyle name="Note 12 7" xfId="4692"/>
    <cellStyle name="Note 12 8" xfId="4453"/>
    <cellStyle name="Note 12 9" xfId="5258"/>
    <cellStyle name="Note 12_TRAFO" xfId="2106"/>
    <cellStyle name="Note 13" xfId="2107"/>
    <cellStyle name="Note 13 2" xfId="2108"/>
    <cellStyle name="Note 13 2 2" xfId="2109"/>
    <cellStyle name="Note 13 2 2 2" xfId="4207"/>
    <cellStyle name="Note 13 2 2 3" xfId="4904"/>
    <cellStyle name="Note 13 2 3" xfId="3562"/>
    <cellStyle name="Note 13 2 4" xfId="3718"/>
    <cellStyle name="Note 13 2 5" xfId="4903"/>
    <cellStyle name="Note 13 2 6" xfId="4695"/>
    <cellStyle name="Note 13 2 7" xfId="4424"/>
    <cellStyle name="Note 13 2 8" xfId="5246"/>
    <cellStyle name="Note 13 3" xfId="2110"/>
    <cellStyle name="Note 13 3 2" xfId="4208"/>
    <cellStyle name="Note 13 3 3" xfId="4905"/>
    <cellStyle name="Note 13 4" xfId="3563"/>
    <cellStyle name="Note 13 5" xfId="3691"/>
    <cellStyle name="Note 13 6" xfId="4902"/>
    <cellStyle name="Note 13 7" xfId="4694"/>
    <cellStyle name="Note 13 8" xfId="5252"/>
    <cellStyle name="Note 13 9" xfId="4680"/>
    <cellStyle name="Note 13_TRAFO" xfId="2111"/>
    <cellStyle name="Note 14" xfId="2112"/>
    <cellStyle name="Note 14 2" xfId="2113"/>
    <cellStyle name="Note 14 2 2" xfId="2114"/>
    <cellStyle name="Note 14 2 2 2" xfId="4209"/>
    <cellStyle name="Note 14 2 2 3" xfId="4908"/>
    <cellStyle name="Note 14 2 3" xfId="3560"/>
    <cellStyle name="Note 14 2 4" xfId="3693"/>
    <cellStyle name="Note 14 2 5" xfId="4907"/>
    <cellStyle name="Note 14 2 6" xfId="4697"/>
    <cellStyle name="Note 14 2 7" xfId="4451"/>
    <cellStyle name="Note 14 2 8" xfId="4682"/>
    <cellStyle name="Note 14 3" xfId="2115"/>
    <cellStyle name="Note 14 3 2" xfId="4210"/>
    <cellStyle name="Note 14 3 3" xfId="4909"/>
    <cellStyle name="Note 14 4" xfId="3561"/>
    <cellStyle name="Note 14 5" xfId="3692"/>
    <cellStyle name="Note 14 6" xfId="4906"/>
    <cellStyle name="Note 14 7" xfId="4696"/>
    <cellStyle name="Note 14 8" xfId="4402"/>
    <cellStyle name="Note 14 9" xfId="4681"/>
    <cellStyle name="Note 14_TRAFO" xfId="2116"/>
    <cellStyle name="Note 15" xfId="2117"/>
    <cellStyle name="Note 15 2" xfId="2118"/>
    <cellStyle name="Note 15 2 2" xfId="2119"/>
    <cellStyle name="Note 15 2 2 2" xfId="4211"/>
    <cellStyle name="Note 15 2 2 3" xfId="4912"/>
    <cellStyle name="Note 15 2 3" xfId="3401"/>
    <cellStyle name="Note 15 2 4" xfId="3695"/>
    <cellStyle name="Note 15 2 5" xfId="4911"/>
    <cellStyle name="Note 15 2 6" xfId="4699"/>
    <cellStyle name="Note 15 2 7" xfId="4449"/>
    <cellStyle name="Note 15 2 8" xfId="4684"/>
    <cellStyle name="Note 15 3" xfId="2120"/>
    <cellStyle name="Note 15 3 2" xfId="4212"/>
    <cellStyle name="Note 15 3 3" xfId="4913"/>
    <cellStyle name="Note 15 4" xfId="3559"/>
    <cellStyle name="Note 15 5" xfId="3694"/>
    <cellStyle name="Note 15 6" xfId="4910"/>
    <cellStyle name="Note 15 7" xfId="4698"/>
    <cellStyle name="Note 15 8" xfId="4450"/>
    <cellStyle name="Note 15 9" xfId="4683"/>
    <cellStyle name="Note 15_TRAFO" xfId="2121"/>
    <cellStyle name="Note 16" xfId="2122"/>
    <cellStyle name="Note 16 10" xfId="4685"/>
    <cellStyle name="Note 16 2" xfId="2123"/>
    <cellStyle name="Note 16 2 2" xfId="2124"/>
    <cellStyle name="Note 16 2 2 2" xfId="4213"/>
    <cellStyle name="Note 16 2 2 3" xfId="4916"/>
    <cellStyle name="Note 16 2 3" xfId="3557"/>
    <cellStyle name="Note 16 2 4" xfId="3697"/>
    <cellStyle name="Note 16 2 5" xfId="4915"/>
    <cellStyle name="Note 16 2 6" xfId="5260"/>
    <cellStyle name="Note 16 2 7" xfId="4447"/>
    <cellStyle name="Note 16 2 8" xfId="4686"/>
    <cellStyle name="Note 16 3" xfId="2125"/>
    <cellStyle name="Note 16 3 2" xfId="4214"/>
    <cellStyle name="Note 16 3 3" xfId="4917"/>
    <cellStyle name="Note 16 4" xfId="3291"/>
    <cellStyle name="Note 16 5" xfId="3558"/>
    <cellStyle name="Note 16 6" xfId="3696"/>
    <cellStyle name="Note 16 7" xfId="4914"/>
    <cellStyle name="Note 16 8" xfId="4769"/>
    <cellStyle name="Note 16 9" xfId="4448"/>
    <cellStyle name="Note 16_TRAFO" xfId="2126"/>
    <cellStyle name="Note 17" xfId="2127"/>
    <cellStyle name="Note 17 10" xfId="4687"/>
    <cellStyle name="Note 17 2" xfId="2128"/>
    <cellStyle name="Note 17 2 2" xfId="2129"/>
    <cellStyle name="Note 17 2 2 2" xfId="4215"/>
    <cellStyle name="Note 17 2 2 3" xfId="4920"/>
    <cellStyle name="Note 17 2 3" xfId="3555"/>
    <cellStyle name="Note 17 2 4" xfId="3699"/>
    <cellStyle name="Note 17 2 5" xfId="4919"/>
    <cellStyle name="Note 17 2 6" xfId="4701"/>
    <cellStyle name="Note 17 2 7" xfId="4445"/>
    <cellStyle name="Note 17 2 8" xfId="4688"/>
    <cellStyle name="Note 17 3" xfId="2130"/>
    <cellStyle name="Note 17 3 2" xfId="4216"/>
    <cellStyle name="Note 17 3 3" xfId="4921"/>
    <cellStyle name="Note 17 4" xfId="3292"/>
    <cellStyle name="Note 17 5" xfId="3556"/>
    <cellStyle name="Note 17 6" xfId="3698"/>
    <cellStyle name="Note 17 7" xfId="4918"/>
    <cellStyle name="Note 17 8" xfId="4700"/>
    <cellStyle name="Note 17 9" xfId="4446"/>
    <cellStyle name="Note 17_TRAFO" xfId="2131"/>
    <cellStyle name="Note 18" xfId="2132"/>
    <cellStyle name="Note 18 10" xfId="5312"/>
    <cellStyle name="Note 18 2" xfId="2133"/>
    <cellStyle name="Note 18 2 2" xfId="2134"/>
    <cellStyle name="Note 18 2 2 2" xfId="4217"/>
    <cellStyle name="Note 18 2 2 3" xfId="4924"/>
    <cellStyle name="Note 18 2 3" xfId="3553"/>
    <cellStyle name="Note 18 2 4" xfId="3701"/>
    <cellStyle name="Note 18 2 5" xfId="4923"/>
    <cellStyle name="Note 18 2 6" xfId="4703"/>
    <cellStyle name="Note 18 2 7" xfId="4443"/>
    <cellStyle name="Note 18 2 8" xfId="4866"/>
    <cellStyle name="Note 18 3" xfId="2135"/>
    <cellStyle name="Note 18 3 2" xfId="4218"/>
    <cellStyle name="Note 18 3 3" xfId="4925"/>
    <cellStyle name="Note 18 4" xfId="3293"/>
    <cellStyle name="Note 18 5" xfId="3554"/>
    <cellStyle name="Note 18 6" xfId="3700"/>
    <cellStyle name="Note 18 7" xfId="4922"/>
    <cellStyle name="Note 18 8" xfId="4702"/>
    <cellStyle name="Note 18 9" xfId="4444"/>
    <cellStyle name="Note 18_TRAFO" xfId="2136"/>
    <cellStyle name="Note 19" xfId="2137"/>
    <cellStyle name="Note 19 10" xfId="4867"/>
    <cellStyle name="Note 19 2" xfId="2138"/>
    <cellStyle name="Note 19 2 2" xfId="2139"/>
    <cellStyle name="Note 19 2 2 2" xfId="4219"/>
    <cellStyle name="Note 19 2 2 3" xfId="4928"/>
    <cellStyle name="Note 19 2 3" xfId="3551"/>
    <cellStyle name="Note 19 2 4" xfId="3719"/>
    <cellStyle name="Note 19 2 5" xfId="4927"/>
    <cellStyle name="Note 19 2 6" xfId="4705"/>
    <cellStyle name="Note 19 2 7" xfId="4423"/>
    <cellStyle name="Note 19 2 8" xfId="5247"/>
    <cellStyle name="Note 19 3" xfId="2140"/>
    <cellStyle name="Note 19 3 2" xfId="4220"/>
    <cellStyle name="Note 19 3 3" xfId="4929"/>
    <cellStyle name="Note 19 4" xfId="3294"/>
    <cellStyle name="Note 19 5" xfId="3552"/>
    <cellStyle name="Note 19 6" xfId="3702"/>
    <cellStyle name="Note 19 7" xfId="4926"/>
    <cellStyle name="Note 19 8" xfId="4704"/>
    <cellStyle name="Note 19 9" xfId="4442"/>
    <cellStyle name="Note 19_TRAFO" xfId="2141"/>
    <cellStyle name="Note 2" xfId="2142"/>
    <cellStyle name="Note 2 10" xfId="4868"/>
    <cellStyle name="Note 2 2" xfId="2143"/>
    <cellStyle name="Note 2 2 2" xfId="2144"/>
    <cellStyle name="Note 2 2 2 2" xfId="4221"/>
    <cellStyle name="Note 2 2 2 3" xfId="4932"/>
    <cellStyle name="Note 2 2 3" xfId="3549"/>
    <cellStyle name="Note 2 2 4" xfId="3704"/>
    <cellStyle name="Note 2 2 5" xfId="4931"/>
    <cellStyle name="Note 2 2 6" xfId="4707"/>
    <cellStyle name="Note 2 2 7" xfId="4401"/>
    <cellStyle name="Note 2 2 8" xfId="5273"/>
    <cellStyle name="Note 2 3" xfId="2145"/>
    <cellStyle name="Note 2 3 2" xfId="2146"/>
    <cellStyle name="Note 2 3 2 2" xfId="4222"/>
    <cellStyle name="Note 2 3 2 3" xfId="4934"/>
    <cellStyle name="Note 2 3 3" xfId="3548"/>
    <cellStyle name="Note 2 3 4" xfId="3705"/>
    <cellStyle name="Note 2 3 5" xfId="4933"/>
    <cellStyle name="Note 2 3 6" xfId="4708"/>
    <cellStyle name="Note 2 3 7" xfId="4440"/>
    <cellStyle name="Note 2 3 8" xfId="4869"/>
    <cellStyle name="Note 2 4" xfId="2147"/>
    <cellStyle name="Note 2 4 2" xfId="4223"/>
    <cellStyle name="Note 2 4 3" xfId="4935"/>
    <cellStyle name="Note 2 5" xfId="3550"/>
    <cellStyle name="Note 2 6" xfId="3703"/>
    <cellStyle name="Note 2 7" xfId="4930"/>
    <cellStyle name="Note 2 8" xfId="4706"/>
    <cellStyle name="Note 2 9" xfId="4441"/>
    <cellStyle name="Note 2_TRAFO" xfId="2148"/>
    <cellStyle name="Note 20" xfId="2149"/>
    <cellStyle name="Note 20 10" xfId="4870"/>
    <cellStyle name="Note 20 2" xfId="2150"/>
    <cellStyle name="Note 20 2 2" xfId="2151"/>
    <cellStyle name="Note 20 2 2 2" xfId="4224"/>
    <cellStyle name="Note 20 2 2 3" xfId="4938"/>
    <cellStyle name="Note 20 2 3" xfId="3547"/>
    <cellStyle name="Note 20 2 4" xfId="3721"/>
    <cellStyle name="Note 20 2 5" xfId="4937"/>
    <cellStyle name="Note 20 2 6" xfId="4710"/>
    <cellStyle name="Note 20 2 7" xfId="4438"/>
    <cellStyle name="Note 20 2 8" xfId="4871"/>
    <cellStyle name="Note 20 3" xfId="2152"/>
    <cellStyle name="Note 20 3 2" xfId="4225"/>
    <cellStyle name="Note 20 3 3" xfId="4939"/>
    <cellStyle name="Note 20 4" xfId="3295"/>
    <cellStyle name="Note 20 5" xfId="3400"/>
    <cellStyle name="Note 20 6" xfId="3706"/>
    <cellStyle name="Note 20 7" xfId="4936"/>
    <cellStyle name="Note 20 8" xfId="4709"/>
    <cellStyle name="Note 20 9" xfId="4439"/>
    <cellStyle name="Note 20_TRAFO" xfId="2153"/>
    <cellStyle name="Note 21" xfId="2154"/>
    <cellStyle name="Note 21 10" xfId="4873"/>
    <cellStyle name="Note 21 2" xfId="2155"/>
    <cellStyle name="Note 21 2 2" xfId="2156"/>
    <cellStyle name="Note 21 2 2 2" xfId="4226"/>
    <cellStyle name="Note 21 2 2 3" xfId="4942"/>
    <cellStyle name="Note 21 2 3" xfId="3545"/>
    <cellStyle name="Note 21 2 4" xfId="3708"/>
    <cellStyle name="Note 21 2 5" xfId="4941"/>
    <cellStyle name="Note 21 2 6" xfId="4770"/>
    <cellStyle name="Note 21 2 7" xfId="4436"/>
    <cellStyle name="Note 21 2 8" xfId="4874"/>
    <cellStyle name="Note 21 3" xfId="2157"/>
    <cellStyle name="Note 21 3 2" xfId="4227"/>
    <cellStyle name="Note 21 3 3" xfId="4943"/>
    <cellStyle name="Note 21 4" xfId="3296"/>
    <cellStyle name="Note 21 5" xfId="3546"/>
    <cellStyle name="Note 21 6" xfId="3707"/>
    <cellStyle name="Note 21 7" xfId="4940"/>
    <cellStyle name="Note 21 8" xfId="5261"/>
    <cellStyle name="Note 21 9" xfId="4437"/>
    <cellStyle name="Note 21_TRAFO" xfId="2158"/>
    <cellStyle name="Note 22" xfId="2159"/>
    <cellStyle name="Note 22 10" xfId="4875"/>
    <cellStyle name="Note 22 2" xfId="2160"/>
    <cellStyle name="Note 22 2 2" xfId="2161"/>
    <cellStyle name="Note 22 2 2 2" xfId="4228"/>
    <cellStyle name="Note 22 2 2 3" xfId="4946"/>
    <cellStyle name="Note 22 2 3" xfId="3543"/>
    <cellStyle name="Note 22 2 4" xfId="3710"/>
    <cellStyle name="Note 22 2 5" xfId="4945"/>
    <cellStyle name="Note 22 2 6" xfId="4712"/>
    <cellStyle name="Note 22 2 7" xfId="4434"/>
    <cellStyle name="Note 22 2 8" xfId="4876"/>
    <cellStyle name="Note 22 3" xfId="2162"/>
    <cellStyle name="Note 22 3 2" xfId="4229"/>
    <cellStyle name="Note 22 3 3" xfId="4947"/>
    <cellStyle name="Note 22 4" xfId="3297"/>
    <cellStyle name="Note 22 5" xfId="3544"/>
    <cellStyle name="Note 22 6" xfId="3709"/>
    <cellStyle name="Note 22 7" xfId="4944"/>
    <cellStyle name="Note 22 8" xfId="4711"/>
    <cellStyle name="Note 22 9" xfId="4435"/>
    <cellStyle name="Note 22_TRAFO" xfId="2163"/>
    <cellStyle name="Note 23" xfId="2164"/>
    <cellStyle name="Note 23 10" xfId="4877"/>
    <cellStyle name="Note 23 2" xfId="2165"/>
    <cellStyle name="Note 23 2 2" xfId="2166"/>
    <cellStyle name="Note 23 2 2 2" xfId="4230"/>
    <cellStyle name="Note 23 2 2 3" xfId="4950"/>
    <cellStyle name="Note 23 2 3" xfId="3541"/>
    <cellStyle name="Note 23 2 4" xfId="3712"/>
    <cellStyle name="Note 23 2 5" xfId="4949"/>
    <cellStyle name="Note 23 2 6" xfId="4714"/>
    <cellStyle name="Note 23 2 7" xfId="4432"/>
    <cellStyle name="Note 23 2 8" xfId="4878"/>
    <cellStyle name="Note 23 3" xfId="2167"/>
    <cellStyle name="Note 23 3 2" xfId="4231"/>
    <cellStyle name="Note 23 3 3" xfId="4951"/>
    <cellStyle name="Note 23 4" xfId="3298"/>
    <cellStyle name="Note 23 5" xfId="3542"/>
    <cellStyle name="Note 23 6" xfId="3711"/>
    <cellStyle name="Note 23 7" xfId="4948"/>
    <cellStyle name="Note 23 8" xfId="4713"/>
    <cellStyle name="Note 23 9" xfId="4433"/>
    <cellStyle name="Note 23_TRAFO" xfId="2168"/>
    <cellStyle name="Note 24" xfId="2169"/>
    <cellStyle name="Note 24 10" xfId="5250"/>
    <cellStyle name="Note 24 2" xfId="2170"/>
    <cellStyle name="Note 24 2 2" xfId="2171"/>
    <cellStyle name="Note 24 2 2 2" xfId="4232"/>
    <cellStyle name="Note 24 2 2 3" xfId="4954"/>
    <cellStyle name="Note 24 2 3" xfId="3539"/>
    <cellStyle name="Note 24 2 4" xfId="3713"/>
    <cellStyle name="Note 24 2 5" xfId="4953"/>
    <cellStyle name="Note 24 2 6" xfId="4716"/>
    <cellStyle name="Note 24 2 7" xfId="4431"/>
    <cellStyle name="Note 24 2 8" xfId="4879"/>
    <cellStyle name="Note 24 3" xfId="2172"/>
    <cellStyle name="Note 24 3 2" xfId="4233"/>
    <cellStyle name="Note 24 3 3" xfId="4955"/>
    <cellStyle name="Note 24 4" xfId="3299"/>
    <cellStyle name="Note 24 5" xfId="3540"/>
    <cellStyle name="Note 24 6" xfId="3720"/>
    <cellStyle name="Note 24 7" xfId="4952"/>
    <cellStyle name="Note 24 8" xfId="4715"/>
    <cellStyle name="Note 24 9" xfId="4422"/>
    <cellStyle name="Note 24_TRAFO" xfId="2173"/>
    <cellStyle name="Note 25" xfId="2174"/>
    <cellStyle name="Note 25 10" xfId="5494"/>
    <cellStyle name="Note 25 2" xfId="2175"/>
    <cellStyle name="Note 25 2 2" xfId="2176"/>
    <cellStyle name="Note 25 2 2 2" xfId="4234"/>
    <cellStyle name="Note 25 2 2 3" xfId="4958"/>
    <cellStyle name="Note 25 2 3" xfId="3537"/>
    <cellStyle name="Note 25 2 4" xfId="3742"/>
    <cellStyle name="Note 25 2 5" xfId="4957"/>
    <cellStyle name="Note 25 2 6" xfId="4718"/>
    <cellStyle name="Note 25 2 7" xfId="5326"/>
    <cellStyle name="Note 25 2 8" xfId="5495"/>
    <cellStyle name="Note 25 3" xfId="2177"/>
    <cellStyle name="Note 25 3 2" xfId="4235"/>
    <cellStyle name="Note 25 3 3" xfId="4959"/>
    <cellStyle name="Note 25 4" xfId="3300"/>
    <cellStyle name="Note 25 5" xfId="3538"/>
    <cellStyle name="Note 25 6" xfId="3741"/>
    <cellStyle name="Note 25 7" xfId="4956"/>
    <cellStyle name="Note 25 8" xfId="4717"/>
    <cellStyle name="Note 25 9" xfId="5325"/>
    <cellStyle name="Note 25_TRAFO" xfId="2178"/>
    <cellStyle name="Note 26" xfId="2179"/>
    <cellStyle name="Note 26 10" xfId="5496"/>
    <cellStyle name="Note 26 2" xfId="2180"/>
    <cellStyle name="Note 26 2 2" xfId="2181"/>
    <cellStyle name="Note 26 2 2 2" xfId="4236"/>
    <cellStyle name="Note 26 2 2 3" xfId="4962"/>
    <cellStyle name="Note 26 2 3" xfId="3536"/>
    <cellStyle name="Note 26 2 4" xfId="3744"/>
    <cellStyle name="Note 26 2 5" xfId="4961"/>
    <cellStyle name="Note 26 2 6" xfId="4719"/>
    <cellStyle name="Note 26 2 7" xfId="5328"/>
    <cellStyle name="Note 26 2 8" xfId="5497"/>
    <cellStyle name="Note 26 3" xfId="2182"/>
    <cellStyle name="Note 26 3 2" xfId="4237"/>
    <cellStyle name="Note 26 3 3" xfId="4963"/>
    <cellStyle name="Note 26 4" xfId="3301"/>
    <cellStyle name="Note 26 5" xfId="3399"/>
    <cellStyle name="Note 26 6" xfId="3743"/>
    <cellStyle name="Note 26 7" xfId="4960"/>
    <cellStyle name="Note 26 8" xfId="4409"/>
    <cellStyle name="Note 26 9" xfId="5327"/>
    <cellStyle name="Note 26_TRAFO" xfId="2183"/>
    <cellStyle name="Note 27" xfId="2184"/>
    <cellStyle name="Note 27 10" xfId="5498"/>
    <cellStyle name="Note 27 2" xfId="2185"/>
    <cellStyle name="Note 27 2 2" xfId="2186"/>
    <cellStyle name="Note 27 2 2 2" xfId="4238"/>
    <cellStyle name="Note 27 2 2 3" xfId="4966"/>
    <cellStyle name="Note 27 2 3" xfId="3534"/>
    <cellStyle name="Note 27 2 4" xfId="3746"/>
    <cellStyle name="Note 27 2 5" xfId="4965"/>
    <cellStyle name="Note 27 2 6" xfId="4720"/>
    <cellStyle name="Note 27 2 7" xfId="5330"/>
    <cellStyle name="Note 27 2 8" xfId="5499"/>
    <cellStyle name="Note 27 3" xfId="2187"/>
    <cellStyle name="Note 27 3 2" xfId="4239"/>
    <cellStyle name="Note 27 3 3" xfId="4967"/>
    <cellStyle name="Note 27 4" xfId="3302"/>
    <cellStyle name="Note 27 5" xfId="3535"/>
    <cellStyle name="Note 27 6" xfId="3745"/>
    <cellStyle name="Note 27 7" xfId="4964"/>
    <cellStyle name="Note 27 8" xfId="5262"/>
    <cellStyle name="Note 27 9" xfId="5329"/>
    <cellStyle name="Note 27_TRAFO" xfId="2188"/>
    <cellStyle name="Note 28" xfId="2189"/>
    <cellStyle name="Note 28 10" xfId="5500"/>
    <cellStyle name="Note 28 2" xfId="2190"/>
    <cellStyle name="Note 28 2 2" xfId="2191"/>
    <cellStyle name="Note 28 2 2 2" xfId="4240"/>
    <cellStyle name="Note 28 2 2 3" xfId="4970"/>
    <cellStyle name="Note 28 2 3" xfId="3532"/>
    <cellStyle name="Note 28 2 4" xfId="3748"/>
    <cellStyle name="Note 28 2 5" xfId="4969"/>
    <cellStyle name="Note 28 2 6" xfId="4722"/>
    <cellStyle name="Note 28 2 7" xfId="5332"/>
    <cellStyle name="Note 28 2 8" xfId="5501"/>
    <cellStyle name="Note 28 3" xfId="2192"/>
    <cellStyle name="Note 28 3 2" xfId="4241"/>
    <cellStyle name="Note 28 3 3" xfId="4971"/>
    <cellStyle name="Note 28 4" xfId="3303"/>
    <cellStyle name="Note 28 5" xfId="3533"/>
    <cellStyle name="Note 28 6" xfId="3747"/>
    <cellStyle name="Note 28 7" xfId="4968"/>
    <cellStyle name="Note 28 8" xfId="4721"/>
    <cellStyle name="Note 28 9" xfId="5331"/>
    <cellStyle name="Note 28_TRAFO" xfId="2193"/>
    <cellStyle name="Note 29" xfId="2194"/>
    <cellStyle name="Note 29 10" xfId="5502"/>
    <cellStyle name="Note 29 2" xfId="2195"/>
    <cellStyle name="Note 29 2 2" xfId="2196"/>
    <cellStyle name="Note 29 2 2 2" xfId="4242"/>
    <cellStyle name="Note 29 2 2 3" xfId="4974"/>
    <cellStyle name="Note 29 2 3" xfId="3530"/>
    <cellStyle name="Note 29 2 4" xfId="3750"/>
    <cellStyle name="Note 29 2 5" xfId="4973"/>
    <cellStyle name="Note 29 2 6" xfId="4724"/>
    <cellStyle name="Note 29 2 7" xfId="5334"/>
    <cellStyle name="Note 29 2 8" xfId="5503"/>
    <cellStyle name="Note 29 3" xfId="2197"/>
    <cellStyle name="Note 29 3 2" xfId="4243"/>
    <cellStyle name="Note 29 3 3" xfId="4975"/>
    <cellStyle name="Note 29 4" xfId="3304"/>
    <cellStyle name="Note 29 5" xfId="3531"/>
    <cellStyle name="Note 29 6" xfId="3749"/>
    <cellStyle name="Note 29 7" xfId="4972"/>
    <cellStyle name="Note 29 8" xfId="4723"/>
    <cellStyle name="Note 29 9" xfId="5333"/>
    <cellStyle name="Note 29_TRAFO" xfId="2198"/>
    <cellStyle name="Note 3" xfId="2199"/>
    <cellStyle name="Note 3 2" xfId="2200"/>
    <cellStyle name="Note 3 2 2" xfId="2201"/>
    <cellStyle name="Note 3 2 2 2" xfId="4244"/>
    <cellStyle name="Note 3 2 2 3" xfId="4978"/>
    <cellStyle name="Note 3 2 3" xfId="3528"/>
    <cellStyle name="Note 3 2 4" xfId="3752"/>
    <cellStyle name="Note 3 2 5" xfId="4977"/>
    <cellStyle name="Note 3 2 6" xfId="4726"/>
    <cellStyle name="Note 3 2 7" xfId="5336"/>
    <cellStyle name="Note 3 2 8" xfId="5505"/>
    <cellStyle name="Note 3 3" xfId="2202"/>
    <cellStyle name="Note 3 3 2" xfId="4245"/>
    <cellStyle name="Note 3 3 3" xfId="4979"/>
    <cellStyle name="Note 3 4" xfId="3529"/>
    <cellStyle name="Note 3 5" xfId="3751"/>
    <cellStyle name="Note 3 6" xfId="4976"/>
    <cellStyle name="Note 3 7" xfId="4725"/>
    <cellStyle name="Note 3 8" xfId="5335"/>
    <cellStyle name="Note 3 9" xfId="5504"/>
    <cellStyle name="Note 3_TRAFO" xfId="2203"/>
    <cellStyle name="Note 30" xfId="2204"/>
    <cellStyle name="Note 30 10" xfId="5506"/>
    <cellStyle name="Note 30 2" xfId="2205"/>
    <cellStyle name="Note 30 2 2" xfId="2206"/>
    <cellStyle name="Note 30 2 2 2" xfId="4246"/>
    <cellStyle name="Note 30 2 2 3" xfId="4982"/>
    <cellStyle name="Note 30 2 3" xfId="3526"/>
    <cellStyle name="Note 30 2 4" xfId="3754"/>
    <cellStyle name="Note 30 2 5" xfId="4981"/>
    <cellStyle name="Note 30 2 6" xfId="4728"/>
    <cellStyle name="Note 30 2 7" xfId="5338"/>
    <cellStyle name="Note 30 2 8" xfId="5507"/>
    <cellStyle name="Note 30 3" xfId="2207"/>
    <cellStyle name="Note 30 3 2" xfId="4247"/>
    <cellStyle name="Note 30 3 3" xfId="4983"/>
    <cellStyle name="Note 30 4" xfId="3305"/>
    <cellStyle name="Note 30 5" xfId="3527"/>
    <cellStyle name="Note 30 6" xfId="3753"/>
    <cellStyle name="Note 30 7" xfId="4980"/>
    <cellStyle name="Note 30 8" xfId="4727"/>
    <cellStyle name="Note 30 9" xfId="5337"/>
    <cellStyle name="Note 30_TRAFO" xfId="2208"/>
    <cellStyle name="Note 31" xfId="2209"/>
    <cellStyle name="Note 31 10" xfId="5508"/>
    <cellStyle name="Note 31 2" xfId="2210"/>
    <cellStyle name="Note 31 2 2" xfId="2211"/>
    <cellStyle name="Note 31 2 2 2" xfId="4248"/>
    <cellStyle name="Note 31 2 2 3" xfId="4986"/>
    <cellStyle name="Note 31 2 3" xfId="3525"/>
    <cellStyle name="Note 31 2 4" xfId="3756"/>
    <cellStyle name="Note 31 2 5" xfId="4985"/>
    <cellStyle name="Note 31 2 6" xfId="4730"/>
    <cellStyle name="Note 31 2 7" xfId="5340"/>
    <cellStyle name="Note 31 2 8" xfId="5509"/>
    <cellStyle name="Note 31 3" xfId="2212"/>
    <cellStyle name="Note 31 3 2" xfId="4249"/>
    <cellStyle name="Note 31 3 3" xfId="4987"/>
    <cellStyle name="Note 31 4" xfId="3306"/>
    <cellStyle name="Note 31 5" xfId="3398"/>
    <cellStyle name="Note 31 6" xfId="3755"/>
    <cellStyle name="Note 31 7" xfId="4984"/>
    <cellStyle name="Note 31 8" xfId="4729"/>
    <cellStyle name="Note 31 9" xfId="5339"/>
    <cellStyle name="Note 31_TRAFO" xfId="2213"/>
    <cellStyle name="Note 32" xfId="2214"/>
    <cellStyle name="Note 32 10" xfId="5510"/>
    <cellStyle name="Note 32 2" xfId="2215"/>
    <cellStyle name="Note 32 2 2" xfId="2216"/>
    <cellStyle name="Note 32 2 2 2" xfId="4250"/>
    <cellStyle name="Note 32 2 2 3" xfId="4990"/>
    <cellStyle name="Note 32 2 3" xfId="3523"/>
    <cellStyle name="Note 32 2 4" xfId="3758"/>
    <cellStyle name="Note 32 2 5" xfId="4989"/>
    <cellStyle name="Note 32 2 6" xfId="4731"/>
    <cellStyle name="Note 32 2 7" xfId="5342"/>
    <cellStyle name="Note 32 2 8" xfId="5511"/>
    <cellStyle name="Note 32 3" xfId="2217"/>
    <cellStyle name="Note 32 3 2" xfId="4251"/>
    <cellStyle name="Note 32 3 3" xfId="4991"/>
    <cellStyle name="Note 32 4" xfId="3307"/>
    <cellStyle name="Note 32 5" xfId="3524"/>
    <cellStyle name="Note 32 6" xfId="3757"/>
    <cellStyle name="Note 32 7" xfId="4988"/>
    <cellStyle name="Note 32 8" xfId="5263"/>
    <cellStyle name="Note 32 9" xfId="5341"/>
    <cellStyle name="Note 32_TRAFO" xfId="2218"/>
    <cellStyle name="Note 33" xfId="2219"/>
    <cellStyle name="Note 33 10" xfId="5512"/>
    <cellStyle name="Note 33 2" xfId="2220"/>
    <cellStyle name="Note 33 2 2" xfId="2221"/>
    <cellStyle name="Note 33 2 2 2" xfId="4252"/>
    <cellStyle name="Note 33 2 2 3" xfId="4994"/>
    <cellStyle name="Note 33 2 3" xfId="3521"/>
    <cellStyle name="Note 33 2 4" xfId="3760"/>
    <cellStyle name="Note 33 2 5" xfId="4993"/>
    <cellStyle name="Note 33 2 6" xfId="4418"/>
    <cellStyle name="Note 33 2 7" xfId="5344"/>
    <cellStyle name="Note 33 2 8" xfId="5513"/>
    <cellStyle name="Note 33 3" xfId="2222"/>
    <cellStyle name="Note 33 3 2" xfId="4253"/>
    <cellStyle name="Note 33 3 3" xfId="4995"/>
    <cellStyle name="Note 33 4" xfId="3308"/>
    <cellStyle name="Note 33 5" xfId="3522"/>
    <cellStyle name="Note 33 6" xfId="3759"/>
    <cellStyle name="Note 33 7" xfId="4992"/>
    <cellStyle name="Note 33 8" xfId="4771"/>
    <cellStyle name="Note 33 9" xfId="5343"/>
    <cellStyle name="Note 33_TRAFO" xfId="2223"/>
    <cellStyle name="Note 34" xfId="2224"/>
    <cellStyle name="Note 34 10" xfId="5514"/>
    <cellStyle name="Note 34 2" xfId="2225"/>
    <cellStyle name="Note 34 2 2" xfId="2226"/>
    <cellStyle name="Note 34 2 2 2" xfId="4254"/>
    <cellStyle name="Note 34 2 2 3" xfId="4998"/>
    <cellStyle name="Note 34 2 3" xfId="3519"/>
    <cellStyle name="Note 34 2 4" xfId="3762"/>
    <cellStyle name="Note 34 2 5" xfId="4997"/>
    <cellStyle name="Note 34 2 6" xfId="4733"/>
    <cellStyle name="Note 34 2 7" xfId="5346"/>
    <cellStyle name="Note 34 2 8" xfId="5515"/>
    <cellStyle name="Note 34 3" xfId="2227"/>
    <cellStyle name="Note 34 3 2" xfId="4255"/>
    <cellStyle name="Note 34 3 3" xfId="4999"/>
    <cellStyle name="Note 34 4" xfId="3309"/>
    <cellStyle name="Note 34 5" xfId="3520"/>
    <cellStyle name="Note 34 6" xfId="3761"/>
    <cellStyle name="Note 34 7" xfId="4996"/>
    <cellStyle name="Note 34 8" xfId="4732"/>
    <cellStyle name="Note 34 9" xfId="5345"/>
    <cellStyle name="Note 34_TRAFO" xfId="2228"/>
    <cellStyle name="Note 35" xfId="2229"/>
    <cellStyle name="Note 35 10" xfId="5516"/>
    <cellStyle name="Note 35 2" xfId="2230"/>
    <cellStyle name="Note 35 2 2" xfId="2231"/>
    <cellStyle name="Note 35 2 2 2" xfId="4256"/>
    <cellStyle name="Note 35 2 2 3" xfId="5002"/>
    <cellStyle name="Note 35 2 3" xfId="3517"/>
    <cellStyle name="Note 35 2 4" xfId="3764"/>
    <cellStyle name="Note 35 2 5" xfId="5001"/>
    <cellStyle name="Note 35 2 6" xfId="4735"/>
    <cellStyle name="Note 35 2 7" xfId="5348"/>
    <cellStyle name="Note 35 2 8" xfId="5517"/>
    <cellStyle name="Note 35 3" xfId="2232"/>
    <cellStyle name="Note 35 3 2" xfId="4257"/>
    <cellStyle name="Note 35 3 3" xfId="5003"/>
    <cellStyle name="Note 35 4" xfId="3310"/>
    <cellStyle name="Note 35 5" xfId="3518"/>
    <cellStyle name="Note 35 6" xfId="3763"/>
    <cellStyle name="Note 35 7" xfId="5000"/>
    <cellStyle name="Note 35 8" xfId="4734"/>
    <cellStyle name="Note 35 9" xfId="5347"/>
    <cellStyle name="Note 35_TRAFO" xfId="2233"/>
    <cellStyle name="Note 36" xfId="2234"/>
    <cellStyle name="Note 36 10" xfId="5518"/>
    <cellStyle name="Note 36 2" xfId="2235"/>
    <cellStyle name="Note 36 2 2" xfId="2236"/>
    <cellStyle name="Note 36 2 2 2" xfId="4258"/>
    <cellStyle name="Note 36 2 2 3" xfId="5006"/>
    <cellStyle name="Note 36 2 3" xfId="3515"/>
    <cellStyle name="Note 36 2 4" xfId="3766"/>
    <cellStyle name="Note 36 2 5" xfId="5005"/>
    <cellStyle name="Note 36 2 6" xfId="4737"/>
    <cellStyle name="Note 36 2 7" xfId="5350"/>
    <cellStyle name="Note 36 2 8" xfId="5519"/>
    <cellStyle name="Note 36 3" xfId="2237"/>
    <cellStyle name="Note 36 3 2" xfId="4259"/>
    <cellStyle name="Note 36 3 3" xfId="5007"/>
    <cellStyle name="Note 36 4" xfId="3311"/>
    <cellStyle name="Note 36 5" xfId="3516"/>
    <cellStyle name="Note 36 6" xfId="3765"/>
    <cellStyle name="Note 36 7" xfId="5004"/>
    <cellStyle name="Note 36 8" xfId="4736"/>
    <cellStyle name="Note 36 9" xfId="5349"/>
    <cellStyle name="Note 36_TRAFO" xfId="2238"/>
    <cellStyle name="Note 37" xfId="2239"/>
    <cellStyle name="Note 37 10" xfId="5520"/>
    <cellStyle name="Note 37 2" xfId="2240"/>
    <cellStyle name="Note 37 2 2" xfId="2241"/>
    <cellStyle name="Note 37 2 2 2" xfId="4260"/>
    <cellStyle name="Note 37 2 2 3" xfId="5010"/>
    <cellStyle name="Note 37 2 3" xfId="3514"/>
    <cellStyle name="Note 37 2 4" xfId="3768"/>
    <cellStyle name="Note 37 2 5" xfId="5009"/>
    <cellStyle name="Note 37 2 6" xfId="4739"/>
    <cellStyle name="Note 37 2 7" xfId="5352"/>
    <cellStyle name="Note 37 2 8" xfId="5521"/>
    <cellStyle name="Note 37 3" xfId="2242"/>
    <cellStyle name="Note 37 3 2" xfId="4261"/>
    <cellStyle name="Note 37 3 3" xfId="5011"/>
    <cellStyle name="Note 37 4" xfId="3312"/>
    <cellStyle name="Note 37 5" xfId="3397"/>
    <cellStyle name="Note 37 6" xfId="3767"/>
    <cellStyle name="Note 37 7" xfId="5008"/>
    <cellStyle name="Note 37 8" xfId="4738"/>
    <cellStyle name="Note 37 9" xfId="5351"/>
    <cellStyle name="Note 37_TRAFO" xfId="2243"/>
    <cellStyle name="Note 38" xfId="2244"/>
    <cellStyle name="Note 38 10" xfId="5522"/>
    <cellStyle name="Note 38 2" xfId="2245"/>
    <cellStyle name="Note 38 2 2" xfId="2246"/>
    <cellStyle name="Note 38 2 2 2" xfId="4262"/>
    <cellStyle name="Note 38 2 2 3" xfId="5014"/>
    <cellStyle name="Note 38 2 3" xfId="3512"/>
    <cellStyle name="Note 38 2 4" xfId="3770"/>
    <cellStyle name="Note 38 2 5" xfId="5013"/>
    <cellStyle name="Note 38 2 6" xfId="4740"/>
    <cellStyle name="Note 38 2 7" xfId="5354"/>
    <cellStyle name="Note 38 2 8" xfId="5523"/>
    <cellStyle name="Note 38 3" xfId="2247"/>
    <cellStyle name="Note 38 3 2" xfId="4263"/>
    <cellStyle name="Note 38 3 3" xfId="5015"/>
    <cellStyle name="Note 38 4" xfId="3313"/>
    <cellStyle name="Note 38 5" xfId="3513"/>
    <cellStyle name="Note 38 6" xfId="3769"/>
    <cellStyle name="Note 38 7" xfId="5012"/>
    <cellStyle name="Note 38 8" xfId="5264"/>
    <cellStyle name="Note 38 9" xfId="5353"/>
    <cellStyle name="Note 38_TRAFO" xfId="2248"/>
    <cellStyle name="Note 39" xfId="2249"/>
    <cellStyle name="Note 39 10" xfId="5524"/>
    <cellStyle name="Note 39 2" xfId="2250"/>
    <cellStyle name="Note 39 2 2" xfId="2251"/>
    <cellStyle name="Note 39 2 2 2" xfId="4264"/>
    <cellStyle name="Note 39 2 2 3" xfId="5018"/>
    <cellStyle name="Note 39 2 3" xfId="3510"/>
    <cellStyle name="Note 39 2 4" xfId="3772"/>
    <cellStyle name="Note 39 2 5" xfId="5017"/>
    <cellStyle name="Note 39 2 6" xfId="4772"/>
    <cellStyle name="Note 39 2 7" xfId="5356"/>
    <cellStyle name="Note 39 2 8" xfId="5525"/>
    <cellStyle name="Note 39 3" xfId="2252"/>
    <cellStyle name="Note 39 3 2" xfId="4265"/>
    <cellStyle name="Note 39 3 3" xfId="5019"/>
    <cellStyle name="Note 39 4" xfId="3314"/>
    <cellStyle name="Note 39 5" xfId="3511"/>
    <cellStyle name="Note 39 6" xfId="3771"/>
    <cellStyle name="Note 39 7" xfId="5016"/>
    <cellStyle name="Note 39 8" xfId="4741"/>
    <cellStyle name="Note 39 9" xfId="5355"/>
    <cellStyle name="Note 39_TRAFO" xfId="2253"/>
    <cellStyle name="Note 4" xfId="2254"/>
    <cellStyle name="Note 4 2" xfId="2255"/>
    <cellStyle name="Note 4 2 2" xfId="2256"/>
    <cellStyle name="Note 4 2 2 2" xfId="4266"/>
    <cellStyle name="Note 4 2 2 3" xfId="5022"/>
    <cellStyle name="Note 4 2 3" xfId="3508"/>
    <cellStyle name="Note 4 2 4" xfId="3774"/>
    <cellStyle name="Note 4 2 5" xfId="5021"/>
    <cellStyle name="Note 4 2 6" xfId="4743"/>
    <cellStyle name="Note 4 2 7" xfId="5358"/>
    <cellStyle name="Note 4 2 8" xfId="5527"/>
    <cellStyle name="Note 4 3" xfId="2257"/>
    <cellStyle name="Note 4 3 2" xfId="4267"/>
    <cellStyle name="Note 4 3 3" xfId="5023"/>
    <cellStyle name="Note 4 4" xfId="3509"/>
    <cellStyle name="Note 4 5" xfId="3773"/>
    <cellStyle name="Note 4 6" xfId="5020"/>
    <cellStyle name="Note 4 7" xfId="4742"/>
    <cellStyle name="Note 4 8" xfId="5357"/>
    <cellStyle name="Note 4 9" xfId="5526"/>
    <cellStyle name="Note 4_TRAFO" xfId="2258"/>
    <cellStyle name="Note 40" xfId="2259"/>
    <cellStyle name="Note 40 10" xfId="5528"/>
    <cellStyle name="Note 40 2" xfId="2260"/>
    <cellStyle name="Note 40 2 2" xfId="2261"/>
    <cellStyle name="Note 40 2 2 2" xfId="4268"/>
    <cellStyle name="Note 40 2 2 3" xfId="5026"/>
    <cellStyle name="Note 40 2 3" xfId="3506"/>
    <cellStyle name="Note 40 2 4" xfId="3776"/>
    <cellStyle name="Note 40 2 5" xfId="5025"/>
    <cellStyle name="Note 40 2 6" xfId="4745"/>
    <cellStyle name="Note 40 2 7" xfId="5360"/>
    <cellStyle name="Note 40 2 8" xfId="5529"/>
    <cellStyle name="Note 40 3" xfId="2262"/>
    <cellStyle name="Note 40 3 2" xfId="4269"/>
    <cellStyle name="Note 40 3 3" xfId="5027"/>
    <cellStyle name="Note 40 4" xfId="3315"/>
    <cellStyle name="Note 40 5" xfId="3507"/>
    <cellStyle name="Note 40 6" xfId="3775"/>
    <cellStyle name="Note 40 7" xfId="5024"/>
    <cellStyle name="Note 40 8" xfId="4744"/>
    <cellStyle name="Note 40 9" xfId="5359"/>
    <cellStyle name="Note 40_TRAFO" xfId="2263"/>
    <cellStyle name="Note 41" xfId="2264"/>
    <cellStyle name="Note 41 10" xfId="5530"/>
    <cellStyle name="Note 41 2" xfId="2265"/>
    <cellStyle name="Note 41 2 2" xfId="2266"/>
    <cellStyle name="Note 41 2 2 2" xfId="4270"/>
    <cellStyle name="Note 41 2 2 3" xfId="5030"/>
    <cellStyle name="Note 41 2 3" xfId="3504"/>
    <cellStyle name="Note 41 2 4" xfId="3778"/>
    <cellStyle name="Note 41 2 5" xfId="5029"/>
    <cellStyle name="Note 41 2 6" xfId="4774"/>
    <cellStyle name="Note 41 2 7" xfId="5362"/>
    <cellStyle name="Note 41 2 8" xfId="5531"/>
    <cellStyle name="Note 41 3" xfId="2267"/>
    <cellStyle name="Note 41 3 2" xfId="4271"/>
    <cellStyle name="Note 41 3 3" xfId="5031"/>
    <cellStyle name="Note 41 4" xfId="3316"/>
    <cellStyle name="Note 41 5" xfId="3505"/>
    <cellStyle name="Note 41 6" xfId="3777"/>
    <cellStyle name="Note 41 7" xfId="5028"/>
    <cellStyle name="Note 41 8" xfId="4746"/>
    <cellStyle name="Note 41 9" xfId="5361"/>
    <cellStyle name="Note 41_TRAFO" xfId="2268"/>
    <cellStyle name="Note 42" xfId="2269"/>
    <cellStyle name="Note 42 10" xfId="5532"/>
    <cellStyle name="Note 42 2" xfId="2270"/>
    <cellStyle name="Note 42 2 2" xfId="2271"/>
    <cellStyle name="Note 42 2 2 2" xfId="4272"/>
    <cellStyle name="Note 42 2 2 3" xfId="5034"/>
    <cellStyle name="Note 42 2 3" xfId="3503"/>
    <cellStyle name="Note 42 2 4" xfId="3780"/>
    <cellStyle name="Note 42 2 5" xfId="5033"/>
    <cellStyle name="Note 42 2 6" xfId="4748"/>
    <cellStyle name="Note 42 2 7" xfId="5364"/>
    <cellStyle name="Note 42 2 8" xfId="5533"/>
    <cellStyle name="Note 42 3" xfId="2272"/>
    <cellStyle name="Note 42 3 2" xfId="4273"/>
    <cellStyle name="Note 42 3 3" xfId="5035"/>
    <cellStyle name="Note 42 4" xfId="3317"/>
    <cellStyle name="Note 42 5" xfId="3396"/>
    <cellStyle name="Note 42 6" xfId="3779"/>
    <cellStyle name="Note 42 7" xfId="5032"/>
    <cellStyle name="Note 42 8" xfId="4747"/>
    <cellStyle name="Note 42 9" xfId="5363"/>
    <cellStyle name="Note 42_TRAFO" xfId="2273"/>
    <cellStyle name="Note 43" xfId="2274"/>
    <cellStyle name="Note 43 10" xfId="5534"/>
    <cellStyle name="Note 43 2" xfId="2275"/>
    <cellStyle name="Note 43 2 2" xfId="2276"/>
    <cellStyle name="Note 43 2 2 2" xfId="4274"/>
    <cellStyle name="Note 43 2 2 3" xfId="5038"/>
    <cellStyle name="Note 43 2 3" xfId="3501"/>
    <cellStyle name="Note 43 2 4" xfId="3782"/>
    <cellStyle name="Note 43 2 5" xfId="5037"/>
    <cellStyle name="Note 43 2 6" xfId="4749"/>
    <cellStyle name="Note 43 2 7" xfId="5366"/>
    <cellStyle name="Note 43 2 8" xfId="5535"/>
    <cellStyle name="Note 43 3" xfId="2277"/>
    <cellStyle name="Note 43 3 2" xfId="4275"/>
    <cellStyle name="Note 43 3 3" xfId="5039"/>
    <cellStyle name="Note 43 4" xfId="3318"/>
    <cellStyle name="Note 43 5" xfId="3502"/>
    <cellStyle name="Note 43 6" xfId="3781"/>
    <cellStyle name="Note 43 7" xfId="5036"/>
    <cellStyle name="Note 43 8" xfId="5265"/>
    <cellStyle name="Note 43 9" xfId="5365"/>
    <cellStyle name="Note 43_TRAFO" xfId="2278"/>
    <cellStyle name="Note 44" xfId="2279"/>
    <cellStyle name="Note 44 10" xfId="5536"/>
    <cellStyle name="Note 44 2" xfId="2280"/>
    <cellStyle name="Note 44 2 2" xfId="2281"/>
    <cellStyle name="Note 44 2 2 2" xfId="4276"/>
    <cellStyle name="Note 44 2 2 3" xfId="5042"/>
    <cellStyle name="Note 44 2 3" xfId="3499"/>
    <cellStyle name="Note 44 2 4" xfId="3784"/>
    <cellStyle name="Note 44 2 5" xfId="5041"/>
    <cellStyle name="Note 44 2 6" xfId="4751"/>
    <cellStyle name="Note 44 2 7" xfId="5368"/>
    <cellStyle name="Note 44 2 8" xfId="5537"/>
    <cellStyle name="Note 44 3" xfId="2282"/>
    <cellStyle name="Note 44 3 2" xfId="4277"/>
    <cellStyle name="Note 44 3 3" xfId="5043"/>
    <cellStyle name="Note 44 4" xfId="3319"/>
    <cellStyle name="Note 44 5" xfId="3500"/>
    <cellStyle name="Note 44 6" xfId="3783"/>
    <cellStyle name="Note 44 7" xfId="5040"/>
    <cellStyle name="Note 44 8" xfId="4750"/>
    <cellStyle name="Note 44 9" xfId="5367"/>
    <cellStyle name="Note 44_TRAFO" xfId="2283"/>
    <cellStyle name="Note 45" xfId="2284"/>
    <cellStyle name="Note 45 10" xfId="5538"/>
    <cellStyle name="Note 45 2" xfId="2285"/>
    <cellStyle name="Note 45 2 2" xfId="2286"/>
    <cellStyle name="Note 45 2 2 2" xfId="4278"/>
    <cellStyle name="Note 45 2 2 3" xfId="5046"/>
    <cellStyle name="Note 45 2 3" xfId="3497"/>
    <cellStyle name="Note 45 2 4" xfId="3786"/>
    <cellStyle name="Note 45 2 5" xfId="5045"/>
    <cellStyle name="Note 45 2 6" xfId="4778"/>
    <cellStyle name="Note 45 2 7" xfId="5370"/>
    <cellStyle name="Note 45 2 8" xfId="5539"/>
    <cellStyle name="Note 45 3" xfId="2287"/>
    <cellStyle name="Note 45 3 2" xfId="4279"/>
    <cellStyle name="Note 45 3 3" xfId="5047"/>
    <cellStyle name="Note 45 4" xfId="3320"/>
    <cellStyle name="Note 45 5" xfId="3498"/>
    <cellStyle name="Note 45 6" xfId="3785"/>
    <cellStyle name="Note 45 7" xfId="5044"/>
    <cellStyle name="Note 45 8" xfId="4752"/>
    <cellStyle name="Note 45 9" xfId="5369"/>
    <cellStyle name="Note 45_TRAFO" xfId="2288"/>
    <cellStyle name="Note 46" xfId="2289"/>
    <cellStyle name="Note 46 10" xfId="5540"/>
    <cellStyle name="Note 46 2" xfId="2290"/>
    <cellStyle name="Note 46 2 2" xfId="2291"/>
    <cellStyle name="Note 46 2 2 2" xfId="4280"/>
    <cellStyle name="Note 46 2 2 3" xfId="5050"/>
    <cellStyle name="Note 46 2 3" xfId="3495"/>
    <cellStyle name="Note 46 2 4" xfId="3788"/>
    <cellStyle name="Note 46 2 5" xfId="5049"/>
    <cellStyle name="Note 46 2 6" xfId="4780"/>
    <cellStyle name="Note 46 2 7" xfId="5372"/>
    <cellStyle name="Note 46 2 8" xfId="5541"/>
    <cellStyle name="Note 46 3" xfId="2292"/>
    <cellStyle name="Note 46 3 2" xfId="4281"/>
    <cellStyle name="Note 46 3 3" xfId="5051"/>
    <cellStyle name="Note 46 4" xfId="3321"/>
    <cellStyle name="Note 46 5" xfId="3496"/>
    <cellStyle name="Note 46 6" xfId="3787"/>
    <cellStyle name="Note 46 7" xfId="5048"/>
    <cellStyle name="Note 46 8" xfId="4779"/>
    <cellStyle name="Note 46 9" xfId="5371"/>
    <cellStyle name="Note 46_TRAFO" xfId="2293"/>
    <cellStyle name="Note 47" xfId="2294"/>
    <cellStyle name="Note 47 10" xfId="5542"/>
    <cellStyle name="Note 47 2" xfId="2295"/>
    <cellStyle name="Note 47 2 2" xfId="2296"/>
    <cellStyle name="Note 47 2 2 2" xfId="4282"/>
    <cellStyle name="Note 47 2 2 3" xfId="5054"/>
    <cellStyle name="Note 47 2 3" xfId="3493"/>
    <cellStyle name="Note 47 2 4" xfId="3790"/>
    <cellStyle name="Note 47 2 5" xfId="5053"/>
    <cellStyle name="Note 47 2 6" xfId="4782"/>
    <cellStyle name="Note 47 2 7" xfId="5374"/>
    <cellStyle name="Note 47 2 8" xfId="5543"/>
    <cellStyle name="Note 47 3" xfId="2297"/>
    <cellStyle name="Note 47 3 2" xfId="4283"/>
    <cellStyle name="Note 47 3 3" xfId="5055"/>
    <cellStyle name="Note 47 4" xfId="3322"/>
    <cellStyle name="Note 47 5" xfId="3494"/>
    <cellStyle name="Note 47 6" xfId="3789"/>
    <cellStyle name="Note 47 7" xfId="5052"/>
    <cellStyle name="Note 47 8" xfId="4781"/>
    <cellStyle name="Note 47 9" xfId="5373"/>
    <cellStyle name="Note 47_TRAFO" xfId="2298"/>
    <cellStyle name="Note 48" xfId="2299"/>
    <cellStyle name="Note 48 10" xfId="5544"/>
    <cellStyle name="Note 48 2" xfId="2300"/>
    <cellStyle name="Note 48 2 2" xfId="2301"/>
    <cellStyle name="Note 48 2 2 2" xfId="4284"/>
    <cellStyle name="Note 48 2 2 3" xfId="5058"/>
    <cellStyle name="Note 48 2 3" xfId="3492"/>
    <cellStyle name="Note 48 2 4" xfId="3792"/>
    <cellStyle name="Note 48 2 5" xfId="5057"/>
    <cellStyle name="Note 48 2 6" xfId="4784"/>
    <cellStyle name="Note 48 2 7" xfId="5376"/>
    <cellStyle name="Note 48 2 8" xfId="5545"/>
    <cellStyle name="Note 48 3" xfId="2302"/>
    <cellStyle name="Note 48 3 2" xfId="4285"/>
    <cellStyle name="Note 48 3 3" xfId="5059"/>
    <cellStyle name="Note 48 4" xfId="3323"/>
    <cellStyle name="Note 48 5" xfId="3395"/>
    <cellStyle name="Note 48 6" xfId="3791"/>
    <cellStyle name="Note 48 7" xfId="5056"/>
    <cellStyle name="Note 48 8" xfId="4783"/>
    <cellStyle name="Note 48 9" xfId="5375"/>
    <cellStyle name="Note 48_TRAFO" xfId="2303"/>
    <cellStyle name="Note 49" xfId="2304"/>
    <cellStyle name="Note 49 10" xfId="5546"/>
    <cellStyle name="Note 49 2" xfId="2305"/>
    <cellStyle name="Note 49 2 2" xfId="2306"/>
    <cellStyle name="Note 49 2 2 2" xfId="4286"/>
    <cellStyle name="Note 49 2 2 3" xfId="5062"/>
    <cellStyle name="Note 49 2 3" xfId="3490"/>
    <cellStyle name="Note 49 2 4" xfId="3794"/>
    <cellStyle name="Note 49 2 5" xfId="5061"/>
    <cellStyle name="Note 49 2 6" xfId="4785"/>
    <cellStyle name="Note 49 2 7" xfId="5378"/>
    <cellStyle name="Note 49 2 8" xfId="5547"/>
    <cellStyle name="Note 49 3" xfId="2307"/>
    <cellStyle name="Note 49 3 2" xfId="4287"/>
    <cellStyle name="Note 49 3 3" xfId="5063"/>
    <cellStyle name="Note 49 4" xfId="3324"/>
    <cellStyle name="Note 49 5" xfId="3491"/>
    <cellStyle name="Note 49 6" xfId="3793"/>
    <cellStyle name="Note 49 7" xfId="5060"/>
    <cellStyle name="Note 49 8" xfId="5266"/>
    <cellStyle name="Note 49 9" xfId="5377"/>
    <cellStyle name="Note 49_TRAFO" xfId="2308"/>
    <cellStyle name="Note 5" xfId="2309"/>
    <cellStyle name="Note 5 2" xfId="2310"/>
    <cellStyle name="Note 5 2 2" xfId="2311"/>
    <cellStyle name="Note 5 2 2 2" xfId="4288"/>
    <cellStyle name="Note 5 2 2 3" xfId="5066"/>
    <cellStyle name="Note 5 2 3" xfId="3488"/>
    <cellStyle name="Note 5 2 4" xfId="3796"/>
    <cellStyle name="Note 5 2 5" xfId="5065"/>
    <cellStyle name="Note 5 2 6" xfId="4787"/>
    <cellStyle name="Note 5 2 7" xfId="5380"/>
    <cellStyle name="Note 5 2 8" xfId="5549"/>
    <cellStyle name="Note 5 3" xfId="2312"/>
    <cellStyle name="Note 5 3 2" xfId="4289"/>
    <cellStyle name="Note 5 3 3" xfId="5067"/>
    <cellStyle name="Note 5 4" xfId="3489"/>
    <cellStyle name="Note 5 5" xfId="3795"/>
    <cellStyle name="Note 5 6" xfId="5064"/>
    <cellStyle name="Note 5 7" xfId="4786"/>
    <cellStyle name="Note 5 8" xfId="5379"/>
    <cellStyle name="Note 5 9" xfId="5548"/>
    <cellStyle name="Note 5_TRAFO" xfId="2313"/>
    <cellStyle name="Note 50" xfId="2314"/>
    <cellStyle name="Note 50 10" xfId="5550"/>
    <cellStyle name="Note 50 2" xfId="2315"/>
    <cellStyle name="Note 50 2 2" xfId="2316"/>
    <cellStyle name="Note 50 2 2 2" xfId="4290"/>
    <cellStyle name="Note 50 2 2 3" xfId="5070"/>
    <cellStyle name="Note 50 2 3" xfId="3486"/>
    <cellStyle name="Note 50 2 4" xfId="3798"/>
    <cellStyle name="Note 50 2 5" xfId="5069"/>
    <cellStyle name="Note 50 2 6" xfId="4789"/>
    <cellStyle name="Note 50 2 7" xfId="5382"/>
    <cellStyle name="Note 50 2 8" xfId="5551"/>
    <cellStyle name="Note 50 3" xfId="2317"/>
    <cellStyle name="Note 50 3 2" xfId="4291"/>
    <cellStyle name="Note 50 3 3" xfId="5071"/>
    <cellStyle name="Note 50 4" xfId="3325"/>
    <cellStyle name="Note 50 5" xfId="3487"/>
    <cellStyle name="Note 50 6" xfId="3797"/>
    <cellStyle name="Note 50 7" xfId="5068"/>
    <cellStyle name="Note 50 8" xfId="4788"/>
    <cellStyle name="Note 50 9" xfId="5381"/>
    <cellStyle name="Note 50_TRAFO" xfId="2318"/>
    <cellStyle name="Note 51" xfId="2319"/>
    <cellStyle name="Note 51 10" xfId="5552"/>
    <cellStyle name="Note 51 2" xfId="2320"/>
    <cellStyle name="Note 51 2 2" xfId="2321"/>
    <cellStyle name="Note 51 2 2 2" xfId="4292"/>
    <cellStyle name="Note 51 2 2 3" xfId="5074"/>
    <cellStyle name="Note 51 2 3" xfId="3484"/>
    <cellStyle name="Note 51 2 4" xfId="3800"/>
    <cellStyle name="Note 51 2 5" xfId="5073"/>
    <cellStyle name="Note 51 2 6" xfId="4791"/>
    <cellStyle name="Note 51 2 7" xfId="5384"/>
    <cellStyle name="Note 51 2 8" xfId="5553"/>
    <cellStyle name="Note 51 3" xfId="2322"/>
    <cellStyle name="Note 51 3 2" xfId="4293"/>
    <cellStyle name="Note 51 3 3" xfId="5075"/>
    <cellStyle name="Note 51 4" xfId="3326"/>
    <cellStyle name="Note 51 5" xfId="3485"/>
    <cellStyle name="Note 51 6" xfId="3799"/>
    <cellStyle name="Note 51 7" xfId="5072"/>
    <cellStyle name="Note 51 8" xfId="4790"/>
    <cellStyle name="Note 51 9" xfId="5383"/>
    <cellStyle name="Note 51_TRAFO" xfId="2323"/>
    <cellStyle name="Note 52" xfId="2324"/>
    <cellStyle name="Note 52 10" xfId="5554"/>
    <cellStyle name="Note 52 2" xfId="2325"/>
    <cellStyle name="Note 52 2 2" xfId="2326"/>
    <cellStyle name="Note 52 2 2 2" xfId="4294"/>
    <cellStyle name="Note 52 2 2 3" xfId="5078"/>
    <cellStyle name="Note 52 2 3" xfId="3482"/>
    <cellStyle name="Note 52 2 4" xfId="3802"/>
    <cellStyle name="Note 52 2 5" xfId="5077"/>
    <cellStyle name="Note 52 2 6" xfId="4793"/>
    <cellStyle name="Note 52 2 7" xfId="5386"/>
    <cellStyle name="Note 52 2 8" xfId="5555"/>
    <cellStyle name="Note 52 3" xfId="2327"/>
    <cellStyle name="Note 52 3 2" xfId="4295"/>
    <cellStyle name="Note 52 3 3" xfId="5079"/>
    <cellStyle name="Note 52 4" xfId="3327"/>
    <cellStyle name="Note 52 5" xfId="3483"/>
    <cellStyle name="Note 52 6" xfId="3801"/>
    <cellStyle name="Note 52 7" xfId="5076"/>
    <cellStyle name="Note 52 8" xfId="4792"/>
    <cellStyle name="Note 52 9" xfId="5385"/>
    <cellStyle name="Note 52_TRAFO" xfId="2328"/>
    <cellStyle name="Note 53" xfId="2329"/>
    <cellStyle name="Note 53 10" xfId="5556"/>
    <cellStyle name="Note 53 2" xfId="2330"/>
    <cellStyle name="Note 53 2 2" xfId="2331"/>
    <cellStyle name="Note 53 2 2 2" xfId="4296"/>
    <cellStyle name="Note 53 2 2 3" xfId="5082"/>
    <cellStyle name="Note 53 2 3" xfId="3481"/>
    <cellStyle name="Note 53 2 4" xfId="3804"/>
    <cellStyle name="Note 53 2 5" xfId="5081"/>
    <cellStyle name="Note 53 2 6" xfId="4795"/>
    <cellStyle name="Note 53 2 7" xfId="5388"/>
    <cellStyle name="Note 53 2 8" xfId="5557"/>
    <cellStyle name="Note 53 3" xfId="2332"/>
    <cellStyle name="Note 53 3 2" xfId="4297"/>
    <cellStyle name="Note 53 3 3" xfId="5083"/>
    <cellStyle name="Note 53 4" xfId="3328"/>
    <cellStyle name="Note 53 5" xfId="3394"/>
    <cellStyle name="Note 53 6" xfId="3803"/>
    <cellStyle name="Note 53 7" xfId="5080"/>
    <cellStyle name="Note 53 8" xfId="4794"/>
    <cellStyle name="Note 53 9" xfId="5387"/>
    <cellStyle name="Note 53_TRAFO" xfId="2333"/>
    <cellStyle name="Note 54" xfId="2334"/>
    <cellStyle name="Note 54 10" xfId="5558"/>
    <cellStyle name="Note 54 2" xfId="2335"/>
    <cellStyle name="Note 54 2 2" xfId="2336"/>
    <cellStyle name="Note 54 2 2 2" xfId="4298"/>
    <cellStyle name="Note 54 2 2 3" xfId="5086"/>
    <cellStyle name="Note 54 2 3" xfId="3479"/>
    <cellStyle name="Note 54 2 4" xfId="3806"/>
    <cellStyle name="Note 54 2 5" xfId="5085"/>
    <cellStyle name="Note 54 2 6" xfId="4796"/>
    <cellStyle name="Note 54 2 7" xfId="5390"/>
    <cellStyle name="Note 54 2 8" xfId="5559"/>
    <cellStyle name="Note 54 3" xfId="2337"/>
    <cellStyle name="Note 54 3 2" xfId="4299"/>
    <cellStyle name="Note 54 3 3" xfId="5087"/>
    <cellStyle name="Note 54 4" xfId="3329"/>
    <cellStyle name="Note 54 5" xfId="3480"/>
    <cellStyle name="Note 54 6" xfId="3805"/>
    <cellStyle name="Note 54 7" xfId="5084"/>
    <cellStyle name="Note 54 8" xfId="5267"/>
    <cellStyle name="Note 54 9" xfId="5389"/>
    <cellStyle name="Note 54_TRAFO" xfId="2338"/>
    <cellStyle name="Note 55" xfId="2339"/>
    <cellStyle name="Note 55 10" xfId="5560"/>
    <cellStyle name="Note 55 2" xfId="2340"/>
    <cellStyle name="Note 55 2 2" xfId="2341"/>
    <cellStyle name="Note 55 2 2 2" xfId="4300"/>
    <cellStyle name="Note 55 2 2 3" xfId="5090"/>
    <cellStyle name="Note 55 2 3" xfId="3477"/>
    <cellStyle name="Note 55 2 4" xfId="3808"/>
    <cellStyle name="Note 55 2 5" xfId="5089"/>
    <cellStyle name="Note 55 2 6" xfId="4798"/>
    <cellStyle name="Note 55 2 7" xfId="5392"/>
    <cellStyle name="Note 55 2 8" xfId="5561"/>
    <cellStyle name="Note 55 3" xfId="2342"/>
    <cellStyle name="Note 55 3 2" xfId="4301"/>
    <cellStyle name="Note 55 3 3" xfId="5091"/>
    <cellStyle name="Note 55 4" xfId="3330"/>
    <cellStyle name="Note 55 5" xfId="3478"/>
    <cellStyle name="Note 55 6" xfId="3807"/>
    <cellStyle name="Note 55 7" xfId="5088"/>
    <cellStyle name="Note 55 8" xfId="4797"/>
    <cellStyle name="Note 55 9" xfId="5391"/>
    <cellStyle name="Note 55_TRAFO" xfId="2343"/>
    <cellStyle name="Note 56" xfId="2344"/>
    <cellStyle name="Note 56 10" xfId="5562"/>
    <cellStyle name="Note 56 2" xfId="2345"/>
    <cellStyle name="Note 56 2 2" xfId="2346"/>
    <cellStyle name="Note 56 2 2 2" xfId="4302"/>
    <cellStyle name="Note 56 2 2 3" xfId="5094"/>
    <cellStyle name="Note 56 2 3" xfId="3475"/>
    <cellStyle name="Note 56 2 4" xfId="3810"/>
    <cellStyle name="Note 56 2 5" xfId="5093"/>
    <cellStyle name="Note 56 2 6" xfId="4800"/>
    <cellStyle name="Note 56 2 7" xfId="5394"/>
    <cellStyle name="Note 56 2 8" xfId="5563"/>
    <cellStyle name="Note 56 3" xfId="2347"/>
    <cellStyle name="Note 56 3 2" xfId="4303"/>
    <cellStyle name="Note 56 3 3" xfId="5095"/>
    <cellStyle name="Note 56 4" xfId="3331"/>
    <cellStyle name="Note 56 5" xfId="3476"/>
    <cellStyle name="Note 56 6" xfId="3809"/>
    <cellStyle name="Note 56 7" xfId="5092"/>
    <cellStyle name="Note 56 8" xfId="4799"/>
    <cellStyle name="Note 56 9" xfId="5393"/>
    <cellStyle name="Note 56_TRAFO" xfId="2348"/>
    <cellStyle name="Note 57" xfId="2349"/>
    <cellStyle name="Note 57 10" xfId="5564"/>
    <cellStyle name="Note 57 2" xfId="2350"/>
    <cellStyle name="Note 57 2 2" xfId="2351"/>
    <cellStyle name="Note 57 2 2 2" xfId="4304"/>
    <cellStyle name="Note 57 2 2 3" xfId="5098"/>
    <cellStyle name="Note 57 2 3" xfId="3473"/>
    <cellStyle name="Note 57 2 4" xfId="3812"/>
    <cellStyle name="Note 57 2 5" xfId="5097"/>
    <cellStyle name="Note 57 2 6" xfId="4802"/>
    <cellStyle name="Note 57 2 7" xfId="5396"/>
    <cellStyle name="Note 57 2 8" xfId="5565"/>
    <cellStyle name="Note 57 3" xfId="2352"/>
    <cellStyle name="Note 57 3 2" xfId="4305"/>
    <cellStyle name="Note 57 3 3" xfId="5099"/>
    <cellStyle name="Note 57 4" xfId="3332"/>
    <cellStyle name="Note 57 5" xfId="3474"/>
    <cellStyle name="Note 57 6" xfId="3811"/>
    <cellStyle name="Note 57 7" xfId="5096"/>
    <cellStyle name="Note 57 8" xfId="4801"/>
    <cellStyle name="Note 57 9" xfId="5395"/>
    <cellStyle name="Note 57_TRAFO" xfId="2353"/>
    <cellStyle name="Note 58" xfId="2354"/>
    <cellStyle name="Note 58 10" xfId="5566"/>
    <cellStyle name="Note 58 2" xfId="2355"/>
    <cellStyle name="Note 58 2 2" xfId="2356"/>
    <cellStyle name="Note 58 2 2 2" xfId="4306"/>
    <cellStyle name="Note 58 2 2 3" xfId="5102"/>
    <cellStyle name="Note 58 2 3" xfId="3471"/>
    <cellStyle name="Note 58 2 4" xfId="3814"/>
    <cellStyle name="Note 58 2 5" xfId="5101"/>
    <cellStyle name="Note 58 2 6" xfId="4804"/>
    <cellStyle name="Note 58 2 7" xfId="5398"/>
    <cellStyle name="Note 58 2 8" xfId="5567"/>
    <cellStyle name="Note 58 3" xfId="2357"/>
    <cellStyle name="Note 58 3 2" xfId="4307"/>
    <cellStyle name="Note 58 3 3" xfId="5103"/>
    <cellStyle name="Note 58 4" xfId="3333"/>
    <cellStyle name="Note 58 5" xfId="3472"/>
    <cellStyle name="Note 58 6" xfId="3813"/>
    <cellStyle name="Note 58 7" xfId="5100"/>
    <cellStyle name="Note 58 8" xfId="4803"/>
    <cellStyle name="Note 58 9" xfId="5397"/>
    <cellStyle name="Note 58_TRAFO" xfId="2358"/>
    <cellStyle name="Note 59" xfId="2359"/>
    <cellStyle name="Note 59 10" xfId="5568"/>
    <cellStyle name="Note 59 2" xfId="2360"/>
    <cellStyle name="Note 59 2 2" xfId="2361"/>
    <cellStyle name="Note 59 2 2 2" xfId="4308"/>
    <cellStyle name="Note 59 2 2 3" xfId="5106"/>
    <cellStyle name="Note 59 2 3" xfId="3470"/>
    <cellStyle name="Note 59 2 4" xfId="3816"/>
    <cellStyle name="Note 59 2 5" xfId="5105"/>
    <cellStyle name="Note 59 2 6" xfId="4806"/>
    <cellStyle name="Note 59 2 7" xfId="5400"/>
    <cellStyle name="Note 59 2 8" xfId="5569"/>
    <cellStyle name="Note 59 3" xfId="2362"/>
    <cellStyle name="Note 59 3 2" xfId="4309"/>
    <cellStyle name="Note 59 3 3" xfId="5107"/>
    <cellStyle name="Note 59 4" xfId="3334"/>
    <cellStyle name="Note 59 5" xfId="3393"/>
    <cellStyle name="Note 59 6" xfId="3815"/>
    <cellStyle name="Note 59 7" xfId="5104"/>
    <cellStyle name="Note 59 8" xfId="4805"/>
    <cellStyle name="Note 59 9" xfId="5399"/>
    <cellStyle name="Note 59_TRAFO" xfId="2363"/>
    <cellStyle name="Note 6" xfId="2364"/>
    <cellStyle name="Note 6 2" xfId="2365"/>
    <cellStyle name="Note 6 2 2" xfId="2366"/>
    <cellStyle name="Note 6 2 2 2" xfId="4310"/>
    <cellStyle name="Note 6 2 2 3" xfId="5110"/>
    <cellStyle name="Note 6 2 3" xfId="3468"/>
    <cellStyle name="Note 6 2 4" xfId="3818"/>
    <cellStyle name="Note 6 2 5" xfId="5109"/>
    <cellStyle name="Note 6 2 6" xfId="4807"/>
    <cellStyle name="Note 6 2 7" xfId="5402"/>
    <cellStyle name="Note 6 2 8" xfId="5571"/>
    <cellStyle name="Note 6 3" xfId="2367"/>
    <cellStyle name="Note 6 3 2" xfId="4311"/>
    <cellStyle name="Note 6 3 3" xfId="5111"/>
    <cellStyle name="Note 6 4" xfId="3469"/>
    <cellStyle name="Note 6 5" xfId="3817"/>
    <cellStyle name="Note 6 6" xfId="5108"/>
    <cellStyle name="Note 6 7" xfId="5268"/>
    <cellStyle name="Note 6 8" xfId="5401"/>
    <cellStyle name="Note 6 9" xfId="5570"/>
    <cellStyle name="Note 6_TRAFO" xfId="2368"/>
    <cellStyle name="Note 60" xfId="2369"/>
    <cellStyle name="Note 60 10" xfId="5572"/>
    <cellStyle name="Note 60 2" xfId="2370"/>
    <cellStyle name="Note 60 2 2" xfId="2371"/>
    <cellStyle name="Note 60 2 2 2" xfId="4312"/>
    <cellStyle name="Note 60 2 2 3" xfId="5114"/>
    <cellStyle name="Note 60 2 3" xfId="3466"/>
    <cellStyle name="Note 60 2 4" xfId="3820"/>
    <cellStyle name="Note 60 2 5" xfId="5113"/>
    <cellStyle name="Note 60 2 6" xfId="4809"/>
    <cellStyle name="Note 60 2 7" xfId="5404"/>
    <cellStyle name="Note 60 2 8" xfId="5573"/>
    <cellStyle name="Note 60 3" xfId="2372"/>
    <cellStyle name="Note 60 3 2" xfId="4313"/>
    <cellStyle name="Note 60 3 3" xfId="5115"/>
    <cellStyle name="Note 60 4" xfId="3335"/>
    <cellStyle name="Note 60 5" xfId="3467"/>
    <cellStyle name="Note 60 6" xfId="3819"/>
    <cellStyle name="Note 60 7" xfId="5112"/>
    <cellStyle name="Note 60 8" xfId="4808"/>
    <cellStyle name="Note 60 9" xfId="5403"/>
    <cellStyle name="Note 60_TRAFO" xfId="2373"/>
    <cellStyle name="Note 61" xfId="2374"/>
    <cellStyle name="Note 61 10" xfId="5574"/>
    <cellStyle name="Note 61 2" xfId="2375"/>
    <cellStyle name="Note 61 2 2" xfId="2376"/>
    <cellStyle name="Note 61 2 2 2" xfId="4314"/>
    <cellStyle name="Note 61 2 2 3" xfId="5118"/>
    <cellStyle name="Note 61 2 3" xfId="3464"/>
    <cellStyle name="Note 61 2 4" xfId="3822"/>
    <cellStyle name="Note 61 2 5" xfId="5117"/>
    <cellStyle name="Note 61 2 6" xfId="4811"/>
    <cellStyle name="Note 61 2 7" xfId="5406"/>
    <cellStyle name="Note 61 2 8" xfId="5575"/>
    <cellStyle name="Note 61 3" xfId="2377"/>
    <cellStyle name="Note 61 3 2" xfId="4315"/>
    <cellStyle name="Note 61 3 3" xfId="5119"/>
    <cellStyle name="Note 61 4" xfId="3336"/>
    <cellStyle name="Note 61 5" xfId="3465"/>
    <cellStyle name="Note 61 6" xfId="3821"/>
    <cellStyle name="Note 61 7" xfId="5116"/>
    <cellStyle name="Note 61 8" xfId="4810"/>
    <cellStyle name="Note 61 9" xfId="5405"/>
    <cellStyle name="Note 61_TRAFO" xfId="2378"/>
    <cellStyle name="Note 62" xfId="2379"/>
    <cellStyle name="Note 62 10" xfId="5576"/>
    <cellStyle name="Note 62 2" xfId="2380"/>
    <cellStyle name="Note 62 2 2" xfId="2381"/>
    <cellStyle name="Note 62 2 2 2" xfId="4316"/>
    <cellStyle name="Note 62 2 2 3" xfId="5122"/>
    <cellStyle name="Note 62 2 3" xfId="3462"/>
    <cellStyle name="Note 62 2 4" xfId="3824"/>
    <cellStyle name="Note 62 2 5" xfId="5121"/>
    <cellStyle name="Note 62 2 6" xfId="4814"/>
    <cellStyle name="Note 62 2 7" xfId="5408"/>
    <cellStyle name="Note 62 2 8" xfId="5577"/>
    <cellStyle name="Note 62 3" xfId="2382"/>
    <cellStyle name="Note 62 3 2" xfId="4317"/>
    <cellStyle name="Note 62 3 3" xfId="5123"/>
    <cellStyle name="Note 62 4" xfId="3337"/>
    <cellStyle name="Note 62 5" xfId="3463"/>
    <cellStyle name="Note 62 6" xfId="3823"/>
    <cellStyle name="Note 62 7" xfId="5120"/>
    <cellStyle name="Note 62 8" xfId="4813"/>
    <cellStyle name="Note 62 9" xfId="5407"/>
    <cellStyle name="Note 62_TRAFO" xfId="2383"/>
    <cellStyle name="Note 63" xfId="2384"/>
    <cellStyle name="Note 63 10" xfId="5578"/>
    <cellStyle name="Note 63 2" xfId="2385"/>
    <cellStyle name="Note 63 2 2" xfId="2386"/>
    <cellStyle name="Note 63 2 2 2" xfId="4318"/>
    <cellStyle name="Note 63 2 2 3" xfId="5126"/>
    <cellStyle name="Note 63 2 3" xfId="3460"/>
    <cellStyle name="Note 63 2 4" xfId="3826"/>
    <cellStyle name="Note 63 2 5" xfId="5125"/>
    <cellStyle name="Note 63 2 6" xfId="4816"/>
    <cellStyle name="Note 63 2 7" xfId="5410"/>
    <cellStyle name="Note 63 2 8" xfId="5579"/>
    <cellStyle name="Note 63 3" xfId="2387"/>
    <cellStyle name="Note 63 3 2" xfId="4319"/>
    <cellStyle name="Note 63 3 3" xfId="5127"/>
    <cellStyle name="Note 63 4" xfId="3338"/>
    <cellStyle name="Note 63 5" xfId="3461"/>
    <cellStyle name="Note 63 6" xfId="3825"/>
    <cellStyle name="Note 63 7" xfId="5124"/>
    <cellStyle name="Note 63 8" xfId="4815"/>
    <cellStyle name="Note 63 9" xfId="5409"/>
    <cellStyle name="Note 63_TRAFO" xfId="2388"/>
    <cellStyle name="Note 64" xfId="2389"/>
    <cellStyle name="Note 64 10" xfId="5580"/>
    <cellStyle name="Note 64 2" xfId="2390"/>
    <cellStyle name="Note 64 2 2" xfId="2391"/>
    <cellStyle name="Note 64 2 2 2" xfId="4320"/>
    <cellStyle name="Note 64 2 2 3" xfId="5130"/>
    <cellStyle name="Note 64 2 3" xfId="3459"/>
    <cellStyle name="Note 64 2 4" xfId="3828"/>
    <cellStyle name="Note 64 2 5" xfId="5129"/>
    <cellStyle name="Note 64 2 6" xfId="4818"/>
    <cellStyle name="Note 64 2 7" xfId="5412"/>
    <cellStyle name="Note 64 2 8" xfId="5581"/>
    <cellStyle name="Note 64 3" xfId="2392"/>
    <cellStyle name="Note 64 3 2" xfId="4321"/>
    <cellStyle name="Note 64 3 3" xfId="5131"/>
    <cellStyle name="Note 64 4" xfId="3339"/>
    <cellStyle name="Note 64 5" xfId="3392"/>
    <cellStyle name="Note 64 6" xfId="3827"/>
    <cellStyle name="Note 64 7" xfId="5128"/>
    <cellStyle name="Note 64 8" xfId="4817"/>
    <cellStyle name="Note 64 9" xfId="5411"/>
    <cellStyle name="Note 64_TRAFO" xfId="2393"/>
    <cellStyle name="Note 65" xfId="2394"/>
    <cellStyle name="Note 65 10" xfId="5582"/>
    <cellStyle name="Note 65 2" xfId="2395"/>
    <cellStyle name="Note 65 2 2" xfId="2396"/>
    <cellStyle name="Note 65 2 2 2" xfId="4322"/>
    <cellStyle name="Note 65 2 2 3" xfId="5134"/>
    <cellStyle name="Note 65 2 3" xfId="3457"/>
    <cellStyle name="Note 65 2 4" xfId="3830"/>
    <cellStyle name="Note 65 2 5" xfId="5133"/>
    <cellStyle name="Note 65 2 6" xfId="4819"/>
    <cellStyle name="Note 65 2 7" xfId="5414"/>
    <cellStyle name="Note 65 2 8" xfId="5583"/>
    <cellStyle name="Note 65 3" xfId="2397"/>
    <cellStyle name="Note 65 3 2" xfId="4323"/>
    <cellStyle name="Note 65 3 3" xfId="5135"/>
    <cellStyle name="Note 65 4" xfId="3340"/>
    <cellStyle name="Note 65 5" xfId="3458"/>
    <cellStyle name="Note 65 6" xfId="3829"/>
    <cellStyle name="Note 65 7" xfId="5132"/>
    <cellStyle name="Note 65 8" xfId="5269"/>
    <cellStyle name="Note 65 9" xfId="5413"/>
    <cellStyle name="Note 65_TRAFO" xfId="2398"/>
    <cellStyle name="Note 66" xfId="2399"/>
    <cellStyle name="Note 66 10" xfId="5584"/>
    <cellStyle name="Note 66 2" xfId="2400"/>
    <cellStyle name="Note 66 2 2" xfId="2401"/>
    <cellStyle name="Note 66 2 2 2" xfId="4324"/>
    <cellStyle name="Note 66 2 2 3" xfId="5138"/>
    <cellStyle name="Note 66 2 3" xfId="3455"/>
    <cellStyle name="Note 66 2 4" xfId="3832"/>
    <cellStyle name="Note 66 2 5" xfId="5137"/>
    <cellStyle name="Note 66 2 6" xfId="4821"/>
    <cellStyle name="Note 66 2 7" xfId="5416"/>
    <cellStyle name="Note 66 2 8" xfId="5585"/>
    <cellStyle name="Note 66 3" xfId="2402"/>
    <cellStyle name="Note 66 3 2" xfId="4325"/>
    <cellStyle name="Note 66 3 3" xfId="5139"/>
    <cellStyle name="Note 66 4" xfId="3341"/>
    <cellStyle name="Note 66 5" xfId="3456"/>
    <cellStyle name="Note 66 6" xfId="3831"/>
    <cellStyle name="Note 66 7" xfId="5136"/>
    <cellStyle name="Note 66 8" xfId="4820"/>
    <cellStyle name="Note 66 9" xfId="5415"/>
    <cellStyle name="Note 66_TRAFO" xfId="2403"/>
    <cellStyle name="Note 67" xfId="2404"/>
    <cellStyle name="Note 67 10" xfId="5586"/>
    <cellStyle name="Note 67 2" xfId="2405"/>
    <cellStyle name="Note 67 2 2" xfId="2406"/>
    <cellStyle name="Note 67 2 2 2" xfId="4326"/>
    <cellStyle name="Note 67 2 2 3" xfId="5142"/>
    <cellStyle name="Note 67 2 3" xfId="3453"/>
    <cellStyle name="Note 67 2 4" xfId="3834"/>
    <cellStyle name="Note 67 2 5" xfId="5141"/>
    <cellStyle name="Note 67 2 6" xfId="4823"/>
    <cellStyle name="Note 67 2 7" xfId="5418"/>
    <cellStyle name="Note 67 2 8" xfId="5587"/>
    <cellStyle name="Note 67 3" xfId="2407"/>
    <cellStyle name="Note 67 3 2" xfId="4327"/>
    <cellStyle name="Note 67 3 3" xfId="5143"/>
    <cellStyle name="Note 67 4" xfId="3342"/>
    <cellStyle name="Note 67 5" xfId="3454"/>
    <cellStyle name="Note 67 6" xfId="3833"/>
    <cellStyle name="Note 67 7" xfId="5140"/>
    <cellStyle name="Note 67 8" xfId="4822"/>
    <cellStyle name="Note 67 9" xfId="5417"/>
    <cellStyle name="Note 67_TRAFO" xfId="2408"/>
    <cellStyle name="Note 68" xfId="2409"/>
    <cellStyle name="Note 68 10" xfId="5588"/>
    <cellStyle name="Note 68 2" xfId="2410"/>
    <cellStyle name="Note 68 2 2" xfId="2411"/>
    <cellStyle name="Note 68 2 2 2" xfId="4328"/>
    <cellStyle name="Note 68 2 2 3" xfId="5146"/>
    <cellStyle name="Note 68 2 3" xfId="3451"/>
    <cellStyle name="Note 68 2 4" xfId="3836"/>
    <cellStyle name="Note 68 2 5" xfId="5145"/>
    <cellStyle name="Note 68 2 6" xfId="4825"/>
    <cellStyle name="Note 68 2 7" xfId="5419"/>
    <cellStyle name="Note 68 2 8" xfId="5589"/>
    <cellStyle name="Note 68 3" xfId="2412"/>
    <cellStyle name="Note 68 3 2" xfId="4329"/>
    <cellStyle name="Note 68 3 3" xfId="5147"/>
    <cellStyle name="Note 68 4" xfId="3343"/>
    <cellStyle name="Note 68 5" xfId="3452"/>
    <cellStyle name="Note 68 6" xfId="3835"/>
    <cellStyle name="Note 68 7" xfId="5144"/>
    <cellStyle name="Note 68 8" xfId="4824"/>
    <cellStyle name="Note 68 9" xfId="5481"/>
    <cellStyle name="Note 68_TRAFO" xfId="2413"/>
    <cellStyle name="Note 69" xfId="2414"/>
    <cellStyle name="Note 69 10" xfId="5590"/>
    <cellStyle name="Note 69 2" xfId="2415"/>
    <cellStyle name="Note 69 2 2" xfId="2416"/>
    <cellStyle name="Note 69 2 2 2" xfId="4330"/>
    <cellStyle name="Note 69 2 2 3" xfId="5150"/>
    <cellStyle name="Note 69 2 3" xfId="3449"/>
    <cellStyle name="Note 69 2 4" xfId="3838"/>
    <cellStyle name="Note 69 2 5" xfId="5149"/>
    <cellStyle name="Note 69 2 6" xfId="4827"/>
    <cellStyle name="Note 69 2 7" xfId="5421"/>
    <cellStyle name="Note 69 2 8" xfId="5591"/>
    <cellStyle name="Note 69 3" xfId="2417"/>
    <cellStyle name="Note 69 3 2" xfId="4331"/>
    <cellStyle name="Note 69 3 3" xfId="5151"/>
    <cellStyle name="Note 69 4" xfId="3344"/>
    <cellStyle name="Note 69 5" xfId="3450"/>
    <cellStyle name="Note 69 6" xfId="3837"/>
    <cellStyle name="Note 69 7" xfId="5148"/>
    <cellStyle name="Note 69 8" xfId="4826"/>
    <cellStyle name="Note 69 9" xfId="5420"/>
    <cellStyle name="Note 69_TRAFO" xfId="2418"/>
    <cellStyle name="Note 7" xfId="2419"/>
    <cellStyle name="Note 7 2" xfId="2420"/>
    <cellStyle name="Note 7 2 2" xfId="2421"/>
    <cellStyle name="Note 7 2 2 2" xfId="4332"/>
    <cellStyle name="Note 7 2 2 3" xfId="5154"/>
    <cellStyle name="Note 7 2 3" xfId="3448"/>
    <cellStyle name="Note 7 2 4" xfId="3840"/>
    <cellStyle name="Note 7 2 5" xfId="5153"/>
    <cellStyle name="Note 7 2 6" xfId="4829"/>
    <cellStyle name="Note 7 2 7" xfId="5422"/>
    <cellStyle name="Note 7 2 8" xfId="5593"/>
    <cellStyle name="Note 7 3" xfId="2422"/>
    <cellStyle name="Note 7 3 2" xfId="4333"/>
    <cellStyle name="Note 7 3 3" xfId="5155"/>
    <cellStyle name="Note 7 4" xfId="3391"/>
    <cellStyle name="Note 7 5" xfId="3839"/>
    <cellStyle name="Note 7 6" xfId="5152"/>
    <cellStyle name="Note 7 7" xfId="4828"/>
    <cellStyle name="Note 7 8" xfId="5483"/>
    <cellStyle name="Note 7 9" xfId="5592"/>
    <cellStyle name="Note 7_TRAFO" xfId="2423"/>
    <cellStyle name="Note 70" xfId="2424"/>
    <cellStyle name="Note 70 10" xfId="5594"/>
    <cellStyle name="Note 70 2" xfId="2425"/>
    <cellStyle name="Note 70 2 2" xfId="2426"/>
    <cellStyle name="Note 70 2 2 2" xfId="4334"/>
    <cellStyle name="Note 70 2 2 3" xfId="5158"/>
    <cellStyle name="Note 70 2 3" xfId="3446"/>
    <cellStyle name="Note 70 2 4" xfId="3842"/>
    <cellStyle name="Note 70 2 5" xfId="5157"/>
    <cellStyle name="Note 70 2 6" xfId="4830"/>
    <cellStyle name="Note 70 2 7" xfId="5424"/>
    <cellStyle name="Note 70 2 8" xfId="5595"/>
    <cellStyle name="Note 70 3" xfId="2427"/>
    <cellStyle name="Note 70 3 2" xfId="4335"/>
    <cellStyle name="Note 70 3 3" xfId="5159"/>
    <cellStyle name="Note 70 4" xfId="3345"/>
    <cellStyle name="Note 70 5" xfId="3447"/>
    <cellStyle name="Note 70 6" xfId="3841"/>
    <cellStyle name="Note 70 7" xfId="5156"/>
    <cellStyle name="Note 70 8" xfId="5270"/>
    <cellStyle name="Note 70 9" xfId="5423"/>
    <cellStyle name="Note 70_TRAFO" xfId="2428"/>
    <cellStyle name="Note 71" xfId="2429"/>
    <cellStyle name="Note 71 10" xfId="5596"/>
    <cellStyle name="Note 71 2" xfId="2430"/>
    <cellStyle name="Note 71 2 2" xfId="2431"/>
    <cellStyle name="Note 71 2 2 2" xfId="4336"/>
    <cellStyle name="Note 71 2 2 3" xfId="5162"/>
    <cellStyle name="Note 71 2 3" xfId="3444"/>
    <cellStyle name="Note 71 2 4" xfId="3844"/>
    <cellStyle name="Note 71 2 5" xfId="5161"/>
    <cellStyle name="Note 71 2 6" xfId="4832"/>
    <cellStyle name="Note 71 2 7" xfId="5426"/>
    <cellStyle name="Note 71 2 8" xfId="5597"/>
    <cellStyle name="Note 71 3" xfId="2432"/>
    <cellStyle name="Note 71 3 2" xfId="4337"/>
    <cellStyle name="Note 71 3 3" xfId="5163"/>
    <cellStyle name="Note 71 4" xfId="3346"/>
    <cellStyle name="Note 71 5" xfId="3445"/>
    <cellStyle name="Note 71 6" xfId="3843"/>
    <cellStyle name="Note 71 7" xfId="5160"/>
    <cellStyle name="Note 71 8" xfId="4831"/>
    <cellStyle name="Note 71 9" xfId="5425"/>
    <cellStyle name="Note 71_TRAFO" xfId="2433"/>
    <cellStyle name="Note 72" xfId="2434"/>
    <cellStyle name="Note 72 10" xfId="5598"/>
    <cellStyle name="Note 72 2" xfId="2435"/>
    <cellStyle name="Note 72 2 2" xfId="2436"/>
    <cellStyle name="Note 72 2 2 2" xfId="4338"/>
    <cellStyle name="Note 72 2 2 3" xfId="5166"/>
    <cellStyle name="Note 72 2 3" xfId="3442"/>
    <cellStyle name="Note 72 2 4" xfId="3846"/>
    <cellStyle name="Note 72 2 5" xfId="5165"/>
    <cellStyle name="Note 72 2 6" xfId="4834"/>
    <cellStyle name="Note 72 2 7" xfId="5428"/>
    <cellStyle name="Note 72 2 8" xfId="5599"/>
    <cellStyle name="Note 72 3" xfId="2437"/>
    <cellStyle name="Note 72 3 2" xfId="4339"/>
    <cellStyle name="Note 72 3 3" xfId="5167"/>
    <cellStyle name="Note 72 4" xfId="3347"/>
    <cellStyle name="Note 72 5" xfId="3443"/>
    <cellStyle name="Note 72 6" xfId="3845"/>
    <cellStyle name="Note 72 7" xfId="5164"/>
    <cellStyle name="Note 72 8" xfId="4833"/>
    <cellStyle name="Note 72 9" xfId="5427"/>
    <cellStyle name="Note 72_TRAFO" xfId="2438"/>
    <cellStyle name="Note 73" xfId="2439"/>
    <cellStyle name="Note 73 10" xfId="5600"/>
    <cellStyle name="Note 73 2" xfId="2440"/>
    <cellStyle name="Note 73 2 2" xfId="2441"/>
    <cellStyle name="Note 73 2 2 2" xfId="4340"/>
    <cellStyle name="Note 73 2 2 3" xfId="5170"/>
    <cellStyle name="Note 73 2 3" xfId="3440"/>
    <cellStyle name="Note 73 2 4" xfId="3848"/>
    <cellStyle name="Note 73 2 5" xfId="5169"/>
    <cellStyle name="Note 73 2 6" xfId="4836"/>
    <cellStyle name="Note 73 2 7" xfId="5430"/>
    <cellStyle name="Note 73 2 8" xfId="5601"/>
    <cellStyle name="Note 73 3" xfId="2442"/>
    <cellStyle name="Note 73 3 2" xfId="4341"/>
    <cellStyle name="Note 73 3 3" xfId="5171"/>
    <cellStyle name="Note 73 4" xfId="3348"/>
    <cellStyle name="Note 73 5" xfId="3441"/>
    <cellStyle name="Note 73 6" xfId="3847"/>
    <cellStyle name="Note 73 7" xfId="5168"/>
    <cellStyle name="Note 73 8" xfId="4835"/>
    <cellStyle name="Note 73 9" xfId="5429"/>
    <cellStyle name="Note 73_TRAFO" xfId="2443"/>
    <cellStyle name="Note 74" xfId="2444"/>
    <cellStyle name="Note 74 10" xfId="5602"/>
    <cellStyle name="Note 74 2" xfId="2445"/>
    <cellStyle name="Note 74 2 2" xfId="2446"/>
    <cellStyle name="Note 74 2 2 2" xfId="4342"/>
    <cellStyle name="Note 74 2 2 3" xfId="5174"/>
    <cellStyle name="Note 74 2 3" xfId="3438"/>
    <cellStyle name="Note 74 2 4" xfId="3850"/>
    <cellStyle name="Note 74 2 5" xfId="5173"/>
    <cellStyle name="Note 74 2 6" xfId="4838"/>
    <cellStyle name="Note 74 2 7" xfId="5432"/>
    <cellStyle name="Note 74 2 8" xfId="5603"/>
    <cellStyle name="Note 74 3" xfId="2447"/>
    <cellStyle name="Note 74 3 2" xfId="4343"/>
    <cellStyle name="Note 74 3 3" xfId="5175"/>
    <cellStyle name="Note 74 4" xfId="3349"/>
    <cellStyle name="Note 74 5" xfId="3439"/>
    <cellStyle name="Note 74 6" xfId="3849"/>
    <cellStyle name="Note 74 7" xfId="5172"/>
    <cellStyle name="Note 74 8" xfId="4837"/>
    <cellStyle name="Note 74 9" xfId="5431"/>
    <cellStyle name="Note 74_TRAFO" xfId="2448"/>
    <cellStyle name="Note 75" xfId="2449"/>
    <cellStyle name="Note 75 10" xfId="5604"/>
    <cellStyle name="Note 75 2" xfId="2450"/>
    <cellStyle name="Note 75 2 2" xfId="2451"/>
    <cellStyle name="Note 75 2 2 2" xfId="4344"/>
    <cellStyle name="Note 75 2 2 3" xfId="5178"/>
    <cellStyle name="Note 75 2 3" xfId="3437"/>
    <cellStyle name="Note 75 2 4" xfId="3852"/>
    <cellStyle name="Note 75 2 5" xfId="5177"/>
    <cellStyle name="Note 75 2 6" xfId="4840"/>
    <cellStyle name="Note 75 2 7" xfId="5434"/>
    <cellStyle name="Note 75 2 8" xfId="5605"/>
    <cellStyle name="Note 75 3" xfId="2452"/>
    <cellStyle name="Note 75 3 2" xfId="4345"/>
    <cellStyle name="Note 75 3 3" xfId="5179"/>
    <cellStyle name="Note 75 4" xfId="3350"/>
    <cellStyle name="Note 75 5" xfId="3390"/>
    <cellStyle name="Note 75 6" xfId="3851"/>
    <cellStyle name="Note 75 7" xfId="5176"/>
    <cellStyle name="Note 75 8" xfId="4839"/>
    <cellStyle name="Note 75 9" xfId="5433"/>
    <cellStyle name="Note 75_TRAFO" xfId="2453"/>
    <cellStyle name="Note 76" xfId="2454"/>
    <cellStyle name="Note 76 10" xfId="5606"/>
    <cellStyle name="Note 76 2" xfId="2455"/>
    <cellStyle name="Note 76 2 2" xfId="2456"/>
    <cellStyle name="Note 76 2 2 2" xfId="4346"/>
    <cellStyle name="Note 76 2 2 3" xfId="5182"/>
    <cellStyle name="Note 76 2 3" xfId="3435"/>
    <cellStyle name="Note 76 2 4" xfId="3854"/>
    <cellStyle name="Note 76 2 5" xfId="5181"/>
    <cellStyle name="Note 76 2 6" xfId="4841"/>
    <cellStyle name="Note 76 2 7" xfId="5436"/>
    <cellStyle name="Note 76 2 8" xfId="5607"/>
    <cellStyle name="Note 76 3" xfId="2457"/>
    <cellStyle name="Note 76 3 2" xfId="4347"/>
    <cellStyle name="Note 76 3 3" xfId="5183"/>
    <cellStyle name="Note 76 4" xfId="3351"/>
    <cellStyle name="Note 76 5" xfId="3436"/>
    <cellStyle name="Note 76 6" xfId="3853"/>
    <cellStyle name="Note 76 7" xfId="5180"/>
    <cellStyle name="Note 76 8" xfId="5271"/>
    <cellStyle name="Note 76 9" xfId="5435"/>
    <cellStyle name="Note 76_TRAFO" xfId="2458"/>
    <cellStyle name="Note 77" xfId="2459"/>
    <cellStyle name="Note 77 10" xfId="5608"/>
    <cellStyle name="Note 77 2" xfId="2460"/>
    <cellStyle name="Note 77 2 2" xfId="2461"/>
    <cellStyle name="Note 77 2 2 2" xfId="4348"/>
    <cellStyle name="Note 77 2 2 3" xfId="5186"/>
    <cellStyle name="Note 77 2 3" xfId="3433"/>
    <cellStyle name="Note 77 2 4" xfId="3856"/>
    <cellStyle name="Note 77 2 5" xfId="5185"/>
    <cellStyle name="Note 77 2 6" xfId="4843"/>
    <cellStyle name="Note 77 2 7" xfId="5438"/>
    <cellStyle name="Note 77 2 8" xfId="5609"/>
    <cellStyle name="Note 77 3" xfId="2462"/>
    <cellStyle name="Note 77 3 2" xfId="4349"/>
    <cellStyle name="Note 77 3 3" xfId="5187"/>
    <cellStyle name="Note 77 4" xfId="3352"/>
    <cellStyle name="Note 77 5" xfId="3434"/>
    <cellStyle name="Note 77 6" xfId="3855"/>
    <cellStyle name="Note 77 7" xfId="5184"/>
    <cellStyle name="Note 77 8" xfId="4842"/>
    <cellStyle name="Note 77 9" xfId="5437"/>
    <cellStyle name="Note 77_TRAFO" xfId="2463"/>
    <cellStyle name="Note 78" xfId="2464"/>
    <cellStyle name="Note 78 10" xfId="5610"/>
    <cellStyle name="Note 78 2" xfId="2465"/>
    <cellStyle name="Note 78 2 2" xfId="2466"/>
    <cellStyle name="Note 78 2 2 2" xfId="4350"/>
    <cellStyle name="Note 78 2 2 3" xfId="5190"/>
    <cellStyle name="Note 78 2 3" xfId="3431"/>
    <cellStyle name="Note 78 2 4" xfId="3858"/>
    <cellStyle name="Note 78 2 5" xfId="5189"/>
    <cellStyle name="Note 78 2 6" xfId="4845"/>
    <cellStyle name="Note 78 2 7" xfId="5440"/>
    <cellStyle name="Note 78 2 8" xfId="5611"/>
    <cellStyle name="Note 78 3" xfId="2467"/>
    <cellStyle name="Note 78 3 2" xfId="4351"/>
    <cellStyle name="Note 78 3 3" xfId="5191"/>
    <cellStyle name="Note 78 4" xfId="3353"/>
    <cellStyle name="Note 78 5" xfId="3432"/>
    <cellStyle name="Note 78 6" xfId="3857"/>
    <cellStyle name="Note 78 7" xfId="5188"/>
    <cellStyle name="Note 78 8" xfId="4844"/>
    <cellStyle name="Note 78 9" xfId="5439"/>
    <cellStyle name="Note 78_TRAFO" xfId="2468"/>
    <cellStyle name="Note 79" xfId="3715"/>
    <cellStyle name="Note 8" xfId="2469"/>
    <cellStyle name="Note 8 2" xfId="2470"/>
    <cellStyle name="Note 8 2 2" xfId="2471"/>
    <cellStyle name="Note 8 2 2 2" xfId="4353"/>
    <cellStyle name="Note 8 2 2 3" xfId="5194"/>
    <cellStyle name="Note 8 2 3" xfId="3429"/>
    <cellStyle name="Note 8 2 4" xfId="3860"/>
    <cellStyle name="Note 8 2 5" xfId="5193"/>
    <cellStyle name="Note 8 2 6" xfId="4847"/>
    <cellStyle name="Note 8 2 7" xfId="5442"/>
    <cellStyle name="Note 8 2 8" xfId="5613"/>
    <cellStyle name="Note 8 3" xfId="2472"/>
    <cellStyle name="Note 8 3 2" xfId="4354"/>
    <cellStyle name="Note 8 3 3" xfId="5195"/>
    <cellStyle name="Note 8 4" xfId="3430"/>
    <cellStyle name="Note 8 5" xfId="3859"/>
    <cellStyle name="Note 8 6" xfId="5192"/>
    <cellStyle name="Note 8 7" xfId="4846"/>
    <cellStyle name="Note 8 8" xfId="5441"/>
    <cellStyle name="Note 8 9" xfId="5612"/>
    <cellStyle name="Note 8_TRAFO" xfId="2473"/>
    <cellStyle name="Note 80" xfId="3408"/>
    <cellStyle name="Note 81" xfId="4889"/>
    <cellStyle name="Note 82" xfId="4428"/>
    <cellStyle name="Note 83" xfId="4881"/>
    <cellStyle name="Note 84" xfId="5464"/>
    <cellStyle name="Note 9" xfId="2474"/>
    <cellStyle name="Note 9 2" xfId="2475"/>
    <cellStyle name="Note 9 2 2" xfId="2476"/>
    <cellStyle name="Note 9 2 2 2" xfId="4355"/>
    <cellStyle name="Note 9 2 2 3" xfId="5198"/>
    <cellStyle name="Note 9 2 3" xfId="3427"/>
    <cellStyle name="Note 9 2 4" xfId="3862"/>
    <cellStyle name="Note 9 2 5" xfId="5197"/>
    <cellStyle name="Note 9 2 6" xfId="4849"/>
    <cellStyle name="Note 9 2 7" xfId="5444"/>
    <cellStyle name="Note 9 2 8" xfId="5615"/>
    <cellStyle name="Note 9 3" xfId="2477"/>
    <cellStyle name="Note 9 3 2" xfId="4356"/>
    <cellStyle name="Note 9 3 3" xfId="5199"/>
    <cellStyle name="Note 9 4" xfId="3428"/>
    <cellStyle name="Note 9 5" xfId="3861"/>
    <cellStyle name="Note 9 6" xfId="5196"/>
    <cellStyle name="Note 9 7" xfId="4848"/>
    <cellStyle name="Note 9 8" xfId="5443"/>
    <cellStyle name="Note 9 9" xfId="5614"/>
    <cellStyle name="Note 9_TRAFO" xfId="2478"/>
    <cellStyle name="Output" xfId="2479" builtinId="21" customBuiltin="1"/>
    <cellStyle name="Output 10" xfId="2480"/>
    <cellStyle name="Output 10 2" xfId="2481"/>
    <cellStyle name="Output 10 2 2" xfId="4357"/>
    <cellStyle name="Output 10 2 3" xfId="5202"/>
    <cellStyle name="Output 10 3" xfId="3389"/>
    <cellStyle name="Output 10 4" xfId="3863"/>
    <cellStyle name="Output 10 5" xfId="5201"/>
    <cellStyle name="Output 10 6" xfId="4850"/>
    <cellStyle name="Output 10 7" xfId="5445"/>
    <cellStyle name="Output 10 8" xfId="5616"/>
    <cellStyle name="Output 11" xfId="2482"/>
    <cellStyle name="Output 11 2" xfId="2483"/>
    <cellStyle name="Output 11 2 2" xfId="4358"/>
    <cellStyle name="Output 11 2 3" xfId="5204"/>
    <cellStyle name="Output 11 3" xfId="3426"/>
    <cellStyle name="Output 11 4" xfId="3864"/>
    <cellStyle name="Output 11 5" xfId="5203"/>
    <cellStyle name="Output 11 6" xfId="4851"/>
    <cellStyle name="Output 11 7" xfId="5446"/>
    <cellStyle name="Output 11 8" xfId="5617"/>
    <cellStyle name="Output 12" xfId="2484"/>
    <cellStyle name="Output 12 2" xfId="2485"/>
    <cellStyle name="Output 12 2 2" xfId="4359"/>
    <cellStyle name="Output 12 2 3" xfId="5206"/>
    <cellStyle name="Output 12 3" xfId="3425"/>
    <cellStyle name="Output 12 4" xfId="3865"/>
    <cellStyle name="Output 12 5" xfId="5205"/>
    <cellStyle name="Output 12 6" xfId="4852"/>
    <cellStyle name="Output 12 7" xfId="5447"/>
    <cellStyle name="Output 12 8" xfId="5618"/>
    <cellStyle name="Output 13" xfId="2486"/>
    <cellStyle name="Output 13 2" xfId="2487"/>
    <cellStyle name="Output 13 2 2" xfId="4360"/>
    <cellStyle name="Output 13 2 3" xfId="5208"/>
    <cellStyle name="Output 13 3" xfId="3424"/>
    <cellStyle name="Output 13 4" xfId="3866"/>
    <cellStyle name="Output 13 5" xfId="5207"/>
    <cellStyle name="Output 13 6" xfId="5272"/>
    <cellStyle name="Output 13 7" xfId="5448"/>
    <cellStyle name="Output 13 8" xfId="5619"/>
    <cellStyle name="Output 14" xfId="2488"/>
    <cellStyle name="Output 14 2" xfId="2489"/>
    <cellStyle name="Output 14 2 2" xfId="4361"/>
    <cellStyle name="Output 14 2 3" xfId="5210"/>
    <cellStyle name="Output 14 3" xfId="3423"/>
    <cellStyle name="Output 14 4" xfId="3867"/>
    <cellStyle name="Output 14 5" xfId="5209"/>
    <cellStyle name="Output 14 6" xfId="4853"/>
    <cellStyle name="Output 14 7" xfId="5449"/>
    <cellStyle name="Output 14 8" xfId="5620"/>
    <cellStyle name="Output 15" xfId="2490"/>
    <cellStyle name="Output 15 2" xfId="2491"/>
    <cellStyle name="Output 15 2 2" xfId="4362"/>
    <cellStyle name="Output 15 2 3" xfId="5212"/>
    <cellStyle name="Output 15 3" xfId="3422"/>
    <cellStyle name="Output 15 4" xfId="3868"/>
    <cellStyle name="Output 15 5" xfId="5211"/>
    <cellStyle name="Output 15 6" xfId="4854"/>
    <cellStyle name="Output 15 7" xfId="5450"/>
    <cellStyle name="Output 15 8" xfId="5621"/>
    <cellStyle name="Output 16" xfId="2492"/>
    <cellStyle name="Output 16 2" xfId="2493"/>
    <cellStyle name="Output 16 2 2" xfId="4363"/>
    <cellStyle name="Output 16 2 3" xfId="5214"/>
    <cellStyle name="Output 16 3" xfId="3421"/>
    <cellStyle name="Output 16 4" xfId="3869"/>
    <cellStyle name="Output 16 5" xfId="5213"/>
    <cellStyle name="Output 16 6" xfId="4855"/>
    <cellStyle name="Output 16 7" xfId="5451"/>
    <cellStyle name="Output 16 8" xfId="5622"/>
    <cellStyle name="Output 17" xfId="3714"/>
    <cellStyle name="Output 18" xfId="3409"/>
    <cellStyle name="Output 19" xfId="5200"/>
    <cellStyle name="Output 2" xfId="2494"/>
    <cellStyle name="Output 2 10" xfId="5623"/>
    <cellStyle name="Output 2 2" xfId="2495"/>
    <cellStyle name="Output 2 2 2" xfId="2496"/>
    <cellStyle name="Output 2 2 2 2" xfId="4364"/>
    <cellStyle name="Output 2 2 2 3" xfId="5217"/>
    <cellStyle name="Output 2 2 3" xfId="3419"/>
    <cellStyle name="Output 2 2 4" xfId="3871"/>
    <cellStyle name="Output 2 2 5" xfId="5216"/>
    <cellStyle name="Output 2 2 6" xfId="4857"/>
    <cellStyle name="Output 2 2 7" xfId="5453"/>
    <cellStyle name="Output 2 2 8" xfId="5624"/>
    <cellStyle name="Output 2 3" xfId="2497"/>
    <cellStyle name="Output 2 3 2" xfId="2498"/>
    <cellStyle name="Output 2 3 2 2" xfId="4365"/>
    <cellStyle name="Output 2 3 2 3" xfId="5219"/>
    <cellStyle name="Output 2 3 3" xfId="3418"/>
    <cellStyle name="Output 2 3 4" xfId="3872"/>
    <cellStyle name="Output 2 3 5" xfId="5218"/>
    <cellStyle name="Output 2 3 6" xfId="4858"/>
    <cellStyle name="Output 2 3 7" xfId="5454"/>
    <cellStyle name="Output 2 3 8" xfId="5625"/>
    <cellStyle name="Output 2 4" xfId="2499"/>
    <cellStyle name="Output 2 4 2" xfId="4366"/>
    <cellStyle name="Output 2 4 3" xfId="5220"/>
    <cellStyle name="Output 2 5" xfId="3420"/>
    <cellStyle name="Output 2 6" xfId="3870"/>
    <cellStyle name="Output 2 7" xfId="5215"/>
    <cellStyle name="Output 2 8" xfId="4856"/>
    <cellStyle name="Output 2 9" xfId="5452"/>
    <cellStyle name="Output 20" xfId="4429"/>
    <cellStyle name="Output 21" xfId="4880"/>
    <cellStyle name="Output 22" xfId="5463"/>
    <cellStyle name="Output 3" xfId="2500"/>
    <cellStyle name="Output 3 2" xfId="2501"/>
    <cellStyle name="Output 3 2 2" xfId="4367"/>
    <cellStyle name="Output 3 2 3" xfId="5222"/>
    <cellStyle name="Output 3 3" xfId="3417"/>
    <cellStyle name="Output 3 4" xfId="3873"/>
    <cellStyle name="Output 3 5" xfId="5221"/>
    <cellStyle name="Output 3 6" xfId="4859"/>
    <cellStyle name="Output 3 7" xfId="5455"/>
    <cellStyle name="Output 3 8" xfId="5626"/>
    <cellStyle name="Output 4" xfId="2502"/>
    <cellStyle name="Output 4 2" xfId="2503"/>
    <cellStyle name="Output 4 2 2" xfId="4368"/>
    <cellStyle name="Output 4 2 3" xfId="5224"/>
    <cellStyle name="Output 4 3" xfId="3416"/>
    <cellStyle name="Output 4 4" xfId="3874"/>
    <cellStyle name="Output 4 5" xfId="5223"/>
    <cellStyle name="Output 4 6" xfId="4860"/>
    <cellStyle name="Output 4 7" xfId="5456"/>
    <cellStyle name="Output 4 8" xfId="5627"/>
    <cellStyle name="Output 5" xfId="2504"/>
    <cellStyle name="Output 5 2" xfId="2505"/>
    <cellStyle name="Output 5 2 2" xfId="4369"/>
    <cellStyle name="Output 5 2 3" xfId="5226"/>
    <cellStyle name="Output 5 3" xfId="3415"/>
    <cellStyle name="Output 5 4" xfId="3875"/>
    <cellStyle name="Output 5 5" xfId="5225"/>
    <cellStyle name="Output 5 6" xfId="4861"/>
    <cellStyle name="Output 5 7" xfId="5457"/>
    <cellStyle name="Output 5 8" xfId="5628"/>
    <cellStyle name="Output 6" xfId="2506"/>
    <cellStyle name="Output 6 2" xfId="2507"/>
    <cellStyle name="Output 6 2 2" xfId="4370"/>
    <cellStyle name="Output 6 2 3" xfId="5228"/>
    <cellStyle name="Output 6 3" xfId="3414"/>
    <cellStyle name="Output 6 4" xfId="3876"/>
    <cellStyle name="Output 6 5" xfId="5227"/>
    <cellStyle name="Output 6 6" xfId="4862"/>
    <cellStyle name="Output 6 7" xfId="5458"/>
    <cellStyle name="Output 6 8" xfId="5629"/>
    <cellStyle name="Output 7" xfId="2508"/>
    <cellStyle name="Output 7 2" xfId="2509"/>
    <cellStyle name="Output 7 2 2" xfId="4371"/>
    <cellStyle name="Output 7 2 3" xfId="5230"/>
    <cellStyle name="Output 7 3" xfId="3413"/>
    <cellStyle name="Output 7 4" xfId="3877"/>
    <cellStyle name="Output 7 5" xfId="5229"/>
    <cellStyle name="Output 7 6" xfId="4863"/>
    <cellStyle name="Output 7 7" xfId="5459"/>
    <cellStyle name="Output 7 8" xfId="5630"/>
    <cellStyle name="Output 8" xfId="2510"/>
    <cellStyle name="Output 8 2" xfId="2511"/>
    <cellStyle name="Output 8 2 2" xfId="4372"/>
    <cellStyle name="Output 8 2 3" xfId="5232"/>
    <cellStyle name="Output 8 3" xfId="3412"/>
    <cellStyle name="Output 8 4" xfId="3878"/>
    <cellStyle name="Output 8 5" xfId="5231"/>
    <cellStyle name="Output 8 6" xfId="4864"/>
    <cellStyle name="Output 8 7" xfId="5460"/>
    <cellStyle name="Output 8 8" xfId="5631"/>
    <cellStyle name="Output 9" xfId="2512"/>
    <cellStyle name="Output 9 2" xfId="2513"/>
    <cellStyle name="Output 9 2 2" xfId="4373"/>
    <cellStyle name="Output 9 2 3" xfId="5234"/>
    <cellStyle name="Output 9 3" xfId="3411"/>
    <cellStyle name="Output 9 4" xfId="3879"/>
    <cellStyle name="Output 9 5" xfId="5233"/>
    <cellStyle name="Output 9 6" xfId="4865"/>
    <cellStyle name="Output 9 7" xfId="5461"/>
    <cellStyle name="Output 9 8" xfId="5632"/>
    <cellStyle name="Percent" xfId="2675" builtinId="5"/>
    <cellStyle name="Percent [0]" xfId="2514"/>
    <cellStyle name="Percent [0] 2" xfId="2515"/>
    <cellStyle name="Percent [00]" xfId="2516"/>
    <cellStyle name="Percent [00] 2" xfId="2517"/>
    <cellStyle name="Percent [2]" xfId="2518"/>
    <cellStyle name="Percent [2] 2" xfId="2519"/>
    <cellStyle name="Percent 10" xfId="2520"/>
    <cellStyle name="Percent 11" xfId="2521"/>
    <cellStyle name="Percent 11 2" xfId="2671"/>
    <cellStyle name="Percent 12" xfId="4374"/>
    <cellStyle name="Percent 13" xfId="4399"/>
    <cellStyle name="Percent 14" xfId="4352"/>
    <cellStyle name="Percent 15" xfId="5321"/>
    <cellStyle name="Percent 16" xfId="5484"/>
    <cellStyle name="Percent 17" xfId="5485"/>
    <cellStyle name="Percent 18" xfId="5486"/>
    <cellStyle name="Percent 19" xfId="5487"/>
    <cellStyle name="Percent 2" xfId="2522"/>
    <cellStyle name="Percent 2 2" xfId="2523"/>
    <cellStyle name="Percent 2 2 2" xfId="2524"/>
    <cellStyle name="Percent 2 2 2 2" xfId="2525"/>
    <cellStyle name="Percent 2 2 2 2 2" xfId="2526"/>
    <cellStyle name="Percent 2 2 2 2 2 2" xfId="2527"/>
    <cellStyle name="Percent 2 2 2 2 2 2 2" xfId="3357"/>
    <cellStyle name="Percent 2 2 2 2 2 3" xfId="2528"/>
    <cellStyle name="Percent 2 2 2 2 2 3 2" xfId="3358"/>
    <cellStyle name="Percent 2 2 2 2 2 4" xfId="2529"/>
    <cellStyle name="Percent 2 2 2 2 2 4 2" xfId="3359"/>
    <cellStyle name="Percent 2 2 2 2 2 5" xfId="2530"/>
    <cellStyle name="Percent 2 2 2 2 2 5 2" xfId="3360"/>
    <cellStyle name="Percent 2 2 2 2 2 6" xfId="3356"/>
    <cellStyle name="Percent 2 2 2 2 3" xfId="2531"/>
    <cellStyle name="Percent 2 2 2 2 3 2" xfId="3361"/>
    <cellStyle name="Percent 2 2 2 2 4" xfId="2532"/>
    <cellStyle name="Percent 2 2 2 2 4 2" xfId="3362"/>
    <cellStyle name="Percent 2 2 2 2 5" xfId="2533"/>
    <cellStyle name="Percent 2 2 2 2 5 2" xfId="3363"/>
    <cellStyle name="Percent 2 2 2 2 6" xfId="3355"/>
    <cellStyle name="Percent 2 2 2 3" xfId="2534"/>
    <cellStyle name="Percent 2 2 2 3 2" xfId="3364"/>
    <cellStyle name="Percent 2 2 2 4" xfId="2535"/>
    <cellStyle name="Percent 2 2 2 4 2" xfId="3365"/>
    <cellStyle name="Percent 2 2 2 5" xfId="2536"/>
    <cellStyle name="Percent 2 2 2 5 2" xfId="3366"/>
    <cellStyle name="Percent 2 2 2 6" xfId="2537"/>
    <cellStyle name="Percent 2 2 2 6 2" xfId="3367"/>
    <cellStyle name="Percent 2 2 2 7" xfId="2538"/>
    <cellStyle name="Percent 2 2 2 7 2" xfId="3368"/>
    <cellStyle name="Percent 2 2 2 8" xfId="3354"/>
    <cellStyle name="Percent 2 2 3" xfId="2539"/>
    <cellStyle name="Percent 2 2 3 2" xfId="3369"/>
    <cellStyle name="Percent 2 2 4" xfId="2540"/>
    <cellStyle name="Percent 2 2 4 2" xfId="3370"/>
    <cellStyle name="Percent 2 2 5" xfId="2541"/>
    <cellStyle name="Percent 2 2 5 2" xfId="3371"/>
    <cellStyle name="Percent 2 2 6" xfId="2542"/>
    <cellStyle name="Percent 2 3" xfId="2543"/>
    <cellStyle name="Percent 2 3 2" xfId="2544"/>
    <cellStyle name="Percent 2 3 2 2" xfId="2545"/>
    <cellStyle name="Percent 2 3 3" xfId="3372"/>
    <cellStyle name="Percent 2 4" xfId="2546"/>
    <cellStyle name="Percent 2 4 2" xfId="3373"/>
    <cellStyle name="Percent 2 5" xfId="2547"/>
    <cellStyle name="Percent 2 5 2" xfId="3374"/>
    <cellStyle name="Percent 2 6" xfId="2548"/>
    <cellStyle name="Percent 2 6 2" xfId="3375"/>
    <cellStyle name="Percent 2 7" xfId="2549"/>
    <cellStyle name="Percent 3" xfId="2550"/>
    <cellStyle name="Percent 3 2" xfId="2551"/>
    <cellStyle name="Percent 4" xfId="2552"/>
    <cellStyle name="Percent 4 2" xfId="2553"/>
    <cellStyle name="Percent 4 2 2" xfId="2554"/>
    <cellStyle name="Percent 5" xfId="2555"/>
    <cellStyle name="Percent 5 2" xfId="2556"/>
    <cellStyle name="Percent 5 2 2" xfId="2557"/>
    <cellStyle name="Percent 5 2 2 2" xfId="3378"/>
    <cellStyle name="Percent 5 2 3" xfId="2558"/>
    <cellStyle name="Percent 5 2 3 2" xfId="3379"/>
    <cellStyle name="Percent 5 2 4" xfId="2559"/>
    <cellStyle name="Percent 5 2 4 2" xfId="3380"/>
    <cellStyle name="Percent 5 2 5" xfId="2560"/>
    <cellStyle name="Percent 5 2 5 2" xfId="3381"/>
    <cellStyle name="Percent 5 2 6" xfId="2561"/>
    <cellStyle name="Percent 5 2 6 2" xfId="2562"/>
    <cellStyle name="Percent 5 2 7" xfId="3377"/>
    <cellStyle name="Percent 5 3" xfId="2563"/>
    <cellStyle name="Percent 5 3 2" xfId="3382"/>
    <cellStyle name="Percent 5 4" xfId="2564"/>
    <cellStyle name="Percent 5 4 2" xfId="3383"/>
    <cellStyle name="Percent 5 5" xfId="2565"/>
    <cellStyle name="Percent 5 5 2" xfId="3384"/>
    <cellStyle name="Percent 5 6" xfId="3376"/>
    <cellStyle name="Percent 6" xfId="2566"/>
    <cellStyle name="Percent 6 2" xfId="2567"/>
    <cellStyle name="Percent 7" xfId="2568"/>
    <cellStyle name="Percent 7 2" xfId="2569"/>
    <cellStyle name="Percent 7 2 2" xfId="2570"/>
    <cellStyle name="Percent 7 3" xfId="2571"/>
    <cellStyle name="Percent 8" xfId="2572"/>
    <cellStyle name="Percent 8 2" xfId="3385"/>
    <cellStyle name="Percent 8 3" xfId="4375"/>
    <cellStyle name="Percent 9" xfId="2573"/>
    <cellStyle name="Percent 9 2" xfId="2574"/>
    <cellStyle name="PrePop Currency (0)" xfId="2575"/>
    <cellStyle name="PrePop Currency (0) 2" xfId="2576"/>
    <cellStyle name="PrePop Currency (2)" xfId="2577"/>
    <cellStyle name="PrePop Currency (2) 2" xfId="2578"/>
    <cellStyle name="PrePop Units (0)" xfId="2579"/>
    <cellStyle name="PrePop Units (0) 2" xfId="2580"/>
    <cellStyle name="PrePop Units (1)" xfId="2581"/>
    <cellStyle name="PrePop Units (1) 2" xfId="2582"/>
    <cellStyle name="PrePop Units (2)" xfId="2583"/>
    <cellStyle name="PrePop Units (2) 2" xfId="2584"/>
    <cellStyle name="Reset range style to defaults" xfId="2585"/>
    <cellStyle name="RevList" xfId="2586"/>
    <cellStyle name="sbt2" xfId="2587"/>
    <cellStyle name="sbt2 10" xfId="4882"/>
    <cellStyle name="sbt2 11" xfId="5465"/>
    <cellStyle name="sbt2 12" xfId="5633"/>
    <cellStyle name="sbt2 2" xfId="2588"/>
    <cellStyle name="sbt2 2 2" xfId="4377"/>
    <cellStyle name="sbt2 2 3" xfId="5257"/>
    <cellStyle name="sbt2 2 4" xfId="5249"/>
    <cellStyle name="sbt2 3" xfId="3386"/>
    <cellStyle name="sbt2 4" xfId="3407"/>
    <cellStyle name="sbt2 5" xfId="3880"/>
    <cellStyle name="sbt2 6" xfId="4376"/>
    <cellStyle name="sbt2 7" xfId="4758"/>
    <cellStyle name="sbt2 8" xfId="5248"/>
    <cellStyle name="sbt2 9" xfId="4430"/>
    <cellStyle name="subt1" xfId="2589"/>
    <cellStyle name="subt1 2" xfId="2590"/>
    <cellStyle name="subt1 2 2" xfId="4379"/>
    <cellStyle name="subt1 3" xfId="3387"/>
    <cellStyle name="subt1 4" xfId="4378"/>
    <cellStyle name="subt1 5" xfId="4759"/>
    <cellStyle name="Subtotal" xfId="2591"/>
    <cellStyle name="Text Indent A" xfId="2592"/>
    <cellStyle name="Text Indent B" xfId="2593"/>
    <cellStyle name="Text Indent B 2" xfId="2594"/>
    <cellStyle name="Text Indent C" xfId="2595"/>
    <cellStyle name="Text Indent C 2" xfId="2596"/>
    <cellStyle name="TIGA" xfId="2597"/>
    <cellStyle name="Title" xfId="2598" builtinId="15" customBuiltin="1"/>
    <cellStyle name="Title 10" xfId="2599"/>
    <cellStyle name="Title 11" xfId="2600"/>
    <cellStyle name="Title 12" xfId="2601"/>
    <cellStyle name="Title 13" xfId="2602"/>
    <cellStyle name="Title 14" xfId="2603"/>
    <cellStyle name="Title 15" xfId="2604"/>
    <cellStyle name="Title 16" xfId="2605"/>
    <cellStyle name="Title 2" xfId="2606"/>
    <cellStyle name="Title 2 2" xfId="2607"/>
    <cellStyle name="Title 2 3" xfId="2608"/>
    <cellStyle name="Title 3" xfId="2609"/>
    <cellStyle name="Title 4" xfId="2610"/>
    <cellStyle name="Title 5" xfId="2611"/>
    <cellStyle name="Title 6" xfId="2612"/>
    <cellStyle name="Title 7" xfId="2613"/>
    <cellStyle name="Title 8" xfId="2614"/>
    <cellStyle name="Title 9" xfId="2615"/>
    <cellStyle name="Total" xfId="2616" builtinId="25" customBuiltin="1"/>
    <cellStyle name="Total 10" xfId="2617"/>
    <cellStyle name="Total 10 2" xfId="2618"/>
    <cellStyle name="Total 10 2 2" xfId="4380"/>
    <cellStyle name="Total 10 2 3" xfId="5276"/>
    <cellStyle name="Total 10 3" xfId="3724"/>
    <cellStyle name="Total 10 4" xfId="3882"/>
    <cellStyle name="Total 10 5" xfId="5275"/>
    <cellStyle name="Total 10 6" xfId="5311"/>
    <cellStyle name="Total 10 7" xfId="5468"/>
    <cellStyle name="Total 10 8" xfId="5635"/>
    <cellStyle name="Total 11" xfId="2619"/>
    <cellStyle name="Total 11 2" xfId="2620"/>
    <cellStyle name="Total 11 2 2" xfId="4381"/>
    <cellStyle name="Total 11 2 3" xfId="5278"/>
    <cellStyle name="Total 11 3" xfId="3725"/>
    <cellStyle name="Total 11 4" xfId="3883"/>
    <cellStyle name="Total 11 5" xfId="5277"/>
    <cellStyle name="Total 11 6" xfId="4885"/>
    <cellStyle name="Total 11 7" xfId="5469"/>
    <cellStyle name="Total 11 8" xfId="5636"/>
    <cellStyle name="Total 12" xfId="2621"/>
    <cellStyle name="Total 12 2" xfId="2622"/>
    <cellStyle name="Total 12 2 2" xfId="4382"/>
    <cellStyle name="Total 12 2 3" xfId="5280"/>
    <cellStyle name="Total 12 3" xfId="3726"/>
    <cellStyle name="Total 12 4" xfId="3884"/>
    <cellStyle name="Total 12 5" xfId="5279"/>
    <cellStyle name="Total 12 6" xfId="4886"/>
    <cellStyle name="Total 12 7" xfId="5470"/>
    <cellStyle name="Total 12 8" xfId="5637"/>
    <cellStyle name="Total 13" xfId="2623"/>
    <cellStyle name="Total 13 2" xfId="2624"/>
    <cellStyle name="Total 13 2 2" xfId="4383"/>
    <cellStyle name="Total 13 2 3" xfId="5282"/>
    <cellStyle name="Total 13 3" xfId="3727"/>
    <cellStyle name="Total 13 4" xfId="3885"/>
    <cellStyle name="Total 13 5" xfId="5281"/>
    <cellStyle name="Total 13 6" xfId="4887"/>
    <cellStyle name="Total 13 7" xfId="5471"/>
    <cellStyle name="Total 13 8" xfId="5638"/>
    <cellStyle name="Total 14" xfId="2625"/>
    <cellStyle name="Total 14 2" xfId="2626"/>
    <cellStyle name="Total 14 2 2" xfId="4384"/>
    <cellStyle name="Total 14 2 3" xfId="5284"/>
    <cellStyle name="Total 14 3" xfId="3728"/>
    <cellStyle name="Total 14 4" xfId="3886"/>
    <cellStyle name="Total 14 5" xfId="5283"/>
    <cellStyle name="Total 14 6" xfId="4888"/>
    <cellStyle name="Total 14 7" xfId="5472"/>
    <cellStyle name="Total 14 8" xfId="5639"/>
    <cellStyle name="Total 15" xfId="2627"/>
    <cellStyle name="Total 15 2" xfId="2628"/>
    <cellStyle name="Total 15 2 2" xfId="4385"/>
    <cellStyle name="Total 15 2 3" xfId="5286"/>
    <cellStyle name="Total 15 3" xfId="3729"/>
    <cellStyle name="Total 15 4" xfId="3887"/>
    <cellStyle name="Total 15 5" xfId="5285"/>
    <cellStyle name="Total 15 6" xfId="5235"/>
    <cellStyle name="Total 15 7" xfId="5473"/>
    <cellStyle name="Total 15 8" xfId="5640"/>
    <cellStyle name="Total 16" xfId="2629"/>
    <cellStyle name="Total 16 2" xfId="2630"/>
    <cellStyle name="Total 16 2 2" xfId="4386"/>
    <cellStyle name="Total 16 2 3" xfId="5288"/>
    <cellStyle name="Total 16 3" xfId="3730"/>
    <cellStyle name="Total 16 4" xfId="3888"/>
    <cellStyle name="Total 16 5" xfId="5287"/>
    <cellStyle name="Total 16 6" xfId="5236"/>
    <cellStyle name="Total 16 7" xfId="5474"/>
    <cellStyle name="Total 16 8" xfId="5641"/>
    <cellStyle name="Total 17" xfId="3404"/>
    <cellStyle name="Total 18" xfId="3410"/>
    <cellStyle name="Total 19" xfId="5274"/>
    <cellStyle name="Total 2" xfId="2631"/>
    <cellStyle name="Total 2 10" xfId="5642"/>
    <cellStyle name="Total 2 2" xfId="2632"/>
    <cellStyle name="Total 2 2 2" xfId="2633"/>
    <cellStyle name="Total 2 2 2 2" xfId="4387"/>
    <cellStyle name="Total 2 2 2 3" xfId="5291"/>
    <cellStyle name="Total 2 2 3" xfId="3732"/>
    <cellStyle name="Total 2 2 4" xfId="3890"/>
    <cellStyle name="Total 2 2 5" xfId="5290"/>
    <cellStyle name="Total 2 2 6" xfId="5238"/>
    <cellStyle name="Total 2 2 7" xfId="5476"/>
    <cellStyle name="Total 2 2 8" xfId="5643"/>
    <cellStyle name="Total 2 3" xfId="2634"/>
    <cellStyle name="Total 2 3 2" xfId="2635"/>
    <cellStyle name="Total 2 3 2 2" xfId="4388"/>
    <cellStyle name="Total 2 3 2 3" xfId="5293"/>
    <cellStyle name="Total 2 3 3" xfId="3733"/>
    <cellStyle name="Total 2 3 4" xfId="3891"/>
    <cellStyle name="Total 2 3 5" xfId="5292"/>
    <cellStyle name="Total 2 3 6" xfId="5239"/>
    <cellStyle name="Total 2 3 7" xfId="5477"/>
    <cellStyle name="Total 2 3 8" xfId="5644"/>
    <cellStyle name="Total 2 4" xfId="2636"/>
    <cellStyle name="Total 2 4 2" xfId="4389"/>
    <cellStyle name="Total 2 4 3" xfId="5294"/>
    <cellStyle name="Total 2 5" xfId="3731"/>
    <cellStyle name="Total 2 6" xfId="3889"/>
    <cellStyle name="Total 2 7" xfId="5289"/>
    <cellStyle name="Total 2 8" xfId="5237"/>
    <cellStyle name="Total 2 9" xfId="5475"/>
    <cellStyle name="Total 20" xfId="5254"/>
    <cellStyle name="Total 21" xfId="5309"/>
    <cellStyle name="Total 22" xfId="5462"/>
    <cellStyle name="Total 3" xfId="2637"/>
    <cellStyle name="Total 3 2" xfId="2638"/>
    <cellStyle name="Total 3 2 2" xfId="4390"/>
    <cellStyle name="Total 3 2 3" xfId="5296"/>
    <cellStyle name="Total 3 3" xfId="3734"/>
    <cellStyle name="Total 3 4" xfId="3892"/>
    <cellStyle name="Total 3 5" xfId="5295"/>
    <cellStyle name="Total 3 6" xfId="5240"/>
    <cellStyle name="Total 3 7" xfId="5478"/>
    <cellStyle name="Total 3 8" xfId="5645"/>
    <cellStyle name="Total 4" xfId="2639"/>
    <cellStyle name="Total 4 2" xfId="2640"/>
    <cellStyle name="Total 4 2 2" xfId="4391"/>
    <cellStyle name="Total 4 2 3" xfId="5298"/>
    <cellStyle name="Total 4 3" xfId="3735"/>
    <cellStyle name="Total 4 4" xfId="3893"/>
    <cellStyle name="Total 4 5" xfId="5297"/>
    <cellStyle name="Total 4 6" xfId="5241"/>
    <cellStyle name="Total 4 7" xfId="5479"/>
    <cellStyle name="Total 4 8" xfId="5646"/>
    <cellStyle name="Total 5" xfId="2641"/>
    <cellStyle name="Total 5 2" xfId="2642"/>
    <cellStyle name="Total 5 2 2" xfId="4392"/>
    <cellStyle name="Total 5 2 3" xfId="5300"/>
    <cellStyle name="Total 5 3" xfId="3736"/>
    <cellStyle name="Total 5 4" xfId="3894"/>
    <cellStyle name="Total 5 5" xfId="5299"/>
    <cellStyle name="Total 5 6" xfId="5242"/>
    <cellStyle name="Total 5 7" xfId="5488"/>
    <cellStyle name="Total 5 8" xfId="5647"/>
    <cellStyle name="Total 6" xfId="2643"/>
    <cellStyle name="Total 6 2" xfId="2644"/>
    <cellStyle name="Total 6 2 2" xfId="4393"/>
    <cellStyle name="Total 6 2 3" xfId="5302"/>
    <cellStyle name="Total 6 3" xfId="3737"/>
    <cellStyle name="Total 6 4" xfId="3895"/>
    <cellStyle name="Total 6 5" xfId="5301"/>
    <cellStyle name="Total 6 6" xfId="5317"/>
    <cellStyle name="Total 6 7" xfId="5489"/>
    <cellStyle name="Total 6 8" xfId="5648"/>
    <cellStyle name="Total 7" xfId="2645"/>
    <cellStyle name="Total 7 2" xfId="2646"/>
    <cellStyle name="Total 7 2 2" xfId="4394"/>
    <cellStyle name="Total 7 2 3" xfId="5304"/>
    <cellStyle name="Total 7 3" xfId="3738"/>
    <cellStyle name="Total 7 4" xfId="3896"/>
    <cellStyle name="Total 7 5" xfId="5303"/>
    <cellStyle name="Total 7 6" xfId="5243"/>
    <cellStyle name="Total 7 7" xfId="5490"/>
    <cellStyle name="Total 7 8" xfId="5649"/>
    <cellStyle name="Total 8" xfId="2647"/>
    <cellStyle name="Total 8 2" xfId="2648"/>
    <cellStyle name="Total 8 2 2" xfId="4395"/>
    <cellStyle name="Total 8 2 3" xfId="5306"/>
    <cellStyle name="Total 8 3" xfId="3739"/>
    <cellStyle name="Total 8 4" xfId="3897"/>
    <cellStyle name="Total 8 5" xfId="5305"/>
    <cellStyle name="Total 8 6" xfId="5244"/>
    <cellStyle name="Total 8 7" xfId="5491"/>
    <cellStyle name="Total 8 8" xfId="5650"/>
    <cellStyle name="Total 9" xfId="2649"/>
    <cellStyle name="Total 9 2" xfId="2650"/>
    <cellStyle name="Total 9 2 2" xfId="4396"/>
    <cellStyle name="Total 9 2 3" xfId="5308"/>
    <cellStyle name="Total 9 3" xfId="3740"/>
    <cellStyle name="Total 9 4" xfId="3898"/>
    <cellStyle name="Total 9 5" xfId="5307"/>
    <cellStyle name="Total 9 6" xfId="5245"/>
    <cellStyle name="Total 9 7" xfId="5492"/>
    <cellStyle name="Total 9 8" xfId="5651"/>
    <cellStyle name="Warning Text" xfId="2651" builtinId="11" customBuiltin="1"/>
    <cellStyle name="Warning Text 10" xfId="2652"/>
    <cellStyle name="Warning Text 11" xfId="2653"/>
    <cellStyle name="Warning Text 12" xfId="2654"/>
    <cellStyle name="Warning Text 13" xfId="2655"/>
    <cellStyle name="Warning Text 14" xfId="2656"/>
    <cellStyle name="Warning Text 15" xfId="2657"/>
    <cellStyle name="Warning Text 16" xfId="2658"/>
    <cellStyle name="Warning Text 2" xfId="2659"/>
    <cellStyle name="Warning Text 2 2" xfId="2660"/>
    <cellStyle name="Warning Text 2 3" xfId="2661"/>
    <cellStyle name="Warning Text 3" xfId="2662"/>
    <cellStyle name="Warning Text 4" xfId="2663"/>
    <cellStyle name="Warning Text 5" xfId="2664"/>
    <cellStyle name="Warning Text 6" xfId="2665"/>
    <cellStyle name="Warning Text 7" xfId="2666"/>
    <cellStyle name="Warning Text 8" xfId="2667"/>
    <cellStyle name="Warning Text 9" xfId="2668"/>
  </cellStyles>
  <dxfs count="5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0066"/>
      <color rgb="FFFF6699"/>
      <color rgb="FFCCFF66"/>
      <color rgb="FFFFFF99"/>
      <color rgb="FF33CCFF"/>
      <color rgb="FFFFCC99"/>
      <color rgb="FFFFFFCC"/>
      <color rgb="FFCCFF99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66" Type="http://schemas.openxmlformats.org/officeDocument/2006/relationships/externalLink" Target="externalLinks/externalLink53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87" Type="http://schemas.openxmlformats.org/officeDocument/2006/relationships/externalLink" Target="externalLinks/externalLink74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56" Type="http://schemas.openxmlformats.org/officeDocument/2006/relationships/externalLink" Target="externalLinks/externalLink43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46" Type="http://schemas.openxmlformats.org/officeDocument/2006/relationships/externalLink" Target="externalLinks/externalLink33.xml"/><Relationship Id="rId59" Type="http://schemas.openxmlformats.org/officeDocument/2006/relationships/externalLink" Target="externalLinks/externalLink46.xml"/><Relationship Id="rId67" Type="http://schemas.openxmlformats.org/officeDocument/2006/relationships/externalLink" Target="externalLinks/externalLink54.xml"/><Relationship Id="rId103" Type="http://schemas.openxmlformats.org/officeDocument/2006/relationships/externalLink" Target="externalLinks/externalLink90.xml"/><Relationship Id="rId108" Type="http://schemas.openxmlformats.org/officeDocument/2006/relationships/sharedStrings" Target="sharedStrings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54" Type="http://schemas.openxmlformats.org/officeDocument/2006/relationships/externalLink" Target="externalLinks/externalLink41.xml"/><Relationship Id="rId62" Type="http://schemas.openxmlformats.org/officeDocument/2006/relationships/externalLink" Target="externalLinks/externalLink49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percentStacked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val>
            <c:numRef>
              <c:f>KKO!$K$20:$L$20</c:f>
              <c:numCache>
                <c:formatCode>0%</c:formatCode>
                <c:ptCount val="2"/>
                <c:pt idx="0">
                  <c:v>0.6399999999999999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/>
        <c:gapWidth val="0"/>
        <c:overlap val="100"/>
        <c:axId val="185463936"/>
        <c:axId val="185465472"/>
      </c:barChart>
      <c:catAx>
        <c:axId val="185463936"/>
        <c:scaling>
          <c:orientation val="minMax"/>
        </c:scaling>
        <c:delete val="1"/>
        <c:axPos val="b"/>
        <c:majorTickMark val="none"/>
        <c:tickLblPos val="nextTo"/>
        <c:crossAx val="185465472"/>
        <c:crosses val="autoZero"/>
        <c:auto val="1"/>
        <c:lblAlgn val="ctr"/>
        <c:lblOffset val="100"/>
      </c:catAx>
      <c:valAx>
        <c:axId val="185465472"/>
        <c:scaling>
          <c:orientation val="minMax"/>
        </c:scaling>
        <c:delete val="1"/>
        <c:axPos val="l"/>
        <c:numFmt formatCode="0%" sourceLinked="1"/>
        <c:majorTickMark val="none"/>
        <c:tickLblPos val="nextTo"/>
        <c:crossAx val="1854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percentStacked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/>
        <c:gapWidth val="0"/>
        <c:overlap val="100"/>
        <c:axId val="231967744"/>
        <c:axId val="231998208"/>
      </c:barChart>
      <c:catAx>
        <c:axId val="231967744"/>
        <c:scaling>
          <c:orientation val="minMax"/>
        </c:scaling>
        <c:delete val="1"/>
        <c:axPos val="b"/>
        <c:majorTickMark val="none"/>
        <c:tickLblPos val="nextTo"/>
        <c:crossAx val="231998208"/>
        <c:crosses val="autoZero"/>
        <c:auto val="1"/>
        <c:lblAlgn val="ctr"/>
        <c:lblOffset val="100"/>
      </c:catAx>
      <c:valAx>
        <c:axId val="231998208"/>
        <c:scaling>
          <c:orientation val="minMax"/>
        </c:scaling>
        <c:delete val="1"/>
        <c:axPos val="l"/>
        <c:numFmt formatCode="0%" sourceLinked="1"/>
        <c:majorTickMark val="none"/>
        <c:tickLblPos val="nextTo"/>
        <c:crossAx val="2319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5" Type="http://schemas.openxmlformats.org/officeDocument/2006/relationships/image" Target="../media/image10.jpeg"/><Relationship Id="rId4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xmlns="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346363</xdr:colOff>
      <xdr:row>9</xdr:row>
      <xdr:rowOff>0</xdr:rowOff>
    </xdr:from>
    <xdr:to>
      <xdr:col>16</xdr:col>
      <xdr:colOff>155863</xdr:colOff>
      <xdr:row>49</xdr:row>
      <xdr:rowOff>61286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B7808C94-7413-FBE0-37E5-233F9D864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9227" y="1558636"/>
          <a:ext cx="5870863" cy="629583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xmlns="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xmlns="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xmlns="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xmlns="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xmlns="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xmlns="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xmlns="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xmlns="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xmlns="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xmlns="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xmlns="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xmlns="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xmlns="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xmlns="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xmlns="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xmlns="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xmlns="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xmlns="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xmlns="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xmlns="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297092E3-D8E5-40B1-A164-C05DD6900001}"/>
            </a:ext>
          </a:extLst>
        </xdr:cNvPr>
        <xdr:cNvGrpSpPr/>
      </xdr:nvGrpSpPr>
      <xdr:grpSpPr>
        <a:xfrm>
          <a:off x="13469486" y="14651816"/>
          <a:ext cx="6632467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xmlns="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xmlns="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xmlns="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49789</xdr:colOff>
      <xdr:row>3</xdr:row>
      <xdr:rowOff>38966</xdr:rowOff>
    </xdr:from>
    <xdr:to>
      <xdr:col>21</xdr:col>
      <xdr:colOff>16452</xdr:colOff>
      <xdr:row>5</xdr:row>
      <xdr:rowOff>142251</xdr:rowOff>
    </xdr:to>
    <xdr:pic>
      <xdr:nvPicPr>
        <xdr:cNvPr id="2" name="Picture 624" descr="c.jpg">
          <a:extLst>
            <a:ext uri="{FF2B5EF4-FFF2-40B4-BE49-F238E27FC236}">
              <a16:creationId xmlns:a16="http://schemas.microsoft.com/office/drawing/2014/main" xmlns="" id="{E03A80BC-69EA-44AC-94BF-A71C5B54F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297698" y="610466"/>
          <a:ext cx="468890" cy="5189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17089</xdr:colOff>
      <xdr:row>22</xdr:row>
      <xdr:rowOff>140075</xdr:rowOff>
    </xdr:from>
    <xdr:to>
      <xdr:col>15</xdr:col>
      <xdr:colOff>267619</xdr:colOff>
      <xdr:row>26</xdr:row>
      <xdr:rowOff>184100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3B7E8F48-2172-4ECE-B897-3B3CA1C15D3F}"/>
            </a:ext>
          </a:extLst>
        </xdr:cNvPr>
        <xdr:cNvCxnSpPr/>
      </xdr:nvCxnSpPr>
      <xdr:spPr>
        <a:xfrm flipV="1">
          <a:off x="3779464" y="4307263"/>
          <a:ext cx="5965530" cy="806025"/>
        </a:xfrm>
        <a:prstGeom prst="line">
          <a:avLst/>
        </a:prstGeom>
        <a:ln w="2794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17088</xdr:colOff>
      <xdr:row>22</xdr:row>
      <xdr:rowOff>140075</xdr:rowOff>
    </xdr:from>
    <xdr:to>
      <xdr:col>15</xdr:col>
      <xdr:colOff>222796</xdr:colOff>
      <xdr:row>26</xdr:row>
      <xdr:rowOff>150481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BC4EE9DE-BEF6-47B3-8073-86EBC8AA2299}"/>
            </a:ext>
          </a:extLst>
        </xdr:cNvPr>
        <xdr:cNvCxnSpPr/>
      </xdr:nvCxnSpPr>
      <xdr:spPr>
        <a:xfrm flipH="1">
          <a:off x="3779463" y="4307263"/>
          <a:ext cx="5920708" cy="772406"/>
        </a:xfrm>
        <a:prstGeom prst="line">
          <a:avLst/>
        </a:prstGeom>
        <a:ln w="254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484959</xdr:colOff>
      <xdr:row>27</xdr:row>
      <xdr:rowOff>172352</xdr:rowOff>
    </xdr:from>
    <xdr:to>
      <xdr:col>13</xdr:col>
      <xdr:colOff>343302</xdr:colOff>
      <xdr:row>40</xdr:row>
      <xdr:rowOff>76125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FDDD7A93-6BF7-47C4-98D2-5038B51ECA73}"/>
            </a:ext>
          </a:extLst>
        </xdr:cNvPr>
        <xdr:cNvSpPr/>
      </xdr:nvSpPr>
      <xdr:spPr>
        <a:xfrm rot="20857991">
          <a:off x="3665481" y="5506352"/>
          <a:ext cx="2343125" cy="2487947"/>
        </a:xfrm>
        <a:prstGeom prst="rect">
          <a:avLst/>
        </a:prstGeom>
        <a:ln w="31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D" sz="600" b="1">
              <a:solidFill>
                <a:srgbClr val="FF0000"/>
              </a:solidFill>
            </a:rPr>
            <a:t>PONPES CAHAYA TASBIH</a:t>
          </a:r>
        </a:p>
      </xdr:txBody>
    </xdr:sp>
    <xdr:clientData/>
  </xdr:twoCellAnchor>
  <xdr:twoCellAnchor>
    <xdr:from>
      <xdr:col>11</xdr:col>
      <xdr:colOff>268074</xdr:colOff>
      <xdr:row>26</xdr:row>
      <xdr:rowOff>148494</xdr:rowOff>
    </xdr:from>
    <xdr:to>
      <xdr:col>11</xdr:col>
      <xdr:colOff>416674</xdr:colOff>
      <xdr:row>27</xdr:row>
      <xdr:rowOff>101758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xmlns="" id="{BD908C29-9CDF-417F-A3F7-0470591EB9E0}"/>
            </a:ext>
          </a:extLst>
        </xdr:cNvPr>
        <xdr:cNvSpPr/>
      </xdr:nvSpPr>
      <xdr:spPr>
        <a:xfrm>
          <a:off x="6887949" y="5077682"/>
          <a:ext cx="148600" cy="143764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393283</xdr:colOff>
      <xdr:row>26</xdr:row>
      <xdr:rowOff>108063</xdr:rowOff>
    </xdr:from>
    <xdr:to>
      <xdr:col>11</xdr:col>
      <xdr:colOff>511708</xdr:colOff>
      <xdr:row>27</xdr:row>
      <xdr:rowOff>51641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xmlns="" id="{E602687F-52E1-4D48-AFF4-FAC176EFAD11}"/>
            </a:ext>
          </a:extLst>
        </xdr:cNvPr>
        <xdr:cNvGrpSpPr/>
      </xdr:nvGrpSpPr>
      <xdr:grpSpPr>
        <a:xfrm rot="19846558">
          <a:off x="5041483" y="5270613"/>
          <a:ext cx="99375" cy="143603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xmlns="" id="{7C288DDA-9550-FDCD-DEF3-6C667939FB44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xmlns="" id="{639F364C-48FD-F062-8166-DFE94BAD10D4}"/>
              </a:ext>
            </a:extLst>
          </xdr:cNvPr>
          <xdr:cNvCxnSpPr>
            <a:stCxn id="8" idx="1"/>
            <a:endCxn id="8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xmlns="" id="{FB7F0453-41E8-931B-683B-3016DC45E1F8}"/>
              </a:ext>
            </a:extLst>
          </xdr:cNvPr>
          <xdr:cNvCxnSpPr>
            <a:stCxn id="8" idx="3"/>
            <a:endCxn id="8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162279</xdr:colOff>
      <xdr:row>18</xdr:row>
      <xdr:rowOff>152707</xdr:rowOff>
    </xdr:from>
    <xdr:to>
      <xdr:col>11</xdr:col>
      <xdr:colOff>466725</xdr:colOff>
      <xdr:row>26</xdr:row>
      <xdr:rowOff>28575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81243E62-3147-4B06-B672-4263649C85E0}"/>
            </a:ext>
          </a:extLst>
        </xdr:cNvPr>
        <xdr:cNvSpPr txBox="1"/>
      </xdr:nvSpPr>
      <xdr:spPr>
        <a:xfrm>
          <a:off x="4315179" y="3715057"/>
          <a:ext cx="799746" cy="1476068"/>
        </a:xfrm>
        <a:prstGeom prst="rect">
          <a:avLst/>
        </a:prstGeom>
        <a:solidFill>
          <a:schemeClr val="bg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>
              <a:solidFill>
                <a:schemeClr val="tx1"/>
              </a:solidFill>
            </a:rPr>
            <a:t>KDS</a:t>
          </a:r>
          <a:r>
            <a:rPr lang="en-US" sz="800" b="1" baseline="0">
              <a:solidFill>
                <a:schemeClr val="tx1"/>
              </a:solidFill>
            </a:rPr>
            <a:t> 03- K3/....</a:t>
          </a:r>
          <a:endParaRPr lang="en-US" sz="800" b="1">
            <a:solidFill>
              <a:schemeClr val="tx1"/>
            </a:solidFill>
          </a:endParaRPr>
        </a:p>
        <a:p>
          <a:pPr algn="ctr"/>
          <a:r>
            <a:rPr lang="en-US" sz="800">
              <a:solidFill>
                <a:schemeClr val="tx1"/>
              </a:solidFill>
            </a:rPr>
            <a:t>DC</a:t>
          </a:r>
          <a:r>
            <a:rPr lang="en-US" sz="800" baseline="0">
              <a:solidFill>
                <a:schemeClr val="tx1"/>
              </a:solidFill>
            </a:rPr>
            <a:t> KDS 03 -KDS 16</a:t>
          </a:r>
        </a:p>
        <a:p>
          <a:pPr algn="ctr"/>
          <a:endParaRPr lang="en-US" sz="800" baseline="0">
            <a:solidFill>
              <a:schemeClr val="tx1"/>
            </a:solidFill>
          </a:endParaRPr>
        </a:p>
        <a:p>
          <a:pPr algn="ctr"/>
          <a:endParaRPr lang="en-US" sz="800">
            <a:solidFill>
              <a:schemeClr val="tx1"/>
            </a:solidFill>
          </a:endParaRPr>
        </a:p>
        <a:p>
          <a:pPr algn="l"/>
          <a:r>
            <a:rPr lang="en-US" sz="800">
              <a:solidFill>
                <a:schemeClr val="tx1"/>
              </a:solidFill>
            </a:rPr>
            <a:t>C12 20</a:t>
          </a:r>
          <a:r>
            <a:rPr lang="en-US" sz="800" baseline="0">
              <a:solidFill>
                <a:schemeClr val="tx1"/>
              </a:solidFill>
            </a:rPr>
            <a:t>0 DAN</a:t>
          </a:r>
        </a:p>
        <a:p>
          <a:pPr algn="l"/>
          <a:r>
            <a:rPr lang="en-US" sz="800" baseline="0">
              <a:solidFill>
                <a:schemeClr val="tx1"/>
              </a:solidFill>
            </a:rPr>
            <a:t>1 CJ5-T</a:t>
          </a:r>
        </a:p>
        <a:p>
          <a:pPr algn="l"/>
          <a:r>
            <a:rPr lang="en-US" sz="800" baseline="0">
              <a:solidFill>
                <a:schemeClr val="tx1"/>
              </a:solidFill>
            </a:rPr>
            <a:t>1 CG-312A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TRF 3P 100 KVA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CJ6-T</a:t>
          </a:r>
          <a:endParaRPr lang="en-US" sz="800">
            <a:solidFill>
              <a:srgbClr val="FF0000"/>
            </a:solidFill>
            <a:effectLst/>
          </a:endParaRPr>
        </a:p>
        <a:p>
          <a:pPr algn="l"/>
          <a:endParaRPr lang="en-US" sz="8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619724</xdr:colOff>
      <xdr:row>25</xdr:row>
      <xdr:rowOff>39543</xdr:rowOff>
    </xdr:from>
    <xdr:to>
      <xdr:col>15</xdr:col>
      <xdr:colOff>46104</xdr:colOff>
      <xdr:row>28</xdr:row>
      <xdr:rowOff>188323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xmlns="" id="{BADB213C-DAD0-47A8-82F8-214A38A0E4B4}"/>
            </a:ext>
          </a:extLst>
        </xdr:cNvPr>
        <xdr:cNvCxnSpPr/>
      </xdr:nvCxnSpPr>
      <xdr:spPr>
        <a:xfrm flipV="1">
          <a:off x="4382099" y="4778231"/>
          <a:ext cx="5141380" cy="72028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477723</xdr:colOff>
      <xdr:row>27</xdr:row>
      <xdr:rowOff>29684</xdr:rowOff>
    </xdr:from>
    <xdr:to>
      <xdr:col>12</xdr:col>
      <xdr:colOff>390323</xdr:colOff>
      <xdr:row>27</xdr:row>
      <xdr:rowOff>42581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xmlns="" id="{CB6A9472-C62A-4594-B3BE-3E88FD0D4E62}"/>
            </a:ext>
          </a:extLst>
        </xdr:cNvPr>
        <xdr:cNvCxnSpPr>
          <a:stCxn id="8" idx="4"/>
          <a:endCxn id="25" idx="0"/>
        </xdr:cNvCxnSpPr>
      </xdr:nvCxnSpPr>
      <xdr:spPr>
        <a:xfrm flipV="1">
          <a:off x="5149114" y="5363684"/>
          <a:ext cx="409557" cy="1289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21089</xdr:colOff>
      <xdr:row>24</xdr:row>
      <xdr:rowOff>90450</xdr:rowOff>
    </xdr:from>
    <xdr:to>
      <xdr:col>15</xdr:col>
      <xdr:colOff>146317</xdr:colOff>
      <xdr:row>25</xdr:row>
      <xdr:rowOff>34028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xmlns="" id="{6DA54930-33EF-41F2-8D09-4E94C2606B19}"/>
            </a:ext>
          </a:extLst>
        </xdr:cNvPr>
        <xdr:cNvGrpSpPr/>
      </xdr:nvGrpSpPr>
      <xdr:grpSpPr>
        <a:xfrm rot="19846558">
          <a:off x="6650489" y="4852950"/>
          <a:ext cx="125228" cy="143603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xmlns="" id="{5A2B144F-DEF5-6CEC-3D8A-C3FC1A83A38F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xmlns="" id="{FC60FD93-FA18-8A3E-8B54-E107E05467C5}"/>
              </a:ext>
            </a:extLst>
          </xdr:cNvPr>
          <xdr:cNvCxnSpPr>
            <a:stCxn id="20" idx="1"/>
            <a:endCxn id="20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xmlns="" id="{4CE74126-1D43-9F66-7878-872369D8EBD8}"/>
              </a:ext>
            </a:extLst>
          </xdr:cNvPr>
          <xdr:cNvCxnSpPr>
            <a:stCxn id="20" idx="3"/>
            <a:endCxn id="20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454558</xdr:colOff>
      <xdr:row>26</xdr:row>
      <xdr:rowOff>131922</xdr:rowOff>
    </xdr:from>
    <xdr:to>
      <xdr:col>12</xdr:col>
      <xdr:colOff>359435</xdr:colOff>
      <xdr:row>27</xdr:row>
      <xdr:rowOff>130903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AFD783FE-923B-4486-ACE3-C3FBB8F9D488}"/>
            </a:ext>
          </a:extLst>
        </xdr:cNvPr>
        <xdr:cNvSpPr txBox="1"/>
      </xdr:nvSpPr>
      <xdr:spPr>
        <a:xfrm rot="291718">
          <a:off x="5125949" y="5267139"/>
          <a:ext cx="401834" cy="1977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>
              <a:solidFill>
                <a:srgbClr val="FF0000"/>
              </a:solidFill>
            </a:rPr>
            <a:t>////</a:t>
          </a:r>
          <a:endParaRPr lang="en-US" sz="800" baseline="0">
            <a:solidFill>
              <a:srgbClr val="FF0000"/>
            </a:solidFill>
          </a:endParaRPr>
        </a:p>
        <a:p>
          <a:pPr algn="ctr"/>
          <a:endParaRPr lang="en-US" sz="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570579</xdr:colOff>
      <xdr:row>24</xdr:row>
      <xdr:rowOff>146479</xdr:rowOff>
    </xdr:from>
    <xdr:to>
      <xdr:col>14</xdr:col>
      <xdr:colOff>711334</xdr:colOff>
      <xdr:row>28</xdr:row>
      <xdr:rowOff>104760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xmlns="" id="{5C36F6C8-9417-4CC8-8EFB-9487E47AD4AE}"/>
            </a:ext>
          </a:extLst>
        </xdr:cNvPr>
        <xdr:cNvCxnSpPr/>
      </xdr:nvCxnSpPr>
      <xdr:spPr>
        <a:xfrm flipV="1">
          <a:off x="4332954" y="4694667"/>
          <a:ext cx="5141380" cy="72028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292607</xdr:colOff>
      <xdr:row>27</xdr:row>
      <xdr:rowOff>25846</xdr:rowOff>
    </xdr:from>
    <xdr:to>
      <xdr:col>13</xdr:col>
      <xdr:colOff>61369</xdr:colOff>
      <xdr:row>28</xdr:row>
      <xdr:rowOff>152693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xmlns="" id="{CACA42DD-697C-4E78-8A37-DBD6D2EEF50F}"/>
            </a:ext>
          </a:extLst>
        </xdr:cNvPr>
        <xdr:cNvSpPr/>
      </xdr:nvSpPr>
      <xdr:spPr>
        <a:xfrm rot="20852095">
          <a:off x="5460955" y="5359846"/>
          <a:ext cx="265718" cy="325630"/>
        </a:xfrm>
        <a:prstGeom prst="rect">
          <a:avLst/>
        </a:prstGeom>
        <a:ln w="31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ID" sz="8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206450</xdr:colOff>
      <xdr:row>26</xdr:row>
      <xdr:rowOff>87574</xdr:rowOff>
    </xdr:from>
    <xdr:to>
      <xdr:col>14</xdr:col>
      <xdr:colOff>347868</xdr:colOff>
      <xdr:row>28</xdr:row>
      <xdr:rowOff>76829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xmlns="" id="{9F59143C-50C6-46A7-91DB-CE0C0AD5CD1E}"/>
            </a:ext>
          </a:extLst>
        </xdr:cNvPr>
        <xdr:cNvSpPr txBox="1"/>
      </xdr:nvSpPr>
      <xdr:spPr>
        <a:xfrm>
          <a:off x="5374798" y="5222791"/>
          <a:ext cx="1135331" cy="3868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>
              <a:solidFill>
                <a:srgbClr val="FF0000"/>
              </a:solidFill>
            </a:rPr>
            <a:t>NFA2X </a:t>
          </a:r>
          <a:r>
            <a:rPr lang="en-US" sz="800" baseline="0">
              <a:solidFill>
                <a:srgbClr val="FF0000"/>
              </a:solidFill>
            </a:rPr>
            <a:t> 4X70</a:t>
          </a:r>
        </a:p>
        <a:p>
          <a:pPr algn="ctr"/>
          <a:r>
            <a:rPr lang="en-US" sz="800">
              <a:solidFill>
                <a:srgbClr val="FF0000"/>
              </a:solidFill>
            </a:rPr>
            <a:t>------------60</a:t>
          </a:r>
          <a:r>
            <a:rPr lang="en-US" sz="800" baseline="0">
              <a:solidFill>
                <a:srgbClr val="FF0000"/>
              </a:solidFill>
            </a:rPr>
            <a:t> M------------</a:t>
          </a:r>
          <a:endParaRPr lang="en-US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9525</xdr:colOff>
      <xdr:row>25</xdr:row>
      <xdr:rowOff>171450</xdr:rowOff>
    </xdr:from>
    <xdr:to>
      <xdr:col>12</xdr:col>
      <xdr:colOff>158125</xdr:colOff>
      <xdr:row>26</xdr:row>
      <xdr:rowOff>124714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xmlns="" id="{F32C13D1-9608-4BAB-A111-5FFD9B49C182}"/>
            </a:ext>
          </a:extLst>
        </xdr:cNvPr>
        <xdr:cNvSpPr/>
      </xdr:nvSpPr>
      <xdr:spPr>
        <a:xfrm>
          <a:off x="5153025" y="5133975"/>
          <a:ext cx="148600" cy="153289"/>
        </a:xfrm>
        <a:prstGeom prst="triangle">
          <a:avLst/>
        </a:prstGeom>
        <a:solidFill>
          <a:schemeClr val="tx1">
            <a:lumMod val="95000"/>
            <a:lumOff val="5000"/>
          </a:schemeClr>
        </a:solidFill>
        <a:ln w="31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474480</xdr:colOff>
      <xdr:row>28</xdr:row>
      <xdr:rowOff>178481</xdr:rowOff>
    </xdr:from>
    <xdr:to>
      <xdr:col>13</xdr:col>
      <xdr:colOff>307895</xdr:colOff>
      <xdr:row>38</xdr:row>
      <xdr:rowOff>127982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xmlns="" id="{2E7DCE0C-5A10-4D21-99F9-3DE247483CAF}"/>
            </a:ext>
          </a:extLst>
        </xdr:cNvPr>
        <xdr:cNvSpPr/>
      </xdr:nvSpPr>
      <xdr:spPr>
        <a:xfrm rot="20852095">
          <a:off x="5642828" y="5711264"/>
          <a:ext cx="330371" cy="1937327"/>
        </a:xfrm>
        <a:prstGeom prst="rect">
          <a:avLst/>
        </a:prstGeom>
        <a:ln w="31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ID" sz="8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16620</xdr:colOff>
      <xdr:row>29</xdr:row>
      <xdr:rowOff>77252</xdr:rowOff>
    </xdr:from>
    <xdr:to>
      <xdr:col>9</xdr:col>
      <xdr:colOff>346991</xdr:colOff>
      <xdr:row>37</xdr:row>
      <xdr:rowOff>194566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2F5DBC1E-CA5B-46FC-BCC6-3301D8ACB79A}"/>
            </a:ext>
          </a:extLst>
        </xdr:cNvPr>
        <xdr:cNvSpPr/>
      </xdr:nvSpPr>
      <xdr:spPr>
        <a:xfrm rot="20852095">
          <a:off x="3694098" y="5808817"/>
          <a:ext cx="330371" cy="1707575"/>
        </a:xfrm>
        <a:prstGeom prst="rect">
          <a:avLst/>
        </a:prstGeom>
        <a:ln w="31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ID" sz="8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273327</xdr:colOff>
      <xdr:row>28</xdr:row>
      <xdr:rowOff>16566</xdr:rowOff>
    </xdr:from>
    <xdr:to>
      <xdr:col>8</xdr:col>
      <xdr:colOff>398555</xdr:colOff>
      <xdr:row>28</xdr:row>
      <xdr:rowOff>158927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xmlns="" id="{9D3229E4-C476-44F5-B55C-120ADBC7DE01}"/>
            </a:ext>
          </a:extLst>
        </xdr:cNvPr>
        <xdr:cNvGrpSpPr/>
      </xdr:nvGrpSpPr>
      <xdr:grpSpPr>
        <a:xfrm rot="19846558">
          <a:off x="3435627" y="5579166"/>
          <a:ext cx="125228" cy="142361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36" name="Oval 35">
            <a:extLst>
              <a:ext uri="{FF2B5EF4-FFF2-40B4-BE49-F238E27FC236}">
                <a16:creationId xmlns:a16="http://schemas.microsoft.com/office/drawing/2014/main" xmlns="" id="{8602F6B2-77AD-C7FE-3020-2BA8E107F331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xmlns="" id="{305C5B85-4558-4828-7E5E-283CBB91A3F7}"/>
              </a:ext>
            </a:extLst>
          </xdr:cNvPr>
          <xdr:cNvCxnSpPr>
            <a:stCxn id="36" idx="1"/>
            <a:endCxn id="36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xmlns="" id="{62E6AD2B-25D6-F9E6-A3FB-4CA65BEA5A6B}"/>
              </a:ext>
            </a:extLst>
          </xdr:cNvPr>
          <xdr:cNvCxnSpPr>
            <a:stCxn id="36" idx="3"/>
            <a:endCxn id="36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363289</xdr:colOff>
      <xdr:row>38</xdr:row>
      <xdr:rowOff>17709</xdr:rowOff>
    </xdr:from>
    <xdr:to>
      <xdr:col>13</xdr:col>
      <xdr:colOff>83038</xdr:colOff>
      <xdr:row>39</xdr:row>
      <xdr:rowOff>149298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xmlns="" id="{F3838B9F-7CF6-4265-89D2-0326380F359C}"/>
            </a:ext>
          </a:extLst>
        </xdr:cNvPr>
        <xdr:cNvSpPr/>
      </xdr:nvSpPr>
      <xdr:spPr>
        <a:xfrm rot="4667396">
          <a:off x="4729369" y="6849716"/>
          <a:ext cx="330371" cy="1707575"/>
        </a:xfrm>
        <a:prstGeom prst="rect">
          <a:avLst/>
        </a:prstGeom>
        <a:ln w="31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ID" sz="800" b="1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FA4EEDD-1A9C-4CFA-8B1C-7A0119D97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19704477">
          <a:off x="14679523" y="9228862"/>
          <a:ext cx="1505112" cy="1009221"/>
        </a:xfrm>
        <a:prstGeom prst="rect">
          <a:avLst/>
        </a:prstGeom>
      </xdr:spPr>
    </xdr:pic>
    <xdr:clientData/>
  </xdr:twoCellAnchor>
  <xdr:twoCellAnchor>
    <xdr:from>
      <xdr:col>13</xdr:col>
      <xdr:colOff>259773</xdr:colOff>
      <xdr:row>29</xdr:row>
      <xdr:rowOff>69273</xdr:rowOff>
    </xdr:from>
    <xdr:to>
      <xdr:col>14</xdr:col>
      <xdr:colOff>329046</xdr:colOff>
      <xdr:row>29</xdr:row>
      <xdr:rowOff>69273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51863677-957A-C8D3-0A9B-478F80F71112}"/>
            </a:ext>
          </a:extLst>
        </xdr:cNvPr>
        <xdr:cNvCxnSpPr/>
      </xdr:nvCxnSpPr>
      <xdr:spPr>
        <a:xfrm flipH="1">
          <a:off x="6823364" y="4554682"/>
          <a:ext cx="675409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536863</xdr:colOff>
      <xdr:row>28</xdr:row>
      <xdr:rowOff>86592</xdr:rowOff>
    </xdr:from>
    <xdr:to>
      <xdr:col>13</xdr:col>
      <xdr:colOff>311727</xdr:colOff>
      <xdr:row>30</xdr:row>
      <xdr:rowOff>69273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7D30DC17-0383-E361-6AFF-C319697BBA0B}"/>
            </a:ext>
          </a:extLst>
        </xdr:cNvPr>
        <xdr:cNvSpPr/>
      </xdr:nvSpPr>
      <xdr:spPr>
        <a:xfrm>
          <a:off x="6494318" y="4416137"/>
          <a:ext cx="381000" cy="294409"/>
        </a:xfrm>
        <a:prstGeom prst="rect">
          <a:avLst/>
        </a:prstGeom>
        <a:solidFill>
          <a:srgbClr val="FF006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jokohadiwidayat\Documents\POPSD\REKAP%20DATA%20PRK%202014\RAPAT%20POKJA%20AO\SEMARANG%2017-18%20FEBRUARI%202009\BK-DHU-04\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C/Users/jokohadiwidayat/Documents/POPSD/REKAP%20DATA%20PRK%202014/RAPAT%20POKJA%20AO/SEMARANG%2017-18%20FEBRUARI%202009/BK-DHU-04/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WORKING%20AREA/laporan%20FGTM/oktober%202016/Users/asus/Documents/Documents%20and%20Settings/lilik/Local%20Settings/Temporary%20Internet%20Files/OLK4E/Documents%20and%20Settings/tania%20savana.OPDIST-CAD3CA88/My%20Documents/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igep\My%20Documents\Irwan\Documents%20and%20Settings\User\My%20Documents\Copy%20of%20PRK%20AI%202008\Data%20Feeder\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asar%20PMT%20TripJan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Users\Har\AppData\Local\Temp\Temp2_RAB%20YANTEK%20SALATIGA.zip\F\Documents%20and%20Settings\Wartana\Local%20Settings\Temporary%20Internet%20Files\OLK2\LM-TRIW.III\LM-TRIW3\losses\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USER\Documents\SINUNG\ACCENTURE\DELIVERABLE\DELIVERABLE%20BEST%20PRACTICE%20OM%20BY%20ACCENTURE\SERVICE%20MODEL\HP_Service%20Cost%20Model-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Har\AppData\Local\Temp\Temp2_RAB%20YANTEK%20SALATIGA.zip\Arifien-bay\KPUBnov2003\WINDOWS\TEMP\RESK165UB2001-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Investa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Clients\PLN\Backups\Backup%20PLN%20Budget%2015th%20July%2004\Reports\RKAP%20Laba_%20Rugi1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A\RENKOR\NOVA\RKAP%202005%20WLPG%20VERSI%20WILAYAH\Wil%20Lampung%20adjstd\PLN%20Budget%20Reports%20V1.2\Reports\RKAP%20Laba_%20Rug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KAP\Copy%20of%20PRK%20AI%202008\Data%20Feeder\Trip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\AppData\Local\Temp\Temp2_RAB%20YANTEK%20SALATIGA.zip\F\Documents%20and%20Settings\Wartana\Local%20Settings\Temporary%20Internet%20Files\OLK2\LM-TRIW.III\LM-TRIW3\buku%202002\Data%20Dari%20Luar\LH%20APRIL%2020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PAT%20POKJA%20AO\SEMARANG%2017-18%20FEBRUARI%202009\BK-DHU-04\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PLTD%20Halmahera%20Power%20(US$)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Kantor%202023/PB-PD/3.%20KKP%20PB-PD%20TR%20Kolektif/05.%20Perum%20BALEWARNA-2702202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LN-JO~1\AppData\Local\Temp\Rar$DI00.429\Kontrak%20Yantek%202015-2019\Users\Har\AppData\Local\Temp\Temp2_RAB%20YANTEK%20SALATIGA.zip\usulan%20ALAT%20KERJA%20dan%20APD%20MELENGKAPI%202014-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LOGSHEET%20PERPIKETAN/LOGSHEET%202019/4.%20APRIL%202019/09.%20Laporan%20Beban%20Keypoint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KANTOR\Kantor%202021\PBPD\LOGSHEET%20PERPIKETAN\LOGSHEET%202019\4.%20APRIL%202019\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Documents%20and%20Settings\nugroho.dh\Local%20Settings\Temporary%20Internet%20Files\Content.Outlook\NU8SB6AU\RAB%20Salatiga%20PLOPDTL\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LN-JO~1\AppData\Local\Temp\Rar$DI00.429\Kontrak%20Yantek%202015-2019\RAB%20RKAP\JBB\NEGO%20BANDUNG\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nani.nurfaqsanah\AppData\Roaming\Microsoft\Excel\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plications\Microsoft%20Office%202011\Office\Startup\Excel\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\Downloads\Users\PLN-JO~1\AppData\Local\Temp\Rar$DI00.429\Kontrak%20Yantek%202015-2019\Users\Har\AppData\Local\Temp\Temp2_RAB%20YANTEK%20SALATIGA.zip\Arifien-bay\KPUBnov2003\WINDOWS\TEMP\2001\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\Desktop\KENDAL\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%20LKAI2007%20%2016062006%200.32%20(Prioritas%20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Aero\Downloads\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riska.jr\Downloads\LKAI%202011-2012\2012\AI%202012%20Rapat%20Pusat%20260911\My%20Document%20Rusdi\SUBSIDI%20LISTRIK\SUBSIDI%202007\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user\AppData\Local\Temp\wz2f40\DKI%20JAYA%20kntr\PENAWRN%20%20HP%20YANTEK%20%20MENTENGKIRM%20210414\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P-RAB\tawar%20Oke%20Kertasari\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tb\Application%20Data\Microsoft\Excel\!!!!backup\PANITIA%20PD%20PB%202011\!BAYAR%202012\RAB%20DARI%20USER\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Har\AppData\Local\Temp\Temp2_RAB%20YANTEK%20SALATIGA.zip\Arifien-bay\KPUBnov2003\RKAP%20FINAL%202003\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kohadiwidayat\Documents\POPSD\REKAP%20DATA%20PRK%202014\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INDRA%202009\UPAH%20JARINGAN\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AHYU%20H\proyek%202012\GOLO\tagihan\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%20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SHEET%20PERPIKETAN/LOGSHEET%202019/4.%20APRIL%202019/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KANTOR\Kantor%202021\PBPD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jokohadiwidayat\Documents\POPSD\REKAP%20DATA%20PRK%202014\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BLANKO%20PRK%20UPDATE%202024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Breakdown Target"/>
      <sheetName val="MEMO"/>
      <sheetName val="2013"/>
      <sheetName val="DTU"/>
      <sheetName val="DeVIASI"/>
      <sheetName val="KoMposisi"/>
      <sheetName val="W-NAD"/>
      <sheetName val="Kamus"/>
      <sheetName val="REAL-LR"/>
      <sheetName val="Data Dasar PMT TripJan 09"/>
      <sheetName val="Assumptions (2)"/>
      <sheetName val="JTM"/>
      <sheetName val="L20Keu"/>
      <sheetName val="rkap2008"/>
      <sheetName val="UshDeb00"/>
      <sheetName val="Resume"/>
      <sheetName val="Sheet5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-BASE SUTT"/>
      <sheetName val="master rab"/>
      <sheetName val="L20Keu"/>
      <sheetName val="Rekapitulasi"/>
      <sheetName val="Data Base Konstruksi"/>
      <sheetName val="Dat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 t="str">
            <v>A</v>
          </cell>
        </row>
      </sheetData>
      <sheetData sheetId="15"/>
      <sheetData sheetId="16">
        <row r="5">
          <cell r="A5" t="str">
            <v>A</v>
          </cell>
        </row>
      </sheetData>
      <sheetData sheetId="17"/>
      <sheetData sheetId="18"/>
      <sheetData sheetId="19"/>
      <sheetData sheetId="20"/>
      <sheetData sheetId="21"/>
      <sheetData sheetId="22">
        <row r="5">
          <cell r="A5" t="str">
            <v>A</v>
          </cell>
        </row>
      </sheetData>
      <sheetData sheetId="23">
        <row r="5">
          <cell r="A5" t="str">
            <v>A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Neraca seAPJ"/>
      <sheetName val="JAN07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NRCPTK01"/>
      <sheetName val="L_23"/>
      <sheetName val="PkRp"/>
      <sheetName val="PROGRAM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  <sheetName val="Usulan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/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/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  <sheetName val="Rupiah"/>
      <sheetName val="HarJabor(12C2)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HarJabor(12C2)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MENU1"/>
      <sheetName val="UshDeb00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D2">
            <v>390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RAB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L_23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D2. ANALISA HS INSHAR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Usulan"/>
      <sheetName val="UPDATE 25 JANUARI 2007"/>
      <sheetName val="DeVIASI"/>
      <sheetName val="KoMposisi"/>
      <sheetName val="data"/>
      <sheetName val="BERKAS"/>
      <sheetName val="Database"/>
      <sheetName val="W-NAD"/>
      <sheetName val="Neraca seAPJ"/>
      <sheetName val="MATERIAL juni 05"/>
      <sheetName val="TABEL"/>
      <sheetName val="Smg"/>
      <sheetName val="UshDeb00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NRCPTK01"/>
      <sheetName val="LOKASI"/>
      <sheetName val="TDL"/>
      <sheetName val="prod03"/>
      <sheetName val="HARGA SATUAN"/>
      <sheetName val="graf2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Jasa"/>
      <sheetName val="Mat"/>
      <sheetName val="FORM-B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DB"/>
      <sheetName val="JAN07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NO. PRK"/>
      <sheetName val="DATA"/>
      <sheetName val="UPDATE 25 JANUARI 2007"/>
      <sheetName val="PMT"/>
      <sheetName val="Sudah Berjalan"/>
      <sheetName val="W-NAD"/>
      <sheetName val="INPBA"/>
      <sheetName val="SuMBER"/>
      <sheetName val="HARGA SATUAN"/>
      <sheetName val="beban"/>
      <sheetName val="Sheet3"/>
      <sheetName val="TRANS"/>
      <sheetName val="FORM-B"/>
      <sheetName val="W1"/>
      <sheetName val="LAIN2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THN-7"/>
      <sheetName val="THN-6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Da AN BRAT TWR"/>
      <sheetName val="Twr (15)"/>
      <sheetName val="Instalasi"/>
      <sheetName val="ACUAN"/>
      <sheetName val="GABLUARJAWA1 (2)"/>
      <sheetName val="Form-B-R1"/>
      <sheetName val="WAN"/>
      <sheetName val="INLAND FACTOR DISTANCE"/>
      <sheetName val="tabel-JHT"/>
      <sheetName val="Uraian"/>
      <sheetName val="Catatan"/>
      <sheetName val="L_23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Rekap PMG."/>
      <sheetName val="APBN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FORM-B"/>
      <sheetName val="x"/>
      <sheetName val="Sudah Berjalan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ca"/>
      <sheetName val="D2. ANL WAKTU INSHAR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ca"/>
      <sheetName val="W-NAD"/>
      <sheetName val="sept"/>
      <sheetName val="W1"/>
      <sheetName val="Gangg_PL"/>
      <sheetName val="ANALISA SNI'08(ubh bgsting)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JAN09"/>
      <sheetName val="Alat dan Perabot"/>
      <sheetName val="HPP"/>
      <sheetName val="Legend"/>
      <sheetName val="kali-2001"/>
      <sheetName val="FORM A12BJI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areto_BAM#3"/>
      <sheetName val="Pengendalian "/>
      <sheetName val="SYARAT TEKNIS DAN SLA"/>
      <sheetName val="BA Kerusakan"/>
      <sheetName val="RPBJ"/>
      <sheetName val="nota dinas"/>
      <sheetName val="TUG-5"/>
      <sheetName val="Komposisi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Div2"/>
      <sheetName val="Div3"/>
      <sheetName val="Div4"/>
      <sheetName val="Div5"/>
      <sheetName val="Div6"/>
      <sheetName val="Div7"/>
      <sheetName val="Div8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/>
      <sheetData sheetId="579"/>
      <sheetData sheetId="580" refreshError="1"/>
      <sheetData sheetId="581" refreshError="1"/>
      <sheetData sheetId="582" refreshError="1"/>
      <sheetData sheetId="583" refreshError="1"/>
      <sheetData sheetId="58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>
    <tabColor theme="1" tint="0.249977111117893"/>
    <pageSetUpPr fitToPage="1"/>
  </sheetPr>
  <dimension ref="A1:L1321"/>
  <sheetViews>
    <sheetView showGridLines="0" view="pageBreakPreview" topLeftCell="A4" zoomScale="85" zoomScaleSheetLayoutView="85" workbookViewId="0">
      <selection activeCell="C28" sqref="C28"/>
    </sheetView>
  </sheetViews>
  <sheetFormatPr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1008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06" t="s">
        <v>1133</v>
      </c>
      <c r="C4" s="506"/>
      <c r="D4" s="506"/>
      <c r="E4" s="506"/>
      <c r="F4" s="506"/>
      <c r="G4" s="506"/>
      <c r="H4" s="506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07" t="s">
        <v>0</v>
      </c>
      <c r="C7" s="507" t="s">
        <v>1</v>
      </c>
      <c r="D7" s="508" t="s">
        <v>42</v>
      </c>
      <c r="E7" s="508" t="s">
        <v>43</v>
      </c>
      <c r="F7" s="508" t="s">
        <v>1134</v>
      </c>
      <c r="G7" s="509" t="s">
        <v>41</v>
      </c>
      <c r="H7" s="505" t="s">
        <v>1041</v>
      </c>
      <c r="I7" s="505" t="s">
        <v>1136</v>
      </c>
      <c r="J7" s="505" t="s">
        <v>1025</v>
      </c>
      <c r="K7" s="499" t="s">
        <v>1023</v>
      </c>
      <c r="L7" s="500"/>
    </row>
    <row r="8" spans="1:12" ht="15" customHeight="1">
      <c r="B8" s="507"/>
      <c r="C8" s="507"/>
      <c r="D8" s="508"/>
      <c r="E8" s="508"/>
      <c r="F8" s="508"/>
      <c r="G8" s="509"/>
      <c r="H8" s="505"/>
      <c r="I8" s="505"/>
      <c r="J8" s="505"/>
      <c r="K8" s="501"/>
      <c r="L8" s="502"/>
    </row>
    <row r="9" spans="1:12" ht="15" customHeight="1">
      <c r="B9" s="507"/>
      <c r="C9" s="507"/>
      <c r="D9" s="508"/>
      <c r="E9" s="508"/>
      <c r="F9" s="508"/>
      <c r="G9" s="509"/>
      <c r="H9" s="505"/>
      <c r="I9" s="505"/>
      <c r="J9" s="505"/>
      <c r="K9" s="503"/>
      <c r="L9" s="504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1034</v>
      </c>
      <c r="C11" s="131" t="s">
        <v>1135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Elektronik; 1P; 2W; 230 V; 5(40) A; kls 1 (combo); register drum</v>
      </c>
      <c r="D12" s="101" t="str">
        <f ca="1">IF(ISERROR(OFFSET('HARGA SATUAN'!$D$6,MATCH(C12,'HARGA SATUAN'!$C$7:$C$1492,0),0)),"",OFFSET('HARGA SATUAN'!$D$6,MATCH(C12,'HARGA SATUAN'!$C$7:$C$1492,0),0))</f>
        <v>MDU-KD</v>
      </c>
      <c r="E12" s="101" t="str">
        <f ca="1">IF(B12="+","Unit",IF(ISERROR(OFFSET('HARGA SATUAN'!$E$6,MATCH(C12,'HARGA SATUAN'!$C$7:$C$1492,0),0)),"",OFFSET('HARGA SATUAN'!$E$6,MATCH(C12,'HARGA SATUAN'!$C$7:$C$1492,0),0)))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SATUAN'!$C$7:$C$1492,0),0)),"",OFFSET('HARGA SATUAN'!$I$6,MATCH(C12,'HARGA SATUAN'!$C$7:$C$1492,0),0))</f>
        <v>168200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KWH Elektronik; 3P; 4W; 220/380V; 5(10); kls 1 (Pengukuran Tidak Langsung)</v>
      </c>
      <c r="D13" s="101" t="str">
        <f ca="1">IF(ISERROR(OFFSET('HARGA SATUAN'!$D$6,MATCH(C13,'HARGA SATUAN'!$C$7:$C$1492,0),0)),"",OFFSET('HARGA SATUAN'!$D$6,MATCH(C13,'HARGA SATUAN'!$C$7:$C$1492,0),0))</f>
        <v>MDU-KD</v>
      </c>
      <c r="E13" s="101" t="str">
        <f ca="1">IF(B13="+","Unit",IF(ISERROR(OFFSET('HARGA SATUAN'!$E$6,MATCH(C13,'HARGA SATUAN'!$C$7:$C$1492,0),0)),"",OFFSET('HARGA SATUAN'!$E$6,MATCH(C13,'HARGA SATUAN'!$C$7:$C$1492,0),0)))</f>
        <v>Bh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SATUAN'!$C$7:$C$1492,0),0)),"",OFFSET('HARGA SATUAN'!$I$6,MATCH(C13,'HARGA SATUAN'!$C$7:$C$1492,0),0))</f>
        <v>1504200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MCB 1 Fasa 50 A</v>
      </c>
      <c r="D14" s="101" t="str">
        <f ca="1">IF(ISERROR(OFFSET('HARGA SATUAN'!$D$6,MATCH(C14,'HARGA SATUAN'!$C$7:$C$1492,0),0)),"",OFFSET('HARGA SATUAN'!$D$6,MATCH(C14,'HARGA SATUAN'!$C$7:$C$1492,0),0))</f>
        <v>MDU-KD</v>
      </c>
      <c r="E14" s="101" t="str">
        <f ca="1">IF(B14="+","Unit",IF(ISERROR(OFFSET('HARGA SATUAN'!$E$6,MATCH(C14,'HARGA SATUAN'!$C$7:$C$1492,0),0)),"",OFFSET('HARGA SATUAN'!$E$6,MATCH(C14,'HARGA SATUAN'!$C$7:$C$1492,0),0)))</f>
        <v>Bh</v>
      </c>
      <c r="F14" s="138">
        <f t="shared" ca="1" si="2"/>
        <v>1</v>
      </c>
      <c r="G14" s="41">
        <f ca="1">IF(ISERROR(OFFSET('HARGA SATUAN'!$I$6,MATCH(C14,'HARGA SATUAN'!$C$7:$C$1492,0),0)),"",OFFSET('HARGA SATUAN'!$I$6,MATCH(C14,'HARGA SATUAN'!$C$7:$C$1492,0),0))</f>
        <v>39000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Smart Box Tidak Langsung Daya 53 kVA MCCB 80 A</v>
      </c>
      <c r="D15" s="101" t="str">
        <f ca="1">IF(ISERROR(OFFSET('HARGA SATUAN'!$D$6,MATCH(C15,'HARGA SATUAN'!$C$7:$C$1492,0),0)),"",OFFSET('HARGA SATUAN'!$D$6,MATCH(C15,'HARGA SATUAN'!$C$7:$C$1492,0),0))</f>
        <v>MDU-KD</v>
      </c>
      <c r="E15" s="101" t="str">
        <f ca="1">IF(B15="+","Unit",IF(ISERROR(OFFSET('HARGA SATUAN'!$E$6,MATCH(C15,'HARGA SATUAN'!$C$7:$C$1492,0),0)),"",OFFSET('HARGA SATUAN'!$E$6,MATCH(C15,'HARGA SATUAN'!$C$7:$C$1492,0),0)))</f>
        <v>Unit</v>
      </c>
      <c r="F15" s="138">
        <f t="shared" ca="1" si="2"/>
        <v>1</v>
      </c>
      <c r="G15" s="41">
        <f ca="1">IF(ISERROR(OFFSET('HARGA SATUAN'!$I$6,MATCH(C15,'HARGA SATUAN'!$C$7:$C$1492,0),0)),"",OFFSET('HARGA SATUAN'!$I$6,MATCH(C15,'HARGA SATUAN'!$C$7:$C$1492,0),0))</f>
        <v>13644300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Trafo 3 phasa 100 kVA YNyn0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38">
        <f t="shared" ca="1" si="2"/>
        <v>1</v>
      </c>
      <c r="G16" s="41">
        <f ca="1">IF(ISERROR(OFFSET('HARGA SATUAN'!$I$6,MATCH(C16,'HARGA SATUAN'!$C$7:$C$1492,0),0)),"",OFFSET('HARGA SATUAN'!$I$6,MATCH(C16,'HARGA SATUAN'!$C$7:$C$1492,0),0))</f>
        <v>56838600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>
        <f t="shared" ca="1" si="0"/>
        <v>6</v>
      </c>
      <c r="C17" s="109" t="str">
        <f t="shared" ca="1" si="1"/>
        <v>NFA2X-T 3x70+1x70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Mtr</v>
      </c>
      <c r="F17" s="138">
        <f t="shared" ca="1" si="2"/>
        <v>30</v>
      </c>
      <c r="G17" s="41">
        <f ca="1">IF(ISERROR(OFFSET('HARGA SATUAN'!$I$6,MATCH(C17,'HARGA SATUAN'!$C$7:$C$1492,0),0)),"",OFFSET('HARGA SATUAN'!$I$6,MATCH(C17,'HARGA SATUAN'!$C$7:$C$1492,0),0))</f>
        <v>54500</v>
      </c>
      <c r="H17" s="136" t="e">
        <f ca="1">IF(B17="","",#REF!)</f>
        <v>#REF!</v>
      </c>
      <c r="I17" s="136" t="e">
        <f ca="1">IF(B17="","",#REF!)</f>
        <v>#REF!</v>
      </c>
      <c r="J17" s="136" t="e">
        <f ca="1">IF(B17="","",#REF!)</f>
        <v>#REF!</v>
      </c>
      <c r="K17" s="136" t="e">
        <f ca="1">IF(B17="","",#REF!)</f>
        <v>#REF!</v>
      </c>
      <c r="L17" s="136" t="e">
        <f ca="1">IF(C17="","",#REF!)</f>
        <v>#REF!</v>
      </c>
    </row>
    <row r="18" spans="1:12" s="137" customFormat="1">
      <c r="A18" s="112">
        <v>7</v>
      </c>
      <c r="B18" s="134">
        <f t="shared" ca="1" si="0"/>
        <v>7</v>
      </c>
      <c r="C18" s="109" t="str">
        <f t="shared" ca="1" si="1"/>
        <v>NFA2X 2 x 16 mm²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Mtr</v>
      </c>
      <c r="F18" s="138">
        <f t="shared" ca="1" si="2"/>
        <v>35</v>
      </c>
      <c r="G18" s="41">
        <f ca="1">IF(ISERROR(OFFSET('HARGA SATUAN'!$I$6,MATCH(C18,'HARGA SATUAN'!$C$7:$C$1492,0),0)),"",OFFSET('HARGA SATUAN'!$I$6,MATCH(C18,'HARGA SATUAN'!$C$7:$C$1492,0),0))</f>
        <v>6600</v>
      </c>
      <c r="H18" s="136" t="e">
        <f ca="1">IF(B18="","",#REF!)</f>
        <v>#REF!</v>
      </c>
      <c r="I18" s="136" t="e">
        <f ca="1">IF(B18="","",#REF!)</f>
        <v>#REF!</v>
      </c>
      <c r="J18" s="136" t="e">
        <f ca="1">IF(B18="","",#REF!)</f>
        <v>#REF!</v>
      </c>
      <c r="K18" s="136" t="e">
        <f ca="1">IF(B18="","",#REF!)</f>
        <v>#REF!</v>
      </c>
      <c r="L18" s="136" t="e">
        <f ca="1">IF(C18="","",#REF!)</f>
        <v>#REF!</v>
      </c>
    </row>
    <row r="19" spans="1:12" s="137" customFormat="1">
      <c r="A19" s="112">
        <v>8</v>
      </c>
      <c r="B19" s="134">
        <f t="shared" ca="1" si="0"/>
        <v>8</v>
      </c>
      <c r="C19" s="109" t="str">
        <f t="shared" ca="1" si="1"/>
        <v>Modem 3G/4G</v>
      </c>
      <c r="D19" s="101" t="str">
        <f ca="1">IF(ISERROR(OFFSET('HARGA SATUAN'!$D$6,MATCH(C19,'HARGA SATUAN'!$C$7:$C$1492,0),0)),"",OFFSET('HARGA SATUAN'!$D$6,MATCH(C19,'HARGA SATUAN'!$C$7:$C$1492,0),0))</f>
        <v>HDW</v>
      </c>
      <c r="E19" s="101" t="str">
        <f ca="1">IF(B19="+","Unit",IF(ISERROR(OFFSET('HARGA SATUAN'!$E$6,MATCH(C19,'HARGA SATUAN'!$C$7:$C$1492,0),0)),"",OFFSET('HARGA SATUAN'!$E$6,MATCH(C19,'HARGA SATUAN'!$C$7:$C$1492,0),0)))</f>
        <v>Unit</v>
      </c>
      <c r="F19" s="138">
        <f t="shared" ca="1" si="2"/>
        <v>1</v>
      </c>
      <c r="G19" s="41">
        <f ca="1">IF(ISERROR(OFFSET('HARGA SATUAN'!$I$6,MATCH(C19,'HARGA SATUAN'!$C$7:$C$1492,0),0)),"",OFFSET('HARGA SATUAN'!$I$6,MATCH(C19,'HARGA SATUAN'!$C$7:$C$1492,0),0))</f>
        <v>1113900</v>
      </c>
      <c r="H19" s="136" t="e">
        <f ca="1">IF(B19="","",#REF!)</f>
        <v>#REF!</v>
      </c>
      <c r="I19" s="136" t="e">
        <f ca="1">IF(B19="","",#REF!)</f>
        <v>#REF!</v>
      </c>
      <c r="J19" s="136" t="e">
        <f ca="1">IF(B19="","",#REF!)</f>
        <v>#REF!</v>
      </c>
      <c r="K19" s="136" t="e">
        <f ca="1">IF(B19="","",#REF!)</f>
        <v>#REF!</v>
      </c>
      <c r="L19" s="136" t="e">
        <f ca="1">IF(C19="","",#REF!)</f>
        <v>#REF!</v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38" t="str">
        <f t="shared" ca="1" si="2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38" t="str">
        <f t="shared" ca="1" si="2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38" t="str">
        <f t="shared" ca="1" si="2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38" t="str">
        <f t="shared" ca="1" si="2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38" t="str">
        <f t="shared" ca="1" si="2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38" t="str">
        <f t="shared" ca="1" si="2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38" t="str">
        <f t="shared" ca="1" si="2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38" t="str">
        <f t="shared" ca="1" si="2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38" t="str">
        <f t="shared" ca="1" si="2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38" t="str">
        <f t="shared" ca="1" si="2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38" t="str">
        <f t="shared" ca="1" si="2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38" t="str">
        <f t="shared" ca="1" si="2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38" t="str">
        <f t="shared" ca="1" si="2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38" t="str">
        <f t="shared" ca="1" si="2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38" t="str">
        <f t="shared" ca="1" si="2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38" t="str">
        <f t="shared" ca="1" si="2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38" t="str">
        <f t="shared" ca="1" si="2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38" t="str">
        <f t="shared" ca="1" si="2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38" t="str">
        <f t="shared" ca="1" si="2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38" t="str">
        <f t="shared" ca="1" si="2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38" t="str">
        <f t="shared" ca="1" si="2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38" t="str">
        <f t="shared" ca="1" si="2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38" t="str">
        <f t="shared" ca="1" si="2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38" t="str">
        <f t="shared" ca="1" si="2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38" t="str">
        <f t="shared" ca="1" si="2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38" t="str">
        <f t="shared" ca="1" si="2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38" t="str">
        <f t="shared" ca="1" si="2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38" t="str">
        <f t="shared" ca="1" si="2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38" t="str">
        <f t="shared" ca="1" si="2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38" t="str">
        <f t="shared" ca="1" si="2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38" t="str">
        <f t="shared" ca="1" si="2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38" t="str">
        <f t="shared" ca="1" si="2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38" t="str">
        <f t="shared" ca="1" si="2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38" t="str">
        <f t="shared" ca="1" si="2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38" t="str">
        <f t="shared" ca="1" si="2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38" t="str">
        <f t="shared" ca="1" si="2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38" t="str">
        <f t="shared" ca="1" si="2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38" t="str">
        <f t="shared" ca="1" si="2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38" t="str">
        <f t="shared" ca="1" si="2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38" t="str">
        <f t="shared" ca="1" si="2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38" t="str">
        <f t="shared" ca="1" si="2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38" t="str">
        <f t="shared" ca="1" si="2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38" t="str">
        <f t="shared" ca="1" si="2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38" t="str">
        <f t="shared" ca="1" si="2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38" t="str">
        <f t="shared" ca="1" si="2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38" t="str">
        <f t="shared" ca="1" si="2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38" t="str">
        <f t="shared" ca="1" si="2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38" t="str">
        <f t="shared" ca="1" si="2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38" t="str">
        <f t="shared" ca="1" si="2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38" t="str">
        <f t="shared" ca="1" si="2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38" t="str">
        <f t="shared" ca="1" si="2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38" t="str">
        <f t="shared" ca="1" si="2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38" t="str">
        <f t="shared" ca="1" si="2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38" t="str">
        <f t="shared" ca="1" si="2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38" t="str">
        <f t="shared" ca="1" si="2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38" t="str">
        <f t="shared" ca="1" si="2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38" t="str">
        <f t="shared" ca="1" si="2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SATUAN'!$C$7:$C$1492,0),0)),"",OFFSET('HARGA SATUAN'!$I$6,MATCH(C77,'HARGA SATUAN'!$C$7:$C$1492,0),0))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38" t="str">
        <f t="shared" ca="1" si="5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38" t="str">
        <f t="shared" ca="1" si="5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38" t="str">
        <f t="shared" ca="1" si="5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38" t="str">
        <f t="shared" ca="1" si="5"/>
        <v/>
      </c>
      <c r="G81" s="41">
        <f ca="1">IF(ISERROR(OFFSET('HARGA SATUAN'!$I$6,MATCH(C81,'HARGA SATUAN'!$C$7:$C$1492,0),0)),"",OFFSET('HARGA SATUAN'!$I$6,MATCH(C81,'HARGA SATUAN'!$C$7:$C$1492,0),0))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38" t="str">
        <f t="shared" ca="1" si="5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38" t="str">
        <f t="shared" ca="1" si="5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38" t="str">
        <f t="shared" ca="1" si="5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38" t="str">
        <f t="shared" ca="1" si="5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38" t="str">
        <f t="shared" ca="1" si="5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38" t="str">
        <f t="shared" ca="1" si="5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38" t="str">
        <f t="shared" ca="1" si="5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38" t="str">
        <f t="shared" ca="1" si="5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38" t="str">
        <f t="shared" ca="1" si="5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38" t="str">
        <f t="shared" ca="1" si="5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38" t="str">
        <f t="shared" ca="1" si="5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38" t="str">
        <f t="shared" ca="1" si="5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38" t="str">
        <f t="shared" ca="1" si="5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38" t="str">
        <f t="shared" ca="1" si="5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38" t="str">
        <f t="shared" ca="1" si="5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38" t="str">
        <f t="shared" ca="1" si="5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38" t="str">
        <f t="shared" ca="1" si="5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38" t="str">
        <f t="shared" ca="1" si="5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38" t="str">
        <f t="shared" ca="1" si="5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38" t="str">
        <f t="shared" ca="1" si="5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38" t="str">
        <f t="shared" ca="1" si="5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38" t="str">
        <f t="shared" ca="1" si="5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38" t="str">
        <f t="shared" ca="1" si="5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38" t="str">
        <f t="shared" ca="1" si="5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38" t="str">
        <f t="shared" ca="1" si="5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38" t="str">
        <f t="shared" ca="1" si="5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38" t="str">
        <f t="shared" ca="1" si="5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38" t="str">
        <f t="shared" ca="1" si="5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38" t="str">
        <f t="shared" ca="1" si="5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38" t="str">
        <f t="shared" ca="1" si="5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38" t="str">
        <f t="shared" ca="1" si="5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38" t="str">
        <f t="shared" ca="1" si="5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38" t="str">
        <f t="shared" ca="1" si="5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38" t="str">
        <f t="shared" ca="1" si="5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38" t="str">
        <f t="shared" ca="1" si="5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38" t="str">
        <f t="shared" ca="1" si="5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38" t="str">
        <f t="shared" ca="1" si="5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38" t="str">
        <f t="shared" ca="1" si="5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38" t="str">
        <f t="shared" ca="1" si="5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38" t="str">
        <f t="shared" ca="1" si="5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38" t="str">
        <f t="shared" ca="1" si="5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38" t="str">
        <f t="shared" ca="1" si="5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38" t="str">
        <f t="shared" ca="1" si="5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38" t="str">
        <f t="shared" ca="1" si="5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38" t="str">
        <f t="shared" ca="1" si="5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38" t="str">
        <f t="shared" ca="1" si="5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38" t="str">
        <f t="shared" ca="1" si="5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38" t="str">
        <f t="shared" ca="1" si="5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38" t="str">
        <f t="shared" ca="1" si="5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38" t="str">
        <f t="shared" ca="1" si="5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38" t="str">
        <f t="shared" ca="1" si="5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38" t="str">
        <f t="shared" ca="1" si="5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38" t="str">
        <f t="shared" ca="1" si="5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38" t="str">
        <f t="shared" ca="1" si="5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38" t="str">
        <f t="shared" ca="1" si="5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38" t="str">
        <f t="shared" ca="1" si="5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38" t="str">
        <f t="shared" ca="1" si="5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38" t="str">
        <f t="shared" ca="1" si="5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38" t="str">
        <f t="shared" ca="1" si="5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38" t="str">
        <f t="shared" ca="1" si="8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38" t="str">
        <f t="shared" ca="1" si="8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38" t="str">
        <f t="shared" ca="1" si="8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38" t="str">
        <f t="shared" ca="1" si="8"/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38" t="str">
        <f t="shared" ca="1" si="8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38" t="str">
        <f t="shared" ca="1" si="8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38" t="str">
        <f t="shared" ca="1" si="8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38" t="str">
        <f t="shared" ca="1" si="8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38" t="str">
        <f t="shared" ca="1" si="8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38" t="str">
        <f t="shared" ca="1" si="8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38" t="str">
        <f t="shared" ca="1" si="8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38" t="str">
        <f t="shared" ca="1" si="8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38" t="str">
        <f t="shared" ca="1" si="8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38" t="str">
        <f t="shared" ca="1" si="8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38" t="str">
        <f t="shared" ca="1" si="8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38" t="str">
        <f t="shared" ca="1" si="8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38" t="str">
        <f t="shared" ca="1" si="8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38" t="str">
        <f t="shared" ca="1" si="8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38" t="str">
        <f t="shared" ca="1" si="8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38" t="str">
        <f t="shared" ca="1" si="8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38" t="str">
        <f t="shared" ca="1" si="8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38" t="str">
        <f t="shared" ca="1" si="8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38" t="str">
        <f t="shared" ca="1" si="8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38" t="str">
        <f t="shared" ca="1" si="8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SATUAN'!$C$7:$C$1492,0),0)),"",OFFSET('HARGA SATUAN'!$D$6,MATCH(C166,'HARGA SATUAN'!$C$7:$C$1492,0),0))</f>
        <v/>
      </c>
      <c r="E166" s="101">
        <f ca="1">IF(B166="+","Unit",IF(ISERROR(OFFSET('HARGA SATUAN'!$E$6,MATCH(C166,'HARGA SATUAN'!$C$7:$C$1492,0),0)),"",OFFSET('HARGA SATUAN'!$E$6,MATCH(C166,'HARGA SATUAN'!$C$7:$C$1492,0),0)))</f>
        <v>0</v>
      </c>
      <c r="F166" s="138" t="str">
        <f t="shared" ca="1" si="8"/>
        <v/>
      </c>
      <c r="G166" s="41">
        <f ca="1">IF(ISERROR(OFFSET('HARGA SATUAN'!$I$6,MATCH(C166,'HARGA SATUAN'!$C$7:$C$1492,0),0)),"",OFFSET('HARGA SATUAN'!$I$6,MATCH(C166,'HARGA SATUAN'!$C$7:$C$1492,0),0))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SATUAN'!$C$7:$C$1492,0),0)),"",OFFSET('HARGA SATUAN'!$D$6,MATCH(C167,'HARGA SATUAN'!$C$7:$C$1492,0),0))</f>
        <v/>
      </c>
      <c r="E167" s="101">
        <f ca="1">IF(B167="+","Unit",IF(ISERROR(OFFSET('HARGA SATUAN'!$E$6,MATCH(C167,'HARGA SATUAN'!$C$7:$C$1492,0),0)),"",OFFSET('HARGA SATUAN'!$E$6,MATCH(C167,'HARGA SATUAN'!$C$7:$C$1492,0),0)))</f>
        <v>0</v>
      </c>
      <c r="F167" s="138" t="str">
        <f t="shared" ca="1" si="8"/>
        <v/>
      </c>
      <c r="G167" s="41">
        <f ca="1">IF(ISERROR(OFFSET('HARGA SATUAN'!$I$6,MATCH(C167,'HARGA SATUAN'!$C$7:$C$1492,0),0)),"",OFFSET('HARGA SATUAN'!$I$6,MATCH(C167,'HARGA SATUAN'!$C$7:$C$1492,0),0))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SATUAN'!$C$7:$C$1492,0),0)),"",OFFSET('HARGA SATUAN'!$D$6,MATCH(C168,'HARGA SATUAN'!$C$7:$C$1492,0),0))</f>
        <v/>
      </c>
      <c r="E168" s="101">
        <f ca="1">IF(B168="+","Unit",IF(ISERROR(OFFSET('HARGA SATUAN'!$E$6,MATCH(C168,'HARGA SATUAN'!$C$7:$C$1492,0),0)),"",OFFSET('HARGA SATUAN'!$E$6,MATCH(C168,'HARGA SATUAN'!$C$7:$C$1492,0),0)))</f>
        <v>0</v>
      </c>
      <c r="F168" s="138" t="str">
        <f t="shared" ca="1" si="8"/>
        <v/>
      </c>
      <c r="G168" s="41">
        <f ca="1">IF(ISERROR(OFFSET('HARGA SATUAN'!$I$6,MATCH(C168,'HARGA SATUAN'!$C$7:$C$1492,0),0)),"",OFFSET('HARGA SATUAN'!$I$6,MATCH(C168,'HARGA SATUAN'!$C$7:$C$1492,0),0))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SATUAN'!$C$7:$C$1492,0),0)),"",OFFSET('HARGA SATUAN'!$D$6,MATCH(C169,'HARGA SATUAN'!$C$7:$C$1492,0),0))</f>
        <v/>
      </c>
      <c r="E169" s="101">
        <f ca="1">IF(B169="+","Unit",IF(ISERROR(OFFSET('HARGA SATUAN'!$E$6,MATCH(C169,'HARGA SATUAN'!$C$7:$C$1492,0),0)),"",OFFSET('HARGA SATUAN'!$E$6,MATCH(C169,'HARGA SATUAN'!$C$7:$C$1492,0),0)))</f>
        <v>0</v>
      </c>
      <c r="F169" s="138" t="str">
        <f t="shared" ca="1" si="8"/>
        <v/>
      </c>
      <c r="G169" s="41">
        <f ca="1">IF(ISERROR(OFFSET('HARGA SATUAN'!$I$6,MATCH(C169,'HARGA SATUAN'!$C$7:$C$1492,0),0)),"",OFFSET('HARGA SATUAN'!$I$6,MATCH(C169,'HARGA SATUAN'!$C$7:$C$1492,0),0))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SATUAN'!$C$7:$C$1492,0),0)),"",OFFSET('HARGA SATUAN'!$D$6,MATCH(C170,'HARGA SATUAN'!$C$7:$C$1492,0),0))</f>
        <v/>
      </c>
      <c r="E170" s="101">
        <f ca="1">IF(B170="+","Unit",IF(ISERROR(OFFSET('HARGA SATUAN'!$E$6,MATCH(C170,'HARGA SATUAN'!$C$7:$C$1492,0),0)),"",OFFSET('HARGA SATUAN'!$E$6,MATCH(C170,'HARGA SATUAN'!$C$7:$C$1492,0),0)))</f>
        <v>0</v>
      </c>
      <c r="F170" s="138" t="str">
        <f t="shared" ca="1" si="8"/>
        <v/>
      </c>
      <c r="G170" s="41">
        <f ca="1">IF(ISERROR(OFFSET('HARGA SATUAN'!$I$6,MATCH(C170,'HARGA SATUAN'!$C$7:$C$1492,0),0)),"",OFFSET('HARGA SATUAN'!$I$6,MATCH(C170,'HARGA SATUAN'!$C$7:$C$1492,0),0))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SATUAN'!$C$7:$C$1492,0),0)),"",OFFSET('HARGA SATUAN'!$D$6,MATCH(C171,'HARGA SATUAN'!$C$7:$C$1492,0),0))</f>
        <v/>
      </c>
      <c r="E171" s="101">
        <f ca="1">IF(B171="+","Unit",IF(ISERROR(OFFSET('HARGA SATUAN'!$E$6,MATCH(C171,'HARGA SATUAN'!$C$7:$C$1492,0),0)),"",OFFSET('HARGA SATUAN'!$E$6,MATCH(C171,'HARGA SATUAN'!$C$7:$C$1492,0),0)))</f>
        <v>0</v>
      </c>
      <c r="F171" s="138" t="str">
        <f t="shared" ca="1" si="8"/>
        <v/>
      </c>
      <c r="G171" s="41">
        <f ca="1">IF(ISERROR(OFFSET('HARGA SATUAN'!$I$6,MATCH(C171,'HARGA SATUAN'!$C$7:$C$1492,0),0)),"",OFFSET('HARGA SATUAN'!$I$6,MATCH(C171,'HARGA SATUAN'!$C$7:$C$1492,0),0))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SATUAN'!$C$7:$C$1492,0),0)),"",OFFSET('HARGA SATUAN'!$D$6,MATCH(C172,'HARGA SATUAN'!$C$7:$C$1492,0),0))</f>
        <v/>
      </c>
      <c r="E172" s="101">
        <f ca="1">IF(B172="+","Unit",IF(ISERROR(OFFSET('HARGA SATUAN'!$E$6,MATCH(C172,'HARGA SATUAN'!$C$7:$C$1492,0),0)),"",OFFSET('HARGA SATUAN'!$E$6,MATCH(C172,'HARGA SATUAN'!$C$7:$C$1492,0),0)))</f>
        <v>0</v>
      </c>
      <c r="F172" s="138" t="str">
        <f t="shared" ca="1" si="8"/>
        <v/>
      </c>
      <c r="G172" s="41">
        <f ca="1">IF(ISERROR(OFFSET('HARGA SATUAN'!$I$6,MATCH(C172,'HARGA SATUAN'!$C$7:$C$1492,0),0)),"",OFFSET('HARGA SATUAN'!$I$6,MATCH(C172,'HARGA SATUAN'!$C$7:$C$1492,0),0))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SATUAN'!$C$7:$C$1492,0),0)),"",OFFSET('HARGA SATUAN'!$D$6,MATCH(C173,'HARGA SATUAN'!$C$7:$C$1492,0),0))</f>
        <v/>
      </c>
      <c r="E173" s="101">
        <f ca="1">IF(B173="+","Unit",IF(ISERROR(OFFSET('HARGA SATUAN'!$E$6,MATCH(C173,'HARGA SATUAN'!$C$7:$C$1492,0),0)),"",OFFSET('HARGA SATUAN'!$E$6,MATCH(C173,'HARGA SATUAN'!$C$7:$C$1492,0),0)))</f>
        <v>0</v>
      </c>
      <c r="F173" s="138" t="str">
        <f t="shared" ca="1" si="8"/>
        <v/>
      </c>
      <c r="G173" s="41">
        <f ca="1">IF(ISERROR(OFFSET('HARGA SATUAN'!$I$6,MATCH(C173,'HARGA SATUAN'!$C$7:$C$1492,0),0)),"",OFFSET('HARGA SATUAN'!$I$6,MATCH(C173,'HARGA SATUAN'!$C$7:$C$1492,0),0))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SATUAN'!$C$7:$C$1492,0),0)),"",OFFSET('HARGA SATUAN'!$D$6,MATCH(C174,'HARGA SATUAN'!$C$7:$C$1492,0),0))</f>
        <v/>
      </c>
      <c r="E174" s="101">
        <f ca="1">IF(B174="+","Unit",IF(ISERROR(OFFSET('HARGA SATUAN'!$E$6,MATCH(C174,'HARGA SATUAN'!$C$7:$C$1492,0),0)),"",OFFSET('HARGA SATUAN'!$E$6,MATCH(C174,'HARGA SATUAN'!$C$7:$C$1492,0),0)))</f>
        <v>0</v>
      </c>
      <c r="F174" s="138" t="str">
        <f t="shared" ca="1" si="8"/>
        <v/>
      </c>
      <c r="G174" s="41">
        <f ca="1">IF(ISERROR(OFFSET('HARGA SATUAN'!$I$6,MATCH(C174,'HARGA SATUAN'!$C$7:$C$1492,0),0)),"",OFFSET('HARGA SATUAN'!$I$6,MATCH(C174,'HARGA SATUAN'!$C$7:$C$1492,0),0))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SATUAN'!$C$7:$C$1492,0),0)),"",OFFSET('HARGA SATUAN'!$D$6,MATCH(C175,'HARGA SATUAN'!$C$7:$C$1492,0),0))</f>
        <v/>
      </c>
      <c r="E175" s="101">
        <f ca="1">IF(B175="+","Unit",IF(ISERROR(OFFSET('HARGA SATUAN'!$E$6,MATCH(C175,'HARGA SATUAN'!$C$7:$C$1492,0),0)),"",OFFSET('HARGA SATUAN'!$E$6,MATCH(C175,'HARGA SATUAN'!$C$7:$C$1492,0),0)))</f>
        <v>0</v>
      </c>
      <c r="F175" s="138" t="str">
        <f t="shared" ca="1" si="8"/>
        <v/>
      </c>
      <c r="G175" s="41">
        <f ca="1">IF(ISERROR(OFFSET('HARGA SATUAN'!$I$6,MATCH(C175,'HARGA SATUAN'!$C$7:$C$1492,0),0)),"",OFFSET('HARGA SATUAN'!$I$6,MATCH(C175,'HARGA SATUAN'!$C$7:$C$1492,0),0))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SATUAN'!$C$7:$C$1492,0),0)),"",OFFSET('HARGA SATUAN'!$D$6,MATCH(C176,'HARGA SATUAN'!$C$7:$C$1492,0),0))</f>
        <v/>
      </c>
      <c r="E176" s="101">
        <f ca="1">IF(B176="+","Unit",IF(ISERROR(OFFSET('HARGA SATUAN'!$E$6,MATCH(C176,'HARGA SATUAN'!$C$7:$C$1492,0),0)),"",OFFSET('HARGA SATUAN'!$E$6,MATCH(C176,'HARGA SATUAN'!$C$7:$C$1492,0),0)))</f>
        <v>0</v>
      </c>
      <c r="F176" s="138" t="str">
        <f t="shared" ca="1" si="8"/>
        <v/>
      </c>
      <c r="G176" s="41">
        <f ca="1">IF(ISERROR(OFFSET('HARGA SATUAN'!$I$6,MATCH(C176,'HARGA SATUAN'!$C$7:$C$1492,0),0)),"",OFFSET('HARGA SATUAN'!$I$6,MATCH(C176,'HARGA SATUAN'!$C$7:$C$1492,0),0))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SATUAN'!$C$7:$C$1492,0),0)),"",OFFSET('HARGA SATUAN'!$D$6,MATCH(C177,'HARGA SATUAN'!$C$7:$C$1492,0),0))</f>
        <v/>
      </c>
      <c r="E177" s="101">
        <f ca="1">IF(B177="+","Unit",IF(ISERROR(OFFSET('HARGA SATUAN'!$E$6,MATCH(C177,'HARGA SATUAN'!$C$7:$C$1492,0),0)),"",OFFSET('HARGA SATUAN'!$E$6,MATCH(C177,'HARGA SATUAN'!$C$7:$C$1492,0),0)))</f>
        <v>0</v>
      </c>
      <c r="F177" s="138" t="str">
        <f t="shared" ca="1" si="8"/>
        <v/>
      </c>
      <c r="G177" s="41">
        <f ca="1">IF(ISERROR(OFFSET('HARGA SATUAN'!$I$6,MATCH(C177,'HARGA SATUAN'!$C$7:$C$1492,0),0)),"",OFFSET('HARGA SATUAN'!$I$6,MATCH(C177,'HARGA SATUAN'!$C$7:$C$1492,0),0))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SATUAN'!$C$7:$C$1492,0),0)),"",OFFSET('HARGA SATUAN'!$D$6,MATCH(C178,'HARGA SATUAN'!$C$7:$C$1492,0),0))</f>
        <v/>
      </c>
      <c r="E178" s="101">
        <f ca="1">IF(B178="+","Unit",IF(ISERROR(OFFSET('HARGA SATUAN'!$E$6,MATCH(C178,'HARGA SATUAN'!$C$7:$C$1492,0),0)),"",OFFSET('HARGA SATUAN'!$E$6,MATCH(C178,'HARGA SATUAN'!$C$7:$C$1492,0),0)))</f>
        <v>0</v>
      </c>
      <c r="F178" s="138" t="str">
        <f t="shared" ca="1" si="8"/>
        <v/>
      </c>
      <c r="G178" s="41">
        <f ca="1">IF(ISERROR(OFFSET('HARGA SATUAN'!$I$6,MATCH(C178,'HARGA SATUAN'!$C$7:$C$1492,0),0)),"",OFFSET('HARGA SATUAN'!$I$6,MATCH(C178,'HARGA SATUAN'!$C$7:$C$1492,0),0))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SATUAN'!$C$7:$C$1492,0),0)),"",OFFSET('HARGA SATUAN'!$D$6,MATCH(C179,'HARGA SATUAN'!$C$7:$C$1492,0),0))</f>
        <v/>
      </c>
      <c r="E179" s="101">
        <f ca="1">IF(B179="+","Unit",IF(ISERROR(OFFSET('HARGA SATUAN'!$E$6,MATCH(C179,'HARGA SATUAN'!$C$7:$C$1492,0),0)),"",OFFSET('HARGA SATUAN'!$E$6,MATCH(C179,'HARGA SATUAN'!$C$7:$C$1492,0),0)))</f>
        <v>0</v>
      </c>
      <c r="F179" s="138" t="str">
        <f t="shared" ca="1" si="8"/>
        <v/>
      </c>
      <c r="G179" s="41">
        <f ca="1">IF(ISERROR(OFFSET('HARGA SATUAN'!$I$6,MATCH(C179,'HARGA SATUAN'!$C$7:$C$1492,0),0)),"",OFFSET('HARGA SATUAN'!$I$6,MATCH(C179,'HARGA SATUAN'!$C$7:$C$1492,0),0))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SATUAN'!$C$7:$C$1492,0),0)),"",OFFSET('HARGA SATUAN'!$D$6,MATCH(C180,'HARGA SATUAN'!$C$7:$C$1492,0),0))</f>
        <v/>
      </c>
      <c r="E180" s="101">
        <f ca="1">IF(B180="+","Unit",IF(ISERROR(OFFSET('HARGA SATUAN'!$E$6,MATCH(C180,'HARGA SATUAN'!$C$7:$C$1492,0),0)),"",OFFSET('HARGA SATUAN'!$E$6,MATCH(C180,'HARGA SATUAN'!$C$7:$C$1492,0),0)))</f>
        <v>0</v>
      </c>
      <c r="F180" s="138" t="str">
        <f t="shared" ca="1" si="8"/>
        <v/>
      </c>
      <c r="G180" s="41">
        <f ca="1">IF(ISERROR(OFFSET('HARGA SATUAN'!$I$6,MATCH(C180,'HARGA SATUAN'!$C$7:$C$1492,0),0)),"",OFFSET('HARGA SATUAN'!$I$6,MATCH(C180,'HARGA SATUAN'!$C$7:$C$1492,0),0))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SATUAN'!$C$7:$C$1492,0),0)),"",OFFSET('HARGA SATUAN'!$D$6,MATCH(C181,'HARGA SATUAN'!$C$7:$C$1492,0),0))</f>
        <v/>
      </c>
      <c r="E181" s="101">
        <f ca="1">IF(B181="+","Unit",IF(ISERROR(OFFSET('HARGA SATUAN'!$E$6,MATCH(C181,'HARGA SATUAN'!$C$7:$C$1492,0),0)),"",OFFSET('HARGA SATUAN'!$E$6,MATCH(C181,'HARGA SATUAN'!$C$7:$C$1492,0),0)))</f>
        <v>0</v>
      </c>
      <c r="F181" s="138" t="str">
        <f t="shared" ca="1" si="8"/>
        <v/>
      </c>
      <c r="G181" s="41">
        <f ca="1">IF(ISERROR(OFFSET('HARGA SATUAN'!$I$6,MATCH(C181,'HARGA SATUAN'!$C$7:$C$1492,0),0)),"",OFFSET('HARGA SATUAN'!$I$6,MATCH(C181,'HARGA SATUAN'!$C$7:$C$1492,0),0))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SATUAN'!$C$7:$C$1492,0),0)),"",OFFSET('HARGA SATUAN'!$D$6,MATCH(C182,'HARGA SATUAN'!$C$7:$C$1492,0),0))</f>
        <v/>
      </c>
      <c r="E182" s="101">
        <f ca="1">IF(B182="+","Unit",IF(ISERROR(OFFSET('HARGA SATUAN'!$E$6,MATCH(C182,'HARGA SATUAN'!$C$7:$C$1492,0),0)),"",OFFSET('HARGA SATUAN'!$E$6,MATCH(C182,'HARGA SATUAN'!$C$7:$C$1492,0),0)))</f>
        <v>0</v>
      </c>
      <c r="F182" s="138" t="str">
        <f t="shared" ca="1" si="8"/>
        <v/>
      </c>
      <c r="G182" s="41">
        <f ca="1">IF(ISERROR(OFFSET('HARGA SATUAN'!$I$6,MATCH(C182,'HARGA SATUAN'!$C$7:$C$1492,0),0)),"",OFFSET('HARGA SATUAN'!$I$6,MATCH(C182,'HARGA SATUAN'!$C$7:$C$1492,0),0))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SATUAN'!$C$7:$C$1492,0),0)),"",OFFSET('HARGA SATUAN'!$D$6,MATCH(C183,'HARGA SATUAN'!$C$7:$C$1492,0),0))</f>
        <v/>
      </c>
      <c r="E183" s="101">
        <f ca="1">IF(B183="+","Unit",IF(ISERROR(OFFSET('HARGA SATUAN'!$E$6,MATCH(C183,'HARGA SATUAN'!$C$7:$C$1492,0),0)),"",OFFSET('HARGA SATUAN'!$E$6,MATCH(C183,'HARGA SATUAN'!$C$7:$C$1492,0),0)))</f>
        <v>0</v>
      </c>
      <c r="F183" s="138" t="str">
        <f t="shared" ca="1" si="8"/>
        <v/>
      </c>
      <c r="G183" s="41">
        <f ca="1">IF(ISERROR(OFFSET('HARGA SATUAN'!$I$6,MATCH(C183,'HARGA SATUAN'!$C$7:$C$1492,0),0)),"",OFFSET('HARGA SATUAN'!$I$6,MATCH(C183,'HARGA SATUAN'!$C$7:$C$1492,0),0))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SATUAN'!$C$7:$C$1492,0),0)),"",OFFSET('HARGA SATUAN'!$D$6,MATCH(C184,'HARGA SATUAN'!$C$7:$C$1492,0),0))</f>
        <v/>
      </c>
      <c r="E184" s="101">
        <f ca="1">IF(B184="+","Unit",IF(ISERROR(OFFSET('HARGA SATUAN'!$E$6,MATCH(C184,'HARGA SATUAN'!$C$7:$C$1492,0),0)),"",OFFSET('HARGA SATUAN'!$E$6,MATCH(C184,'HARGA SATUAN'!$C$7:$C$1492,0),0)))</f>
        <v>0</v>
      </c>
      <c r="F184" s="138" t="str">
        <f t="shared" ca="1" si="8"/>
        <v/>
      </c>
      <c r="G184" s="41">
        <f ca="1">IF(ISERROR(OFFSET('HARGA SATUAN'!$I$6,MATCH(C184,'HARGA SATUAN'!$C$7:$C$1492,0),0)),"",OFFSET('HARGA SATUAN'!$I$6,MATCH(C184,'HARGA SATUAN'!$C$7:$C$1492,0),0))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SATUAN'!$C$7:$C$1492,0),0)),"",OFFSET('HARGA SATUAN'!$D$6,MATCH(C185,'HARGA SATUAN'!$C$7:$C$1492,0),0))</f>
        <v/>
      </c>
      <c r="E185" s="101">
        <f ca="1">IF(B185="+","Unit",IF(ISERROR(OFFSET('HARGA SATUAN'!$E$6,MATCH(C185,'HARGA SATUAN'!$C$7:$C$1492,0),0)),"",OFFSET('HARGA SATUAN'!$E$6,MATCH(C185,'HARGA SATUAN'!$C$7:$C$1492,0),0)))</f>
        <v>0</v>
      </c>
      <c r="F185" s="138" t="str">
        <f t="shared" ca="1" si="8"/>
        <v/>
      </c>
      <c r="G185" s="41">
        <f ca="1">IF(ISERROR(OFFSET('HARGA SATUAN'!$I$6,MATCH(C185,'HARGA SATUAN'!$C$7:$C$1492,0),0)),"",OFFSET('HARGA SATUAN'!$I$6,MATCH(C185,'HARGA SATUAN'!$C$7:$C$1492,0),0))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SATUAN'!$C$7:$C$1492,0),0)),"",OFFSET('HARGA SATUAN'!$D$6,MATCH(C186,'HARGA SATUAN'!$C$7:$C$1492,0),0))</f>
        <v/>
      </c>
      <c r="E186" s="101">
        <f ca="1">IF(B186="+","Unit",IF(ISERROR(OFFSET('HARGA SATUAN'!$E$6,MATCH(C186,'HARGA SATUAN'!$C$7:$C$1492,0),0)),"",OFFSET('HARGA SATUAN'!$E$6,MATCH(C186,'HARGA SATUAN'!$C$7:$C$1492,0),0)))</f>
        <v>0</v>
      </c>
      <c r="F186" s="138" t="str">
        <f t="shared" ca="1" si="8"/>
        <v/>
      </c>
      <c r="G186" s="41">
        <f ca="1">IF(ISERROR(OFFSET('HARGA SATUAN'!$I$6,MATCH(C186,'HARGA SATUAN'!$C$7:$C$1492,0),0)),"",OFFSET('HARGA SATUAN'!$I$6,MATCH(C186,'HARGA SATUAN'!$C$7:$C$1492,0),0))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SATUAN'!$C$7:$C$1492,0),0)),"",OFFSET('HARGA SATUAN'!$D$6,MATCH(C187,'HARGA SATUAN'!$C$7:$C$1492,0),0))</f>
        <v/>
      </c>
      <c r="E187" s="101">
        <f ca="1">IF(B187="+","Unit",IF(ISERROR(OFFSET('HARGA SATUAN'!$E$6,MATCH(C187,'HARGA SATUAN'!$C$7:$C$1492,0),0)),"",OFFSET('HARGA SATUAN'!$E$6,MATCH(C187,'HARGA SATUAN'!$C$7:$C$1492,0),0)))</f>
        <v>0</v>
      </c>
      <c r="F187" s="138" t="str">
        <f t="shared" ca="1" si="8"/>
        <v/>
      </c>
      <c r="G187" s="41">
        <f ca="1">IF(ISERROR(OFFSET('HARGA SATUAN'!$I$6,MATCH(C187,'HARGA SATUAN'!$C$7:$C$1492,0),0)),"",OFFSET('HARGA SATUAN'!$I$6,MATCH(C187,'HARGA SATUAN'!$C$7:$C$1492,0),0))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SATUAN'!$C$7:$C$1492,0),0)),"",OFFSET('HARGA SATUAN'!$D$6,MATCH(C188,'HARGA SATUAN'!$C$7:$C$1492,0),0))</f>
        <v/>
      </c>
      <c r="E188" s="101">
        <f ca="1">IF(B188="+","Unit",IF(ISERROR(OFFSET('HARGA SATUAN'!$E$6,MATCH(C188,'HARGA SATUAN'!$C$7:$C$1492,0),0)),"",OFFSET('HARGA SATUAN'!$E$6,MATCH(C188,'HARGA SATUAN'!$C$7:$C$1492,0),0)))</f>
        <v>0</v>
      </c>
      <c r="F188" s="138" t="str">
        <f t="shared" ca="1" si="8"/>
        <v/>
      </c>
      <c r="G188" s="41">
        <f ca="1">IF(ISERROR(OFFSET('HARGA SATUAN'!$I$6,MATCH(C188,'HARGA SATUAN'!$C$7:$C$1492,0),0)),"",OFFSET('HARGA SATUAN'!$I$6,MATCH(C188,'HARGA SATUAN'!$C$7:$C$1492,0),0))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SATUAN'!$C$7:$C$1492,0),0)),"",OFFSET('HARGA SATUAN'!$D$6,MATCH(C189,'HARGA SATUAN'!$C$7:$C$1492,0),0))</f>
        <v/>
      </c>
      <c r="E189" s="101">
        <f ca="1">IF(B189="+","Unit",IF(ISERROR(OFFSET('HARGA SATUAN'!$E$6,MATCH(C189,'HARGA SATUAN'!$C$7:$C$1492,0),0)),"",OFFSET('HARGA SATUAN'!$E$6,MATCH(C189,'HARGA SATUAN'!$C$7:$C$1492,0),0)))</f>
        <v>0</v>
      </c>
      <c r="F189" s="138" t="str">
        <f t="shared" ca="1" si="8"/>
        <v/>
      </c>
      <c r="G189" s="41">
        <f ca="1">IF(ISERROR(OFFSET('HARGA SATUAN'!$I$6,MATCH(C189,'HARGA SATUAN'!$C$7:$C$1492,0),0)),"",OFFSET('HARGA SATUAN'!$I$6,MATCH(C189,'HARGA SATUAN'!$C$7:$C$1492,0),0))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SATUAN'!$C$7:$C$1492,0),0)),"",OFFSET('HARGA SATUAN'!$D$6,MATCH(C190,'HARGA SATUAN'!$C$7:$C$1492,0),0))</f>
        <v/>
      </c>
      <c r="E190" s="101">
        <f ca="1">IF(B190="+","Unit",IF(ISERROR(OFFSET('HARGA SATUAN'!$E$6,MATCH(C190,'HARGA SATUAN'!$C$7:$C$1492,0),0)),"",OFFSET('HARGA SATUAN'!$E$6,MATCH(C190,'HARGA SATUAN'!$C$7:$C$1492,0),0)))</f>
        <v>0</v>
      </c>
      <c r="F190" s="138" t="str">
        <f t="shared" ca="1" si="8"/>
        <v/>
      </c>
      <c r="G190" s="41">
        <f ca="1">IF(ISERROR(OFFSET('HARGA SATUAN'!$I$6,MATCH(C190,'HARGA SATUAN'!$C$7:$C$1492,0),0)),"",OFFSET('HARGA SATUAN'!$I$6,MATCH(C190,'HARGA SATUAN'!$C$7:$C$1492,0),0))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SATUAN'!$C$7:$C$1492,0),0)),"",OFFSET('HARGA SATUAN'!$D$6,MATCH(C191,'HARGA SATUAN'!$C$7:$C$1492,0),0))</f>
        <v/>
      </c>
      <c r="E191" s="101">
        <f ca="1">IF(B191="+","Unit",IF(ISERROR(OFFSET('HARGA SATUAN'!$E$6,MATCH(C191,'HARGA SATUAN'!$C$7:$C$1492,0),0)),"",OFFSET('HARGA SATUAN'!$E$6,MATCH(C191,'HARGA SATUAN'!$C$7:$C$1492,0),0)))</f>
        <v>0</v>
      </c>
      <c r="F191" s="138" t="str">
        <f t="shared" ca="1" si="8"/>
        <v/>
      </c>
      <c r="G191" s="41">
        <f ca="1">IF(ISERROR(OFFSET('HARGA SATUAN'!$I$6,MATCH(C191,'HARGA SATUAN'!$C$7:$C$1492,0),0)),"",OFFSET('HARGA SATUAN'!$I$6,MATCH(C191,'HARGA SATUAN'!$C$7:$C$1492,0),0))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SATUAN'!$C$7:$C$1492,0),0)),"",OFFSET('HARGA SATUAN'!$D$6,MATCH(C192,'HARGA SATUAN'!$C$7:$C$1492,0),0))</f>
        <v/>
      </c>
      <c r="E192" s="101">
        <f ca="1">IF(B192="+","Unit",IF(ISERROR(OFFSET('HARGA SATUAN'!$E$6,MATCH(C192,'HARGA SATUAN'!$C$7:$C$1492,0),0)),"",OFFSET('HARGA SATUAN'!$E$6,MATCH(C192,'HARGA SATUAN'!$C$7:$C$1492,0),0)))</f>
        <v>0</v>
      </c>
      <c r="F192" s="138" t="str">
        <f t="shared" ca="1" si="8"/>
        <v/>
      </c>
      <c r="G192" s="41">
        <f ca="1">IF(ISERROR(OFFSET('HARGA SATUAN'!$I$6,MATCH(C192,'HARGA SATUAN'!$C$7:$C$1492,0),0)),"",OFFSET('HARGA SATUAN'!$I$6,MATCH(C192,'HARGA SATUAN'!$C$7:$C$1492,0),0))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SATUAN'!$C$7:$C$1492,0),0)),"",OFFSET('HARGA SATUAN'!$D$6,MATCH(C193,'HARGA SATUAN'!$C$7:$C$1492,0),0))</f>
        <v/>
      </c>
      <c r="E193" s="101">
        <f ca="1">IF(B193="+","Unit",IF(ISERROR(OFFSET('HARGA SATUAN'!$E$6,MATCH(C193,'HARGA SATUAN'!$C$7:$C$1492,0),0)),"",OFFSET('HARGA SATUAN'!$E$6,MATCH(C193,'HARGA SATUAN'!$C$7:$C$1492,0),0)))</f>
        <v>0</v>
      </c>
      <c r="F193" s="138" t="str">
        <f t="shared" ca="1" si="8"/>
        <v/>
      </c>
      <c r="G193" s="41">
        <f ca="1">IF(ISERROR(OFFSET('HARGA SATUAN'!$I$6,MATCH(C193,'HARGA SATUAN'!$C$7:$C$1492,0),0)),"",OFFSET('HARGA SATUAN'!$I$6,MATCH(C193,'HARGA SATUAN'!$C$7:$C$1492,0),0))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SATUAN'!$C$7:$C$1492,0),0)),"",OFFSET('HARGA SATUAN'!$D$6,MATCH(C194,'HARGA SATUAN'!$C$7:$C$1492,0),0))</f>
        <v/>
      </c>
      <c r="E194" s="101">
        <f ca="1">IF(B194="+","Unit",IF(ISERROR(OFFSET('HARGA SATUAN'!$E$6,MATCH(C194,'HARGA SATUAN'!$C$7:$C$1492,0),0)),"",OFFSET('HARGA SATUAN'!$E$6,MATCH(C194,'HARGA SATUAN'!$C$7:$C$1492,0),0)))</f>
        <v>0</v>
      </c>
      <c r="F194" s="138" t="str">
        <f t="shared" ca="1" si="8"/>
        <v/>
      </c>
      <c r="G194" s="41">
        <f ca="1">IF(ISERROR(OFFSET('HARGA SATUAN'!$I$6,MATCH(C194,'HARGA SATUAN'!$C$7:$C$1492,0),0)),"",OFFSET('HARGA SATUAN'!$I$6,MATCH(C194,'HARGA SATUAN'!$C$7:$C$1492,0),0))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SATUAN'!$C$7:$C$1492,0),0)),"",OFFSET('HARGA SATUAN'!$D$6,MATCH(C195,'HARGA SATUAN'!$C$7:$C$1492,0),0))</f>
        <v/>
      </c>
      <c r="E195" s="101">
        <f ca="1">IF(B195="+","Unit",IF(ISERROR(OFFSET('HARGA SATUAN'!$E$6,MATCH(C195,'HARGA SATUAN'!$C$7:$C$1492,0),0)),"",OFFSET('HARGA SATUAN'!$E$6,MATCH(C195,'HARGA SATUAN'!$C$7:$C$1492,0),0)))</f>
        <v>0</v>
      </c>
      <c r="F195" s="138" t="str">
        <f t="shared" ca="1" si="8"/>
        <v/>
      </c>
      <c r="G195" s="41">
        <f ca="1">IF(ISERROR(OFFSET('HARGA SATUAN'!$I$6,MATCH(C195,'HARGA SATUAN'!$C$7:$C$1492,0),0)),"",OFFSET('HARGA SATUAN'!$I$6,MATCH(C195,'HARGA SATUAN'!$C$7:$C$1492,0),0))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SATUAN'!$C$7:$C$1492,0),0)),"",OFFSET('HARGA SATUAN'!$D$6,MATCH(C196,'HARGA SATUAN'!$C$7:$C$1492,0),0))</f>
        <v/>
      </c>
      <c r="E196" s="101">
        <f ca="1">IF(B196="+","Unit",IF(ISERROR(OFFSET('HARGA SATUAN'!$E$6,MATCH(C196,'HARGA SATUAN'!$C$7:$C$1492,0),0)),"",OFFSET('HARGA SATUAN'!$E$6,MATCH(C196,'HARGA SATUAN'!$C$7:$C$1492,0),0)))</f>
        <v>0</v>
      </c>
      <c r="F196" s="138" t="str">
        <f t="shared" ca="1" si="8"/>
        <v/>
      </c>
      <c r="G196" s="41">
        <f ca="1">IF(ISERROR(OFFSET('HARGA SATUAN'!$I$6,MATCH(C196,'HARGA SATUAN'!$C$7:$C$1492,0),0)),"",OFFSET('HARGA SATUAN'!$I$6,MATCH(C196,'HARGA SATUAN'!$C$7:$C$1492,0),0))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SATUAN'!$C$7:$C$1492,0),0)),"",OFFSET('HARGA SATUAN'!$D$6,MATCH(C197,'HARGA SATUAN'!$C$7:$C$1492,0),0))</f>
        <v/>
      </c>
      <c r="E197" s="101">
        <f ca="1">IF(B197="+","Unit",IF(ISERROR(OFFSET('HARGA SATUAN'!$E$6,MATCH(C197,'HARGA SATUAN'!$C$7:$C$1492,0),0)),"",OFFSET('HARGA SATUAN'!$E$6,MATCH(C197,'HARGA SATUAN'!$C$7:$C$1492,0),0)))</f>
        <v>0</v>
      </c>
      <c r="F197" s="138" t="str">
        <f t="shared" ca="1" si="8"/>
        <v/>
      </c>
      <c r="G197" s="41">
        <f ca="1">IF(ISERROR(OFFSET('HARGA SATUAN'!$I$6,MATCH(C197,'HARGA SATUAN'!$C$7:$C$1492,0),0)),"",OFFSET('HARGA SATUAN'!$I$6,MATCH(C197,'HARGA SATUAN'!$C$7:$C$1492,0),0))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SATUAN'!$C$7:$C$1492,0),0)),"",OFFSET('HARGA SATUAN'!$D$6,MATCH(C198,'HARGA SATUAN'!$C$7:$C$1492,0),0))</f>
        <v/>
      </c>
      <c r="E198" s="101">
        <f ca="1">IF(B198="+","Unit",IF(ISERROR(OFFSET('HARGA SATUAN'!$E$6,MATCH(C198,'HARGA SATUAN'!$C$7:$C$1492,0),0)),"",OFFSET('HARGA SATUAN'!$E$6,MATCH(C198,'HARGA SATUAN'!$C$7:$C$1492,0),0)))</f>
        <v>0</v>
      </c>
      <c r="F198" s="138" t="str">
        <f t="shared" ca="1" si="8"/>
        <v/>
      </c>
      <c r="G198" s="41">
        <f ca="1">IF(ISERROR(OFFSET('HARGA SATUAN'!$I$6,MATCH(C198,'HARGA SATUAN'!$C$7:$C$1492,0),0)),"",OFFSET('HARGA SATUAN'!$I$6,MATCH(C198,'HARGA SATUAN'!$C$7:$C$1492,0),0))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SATUAN'!$C$7:$C$1492,0),0)),"",OFFSET('HARGA SATUAN'!$D$6,MATCH(C199,'HARGA SATUAN'!$C$7:$C$1492,0),0))</f>
        <v/>
      </c>
      <c r="E199" s="101">
        <f ca="1">IF(B199="+","Unit",IF(ISERROR(OFFSET('HARGA SATUAN'!$E$6,MATCH(C199,'HARGA SATUAN'!$C$7:$C$1492,0),0)),"",OFFSET('HARGA SATUAN'!$E$6,MATCH(C199,'HARGA SATUAN'!$C$7:$C$1492,0),0)))</f>
        <v>0</v>
      </c>
      <c r="F199" s="138" t="str">
        <f t="shared" ca="1" si="8"/>
        <v/>
      </c>
      <c r="G199" s="41">
        <f ca="1">IF(ISERROR(OFFSET('HARGA SATUAN'!$I$6,MATCH(C199,'HARGA SATUAN'!$C$7:$C$1492,0),0)),"",OFFSET('HARGA SATUAN'!$I$6,MATCH(C199,'HARGA SATUAN'!$C$7:$C$1492,0),0))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SATUAN'!$C$7:$C$1492,0),0)),"",OFFSET('HARGA SATUAN'!$D$6,MATCH(C200,'HARGA SATUAN'!$C$7:$C$1492,0),0))</f>
        <v/>
      </c>
      <c r="E200" s="101">
        <f ca="1">IF(B200="+","Unit",IF(ISERROR(OFFSET('HARGA SATUAN'!$E$6,MATCH(C200,'HARGA SATUAN'!$C$7:$C$1492,0),0)),"",OFFSET('HARGA SATUAN'!$E$6,MATCH(C200,'HARGA SATUAN'!$C$7:$C$1492,0),0)))</f>
        <v>0</v>
      </c>
      <c r="F200" s="138" t="str">
        <f t="shared" ca="1" si="8"/>
        <v/>
      </c>
      <c r="G200" s="41">
        <f ca="1">IF(ISERROR(OFFSET('HARGA SATUAN'!$I$6,MATCH(C200,'HARGA SATUAN'!$C$7:$C$1492,0),0)),"",OFFSET('HARGA SATUAN'!$I$6,MATCH(C200,'HARGA SATUAN'!$C$7:$C$1492,0),0))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SATUAN'!$C$7:$C$1492,0),0)),"",OFFSET('HARGA SATUAN'!$D$6,MATCH(C201,'HARGA SATUAN'!$C$7:$C$1492,0),0))</f>
        <v/>
      </c>
      <c r="E201" s="101">
        <f ca="1">IF(B201="+","Unit",IF(ISERROR(OFFSET('HARGA SATUAN'!$E$6,MATCH(C201,'HARGA SATUAN'!$C$7:$C$1492,0),0)),"",OFFSET('HARGA SATUAN'!$E$6,MATCH(C201,'HARGA SATUAN'!$C$7:$C$1492,0),0)))</f>
        <v>0</v>
      </c>
      <c r="F201" s="138" t="str">
        <f t="shared" ca="1" si="8"/>
        <v/>
      </c>
      <c r="G201" s="41">
        <f ca="1">IF(ISERROR(OFFSET('HARGA SATUAN'!$I$6,MATCH(C201,'HARGA SATUAN'!$C$7:$C$1492,0),0)),"",OFFSET('HARGA SATUAN'!$I$6,MATCH(C201,'HARGA SATUAN'!$C$7:$C$1492,0),0))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SATUAN'!$C$7:$C$1492,0),0)),"",OFFSET('HARGA SATUAN'!$D$6,MATCH(C202,'HARGA SATUAN'!$C$7:$C$1492,0),0))</f>
        <v/>
      </c>
      <c r="E202" s="101">
        <f ca="1">IF(B202="+","Unit",IF(ISERROR(OFFSET('HARGA SATUAN'!$E$6,MATCH(C202,'HARGA SATUAN'!$C$7:$C$1492,0),0)),"",OFFSET('HARGA SATUAN'!$E$6,MATCH(C202,'HARGA SATUAN'!$C$7:$C$1492,0),0)))</f>
        <v>0</v>
      </c>
      <c r="F202" s="138" t="str">
        <f t="shared" ca="1" si="8"/>
        <v/>
      </c>
      <c r="G202" s="41">
        <f ca="1">IF(ISERROR(OFFSET('HARGA SATUAN'!$I$6,MATCH(C202,'HARGA SATUAN'!$C$7:$C$1492,0),0)),"",OFFSET('HARGA SATUAN'!$I$6,MATCH(C202,'HARGA SATUAN'!$C$7:$C$1492,0),0))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SATUAN'!$C$7:$C$1492,0),0)),"",OFFSET('HARGA SATUAN'!$D$6,MATCH(C203,'HARGA SATUAN'!$C$7:$C$1492,0),0))</f>
        <v/>
      </c>
      <c r="E203" s="101">
        <f ca="1">IF(B203="+","Unit",IF(ISERROR(OFFSET('HARGA SATUAN'!$E$6,MATCH(C203,'HARGA SATUAN'!$C$7:$C$1492,0),0)),"",OFFSET('HARGA SATUAN'!$E$6,MATCH(C203,'HARGA SATUAN'!$C$7:$C$1492,0),0)))</f>
        <v>0</v>
      </c>
      <c r="F203" s="138" t="str">
        <f t="shared" ca="1" si="8"/>
        <v/>
      </c>
      <c r="G203" s="41">
        <f ca="1">IF(ISERROR(OFFSET('HARGA SATUAN'!$I$6,MATCH(C203,'HARGA SATUAN'!$C$7:$C$1492,0),0)),"",OFFSET('HARGA SATUAN'!$I$6,MATCH(C203,'HARGA SATUAN'!$C$7:$C$1492,0),0))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SATUAN'!$C$7:$C$1492,0),0)),"",OFFSET('HARGA SATUAN'!$D$6,MATCH(C204,'HARGA SATUAN'!$C$7:$C$1492,0),0))</f>
        <v/>
      </c>
      <c r="E204" s="101">
        <f ca="1">IF(B204="+","Unit",IF(ISERROR(OFFSET('HARGA SATUAN'!$E$6,MATCH(C204,'HARGA SATUAN'!$C$7:$C$1492,0),0)),"",OFFSET('HARGA SATUAN'!$E$6,MATCH(C204,'HARGA SATUAN'!$C$7:$C$1492,0),0)))</f>
        <v>0</v>
      </c>
      <c r="F204" s="138" t="str">
        <f t="shared" ca="1" si="8"/>
        <v/>
      </c>
      <c r="G204" s="41">
        <f ca="1">IF(ISERROR(OFFSET('HARGA SATUAN'!$I$6,MATCH(C204,'HARGA SATUAN'!$C$7:$C$1492,0),0)),"",OFFSET('HARGA SATUAN'!$I$6,MATCH(C204,'HARGA SATUAN'!$C$7:$C$1492,0),0))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SATUAN'!$C$7:$C$1492,0),0)),"",OFFSET('HARGA SATUAN'!$D$6,MATCH(C205,'HARGA SATUAN'!$C$7:$C$1492,0),0))</f>
        <v/>
      </c>
      <c r="E205" s="101">
        <f ca="1">IF(B205="+","Unit",IF(ISERROR(OFFSET('HARGA SATUAN'!$E$6,MATCH(C205,'HARGA SATUAN'!$C$7:$C$1492,0),0)),"",OFFSET('HARGA SATUAN'!$E$6,MATCH(C205,'HARGA SATUAN'!$C$7:$C$1492,0),0)))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SATUAN'!$C$7:$C$1492,0),0)),"",OFFSET('HARGA SATUAN'!$I$6,MATCH(C205,'HARGA SATUAN'!$C$7:$C$1492,0),0))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SATUAN'!$C$7:$C$1492,0),0)),"",OFFSET('HARGA SATUAN'!$D$6,MATCH(C206,'HARGA SATUAN'!$C$7:$C$1492,0),0))</f>
        <v/>
      </c>
      <c r="E206" s="101">
        <f ca="1">IF(B206="+","Unit",IF(ISERROR(OFFSET('HARGA SATUAN'!$E$6,MATCH(C206,'HARGA SATUAN'!$C$7:$C$1492,0),0)),"",OFFSET('HARGA SATUAN'!$E$6,MATCH(C206,'HARGA SATUAN'!$C$7:$C$1492,0),0)))</f>
        <v>0</v>
      </c>
      <c r="F206" s="138" t="str">
        <f t="shared" ca="1" si="11"/>
        <v/>
      </c>
      <c r="G206" s="41">
        <f ca="1">IF(ISERROR(OFFSET('HARGA SATUAN'!$I$6,MATCH(C206,'HARGA SATUAN'!$C$7:$C$1492,0),0)),"",OFFSET('HARGA SATUAN'!$I$6,MATCH(C206,'HARGA SATUAN'!$C$7:$C$1492,0),0))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SATUAN'!$C$7:$C$1492,0),0)),"",OFFSET('HARGA SATUAN'!$D$6,MATCH(C207,'HARGA SATUAN'!$C$7:$C$1492,0),0))</f>
        <v/>
      </c>
      <c r="E207" s="101">
        <f ca="1">IF(B207="+","Unit",IF(ISERROR(OFFSET('HARGA SATUAN'!$E$6,MATCH(C207,'HARGA SATUAN'!$C$7:$C$1492,0),0)),"",OFFSET('HARGA SATUAN'!$E$6,MATCH(C207,'HARGA SATUAN'!$C$7:$C$1492,0),0)))</f>
        <v>0</v>
      </c>
      <c r="F207" s="138" t="str">
        <f t="shared" ca="1" si="11"/>
        <v/>
      </c>
      <c r="G207" s="41">
        <f ca="1">IF(ISERROR(OFFSET('HARGA SATUAN'!$I$6,MATCH(C207,'HARGA SATUAN'!$C$7:$C$1492,0),0)),"",OFFSET('HARGA SATUAN'!$I$6,MATCH(C207,'HARGA SATUAN'!$C$7:$C$1492,0),0))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SATUAN'!$C$7:$C$1492,0),0)),"",OFFSET('HARGA SATUAN'!$D$6,MATCH(C208,'HARGA SATUAN'!$C$7:$C$1492,0),0))</f>
        <v/>
      </c>
      <c r="E208" s="101">
        <f ca="1">IF(B208="+","Unit",IF(ISERROR(OFFSET('HARGA SATUAN'!$E$6,MATCH(C208,'HARGA SATUAN'!$C$7:$C$1492,0),0)),"",OFFSET('HARGA SATUAN'!$E$6,MATCH(C208,'HARGA SATUAN'!$C$7:$C$1492,0),0)))</f>
        <v>0</v>
      </c>
      <c r="F208" s="138" t="str">
        <f t="shared" ca="1" si="11"/>
        <v/>
      </c>
      <c r="G208" s="41">
        <f ca="1">IF(ISERROR(OFFSET('HARGA SATUAN'!$I$6,MATCH(C208,'HARGA SATUAN'!$C$7:$C$1492,0),0)),"",OFFSET('HARGA SATUAN'!$I$6,MATCH(C208,'HARGA SATUAN'!$C$7:$C$1492,0),0))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SATUAN'!$C$7:$C$1492,0),0)),"",OFFSET('HARGA SATUAN'!$D$6,MATCH(C209,'HARGA SATUAN'!$C$7:$C$1492,0),0))</f>
        <v/>
      </c>
      <c r="E209" s="101">
        <f ca="1">IF(B209="+","Unit",IF(ISERROR(OFFSET('HARGA SATUAN'!$E$6,MATCH(C209,'HARGA SATUAN'!$C$7:$C$1492,0),0)),"",OFFSET('HARGA SATUAN'!$E$6,MATCH(C209,'HARGA SATUAN'!$C$7:$C$1492,0),0)))</f>
        <v>0</v>
      </c>
      <c r="F209" s="138" t="str">
        <f t="shared" ca="1" si="11"/>
        <v/>
      </c>
      <c r="G209" s="41">
        <f ca="1">IF(ISERROR(OFFSET('HARGA SATUAN'!$I$6,MATCH(C209,'HARGA SATUAN'!$C$7:$C$1492,0),0)),"",OFFSET('HARGA SATUAN'!$I$6,MATCH(C209,'HARGA SATUAN'!$C$7:$C$1492,0),0))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SATUAN'!$C$7:$C$1492,0),0)),"",OFFSET('HARGA SATUAN'!$D$6,MATCH(C210,'HARGA SATUAN'!$C$7:$C$1492,0),0))</f>
        <v/>
      </c>
      <c r="E210" s="101">
        <f ca="1">IF(B210="+","Unit",IF(ISERROR(OFFSET('HARGA SATUAN'!$E$6,MATCH(C210,'HARGA SATUAN'!$C$7:$C$1492,0),0)),"",OFFSET('HARGA SATUAN'!$E$6,MATCH(C210,'HARGA SATUAN'!$C$7:$C$1492,0),0)))</f>
        <v>0</v>
      </c>
      <c r="F210" s="138" t="str">
        <f t="shared" ca="1" si="11"/>
        <v/>
      </c>
      <c r="G210" s="41">
        <f ca="1">IF(ISERROR(OFFSET('HARGA SATUAN'!$I$6,MATCH(C210,'HARGA SATUAN'!$C$7:$C$1492,0),0)),"",OFFSET('HARGA SATUAN'!$I$6,MATCH(C210,'HARGA SATUAN'!$C$7:$C$1492,0),0))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SATUAN'!$C$7:$C$1492,0),0)),"",OFFSET('HARGA SATUAN'!$D$6,MATCH(C211,'HARGA SATUAN'!$C$7:$C$1492,0),0))</f>
        <v/>
      </c>
      <c r="E211" s="101">
        <f ca="1">IF(B211="+","Unit",IF(ISERROR(OFFSET('HARGA SATUAN'!$E$6,MATCH(C211,'HARGA SATUAN'!$C$7:$C$1492,0),0)),"",OFFSET('HARGA SATUAN'!$E$6,MATCH(C211,'HARGA SATUAN'!$C$7:$C$1492,0),0)))</f>
        <v>0</v>
      </c>
      <c r="F211" s="138" t="str">
        <f t="shared" ca="1" si="11"/>
        <v/>
      </c>
      <c r="G211" s="41">
        <f ca="1">IF(ISERROR(OFFSET('HARGA SATUAN'!$I$6,MATCH(C211,'HARGA SATUAN'!$C$7:$C$1492,0),0)),"",OFFSET('HARGA SATUAN'!$I$6,MATCH(C211,'HARGA SATUAN'!$C$7:$C$1492,0),0))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SATUAN'!$C$7:$C$1492,0),0)),"",OFFSET('HARGA SATUAN'!$D$6,MATCH(C212,'HARGA SATUAN'!$C$7:$C$1492,0),0))</f>
        <v/>
      </c>
      <c r="E212" s="101">
        <f ca="1">IF(B212="+","Unit",IF(ISERROR(OFFSET('HARGA SATUAN'!$E$6,MATCH(C212,'HARGA SATUAN'!$C$7:$C$1492,0),0)),"",OFFSET('HARGA SATUAN'!$E$6,MATCH(C212,'HARGA SATUAN'!$C$7:$C$1492,0),0)))</f>
        <v>0</v>
      </c>
      <c r="F212" s="138" t="str">
        <f t="shared" ca="1" si="11"/>
        <v/>
      </c>
      <c r="G212" s="41">
        <f ca="1">IF(ISERROR(OFFSET('HARGA SATUAN'!$I$6,MATCH(C212,'HARGA SATUAN'!$C$7:$C$1492,0),0)),"",OFFSET('HARGA SATUAN'!$I$6,MATCH(C212,'HARGA SATUAN'!$C$7:$C$1492,0),0))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SATUAN'!$C$7:$C$1492,0),0)),"",OFFSET('HARGA SATUAN'!$D$6,MATCH(C213,'HARGA SATUAN'!$C$7:$C$1492,0),0))</f>
        <v/>
      </c>
      <c r="E213" s="101">
        <f ca="1">IF(B213="+","Unit",IF(ISERROR(OFFSET('HARGA SATUAN'!$E$6,MATCH(C213,'HARGA SATUAN'!$C$7:$C$1492,0),0)),"",OFFSET('HARGA SATUAN'!$E$6,MATCH(C213,'HARGA SATUAN'!$C$7:$C$1492,0),0)))</f>
        <v>0</v>
      </c>
      <c r="F213" s="138" t="str">
        <f t="shared" ca="1" si="11"/>
        <v/>
      </c>
      <c r="G213" s="41">
        <f ca="1">IF(ISERROR(OFFSET('HARGA SATUAN'!$I$6,MATCH(C213,'HARGA SATUAN'!$C$7:$C$1492,0),0)),"",OFFSET('HARGA SATUAN'!$I$6,MATCH(C213,'HARGA SATUAN'!$C$7:$C$1492,0),0))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SATUAN'!$C$7:$C$1492,0),0)),"",OFFSET('HARGA SATUAN'!$D$6,MATCH(C214,'HARGA SATUAN'!$C$7:$C$1492,0),0))</f>
        <v/>
      </c>
      <c r="E214" s="101">
        <f ca="1">IF(B214="+","Unit",IF(ISERROR(OFFSET('HARGA SATUAN'!$E$6,MATCH(C214,'HARGA SATUAN'!$C$7:$C$1492,0),0)),"",OFFSET('HARGA SATUAN'!$E$6,MATCH(C214,'HARGA SATUAN'!$C$7:$C$1492,0),0)))</f>
        <v>0</v>
      </c>
      <c r="F214" s="138" t="str">
        <f t="shared" ca="1" si="11"/>
        <v/>
      </c>
      <c r="G214" s="41">
        <f ca="1">IF(ISERROR(OFFSET('HARGA SATUAN'!$I$6,MATCH(C214,'HARGA SATUAN'!$C$7:$C$1492,0),0)),"",OFFSET('HARGA SATUAN'!$I$6,MATCH(C214,'HARGA SATUAN'!$C$7:$C$1492,0),0))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SATUAN'!$C$7:$C$1492,0),0)),"",OFFSET('HARGA SATUAN'!$D$6,MATCH(C215,'HARGA SATUAN'!$C$7:$C$1492,0),0))</f>
        <v/>
      </c>
      <c r="E215" s="101">
        <f ca="1">IF(B215="+","Unit",IF(ISERROR(OFFSET('HARGA SATUAN'!$E$6,MATCH(C215,'HARGA SATUAN'!$C$7:$C$1492,0),0)),"",OFFSET('HARGA SATUAN'!$E$6,MATCH(C215,'HARGA SATUAN'!$C$7:$C$1492,0),0)))</f>
        <v>0</v>
      </c>
      <c r="F215" s="138" t="str">
        <f t="shared" ca="1" si="11"/>
        <v/>
      </c>
      <c r="G215" s="41">
        <f ca="1">IF(ISERROR(OFFSET('HARGA SATUAN'!$I$6,MATCH(C215,'HARGA SATUAN'!$C$7:$C$1492,0),0)),"",OFFSET('HARGA SATUAN'!$I$6,MATCH(C215,'HARGA SATUAN'!$C$7:$C$1492,0),0))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SATUAN'!$C$7:$C$1492,0),0)),"",OFFSET('HARGA SATUAN'!$D$6,MATCH(C216,'HARGA SATUAN'!$C$7:$C$1492,0),0))</f>
        <v/>
      </c>
      <c r="E216" s="101">
        <f ca="1">IF(B216="+","Unit",IF(ISERROR(OFFSET('HARGA SATUAN'!$E$6,MATCH(C216,'HARGA SATUAN'!$C$7:$C$1492,0),0)),"",OFFSET('HARGA SATUAN'!$E$6,MATCH(C216,'HARGA SATUAN'!$C$7:$C$1492,0),0)))</f>
        <v>0</v>
      </c>
      <c r="F216" s="138" t="str">
        <f t="shared" ca="1" si="11"/>
        <v/>
      </c>
      <c r="G216" s="41">
        <f ca="1">IF(ISERROR(OFFSET('HARGA SATUAN'!$I$6,MATCH(C216,'HARGA SATUAN'!$C$7:$C$1492,0),0)),"",OFFSET('HARGA SATUAN'!$I$6,MATCH(C216,'HARGA SATUAN'!$C$7:$C$1492,0),0))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SATUAN'!$C$7:$C$1492,0),0)),"",OFFSET('HARGA SATUAN'!$D$6,MATCH(C217,'HARGA SATUAN'!$C$7:$C$1492,0),0))</f>
        <v/>
      </c>
      <c r="E217" s="101">
        <f ca="1">IF(B217="+","Unit",IF(ISERROR(OFFSET('HARGA SATUAN'!$E$6,MATCH(C217,'HARGA SATUAN'!$C$7:$C$1492,0),0)),"",OFFSET('HARGA SATUAN'!$E$6,MATCH(C217,'HARGA SATUAN'!$C$7:$C$1492,0),0)))</f>
        <v>0</v>
      </c>
      <c r="F217" s="138" t="str">
        <f t="shared" ca="1" si="11"/>
        <v/>
      </c>
      <c r="G217" s="41">
        <f ca="1">IF(ISERROR(OFFSET('HARGA SATUAN'!$I$6,MATCH(C217,'HARGA SATUAN'!$C$7:$C$1492,0),0)),"",OFFSET('HARGA SATUAN'!$I$6,MATCH(C217,'HARGA SATUAN'!$C$7:$C$1492,0),0))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SATUAN'!$C$7:$C$1492,0),0)),"",OFFSET('HARGA SATUAN'!$D$6,MATCH(C218,'HARGA SATUAN'!$C$7:$C$1492,0),0))</f>
        <v/>
      </c>
      <c r="E218" s="101">
        <f ca="1">IF(B218="+","Unit",IF(ISERROR(OFFSET('HARGA SATUAN'!$E$6,MATCH(C218,'HARGA SATUAN'!$C$7:$C$1492,0),0)),"",OFFSET('HARGA SATUAN'!$E$6,MATCH(C218,'HARGA SATUAN'!$C$7:$C$1492,0),0)))</f>
        <v>0</v>
      </c>
      <c r="F218" s="138" t="str">
        <f t="shared" ca="1" si="11"/>
        <v/>
      </c>
      <c r="G218" s="41">
        <f ca="1">IF(ISERROR(OFFSET('HARGA SATUAN'!$I$6,MATCH(C218,'HARGA SATUAN'!$C$7:$C$1492,0),0)),"",OFFSET('HARGA SATUAN'!$I$6,MATCH(C218,'HARGA SATUAN'!$C$7:$C$1492,0),0))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SATUAN'!$C$7:$C$1492,0),0)),"",OFFSET('HARGA SATUAN'!$D$6,MATCH(C219,'HARGA SATUAN'!$C$7:$C$1492,0),0))</f>
        <v/>
      </c>
      <c r="E219" s="101">
        <f ca="1">IF(B219="+","Unit",IF(ISERROR(OFFSET('HARGA SATUAN'!$E$6,MATCH(C219,'HARGA SATUAN'!$C$7:$C$1492,0),0)),"",OFFSET('HARGA SATUAN'!$E$6,MATCH(C219,'HARGA SATUAN'!$C$7:$C$1492,0),0)))</f>
        <v>0</v>
      </c>
      <c r="F219" s="138" t="str">
        <f t="shared" ca="1" si="11"/>
        <v/>
      </c>
      <c r="G219" s="41">
        <f ca="1">IF(ISERROR(OFFSET('HARGA SATUAN'!$I$6,MATCH(C219,'HARGA SATUAN'!$C$7:$C$1492,0),0)),"",OFFSET('HARGA SATUAN'!$I$6,MATCH(C219,'HARGA SATUAN'!$C$7:$C$1492,0),0))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SATUAN'!$C$7:$C$1492,0),0)),"",OFFSET('HARGA SATUAN'!$D$6,MATCH(C220,'HARGA SATUAN'!$C$7:$C$1492,0),0))</f>
        <v/>
      </c>
      <c r="E220" s="101">
        <f ca="1">IF(B220="+","Unit",IF(ISERROR(OFFSET('HARGA SATUAN'!$E$6,MATCH(C220,'HARGA SATUAN'!$C$7:$C$1492,0),0)),"",OFFSET('HARGA SATUAN'!$E$6,MATCH(C220,'HARGA SATUAN'!$C$7:$C$1492,0),0)))</f>
        <v>0</v>
      </c>
      <c r="F220" s="138" t="str">
        <f t="shared" ca="1" si="11"/>
        <v/>
      </c>
      <c r="G220" s="41">
        <f ca="1">IF(ISERROR(OFFSET('HARGA SATUAN'!$I$6,MATCH(C220,'HARGA SATUAN'!$C$7:$C$1492,0),0)),"",OFFSET('HARGA SATUAN'!$I$6,MATCH(C220,'HARGA SATUAN'!$C$7:$C$1492,0),0))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SATUAN'!$C$7:$C$1492,0),0)),"",OFFSET('HARGA SATUAN'!$D$6,MATCH(C221,'HARGA SATUAN'!$C$7:$C$1492,0),0))</f>
        <v/>
      </c>
      <c r="E221" s="101">
        <f ca="1">IF(B221="+","Unit",IF(ISERROR(OFFSET('HARGA SATUAN'!$E$6,MATCH(C221,'HARGA SATUAN'!$C$7:$C$1492,0),0)),"",OFFSET('HARGA SATUAN'!$E$6,MATCH(C221,'HARGA SATUAN'!$C$7:$C$1492,0),0)))</f>
        <v>0</v>
      </c>
      <c r="F221" s="138" t="str">
        <f t="shared" ca="1" si="11"/>
        <v/>
      </c>
      <c r="G221" s="41">
        <f ca="1">IF(ISERROR(OFFSET('HARGA SATUAN'!$I$6,MATCH(C221,'HARGA SATUAN'!$C$7:$C$1492,0),0)),"",OFFSET('HARGA SATUAN'!$I$6,MATCH(C221,'HARGA SATUAN'!$C$7:$C$1492,0),0))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SATUAN'!$C$7:$C$1492,0),0)),"",OFFSET('HARGA SATUAN'!$D$6,MATCH(C222,'HARGA SATUAN'!$C$7:$C$1492,0),0))</f>
        <v/>
      </c>
      <c r="E222" s="101">
        <f ca="1">IF(B222="+","Unit",IF(ISERROR(OFFSET('HARGA SATUAN'!$E$6,MATCH(C222,'HARGA SATUAN'!$C$7:$C$1492,0),0)),"",OFFSET('HARGA SATUAN'!$E$6,MATCH(C222,'HARGA SATUAN'!$C$7:$C$1492,0),0)))</f>
        <v>0</v>
      </c>
      <c r="F222" s="138" t="str">
        <f t="shared" ca="1" si="11"/>
        <v/>
      </c>
      <c r="G222" s="41">
        <f ca="1">IF(ISERROR(OFFSET('HARGA SATUAN'!$I$6,MATCH(C222,'HARGA SATUAN'!$C$7:$C$1492,0),0)),"",OFFSET('HARGA SATUAN'!$I$6,MATCH(C222,'HARGA SATUAN'!$C$7:$C$1492,0),0))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SATUAN'!$C$7:$C$1492,0),0)),"",OFFSET('HARGA SATUAN'!$D$6,MATCH(C223,'HARGA SATUAN'!$C$7:$C$1492,0),0))</f>
        <v/>
      </c>
      <c r="E223" s="101">
        <f ca="1">IF(B223="+","Unit",IF(ISERROR(OFFSET('HARGA SATUAN'!$E$6,MATCH(C223,'HARGA SATUAN'!$C$7:$C$1492,0),0)),"",OFFSET('HARGA SATUAN'!$E$6,MATCH(C223,'HARGA SATUAN'!$C$7:$C$1492,0),0)))</f>
        <v>0</v>
      </c>
      <c r="F223" s="138" t="str">
        <f t="shared" ca="1" si="11"/>
        <v/>
      </c>
      <c r="G223" s="41">
        <f ca="1">IF(ISERROR(OFFSET('HARGA SATUAN'!$I$6,MATCH(C223,'HARGA SATUAN'!$C$7:$C$1492,0),0)),"",OFFSET('HARGA SATUAN'!$I$6,MATCH(C223,'HARGA SATUAN'!$C$7:$C$1492,0),0))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SATUAN'!$C$7:$C$1492,0),0)),"",OFFSET('HARGA SATUAN'!$D$6,MATCH(C224,'HARGA SATUAN'!$C$7:$C$1492,0),0))</f>
        <v/>
      </c>
      <c r="E224" s="101">
        <f ca="1">IF(B224="+","Unit",IF(ISERROR(OFFSET('HARGA SATUAN'!$E$6,MATCH(C224,'HARGA SATUAN'!$C$7:$C$1492,0),0)),"",OFFSET('HARGA SATUAN'!$E$6,MATCH(C224,'HARGA SATUAN'!$C$7:$C$1492,0),0)))</f>
        <v>0</v>
      </c>
      <c r="F224" s="138" t="str">
        <f t="shared" ca="1" si="11"/>
        <v/>
      </c>
      <c r="G224" s="41">
        <f ca="1">IF(ISERROR(OFFSET('HARGA SATUAN'!$I$6,MATCH(C224,'HARGA SATUAN'!$C$7:$C$1492,0),0)),"",OFFSET('HARGA SATUAN'!$I$6,MATCH(C224,'HARGA SATUAN'!$C$7:$C$1492,0),0))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SATUAN'!$C$7:$C$1492,0),0)),"",OFFSET('HARGA SATUAN'!$D$6,MATCH(C225,'HARGA SATUAN'!$C$7:$C$1492,0),0))</f>
        <v/>
      </c>
      <c r="E225" s="101">
        <f ca="1">IF(B225="+","Unit",IF(ISERROR(OFFSET('HARGA SATUAN'!$E$6,MATCH(C225,'HARGA SATUAN'!$C$7:$C$1492,0),0)),"",OFFSET('HARGA SATUAN'!$E$6,MATCH(C225,'HARGA SATUAN'!$C$7:$C$1492,0),0)))</f>
        <v>0</v>
      </c>
      <c r="F225" s="138" t="str">
        <f t="shared" ca="1" si="11"/>
        <v/>
      </c>
      <c r="G225" s="41">
        <f ca="1">IF(ISERROR(OFFSET('HARGA SATUAN'!$I$6,MATCH(C225,'HARGA SATUAN'!$C$7:$C$1492,0),0)),"",OFFSET('HARGA SATUAN'!$I$6,MATCH(C225,'HARGA SATUAN'!$C$7:$C$1492,0),0))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SATUAN'!$C$7:$C$1492,0),0)),"",OFFSET('HARGA SATUAN'!$D$6,MATCH(C226,'HARGA SATUAN'!$C$7:$C$1492,0),0))</f>
        <v/>
      </c>
      <c r="E226" s="101">
        <f ca="1">IF(B226="+","Unit",IF(ISERROR(OFFSET('HARGA SATUAN'!$E$6,MATCH(C226,'HARGA SATUAN'!$C$7:$C$1492,0),0)),"",OFFSET('HARGA SATUAN'!$E$6,MATCH(C226,'HARGA SATUAN'!$C$7:$C$1492,0),0)))</f>
        <v>0</v>
      </c>
      <c r="F226" s="138" t="str">
        <f t="shared" ca="1" si="11"/>
        <v/>
      </c>
      <c r="G226" s="41">
        <f ca="1">IF(ISERROR(OFFSET('HARGA SATUAN'!$I$6,MATCH(C226,'HARGA SATUAN'!$C$7:$C$1492,0),0)),"",OFFSET('HARGA SATUAN'!$I$6,MATCH(C226,'HARGA SATUAN'!$C$7:$C$1492,0),0))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SATUAN'!$C$7:$C$1492,0),0)),"",OFFSET('HARGA SATUAN'!$D$6,MATCH(C227,'HARGA SATUAN'!$C$7:$C$1492,0),0))</f>
        <v/>
      </c>
      <c r="E227" s="101">
        <f ca="1">IF(B227="+","Unit",IF(ISERROR(OFFSET('HARGA SATUAN'!$E$6,MATCH(C227,'HARGA SATUAN'!$C$7:$C$1492,0),0)),"",OFFSET('HARGA SATUAN'!$E$6,MATCH(C227,'HARGA SATUAN'!$C$7:$C$1492,0),0)))</f>
        <v>0</v>
      </c>
      <c r="F227" s="138" t="str">
        <f t="shared" ca="1" si="11"/>
        <v/>
      </c>
      <c r="G227" s="41">
        <f ca="1">IF(ISERROR(OFFSET('HARGA SATUAN'!$I$6,MATCH(C227,'HARGA SATUAN'!$C$7:$C$1492,0),0)),"",OFFSET('HARGA SATUAN'!$I$6,MATCH(C227,'HARGA SATUAN'!$C$7:$C$1492,0),0))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SATUAN'!$C$7:$C$1492,0),0)),"",OFFSET('HARGA SATUAN'!$D$6,MATCH(C228,'HARGA SATUAN'!$C$7:$C$1492,0),0))</f>
        <v/>
      </c>
      <c r="E228" s="101">
        <f ca="1">IF(B228="+","Unit",IF(ISERROR(OFFSET('HARGA SATUAN'!$E$6,MATCH(C228,'HARGA SATUAN'!$C$7:$C$1492,0),0)),"",OFFSET('HARGA SATUAN'!$E$6,MATCH(C228,'HARGA SATUAN'!$C$7:$C$1492,0),0)))</f>
        <v>0</v>
      </c>
      <c r="F228" s="138" t="str">
        <f t="shared" ca="1" si="11"/>
        <v/>
      </c>
      <c r="G228" s="41">
        <f ca="1">IF(ISERROR(OFFSET('HARGA SATUAN'!$I$6,MATCH(C228,'HARGA SATUAN'!$C$7:$C$1492,0),0)),"",OFFSET('HARGA SATUAN'!$I$6,MATCH(C228,'HARGA SATUAN'!$C$7:$C$1492,0),0))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SATUAN'!$C$7:$C$1492,0),0)),"",OFFSET('HARGA SATUAN'!$D$6,MATCH(C229,'HARGA SATUAN'!$C$7:$C$1492,0),0))</f>
        <v/>
      </c>
      <c r="E229" s="101">
        <f ca="1">IF(B229="+","Unit",IF(ISERROR(OFFSET('HARGA SATUAN'!$E$6,MATCH(C229,'HARGA SATUAN'!$C$7:$C$1492,0),0)),"",OFFSET('HARGA SATUAN'!$E$6,MATCH(C229,'HARGA SATUAN'!$C$7:$C$1492,0),0)))</f>
        <v>0</v>
      </c>
      <c r="F229" s="138" t="str">
        <f t="shared" ca="1" si="11"/>
        <v/>
      </c>
      <c r="G229" s="41">
        <f ca="1">IF(ISERROR(OFFSET('HARGA SATUAN'!$I$6,MATCH(C229,'HARGA SATUAN'!$C$7:$C$1492,0),0)),"",OFFSET('HARGA SATUAN'!$I$6,MATCH(C229,'HARGA SATUAN'!$C$7:$C$1492,0),0))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SATUAN'!$C$7:$C$1492,0),0)),"",OFFSET('HARGA SATUAN'!$D$6,MATCH(C230,'HARGA SATUAN'!$C$7:$C$1492,0),0))</f>
        <v/>
      </c>
      <c r="E230" s="101">
        <f ca="1">IF(B230="+","Unit",IF(ISERROR(OFFSET('HARGA SATUAN'!$E$6,MATCH(C230,'HARGA SATUAN'!$C$7:$C$1492,0),0)),"",OFFSET('HARGA SATUAN'!$E$6,MATCH(C230,'HARGA SATUAN'!$C$7:$C$1492,0),0)))</f>
        <v>0</v>
      </c>
      <c r="F230" s="138" t="str">
        <f t="shared" ca="1" si="11"/>
        <v/>
      </c>
      <c r="G230" s="41">
        <f ca="1">IF(ISERROR(OFFSET('HARGA SATUAN'!$I$6,MATCH(C230,'HARGA SATUAN'!$C$7:$C$1492,0),0)),"",OFFSET('HARGA SATUAN'!$I$6,MATCH(C230,'HARGA SATUAN'!$C$7:$C$1492,0),0))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SATUAN'!$C$7:$C$1492,0),0)),"",OFFSET('HARGA SATUAN'!$D$6,MATCH(C231,'HARGA SATUAN'!$C$7:$C$1492,0),0))</f>
        <v/>
      </c>
      <c r="E231" s="101">
        <f ca="1">IF(B231="+","Unit",IF(ISERROR(OFFSET('HARGA SATUAN'!$E$6,MATCH(C231,'HARGA SATUAN'!$C$7:$C$1492,0),0)),"",OFFSET('HARGA SATUAN'!$E$6,MATCH(C231,'HARGA SATUAN'!$C$7:$C$1492,0),0)))</f>
        <v>0</v>
      </c>
      <c r="F231" s="138" t="str">
        <f t="shared" ca="1" si="11"/>
        <v/>
      </c>
      <c r="G231" s="41">
        <f ca="1">IF(ISERROR(OFFSET('HARGA SATUAN'!$I$6,MATCH(C231,'HARGA SATUAN'!$C$7:$C$1492,0),0)),"",OFFSET('HARGA SATUAN'!$I$6,MATCH(C231,'HARGA SATUAN'!$C$7:$C$1492,0),0))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SATUAN'!$C$7:$C$1492,0),0)),"",OFFSET('HARGA SATUAN'!$D$6,MATCH(C232,'HARGA SATUAN'!$C$7:$C$1492,0),0))</f>
        <v/>
      </c>
      <c r="E232" s="101">
        <f ca="1">IF(B232="+","Unit",IF(ISERROR(OFFSET('HARGA SATUAN'!$E$6,MATCH(C232,'HARGA SATUAN'!$C$7:$C$1492,0),0)),"",OFFSET('HARGA SATUAN'!$E$6,MATCH(C232,'HARGA SATUAN'!$C$7:$C$1492,0),0)))</f>
        <v>0</v>
      </c>
      <c r="F232" s="138" t="str">
        <f t="shared" ca="1" si="11"/>
        <v/>
      </c>
      <c r="G232" s="41">
        <f ca="1">IF(ISERROR(OFFSET('HARGA SATUAN'!$I$6,MATCH(C232,'HARGA SATUAN'!$C$7:$C$1492,0),0)),"",OFFSET('HARGA SATUAN'!$I$6,MATCH(C232,'HARGA SATUAN'!$C$7:$C$1492,0),0))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SATUAN'!$C$7:$C$1492,0),0)),"",OFFSET('HARGA SATUAN'!$D$6,MATCH(C233,'HARGA SATUAN'!$C$7:$C$1492,0),0))</f>
        <v/>
      </c>
      <c r="E233" s="101">
        <f ca="1">IF(B233="+","Unit",IF(ISERROR(OFFSET('HARGA SATUAN'!$E$6,MATCH(C233,'HARGA SATUAN'!$C$7:$C$1492,0),0)),"",OFFSET('HARGA SATUAN'!$E$6,MATCH(C233,'HARGA SATUAN'!$C$7:$C$1492,0),0)))</f>
        <v>0</v>
      </c>
      <c r="F233" s="138" t="str">
        <f t="shared" ca="1" si="11"/>
        <v/>
      </c>
      <c r="G233" s="41">
        <f ca="1">IF(ISERROR(OFFSET('HARGA SATUAN'!$I$6,MATCH(C233,'HARGA SATUAN'!$C$7:$C$1492,0),0)),"",OFFSET('HARGA SATUAN'!$I$6,MATCH(C233,'HARGA SATUAN'!$C$7:$C$1492,0),0))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SATUAN'!$C$7:$C$1492,0),0)),"",OFFSET('HARGA SATUAN'!$D$6,MATCH(C234,'HARGA SATUAN'!$C$7:$C$1492,0),0))</f>
        <v/>
      </c>
      <c r="E234" s="101">
        <f ca="1">IF(B234="+","Unit",IF(ISERROR(OFFSET('HARGA SATUAN'!$E$6,MATCH(C234,'HARGA SATUAN'!$C$7:$C$1492,0),0)),"",OFFSET('HARGA SATUAN'!$E$6,MATCH(C234,'HARGA SATUAN'!$C$7:$C$1492,0),0)))</f>
        <v>0</v>
      </c>
      <c r="F234" s="138" t="str">
        <f t="shared" ca="1" si="11"/>
        <v/>
      </c>
      <c r="G234" s="41">
        <f ca="1">IF(ISERROR(OFFSET('HARGA SATUAN'!$I$6,MATCH(C234,'HARGA SATUAN'!$C$7:$C$1492,0),0)),"",OFFSET('HARGA SATUAN'!$I$6,MATCH(C234,'HARGA SATUAN'!$C$7:$C$1492,0),0))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SATUAN'!$C$7:$C$1492,0),0)),"",OFFSET('HARGA SATUAN'!$D$6,MATCH(C235,'HARGA SATUAN'!$C$7:$C$1492,0),0))</f>
        <v/>
      </c>
      <c r="E235" s="101">
        <f ca="1">IF(B235="+","Unit",IF(ISERROR(OFFSET('HARGA SATUAN'!$E$6,MATCH(C235,'HARGA SATUAN'!$C$7:$C$1492,0),0)),"",OFFSET('HARGA SATUAN'!$E$6,MATCH(C235,'HARGA SATUAN'!$C$7:$C$1492,0),0)))</f>
        <v>0</v>
      </c>
      <c r="F235" s="138" t="str">
        <f t="shared" ca="1" si="11"/>
        <v/>
      </c>
      <c r="G235" s="41">
        <f ca="1">IF(ISERROR(OFFSET('HARGA SATUAN'!$I$6,MATCH(C235,'HARGA SATUAN'!$C$7:$C$1492,0),0)),"",OFFSET('HARGA SATUAN'!$I$6,MATCH(C235,'HARGA SATUAN'!$C$7:$C$1492,0),0))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SATUAN'!$C$7:$C$1492,0),0)),"",OFFSET('HARGA SATUAN'!$D$6,MATCH(C236,'HARGA SATUAN'!$C$7:$C$1492,0),0))</f>
        <v/>
      </c>
      <c r="E236" s="101">
        <f ca="1">IF(B236="+","Unit",IF(ISERROR(OFFSET('HARGA SATUAN'!$E$6,MATCH(C236,'HARGA SATUAN'!$C$7:$C$1492,0),0)),"",OFFSET('HARGA SATUAN'!$E$6,MATCH(C236,'HARGA SATUAN'!$C$7:$C$1492,0),0)))</f>
        <v>0</v>
      </c>
      <c r="F236" s="138" t="str">
        <f t="shared" ca="1" si="11"/>
        <v/>
      </c>
      <c r="G236" s="41">
        <f ca="1">IF(ISERROR(OFFSET('HARGA SATUAN'!$I$6,MATCH(C236,'HARGA SATUAN'!$C$7:$C$1492,0),0)),"",OFFSET('HARGA SATUAN'!$I$6,MATCH(C236,'HARGA SATUAN'!$C$7:$C$1492,0),0))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SATUAN'!$C$7:$C$1492,0),0)),"",OFFSET('HARGA SATUAN'!$D$6,MATCH(C237,'HARGA SATUAN'!$C$7:$C$1492,0),0))</f>
        <v/>
      </c>
      <c r="E237" s="101">
        <f ca="1">IF(B237="+","Unit",IF(ISERROR(OFFSET('HARGA SATUAN'!$E$6,MATCH(C237,'HARGA SATUAN'!$C$7:$C$1492,0),0)),"",OFFSET('HARGA SATUAN'!$E$6,MATCH(C237,'HARGA SATUAN'!$C$7:$C$1492,0),0)))</f>
        <v>0</v>
      </c>
      <c r="F237" s="138" t="str">
        <f t="shared" ca="1" si="11"/>
        <v/>
      </c>
      <c r="G237" s="41">
        <f ca="1">IF(ISERROR(OFFSET('HARGA SATUAN'!$I$6,MATCH(C237,'HARGA SATUAN'!$C$7:$C$1492,0),0)),"",OFFSET('HARGA SATUAN'!$I$6,MATCH(C237,'HARGA SATUAN'!$C$7:$C$1492,0),0))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SATUAN'!$C$7:$C$1492,0),0)),"",OFFSET('HARGA SATUAN'!$D$6,MATCH(C238,'HARGA SATUAN'!$C$7:$C$1492,0),0))</f>
        <v/>
      </c>
      <c r="E238" s="101">
        <f ca="1">IF(B238="+","Unit",IF(ISERROR(OFFSET('HARGA SATUAN'!$E$6,MATCH(C238,'HARGA SATUAN'!$C$7:$C$1492,0),0)),"",OFFSET('HARGA SATUAN'!$E$6,MATCH(C238,'HARGA SATUAN'!$C$7:$C$1492,0),0)))</f>
        <v>0</v>
      </c>
      <c r="F238" s="138" t="str">
        <f t="shared" ca="1" si="11"/>
        <v/>
      </c>
      <c r="G238" s="41">
        <f ca="1">IF(ISERROR(OFFSET('HARGA SATUAN'!$I$6,MATCH(C238,'HARGA SATUAN'!$C$7:$C$1492,0),0)),"",OFFSET('HARGA SATUAN'!$I$6,MATCH(C238,'HARGA SATUAN'!$C$7:$C$1492,0),0))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SATUAN'!$C$7:$C$1492,0),0)),"",OFFSET('HARGA SATUAN'!$D$6,MATCH(C239,'HARGA SATUAN'!$C$7:$C$1492,0),0))</f>
        <v/>
      </c>
      <c r="E239" s="101">
        <f ca="1">IF(B239="+","Unit",IF(ISERROR(OFFSET('HARGA SATUAN'!$E$6,MATCH(C239,'HARGA SATUAN'!$C$7:$C$1492,0),0)),"",OFFSET('HARGA SATUAN'!$E$6,MATCH(C239,'HARGA SATUAN'!$C$7:$C$1492,0),0)))</f>
        <v>0</v>
      </c>
      <c r="F239" s="138" t="str">
        <f t="shared" ca="1" si="11"/>
        <v/>
      </c>
      <c r="G239" s="41">
        <f ca="1">IF(ISERROR(OFFSET('HARGA SATUAN'!$I$6,MATCH(C239,'HARGA SATUAN'!$C$7:$C$1492,0),0)),"",OFFSET('HARGA SATUAN'!$I$6,MATCH(C239,'HARGA SATUAN'!$C$7:$C$1492,0),0))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SATUAN'!$C$7:$C$1492,0),0)),"",OFFSET('HARGA SATUAN'!$D$6,MATCH(C240,'HARGA SATUAN'!$C$7:$C$1492,0),0))</f>
        <v/>
      </c>
      <c r="E240" s="101">
        <f ca="1">IF(B240="+","Unit",IF(ISERROR(OFFSET('HARGA SATUAN'!$E$6,MATCH(C240,'HARGA SATUAN'!$C$7:$C$1492,0),0)),"",OFFSET('HARGA SATUAN'!$E$6,MATCH(C240,'HARGA SATUAN'!$C$7:$C$1492,0),0)))</f>
        <v>0</v>
      </c>
      <c r="F240" s="138" t="str">
        <f t="shared" ca="1" si="11"/>
        <v/>
      </c>
      <c r="G240" s="41">
        <f ca="1">IF(ISERROR(OFFSET('HARGA SATUAN'!$I$6,MATCH(C240,'HARGA SATUAN'!$C$7:$C$1492,0),0)),"",OFFSET('HARGA SATUAN'!$I$6,MATCH(C240,'HARGA SATUAN'!$C$7:$C$1492,0),0))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SATUAN'!$C$7:$C$1492,0),0)),"",OFFSET('HARGA SATUAN'!$D$6,MATCH(C241,'HARGA SATUAN'!$C$7:$C$1492,0),0))</f>
        <v/>
      </c>
      <c r="E241" s="101">
        <f ca="1">IF(B241="+","Unit",IF(ISERROR(OFFSET('HARGA SATUAN'!$E$6,MATCH(C241,'HARGA SATUAN'!$C$7:$C$1492,0),0)),"",OFFSET('HARGA SATUAN'!$E$6,MATCH(C241,'HARGA SATUAN'!$C$7:$C$1492,0),0)))</f>
        <v>0</v>
      </c>
      <c r="F241" s="138" t="str">
        <f t="shared" ca="1" si="11"/>
        <v/>
      </c>
      <c r="G241" s="41">
        <f ca="1">IF(ISERROR(OFFSET('HARGA SATUAN'!$I$6,MATCH(C241,'HARGA SATUAN'!$C$7:$C$1492,0),0)),"",OFFSET('HARGA SATUAN'!$I$6,MATCH(C241,'HARGA SATUAN'!$C$7:$C$1492,0),0))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SATUAN'!$C$7:$C$1492,0),0)),"",OFFSET('HARGA SATUAN'!$D$6,MATCH(C242,'HARGA SATUAN'!$C$7:$C$1492,0),0))</f>
        <v/>
      </c>
      <c r="E242" s="101">
        <f ca="1">IF(B242="+","Unit",IF(ISERROR(OFFSET('HARGA SATUAN'!$E$6,MATCH(C242,'HARGA SATUAN'!$C$7:$C$1492,0),0)),"",OFFSET('HARGA SATUAN'!$E$6,MATCH(C242,'HARGA SATUAN'!$C$7:$C$1492,0),0)))</f>
        <v>0</v>
      </c>
      <c r="F242" s="138" t="str">
        <f t="shared" ca="1" si="11"/>
        <v/>
      </c>
      <c r="G242" s="41">
        <f ca="1">IF(ISERROR(OFFSET('HARGA SATUAN'!$I$6,MATCH(C242,'HARGA SATUAN'!$C$7:$C$1492,0),0)),"",OFFSET('HARGA SATUAN'!$I$6,MATCH(C242,'HARGA SATUAN'!$C$7:$C$1492,0),0))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SATUAN'!$C$7:$C$1492,0),0)),"",OFFSET('HARGA SATUAN'!$D$6,MATCH(C243,'HARGA SATUAN'!$C$7:$C$1492,0),0))</f>
        <v/>
      </c>
      <c r="E243" s="101">
        <f ca="1">IF(B243="+","Unit",IF(ISERROR(OFFSET('HARGA SATUAN'!$E$6,MATCH(C243,'HARGA SATUAN'!$C$7:$C$1492,0),0)),"",OFFSET('HARGA SATUAN'!$E$6,MATCH(C243,'HARGA SATUAN'!$C$7:$C$1492,0),0)))</f>
        <v>0</v>
      </c>
      <c r="F243" s="138" t="str">
        <f t="shared" ca="1" si="11"/>
        <v/>
      </c>
      <c r="G243" s="41">
        <f ca="1">IF(ISERROR(OFFSET('HARGA SATUAN'!$I$6,MATCH(C243,'HARGA SATUAN'!$C$7:$C$1492,0),0)),"",OFFSET('HARGA SATUAN'!$I$6,MATCH(C243,'HARGA SATUAN'!$C$7:$C$1492,0),0))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SATUAN'!$C$7:$C$1492,0),0)),"",OFFSET('HARGA SATUAN'!$D$6,MATCH(C244,'HARGA SATUAN'!$C$7:$C$1492,0),0))</f>
        <v/>
      </c>
      <c r="E244" s="101">
        <f ca="1">IF(B244="+","Unit",IF(ISERROR(OFFSET('HARGA SATUAN'!$E$6,MATCH(C244,'HARGA SATUAN'!$C$7:$C$1492,0),0)),"",OFFSET('HARGA SATUAN'!$E$6,MATCH(C244,'HARGA SATUAN'!$C$7:$C$1492,0),0)))</f>
        <v>0</v>
      </c>
      <c r="F244" s="138" t="str">
        <f t="shared" ca="1" si="11"/>
        <v/>
      </c>
      <c r="G244" s="41">
        <f ca="1">IF(ISERROR(OFFSET('HARGA SATUAN'!$I$6,MATCH(C244,'HARGA SATUAN'!$C$7:$C$1492,0),0)),"",OFFSET('HARGA SATUAN'!$I$6,MATCH(C244,'HARGA SATUAN'!$C$7:$C$1492,0),0))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SATUAN'!$C$7:$C$1492,0),0)),"",OFFSET('HARGA SATUAN'!$D$6,MATCH(C245,'HARGA SATUAN'!$C$7:$C$1492,0),0))</f>
        <v/>
      </c>
      <c r="E245" s="101">
        <f ca="1">IF(B245="+","Unit",IF(ISERROR(OFFSET('HARGA SATUAN'!$E$6,MATCH(C245,'HARGA SATUAN'!$C$7:$C$1492,0),0)),"",OFFSET('HARGA SATUAN'!$E$6,MATCH(C245,'HARGA SATUAN'!$C$7:$C$1492,0),0)))</f>
        <v>0</v>
      </c>
      <c r="F245" s="138" t="str">
        <f t="shared" ca="1" si="11"/>
        <v/>
      </c>
      <c r="G245" s="41">
        <f ca="1">IF(ISERROR(OFFSET('HARGA SATUAN'!$I$6,MATCH(C245,'HARGA SATUAN'!$C$7:$C$1492,0),0)),"",OFFSET('HARGA SATUAN'!$I$6,MATCH(C245,'HARGA SATUAN'!$C$7:$C$1492,0),0))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SATUAN'!$C$7:$C$1492,0),0)),"",OFFSET('HARGA SATUAN'!$D$6,MATCH(C246,'HARGA SATUAN'!$C$7:$C$1492,0),0))</f>
        <v/>
      </c>
      <c r="E246" s="101">
        <f ca="1">IF(B246="+","Unit",IF(ISERROR(OFFSET('HARGA SATUAN'!$E$6,MATCH(C246,'HARGA SATUAN'!$C$7:$C$1492,0),0)),"",OFFSET('HARGA SATUAN'!$E$6,MATCH(C246,'HARGA SATUAN'!$C$7:$C$1492,0),0)))</f>
        <v>0</v>
      </c>
      <c r="F246" s="138" t="str">
        <f t="shared" ca="1" si="11"/>
        <v/>
      </c>
      <c r="G246" s="41">
        <f ca="1">IF(ISERROR(OFFSET('HARGA SATUAN'!$I$6,MATCH(C246,'HARGA SATUAN'!$C$7:$C$1492,0),0)),"",OFFSET('HARGA SATUAN'!$I$6,MATCH(C246,'HARGA SATUAN'!$C$7:$C$1492,0),0))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SATUAN'!$C$7:$C$1492,0),0)),"",OFFSET('HARGA SATUAN'!$D$6,MATCH(C247,'HARGA SATUAN'!$C$7:$C$1492,0),0))</f>
        <v/>
      </c>
      <c r="E247" s="101">
        <f ca="1">IF(B247="+","Unit",IF(ISERROR(OFFSET('HARGA SATUAN'!$E$6,MATCH(C247,'HARGA SATUAN'!$C$7:$C$1492,0),0)),"",OFFSET('HARGA SATUAN'!$E$6,MATCH(C247,'HARGA SATUAN'!$C$7:$C$1492,0),0)))</f>
        <v>0</v>
      </c>
      <c r="F247" s="138" t="str">
        <f t="shared" ca="1" si="11"/>
        <v/>
      </c>
      <c r="G247" s="41">
        <f ca="1">IF(ISERROR(OFFSET('HARGA SATUAN'!$I$6,MATCH(C247,'HARGA SATUAN'!$C$7:$C$1492,0),0)),"",OFFSET('HARGA SATUAN'!$I$6,MATCH(C247,'HARGA SATUAN'!$C$7:$C$1492,0),0))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SATUAN'!$C$7:$C$1492,0),0)),"",OFFSET('HARGA SATUAN'!$D$6,MATCH(C248,'HARGA SATUAN'!$C$7:$C$1492,0),0))</f>
        <v/>
      </c>
      <c r="E248" s="101">
        <f ca="1">IF(B248="+","Unit",IF(ISERROR(OFFSET('HARGA SATUAN'!$E$6,MATCH(C248,'HARGA SATUAN'!$C$7:$C$1492,0),0)),"",OFFSET('HARGA SATUAN'!$E$6,MATCH(C248,'HARGA SATUAN'!$C$7:$C$1492,0),0)))</f>
        <v>0</v>
      </c>
      <c r="F248" s="138" t="str">
        <f t="shared" ca="1" si="11"/>
        <v/>
      </c>
      <c r="G248" s="41">
        <f ca="1">IF(ISERROR(OFFSET('HARGA SATUAN'!$I$6,MATCH(C248,'HARGA SATUAN'!$C$7:$C$1492,0),0)),"",OFFSET('HARGA SATUAN'!$I$6,MATCH(C248,'HARGA SATUAN'!$C$7:$C$1492,0),0))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SATUAN'!$C$7:$C$1492,0),0)),"",OFFSET('HARGA SATUAN'!$D$6,MATCH(C249,'HARGA SATUAN'!$C$7:$C$1492,0),0))</f>
        <v/>
      </c>
      <c r="E249" s="101">
        <f ca="1">IF(B249="+","Unit",IF(ISERROR(OFFSET('HARGA SATUAN'!$E$6,MATCH(C249,'HARGA SATUAN'!$C$7:$C$1492,0),0)),"",OFFSET('HARGA SATUAN'!$E$6,MATCH(C249,'HARGA SATUAN'!$C$7:$C$1492,0),0)))</f>
        <v>0</v>
      </c>
      <c r="F249" s="138" t="str">
        <f t="shared" ca="1" si="11"/>
        <v/>
      </c>
      <c r="G249" s="41">
        <f ca="1">IF(ISERROR(OFFSET('HARGA SATUAN'!$I$6,MATCH(C249,'HARGA SATUAN'!$C$7:$C$1492,0),0)),"",OFFSET('HARGA SATUAN'!$I$6,MATCH(C249,'HARGA SATUAN'!$C$7:$C$1492,0),0))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SATUAN'!$C$7:$C$1492,0),0)),"",OFFSET('HARGA SATUAN'!$D$6,MATCH(C250,'HARGA SATUAN'!$C$7:$C$1492,0),0))</f>
        <v/>
      </c>
      <c r="E250" s="101">
        <f ca="1">IF(B250="+","Unit",IF(ISERROR(OFFSET('HARGA SATUAN'!$E$6,MATCH(C250,'HARGA SATUAN'!$C$7:$C$1492,0),0)),"",OFFSET('HARGA SATUAN'!$E$6,MATCH(C250,'HARGA SATUAN'!$C$7:$C$1492,0),0)))</f>
        <v>0</v>
      </c>
      <c r="F250" s="138" t="str">
        <f t="shared" ca="1" si="11"/>
        <v/>
      </c>
      <c r="G250" s="41">
        <f ca="1">IF(ISERROR(OFFSET('HARGA SATUAN'!$I$6,MATCH(C250,'HARGA SATUAN'!$C$7:$C$1492,0),0)),"",OFFSET('HARGA SATUAN'!$I$6,MATCH(C250,'HARGA SATUAN'!$C$7:$C$1492,0),0))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SATUAN'!$C$7:$C$1492,0),0)),"",OFFSET('HARGA SATUAN'!$D$6,MATCH(C251,'HARGA SATUAN'!$C$7:$C$1492,0),0))</f>
        <v/>
      </c>
      <c r="E251" s="101">
        <f ca="1">IF(B251="+","Unit",IF(ISERROR(OFFSET('HARGA SATUAN'!$E$6,MATCH(C251,'HARGA SATUAN'!$C$7:$C$1492,0),0)),"",OFFSET('HARGA SATUAN'!$E$6,MATCH(C251,'HARGA SATUAN'!$C$7:$C$1492,0),0)))</f>
        <v>0</v>
      </c>
      <c r="F251" s="138" t="str">
        <f t="shared" ca="1" si="11"/>
        <v/>
      </c>
      <c r="G251" s="41">
        <f ca="1">IF(ISERROR(OFFSET('HARGA SATUAN'!$I$6,MATCH(C251,'HARGA SATUAN'!$C$7:$C$1492,0),0)),"",OFFSET('HARGA SATUAN'!$I$6,MATCH(C251,'HARGA SATUAN'!$C$7:$C$1492,0),0))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SATUAN'!$C$7:$C$1492,0),0)),"",OFFSET('HARGA SATUAN'!$D$6,MATCH(C252,'HARGA SATUAN'!$C$7:$C$1492,0),0))</f>
        <v/>
      </c>
      <c r="E252" s="101">
        <f ca="1">IF(B252="+","Unit",IF(ISERROR(OFFSET('HARGA SATUAN'!$E$6,MATCH(C252,'HARGA SATUAN'!$C$7:$C$1492,0),0)),"",OFFSET('HARGA SATUAN'!$E$6,MATCH(C252,'HARGA SATUAN'!$C$7:$C$1492,0),0)))</f>
        <v>0</v>
      </c>
      <c r="F252" s="138" t="str">
        <f t="shared" ca="1" si="11"/>
        <v/>
      </c>
      <c r="G252" s="41">
        <f ca="1">IF(ISERROR(OFFSET('HARGA SATUAN'!$I$6,MATCH(C252,'HARGA SATUAN'!$C$7:$C$1492,0),0)),"",OFFSET('HARGA SATUAN'!$I$6,MATCH(C252,'HARGA SATUAN'!$C$7:$C$1492,0),0))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SATUAN'!$C$7:$C$1492,0),0)),"",OFFSET('HARGA SATUAN'!$D$6,MATCH(C253,'HARGA SATUAN'!$C$7:$C$1492,0),0))</f>
        <v/>
      </c>
      <c r="E253" s="101">
        <f ca="1">IF(B253="+","Unit",IF(ISERROR(OFFSET('HARGA SATUAN'!$E$6,MATCH(C253,'HARGA SATUAN'!$C$7:$C$1492,0),0)),"",OFFSET('HARGA SATUAN'!$E$6,MATCH(C253,'HARGA SATUAN'!$C$7:$C$1492,0),0)))</f>
        <v>0</v>
      </c>
      <c r="F253" s="138" t="str">
        <f t="shared" ca="1" si="11"/>
        <v/>
      </c>
      <c r="G253" s="41">
        <f ca="1">IF(ISERROR(OFFSET('HARGA SATUAN'!$I$6,MATCH(C253,'HARGA SATUAN'!$C$7:$C$1492,0),0)),"",OFFSET('HARGA SATUAN'!$I$6,MATCH(C253,'HARGA SATUAN'!$C$7:$C$1492,0),0))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SATUAN'!$C$7:$C$1492,0),0)),"",OFFSET('HARGA SATUAN'!$D$6,MATCH(C254,'HARGA SATUAN'!$C$7:$C$1492,0),0))</f>
        <v/>
      </c>
      <c r="E254" s="101">
        <f ca="1">IF(B254="+","Unit",IF(ISERROR(OFFSET('HARGA SATUAN'!$E$6,MATCH(C254,'HARGA SATUAN'!$C$7:$C$1492,0),0)),"",OFFSET('HARGA SATUAN'!$E$6,MATCH(C254,'HARGA SATUAN'!$C$7:$C$1492,0),0)))</f>
        <v>0</v>
      </c>
      <c r="F254" s="138" t="str">
        <f t="shared" ca="1" si="11"/>
        <v/>
      </c>
      <c r="G254" s="41">
        <f ca="1">IF(ISERROR(OFFSET('HARGA SATUAN'!$I$6,MATCH(C254,'HARGA SATUAN'!$C$7:$C$1492,0),0)),"",OFFSET('HARGA SATUAN'!$I$6,MATCH(C254,'HARGA SATUAN'!$C$7:$C$1492,0),0))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SATUAN'!$C$7:$C$1492,0),0)),"",OFFSET('HARGA SATUAN'!$D$6,MATCH(C255,'HARGA SATUAN'!$C$7:$C$1492,0),0))</f>
        <v/>
      </c>
      <c r="E255" s="101">
        <f ca="1">IF(B255="+","Unit",IF(ISERROR(OFFSET('HARGA SATUAN'!$E$6,MATCH(C255,'HARGA SATUAN'!$C$7:$C$1492,0),0)),"",OFFSET('HARGA SATUAN'!$E$6,MATCH(C255,'HARGA SATUAN'!$C$7:$C$1492,0),0)))</f>
        <v>0</v>
      </c>
      <c r="F255" s="138" t="str">
        <f t="shared" ca="1" si="11"/>
        <v/>
      </c>
      <c r="G255" s="41">
        <f ca="1">IF(ISERROR(OFFSET('HARGA SATUAN'!$I$6,MATCH(C255,'HARGA SATUAN'!$C$7:$C$1492,0),0)),"",OFFSET('HARGA SATUAN'!$I$6,MATCH(C255,'HARGA SATUAN'!$C$7:$C$1492,0),0))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SATUAN'!$C$7:$C$1492,0),0)),"",OFFSET('HARGA SATUAN'!$D$6,MATCH(C256,'HARGA SATUAN'!$C$7:$C$1492,0),0))</f>
        <v/>
      </c>
      <c r="E256" s="101">
        <f ca="1">IF(B256="+","Unit",IF(ISERROR(OFFSET('HARGA SATUAN'!$E$6,MATCH(C256,'HARGA SATUAN'!$C$7:$C$1492,0),0)),"",OFFSET('HARGA SATUAN'!$E$6,MATCH(C256,'HARGA SATUAN'!$C$7:$C$1492,0),0)))</f>
        <v>0</v>
      </c>
      <c r="F256" s="138" t="str">
        <f t="shared" ca="1" si="11"/>
        <v/>
      </c>
      <c r="G256" s="41">
        <f ca="1">IF(ISERROR(OFFSET('HARGA SATUAN'!$I$6,MATCH(C256,'HARGA SATUAN'!$C$7:$C$1492,0),0)),"",OFFSET('HARGA SATUAN'!$I$6,MATCH(C256,'HARGA SATUAN'!$C$7:$C$1492,0),0))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SATUAN'!$C$7:$C$1492,0),0)),"",OFFSET('HARGA SATUAN'!$D$6,MATCH(C257,'HARGA SATUAN'!$C$7:$C$1492,0),0))</f>
        <v/>
      </c>
      <c r="E257" s="101">
        <f ca="1">IF(B257="+","Unit",IF(ISERROR(OFFSET('HARGA SATUAN'!$E$6,MATCH(C257,'HARGA SATUAN'!$C$7:$C$1492,0),0)),"",OFFSET('HARGA SATUAN'!$E$6,MATCH(C257,'HARGA SATUAN'!$C$7:$C$1492,0),0)))</f>
        <v>0</v>
      </c>
      <c r="F257" s="138" t="str">
        <f t="shared" ca="1" si="11"/>
        <v/>
      </c>
      <c r="G257" s="41">
        <f ca="1">IF(ISERROR(OFFSET('HARGA SATUAN'!$I$6,MATCH(C257,'HARGA SATUAN'!$C$7:$C$1492,0),0)),"",OFFSET('HARGA SATUAN'!$I$6,MATCH(C257,'HARGA SATUAN'!$C$7:$C$1492,0),0))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SATUAN'!$C$7:$C$1492,0),0)),"",OFFSET('HARGA SATUAN'!$D$6,MATCH(C258,'HARGA SATUAN'!$C$7:$C$1492,0),0))</f>
        <v/>
      </c>
      <c r="E258" s="101">
        <f ca="1">IF(B258="+","Unit",IF(ISERROR(OFFSET('HARGA SATUAN'!$E$6,MATCH(C258,'HARGA SATUAN'!$C$7:$C$1492,0),0)),"",OFFSET('HARGA SATUAN'!$E$6,MATCH(C258,'HARGA SATUAN'!$C$7:$C$1492,0),0)))</f>
        <v>0</v>
      </c>
      <c r="F258" s="138" t="str">
        <f t="shared" ca="1" si="11"/>
        <v/>
      </c>
      <c r="G258" s="41">
        <f ca="1">IF(ISERROR(OFFSET('HARGA SATUAN'!$I$6,MATCH(C258,'HARGA SATUAN'!$C$7:$C$1492,0),0)),"",OFFSET('HARGA SATUAN'!$I$6,MATCH(C258,'HARGA SATUAN'!$C$7:$C$1492,0),0))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SATUAN'!$C$7:$C$1492,0),0)),"",OFFSET('HARGA SATUAN'!$D$6,MATCH(C259,'HARGA SATUAN'!$C$7:$C$1492,0),0))</f>
        <v/>
      </c>
      <c r="E259" s="101">
        <f ca="1">IF(B259="+","Unit",IF(ISERROR(OFFSET('HARGA SATUAN'!$E$6,MATCH(C259,'HARGA SATUAN'!$C$7:$C$1492,0),0)),"",OFFSET('HARGA SATUAN'!$E$6,MATCH(C259,'HARGA SATUAN'!$C$7:$C$1492,0),0)))</f>
        <v>0</v>
      </c>
      <c r="F259" s="138" t="str">
        <f t="shared" ca="1" si="11"/>
        <v/>
      </c>
      <c r="G259" s="41">
        <f ca="1">IF(ISERROR(OFFSET('HARGA SATUAN'!$I$6,MATCH(C259,'HARGA SATUAN'!$C$7:$C$1492,0),0)),"",OFFSET('HARGA SATUAN'!$I$6,MATCH(C259,'HARGA SATUAN'!$C$7:$C$1492,0),0))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SATUAN'!$C$7:$C$1492,0),0)),"",OFFSET('HARGA SATUAN'!$D$6,MATCH(C260,'HARGA SATUAN'!$C$7:$C$1492,0),0))</f>
        <v/>
      </c>
      <c r="E260" s="101">
        <f ca="1">IF(B260="+","Unit",IF(ISERROR(OFFSET('HARGA SATUAN'!$E$6,MATCH(C260,'HARGA SATUAN'!$C$7:$C$1492,0),0)),"",OFFSET('HARGA SATUAN'!$E$6,MATCH(C260,'HARGA SATUAN'!$C$7:$C$1492,0),0)))</f>
        <v>0</v>
      </c>
      <c r="F260" s="138" t="str">
        <f t="shared" ca="1" si="11"/>
        <v/>
      </c>
      <c r="G260" s="41">
        <f ca="1">IF(ISERROR(OFFSET('HARGA SATUAN'!$I$6,MATCH(C260,'HARGA SATUAN'!$C$7:$C$1492,0),0)),"",OFFSET('HARGA SATUAN'!$I$6,MATCH(C260,'HARGA SATUAN'!$C$7:$C$1492,0),0))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SATUAN'!$C$7:$C$1492,0),0)),"",OFFSET('HARGA SATUAN'!$D$6,MATCH(C261,'HARGA SATUAN'!$C$7:$C$1492,0),0))</f>
        <v/>
      </c>
      <c r="E261" s="101">
        <f ca="1">IF(B261="+","Unit",IF(ISERROR(OFFSET('HARGA SATUAN'!$E$6,MATCH(C261,'HARGA SATUAN'!$C$7:$C$1492,0),0)),"",OFFSET('HARGA SATUAN'!$E$6,MATCH(C261,'HARGA SATUAN'!$C$7:$C$1492,0),0)))</f>
        <v>0</v>
      </c>
      <c r="F261" s="138" t="str">
        <f t="shared" ca="1" si="11"/>
        <v/>
      </c>
      <c r="G261" s="41">
        <f ca="1">IF(ISERROR(OFFSET('HARGA SATUAN'!$I$6,MATCH(C261,'HARGA SATUAN'!$C$7:$C$1492,0),0)),"",OFFSET('HARGA SATUAN'!$I$6,MATCH(C261,'HARGA SATUAN'!$C$7:$C$1492,0),0))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SATUAN'!$C$7:$C$1492,0),0)),"",OFFSET('HARGA SATUAN'!$D$6,MATCH(C262,'HARGA SATUAN'!$C$7:$C$1492,0),0))</f>
        <v/>
      </c>
      <c r="E262" s="101">
        <f ca="1">IF(B262="+","Unit",IF(ISERROR(OFFSET('HARGA SATUAN'!$E$6,MATCH(C262,'HARGA SATUAN'!$C$7:$C$1492,0),0)),"",OFFSET('HARGA SATUAN'!$E$6,MATCH(C262,'HARGA SATUAN'!$C$7:$C$1492,0),0)))</f>
        <v>0</v>
      </c>
      <c r="F262" s="138" t="str">
        <f t="shared" ca="1" si="11"/>
        <v/>
      </c>
      <c r="G262" s="41">
        <f ca="1">IF(ISERROR(OFFSET('HARGA SATUAN'!$I$6,MATCH(C262,'HARGA SATUAN'!$C$7:$C$1492,0),0)),"",OFFSET('HARGA SATUAN'!$I$6,MATCH(C262,'HARGA SATUAN'!$C$7:$C$1492,0),0))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SATUAN'!$C$7:$C$1492,0),0)),"",OFFSET('HARGA SATUAN'!$D$6,MATCH(C263,'HARGA SATUAN'!$C$7:$C$1492,0),0))</f>
        <v/>
      </c>
      <c r="E263" s="101">
        <f ca="1">IF(B263="+","Unit",IF(ISERROR(OFFSET('HARGA SATUAN'!$E$6,MATCH(C263,'HARGA SATUAN'!$C$7:$C$1492,0),0)),"",OFFSET('HARGA SATUAN'!$E$6,MATCH(C263,'HARGA SATUAN'!$C$7:$C$1492,0),0)))</f>
        <v>0</v>
      </c>
      <c r="F263" s="138" t="str">
        <f t="shared" ca="1" si="11"/>
        <v/>
      </c>
      <c r="G263" s="41">
        <f ca="1">IF(ISERROR(OFFSET('HARGA SATUAN'!$I$6,MATCH(C263,'HARGA SATUAN'!$C$7:$C$1492,0),0)),"",OFFSET('HARGA SATUAN'!$I$6,MATCH(C263,'HARGA SATUAN'!$C$7:$C$1492,0),0))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SATUAN'!$C$7:$C$1492,0),0)),"",OFFSET('HARGA SATUAN'!$D$6,MATCH(C264,'HARGA SATUAN'!$C$7:$C$1492,0),0))</f>
        <v/>
      </c>
      <c r="E264" s="101">
        <f ca="1">IF(B264="+","Unit",IF(ISERROR(OFFSET('HARGA SATUAN'!$E$6,MATCH(C264,'HARGA SATUAN'!$C$7:$C$1492,0),0)),"",OFFSET('HARGA SATUAN'!$E$6,MATCH(C264,'HARGA SATUAN'!$C$7:$C$1492,0),0)))</f>
        <v>0</v>
      </c>
      <c r="F264" s="138" t="str">
        <f t="shared" ca="1" si="11"/>
        <v/>
      </c>
      <c r="G264" s="41">
        <f ca="1">IF(ISERROR(OFFSET('HARGA SATUAN'!$I$6,MATCH(C264,'HARGA SATUAN'!$C$7:$C$1492,0),0)),"",OFFSET('HARGA SATUAN'!$I$6,MATCH(C264,'HARGA SATUAN'!$C$7:$C$1492,0),0))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SATUAN'!$C$7:$C$1492,0),0)),"",OFFSET('HARGA SATUAN'!$D$6,MATCH(C265,'HARGA SATUAN'!$C$7:$C$1492,0),0))</f>
        <v/>
      </c>
      <c r="E265" s="101">
        <f ca="1">IF(B265="+","Unit",IF(ISERROR(OFFSET('HARGA SATUAN'!$E$6,MATCH(C265,'HARGA SATUAN'!$C$7:$C$1492,0),0)),"",OFFSET('HARGA SATUAN'!$E$6,MATCH(C265,'HARGA SATUAN'!$C$7:$C$1492,0),0)))</f>
        <v>0</v>
      </c>
      <c r="F265" s="138" t="str">
        <f t="shared" ca="1" si="11"/>
        <v/>
      </c>
      <c r="G265" s="41">
        <f ca="1">IF(ISERROR(OFFSET('HARGA SATUAN'!$I$6,MATCH(C265,'HARGA SATUAN'!$C$7:$C$1492,0),0)),"",OFFSET('HARGA SATUAN'!$I$6,MATCH(C265,'HARGA SATUAN'!$C$7:$C$1492,0),0))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SATUAN'!$C$7:$C$1492,0),0)),"",OFFSET('HARGA SATUAN'!$D$6,MATCH(C266,'HARGA SATUAN'!$C$7:$C$1492,0),0))</f>
        <v/>
      </c>
      <c r="E266" s="101">
        <f ca="1">IF(B266="+","Unit",IF(ISERROR(OFFSET('HARGA SATUAN'!$E$6,MATCH(C266,'HARGA SATUAN'!$C$7:$C$1492,0),0)),"",OFFSET('HARGA SATUAN'!$E$6,MATCH(C266,'HARGA SATUAN'!$C$7:$C$1492,0),0)))</f>
        <v>0</v>
      </c>
      <c r="F266" s="138" t="str">
        <f t="shared" ca="1" si="11"/>
        <v/>
      </c>
      <c r="G266" s="41">
        <f ca="1">IF(ISERROR(OFFSET('HARGA SATUAN'!$I$6,MATCH(C266,'HARGA SATUAN'!$C$7:$C$1492,0),0)),"",OFFSET('HARGA SATUAN'!$I$6,MATCH(C266,'HARGA SATUAN'!$C$7:$C$1492,0),0))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SATUAN'!$C$7:$C$1492,0),0)),"",OFFSET('HARGA SATUAN'!$D$6,MATCH(C267,'HARGA SATUAN'!$C$7:$C$1492,0),0))</f>
        <v/>
      </c>
      <c r="E267" s="101">
        <f ca="1">IF(B267="+","Unit",IF(ISERROR(OFFSET('HARGA SATUAN'!$E$6,MATCH(C267,'HARGA SATUAN'!$C$7:$C$1492,0),0)),"",OFFSET('HARGA SATUAN'!$E$6,MATCH(C267,'HARGA SATUAN'!$C$7:$C$1492,0),0)))</f>
        <v>0</v>
      </c>
      <c r="F267" s="138" t="str">
        <f t="shared" ca="1" si="11"/>
        <v/>
      </c>
      <c r="G267" s="41">
        <f ca="1">IF(ISERROR(OFFSET('HARGA SATUAN'!$I$6,MATCH(C267,'HARGA SATUAN'!$C$7:$C$1492,0),0)),"",OFFSET('HARGA SATUAN'!$I$6,MATCH(C267,'HARGA SATUAN'!$C$7:$C$1492,0),0))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SATUAN'!$C$7:$C$1492,0),0)),"",OFFSET('HARGA SATUAN'!$D$6,MATCH(C268,'HARGA SATUAN'!$C$7:$C$1492,0),0))</f>
        <v/>
      </c>
      <c r="E268" s="101">
        <f ca="1">IF(B268="+","Unit",IF(ISERROR(OFFSET('HARGA SATUAN'!$E$6,MATCH(C268,'HARGA SATUAN'!$C$7:$C$1492,0),0)),"",OFFSET('HARGA SATUAN'!$E$6,MATCH(C268,'HARGA SATUAN'!$C$7:$C$1492,0),0)))</f>
        <v>0</v>
      </c>
      <c r="F268" s="138" t="str">
        <f t="shared" ca="1" si="11"/>
        <v/>
      </c>
      <c r="G268" s="41">
        <f ca="1">IF(ISERROR(OFFSET('HARGA SATUAN'!$I$6,MATCH(C268,'HARGA SATUAN'!$C$7:$C$1492,0),0)),"",OFFSET('HARGA SATUAN'!$I$6,MATCH(C268,'HARGA SATUAN'!$C$7:$C$1492,0),0))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SATUAN'!$C$7:$C$1492,0),0)),"",OFFSET('HARGA SATUAN'!$D$6,MATCH(C269,'HARGA SATUAN'!$C$7:$C$1492,0),0))</f>
        <v/>
      </c>
      <c r="E269" s="101">
        <f ca="1">IF(B269="+","Unit",IF(ISERROR(OFFSET('HARGA SATUAN'!$E$6,MATCH(C269,'HARGA SATUAN'!$C$7:$C$1492,0),0)),"",OFFSET('HARGA SATUAN'!$E$6,MATCH(C269,'HARGA SATUAN'!$C$7:$C$1492,0),0)))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SATUAN'!$C$7:$C$1492,0),0)),"",OFFSET('HARGA SATUAN'!$I$6,MATCH(C269,'HARGA SATUAN'!$C$7:$C$1492,0),0))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SATUAN'!$C$7:$C$1492,0),0)),"",OFFSET('HARGA SATUAN'!$D$6,MATCH(C270,'HARGA SATUAN'!$C$7:$C$1492,0),0))</f>
        <v/>
      </c>
      <c r="E270" s="101">
        <f ca="1">IF(B270="+","Unit",IF(ISERROR(OFFSET('HARGA SATUAN'!$E$6,MATCH(C270,'HARGA SATUAN'!$C$7:$C$1492,0),0)),"",OFFSET('HARGA SATUAN'!$E$6,MATCH(C270,'HARGA SATUAN'!$C$7:$C$1492,0),0)))</f>
        <v>0</v>
      </c>
      <c r="F270" s="138" t="str">
        <f t="shared" ca="1" si="14"/>
        <v/>
      </c>
      <c r="G270" s="41">
        <f ca="1">IF(ISERROR(OFFSET('HARGA SATUAN'!$I$6,MATCH(C270,'HARGA SATUAN'!$C$7:$C$1492,0),0)),"",OFFSET('HARGA SATUAN'!$I$6,MATCH(C270,'HARGA SATUAN'!$C$7:$C$1492,0),0))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SATUAN'!$C$7:$C$1492,0),0)),"",OFFSET('HARGA SATUAN'!$D$6,MATCH(C271,'HARGA SATUAN'!$C$7:$C$1492,0),0))</f>
        <v/>
      </c>
      <c r="E271" s="101">
        <f ca="1">IF(B271="+","Unit",IF(ISERROR(OFFSET('HARGA SATUAN'!$E$6,MATCH(C271,'HARGA SATUAN'!$C$7:$C$1492,0),0)),"",OFFSET('HARGA SATUAN'!$E$6,MATCH(C271,'HARGA SATUAN'!$C$7:$C$1492,0),0)))</f>
        <v>0</v>
      </c>
      <c r="F271" s="138" t="str">
        <f t="shared" ca="1" si="14"/>
        <v/>
      </c>
      <c r="G271" s="41">
        <f ca="1">IF(ISERROR(OFFSET('HARGA SATUAN'!$I$6,MATCH(C271,'HARGA SATUAN'!$C$7:$C$1492,0),0)),"",OFFSET('HARGA SATUAN'!$I$6,MATCH(C271,'HARGA SATUAN'!$C$7:$C$1492,0),0))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SATUAN'!$C$7:$C$1492,0),0)),"",OFFSET('HARGA SATUAN'!$D$6,MATCH(C272,'HARGA SATUAN'!$C$7:$C$1492,0),0))</f>
        <v/>
      </c>
      <c r="E272" s="101">
        <f ca="1">IF(B272="+","Unit",IF(ISERROR(OFFSET('HARGA SATUAN'!$E$6,MATCH(C272,'HARGA SATUAN'!$C$7:$C$1492,0),0)),"",OFFSET('HARGA SATUAN'!$E$6,MATCH(C272,'HARGA SATUAN'!$C$7:$C$1492,0),0)))</f>
        <v>0</v>
      </c>
      <c r="F272" s="138" t="str">
        <f t="shared" ca="1" si="14"/>
        <v/>
      </c>
      <c r="G272" s="41">
        <f ca="1">IF(ISERROR(OFFSET('HARGA SATUAN'!$I$6,MATCH(C272,'HARGA SATUAN'!$C$7:$C$1492,0),0)),"",OFFSET('HARGA SATUAN'!$I$6,MATCH(C272,'HARGA SATUAN'!$C$7:$C$1492,0),0))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SATUAN'!$C$7:$C$1492,0),0)),"",OFFSET('HARGA SATUAN'!$D$6,MATCH(C273,'HARGA SATUAN'!$C$7:$C$1492,0),0))</f>
        <v/>
      </c>
      <c r="E273" s="101">
        <f ca="1">IF(B273="+","Unit",IF(ISERROR(OFFSET('HARGA SATUAN'!$E$6,MATCH(C273,'HARGA SATUAN'!$C$7:$C$1492,0),0)),"",OFFSET('HARGA SATUAN'!$E$6,MATCH(C273,'HARGA SATUAN'!$C$7:$C$1492,0),0)))</f>
        <v>0</v>
      </c>
      <c r="F273" s="138" t="str">
        <f t="shared" ca="1" si="14"/>
        <v/>
      </c>
      <c r="G273" s="41">
        <f ca="1">IF(ISERROR(OFFSET('HARGA SATUAN'!$I$6,MATCH(C273,'HARGA SATUAN'!$C$7:$C$1492,0),0)),"",OFFSET('HARGA SATUAN'!$I$6,MATCH(C273,'HARGA SATUAN'!$C$7:$C$1492,0),0))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SATUAN'!$C$7:$C$1492,0),0)),"",OFFSET('HARGA SATUAN'!$D$6,MATCH(C274,'HARGA SATUAN'!$C$7:$C$1492,0),0))</f>
        <v/>
      </c>
      <c r="E274" s="101">
        <f ca="1">IF(B274="+","Unit",IF(ISERROR(OFFSET('HARGA SATUAN'!$E$6,MATCH(C274,'HARGA SATUAN'!$C$7:$C$1492,0),0)),"",OFFSET('HARGA SATUAN'!$E$6,MATCH(C274,'HARGA SATUAN'!$C$7:$C$1492,0),0)))</f>
        <v>0</v>
      </c>
      <c r="F274" s="138" t="str">
        <f t="shared" ca="1" si="14"/>
        <v/>
      </c>
      <c r="G274" s="41">
        <f ca="1">IF(ISERROR(OFFSET('HARGA SATUAN'!$I$6,MATCH(C274,'HARGA SATUAN'!$C$7:$C$1492,0),0)),"",OFFSET('HARGA SATUAN'!$I$6,MATCH(C274,'HARGA SATUAN'!$C$7:$C$1492,0),0))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SATUAN'!$C$7:$C$1492,0),0)),"",OFFSET('HARGA SATUAN'!$D$6,MATCH(C275,'HARGA SATUAN'!$C$7:$C$1492,0),0))</f>
        <v/>
      </c>
      <c r="E275" s="101">
        <f ca="1">IF(B275="+","Unit",IF(ISERROR(OFFSET('HARGA SATUAN'!$E$6,MATCH(C275,'HARGA SATUAN'!$C$7:$C$1492,0),0)),"",OFFSET('HARGA SATUAN'!$E$6,MATCH(C275,'HARGA SATUAN'!$C$7:$C$1492,0),0)))</f>
        <v>0</v>
      </c>
      <c r="F275" s="138" t="str">
        <f t="shared" ca="1" si="14"/>
        <v/>
      </c>
      <c r="G275" s="41">
        <f ca="1">IF(ISERROR(OFFSET('HARGA SATUAN'!$I$6,MATCH(C275,'HARGA SATUAN'!$C$7:$C$1492,0),0)),"",OFFSET('HARGA SATUAN'!$I$6,MATCH(C275,'HARGA SATUAN'!$C$7:$C$1492,0),0))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SATUAN'!$C$7:$C$1492,0),0)),"",OFFSET('HARGA SATUAN'!$D$6,MATCH(C276,'HARGA SATUAN'!$C$7:$C$1492,0),0))</f>
        <v/>
      </c>
      <c r="E276" s="101">
        <f ca="1">IF(B276="+","Unit",IF(ISERROR(OFFSET('HARGA SATUAN'!$E$6,MATCH(C276,'HARGA SATUAN'!$C$7:$C$1492,0),0)),"",OFFSET('HARGA SATUAN'!$E$6,MATCH(C276,'HARGA SATUAN'!$C$7:$C$1492,0),0)))</f>
        <v>0</v>
      </c>
      <c r="F276" s="138" t="str">
        <f t="shared" ca="1" si="14"/>
        <v/>
      </c>
      <c r="G276" s="41">
        <f ca="1">IF(ISERROR(OFFSET('HARGA SATUAN'!$I$6,MATCH(C276,'HARGA SATUAN'!$C$7:$C$1492,0),0)),"",OFFSET('HARGA SATUAN'!$I$6,MATCH(C276,'HARGA SATUAN'!$C$7:$C$1492,0),0))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SATUAN'!$C$7:$C$1492,0),0)),"",OFFSET('HARGA SATUAN'!$D$6,MATCH(C277,'HARGA SATUAN'!$C$7:$C$1492,0),0))</f>
        <v/>
      </c>
      <c r="E277" s="101">
        <f ca="1">IF(B277="+","Unit",IF(ISERROR(OFFSET('HARGA SATUAN'!$E$6,MATCH(C277,'HARGA SATUAN'!$C$7:$C$1492,0),0)),"",OFFSET('HARGA SATUAN'!$E$6,MATCH(C277,'HARGA SATUAN'!$C$7:$C$1492,0),0)))</f>
        <v>0</v>
      </c>
      <c r="F277" s="138" t="str">
        <f t="shared" ca="1" si="14"/>
        <v/>
      </c>
      <c r="G277" s="41">
        <f ca="1">IF(ISERROR(OFFSET('HARGA SATUAN'!$I$6,MATCH(C277,'HARGA SATUAN'!$C$7:$C$1492,0),0)),"",OFFSET('HARGA SATUAN'!$I$6,MATCH(C277,'HARGA SATUAN'!$C$7:$C$1492,0),0))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SATUAN'!$C$7:$C$1492,0),0)),"",OFFSET('HARGA SATUAN'!$D$6,MATCH(C278,'HARGA SATUAN'!$C$7:$C$1492,0),0))</f>
        <v/>
      </c>
      <c r="E278" s="101">
        <f ca="1">IF(B278="+","Unit",IF(ISERROR(OFFSET('HARGA SATUAN'!$E$6,MATCH(C278,'HARGA SATUAN'!$C$7:$C$1492,0),0)),"",OFFSET('HARGA SATUAN'!$E$6,MATCH(C278,'HARGA SATUAN'!$C$7:$C$1492,0),0)))</f>
        <v>0</v>
      </c>
      <c r="F278" s="138" t="str">
        <f t="shared" ca="1" si="14"/>
        <v/>
      </c>
      <c r="G278" s="41">
        <f ca="1">IF(ISERROR(OFFSET('HARGA SATUAN'!$I$6,MATCH(C278,'HARGA SATUAN'!$C$7:$C$1492,0),0)),"",OFFSET('HARGA SATUAN'!$I$6,MATCH(C278,'HARGA SATUAN'!$C$7:$C$1492,0),0))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SATUAN'!$C$7:$C$1492,0),0)),"",OFFSET('HARGA SATUAN'!$D$6,MATCH(C279,'HARGA SATUAN'!$C$7:$C$1492,0),0))</f>
        <v/>
      </c>
      <c r="E279" s="101">
        <f ca="1">IF(B279="+","Unit",IF(ISERROR(OFFSET('HARGA SATUAN'!$E$6,MATCH(C279,'HARGA SATUAN'!$C$7:$C$1492,0),0)),"",OFFSET('HARGA SATUAN'!$E$6,MATCH(C279,'HARGA SATUAN'!$C$7:$C$1492,0),0)))</f>
        <v>0</v>
      </c>
      <c r="F279" s="138" t="str">
        <f t="shared" ca="1" si="14"/>
        <v/>
      </c>
      <c r="G279" s="41">
        <f ca="1">IF(ISERROR(OFFSET('HARGA SATUAN'!$I$6,MATCH(C279,'HARGA SATUAN'!$C$7:$C$1492,0),0)),"",OFFSET('HARGA SATUAN'!$I$6,MATCH(C279,'HARGA SATUAN'!$C$7:$C$1492,0),0))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SATUAN'!$C$7:$C$1492,0),0)),"",OFFSET('HARGA SATUAN'!$D$6,MATCH(C280,'HARGA SATUAN'!$C$7:$C$1492,0),0))</f>
        <v/>
      </c>
      <c r="E280" s="101">
        <f ca="1">IF(B280="+","Unit",IF(ISERROR(OFFSET('HARGA SATUAN'!$E$6,MATCH(C280,'HARGA SATUAN'!$C$7:$C$1492,0),0)),"",OFFSET('HARGA SATUAN'!$E$6,MATCH(C280,'HARGA SATUAN'!$C$7:$C$1492,0),0)))</f>
        <v>0</v>
      </c>
      <c r="F280" s="138" t="str">
        <f t="shared" ca="1" si="14"/>
        <v/>
      </c>
      <c r="G280" s="41">
        <f ca="1">IF(ISERROR(OFFSET('HARGA SATUAN'!$I$6,MATCH(C280,'HARGA SATUAN'!$C$7:$C$1492,0),0)),"",OFFSET('HARGA SATUAN'!$I$6,MATCH(C280,'HARGA SATUAN'!$C$7:$C$1492,0),0))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SATUAN'!$C$7:$C$1492,0),0)),"",OFFSET('HARGA SATUAN'!$D$6,MATCH(C281,'HARGA SATUAN'!$C$7:$C$1492,0),0))</f>
        <v/>
      </c>
      <c r="E281" s="101">
        <f ca="1">IF(B281="+","Unit",IF(ISERROR(OFFSET('HARGA SATUAN'!$E$6,MATCH(C281,'HARGA SATUAN'!$C$7:$C$1492,0),0)),"",OFFSET('HARGA SATUAN'!$E$6,MATCH(C281,'HARGA SATUAN'!$C$7:$C$1492,0),0)))</f>
        <v>0</v>
      </c>
      <c r="F281" s="138" t="str">
        <f t="shared" ca="1" si="14"/>
        <v/>
      </c>
      <c r="G281" s="41">
        <f ca="1">IF(ISERROR(OFFSET('HARGA SATUAN'!$I$6,MATCH(C281,'HARGA SATUAN'!$C$7:$C$1492,0),0)),"",OFFSET('HARGA SATUAN'!$I$6,MATCH(C281,'HARGA SATUAN'!$C$7:$C$1492,0),0))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SATUAN'!$C$7:$C$1492,0),0)),"",OFFSET('HARGA SATUAN'!$D$6,MATCH(C282,'HARGA SATUAN'!$C$7:$C$1492,0),0))</f>
        <v/>
      </c>
      <c r="E282" s="101">
        <f ca="1">IF(B282="+","Unit",IF(ISERROR(OFFSET('HARGA SATUAN'!$E$6,MATCH(C282,'HARGA SATUAN'!$C$7:$C$1492,0),0)),"",OFFSET('HARGA SATUAN'!$E$6,MATCH(C282,'HARGA SATUAN'!$C$7:$C$1492,0),0)))</f>
        <v>0</v>
      </c>
      <c r="F282" s="138" t="str">
        <f t="shared" ca="1" si="14"/>
        <v/>
      </c>
      <c r="G282" s="41">
        <f ca="1">IF(ISERROR(OFFSET('HARGA SATUAN'!$I$6,MATCH(C282,'HARGA SATUAN'!$C$7:$C$1492,0),0)),"",OFFSET('HARGA SATUAN'!$I$6,MATCH(C282,'HARGA SATUAN'!$C$7:$C$1492,0),0))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SATUAN'!$C$7:$C$1492,0),0)),"",OFFSET('HARGA SATUAN'!$D$6,MATCH(C283,'HARGA SATUAN'!$C$7:$C$1492,0),0))</f>
        <v/>
      </c>
      <c r="E283" s="101">
        <f ca="1">IF(B283="+","Unit",IF(ISERROR(OFFSET('HARGA SATUAN'!$E$6,MATCH(C283,'HARGA SATUAN'!$C$7:$C$1492,0),0)),"",OFFSET('HARGA SATUAN'!$E$6,MATCH(C283,'HARGA SATUAN'!$C$7:$C$1492,0),0)))</f>
        <v>0</v>
      </c>
      <c r="F283" s="138" t="str">
        <f t="shared" ca="1" si="14"/>
        <v/>
      </c>
      <c r="G283" s="41">
        <f ca="1">IF(ISERROR(OFFSET('HARGA SATUAN'!$I$6,MATCH(C283,'HARGA SATUAN'!$C$7:$C$1492,0),0)),"",OFFSET('HARGA SATUAN'!$I$6,MATCH(C283,'HARGA SATUAN'!$C$7:$C$1492,0),0))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SATUAN'!$C$7:$C$1492,0),0)),"",OFFSET('HARGA SATUAN'!$D$6,MATCH(C284,'HARGA SATUAN'!$C$7:$C$1492,0),0))</f>
        <v/>
      </c>
      <c r="E284" s="101">
        <f ca="1">IF(B284="+","Unit",IF(ISERROR(OFFSET('HARGA SATUAN'!$E$6,MATCH(C284,'HARGA SATUAN'!$C$7:$C$1492,0),0)),"",OFFSET('HARGA SATUAN'!$E$6,MATCH(C284,'HARGA SATUAN'!$C$7:$C$1492,0),0)))</f>
        <v>0</v>
      </c>
      <c r="F284" s="138" t="str">
        <f t="shared" ca="1" si="14"/>
        <v/>
      </c>
      <c r="G284" s="41">
        <f ca="1">IF(ISERROR(OFFSET('HARGA SATUAN'!$I$6,MATCH(C284,'HARGA SATUAN'!$C$7:$C$1492,0),0)),"",OFFSET('HARGA SATUAN'!$I$6,MATCH(C284,'HARGA SATUAN'!$C$7:$C$1492,0),0))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SATUAN'!$C$7:$C$1492,0),0)),"",OFFSET('HARGA SATUAN'!$D$6,MATCH(C285,'HARGA SATUAN'!$C$7:$C$1492,0),0))</f>
        <v/>
      </c>
      <c r="E285" s="101">
        <f ca="1">IF(B285="+","Unit",IF(ISERROR(OFFSET('HARGA SATUAN'!$E$6,MATCH(C285,'HARGA SATUAN'!$C$7:$C$1492,0),0)),"",OFFSET('HARGA SATUAN'!$E$6,MATCH(C285,'HARGA SATUAN'!$C$7:$C$1492,0),0)))</f>
        <v>0</v>
      </c>
      <c r="F285" s="138" t="str">
        <f t="shared" ca="1" si="14"/>
        <v/>
      </c>
      <c r="G285" s="41">
        <f ca="1">IF(ISERROR(OFFSET('HARGA SATUAN'!$I$6,MATCH(C285,'HARGA SATUAN'!$C$7:$C$1492,0),0)),"",OFFSET('HARGA SATUAN'!$I$6,MATCH(C285,'HARGA SATUAN'!$C$7:$C$1492,0),0))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SATUAN'!$C$7:$C$1492,0),0)),"",OFFSET('HARGA SATUAN'!$D$6,MATCH(C286,'HARGA SATUAN'!$C$7:$C$1492,0),0))</f>
        <v/>
      </c>
      <c r="E286" s="101">
        <f ca="1">IF(B286="+","Unit",IF(ISERROR(OFFSET('HARGA SATUAN'!$E$6,MATCH(C286,'HARGA SATUAN'!$C$7:$C$1492,0),0)),"",OFFSET('HARGA SATUAN'!$E$6,MATCH(C286,'HARGA SATUAN'!$C$7:$C$1492,0),0)))</f>
        <v>0</v>
      </c>
      <c r="F286" s="138" t="str">
        <f t="shared" ca="1" si="14"/>
        <v/>
      </c>
      <c r="G286" s="41">
        <f ca="1">IF(ISERROR(OFFSET('HARGA SATUAN'!$I$6,MATCH(C286,'HARGA SATUAN'!$C$7:$C$1492,0),0)),"",OFFSET('HARGA SATUAN'!$I$6,MATCH(C286,'HARGA SATUAN'!$C$7:$C$1492,0),0))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SATUAN'!$C$7:$C$1492,0),0)),"",OFFSET('HARGA SATUAN'!$D$6,MATCH(C287,'HARGA SATUAN'!$C$7:$C$1492,0),0))</f>
        <v/>
      </c>
      <c r="E287" s="101">
        <f ca="1">IF(B287="+","Unit",IF(ISERROR(OFFSET('HARGA SATUAN'!$E$6,MATCH(C287,'HARGA SATUAN'!$C$7:$C$1492,0),0)),"",OFFSET('HARGA SATUAN'!$E$6,MATCH(C287,'HARGA SATUAN'!$C$7:$C$1492,0),0)))</f>
        <v>0</v>
      </c>
      <c r="F287" s="138" t="str">
        <f t="shared" ca="1" si="14"/>
        <v/>
      </c>
      <c r="G287" s="41">
        <f ca="1">IF(ISERROR(OFFSET('HARGA SATUAN'!$I$6,MATCH(C287,'HARGA SATUAN'!$C$7:$C$1492,0),0)),"",OFFSET('HARGA SATUAN'!$I$6,MATCH(C287,'HARGA SATUAN'!$C$7:$C$1492,0),0))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SATUAN'!$C$7:$C$1492,0),0)),"",OFFSET('HARGA SATUAN'!$D$6,MATCH(C288,'HARGA SATUAN'!$C$7:$C$1492,0),0))</f>
        <v/>
      </c>
      <c r="E288" s="101">
        <f ca="1">IF(B288="+","Unit",IF(ISERROR(OFFSET('HARGA SATUAN'!$E$6,MATCH(C288,'HARGA SATUAN'!$C$7:$C$1492,0),0)),"",OFFSET('HARGA SATUAN'!$E$6,MATCH(C288,'HARGA SATUAN'!$C$7:$C$1492,0),0)))</f>
        <v>0</v>
      </c>
      <c r="F288" s="138" t="str">
        <f t="shared" ca="1" si="14"/>
        <v/>
      </c>
      <c r="G288" s="41">
        <f ca="1">IF(ISERROR(OFFSET('HARGA SATUAN'!$I$6,MATCH(C288,'HARGA SATUAN'!$C$7:$C$1492,0),0)),"",OFFSET('HARGA SATUAN'!$I$6,MATCH(C288,'HARGA SATUAN'!$C$7:$C$1492,0),0))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SATUAN'!$C$7:$C$1492,0),0)),"",OFFSET('HARGA SATUAN'!$D$6,MATCH(C289,'HARGA SATUAN'!$C$7:$C$1492,0),0))</f>
        <v/>
      </c>
      <c r="E289" s="101">
        <f ca="1">IF(B289="+","Unit",IF(ISERROR(OFFSET('HARGA SATUAN'!$E$6,MATCH(C289,'HARGA SATUAN'!$C$7:$C$1492,0),0)),"",OFFSET('HARGA SATUAN'!$E$6,MATCH(C289,'HARGA SATUAN'!$C$7:$C$1492,0),0)))</f>
        <v>0</v>
      </c>
      <c r="F289" s="138" t="str">
        <f t="shared" ca="1" si="14"/>
        <v/>
      </c>
      <c r="G289" s="41">
        <f ca="1">IF(ISERROR(OFFSET('HARGA SATUAN'!$I$6,MATCH(C289,'HARGA SATUAN'!$C$7:$C$1492,0),0)),"",OFFSET('HARGA SATUAN'!$I$6,MATCH(C289,'HARGA SATUAN'!$C$7:$C$1492,0),0))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SATUAN'!$C$7:$C$1492,0),0)),"",OFFSET('HARGA SATUAN'!$D$6,MATCH(C290,'HARGA SATUAN'!$C$7:$C$1492,0),0))</f>
        <v/>
      </c>
      <c r="E290" s="101">
        <f ca="1">IF(B290="+","Unit",IF(ISERROR(OFFSET('HARGA SATUAN'!$E$6,MATCH(C290,'HARGA SATUAN'!$C$7:$C$1492,0),0)),"",OFFSET('HARGA SATUAN'!$E$6,MATCH(C290,'HARGA SATUAN'!$C$7:$C$1492,0),0)))</f>
        <v>0</v>
      </c>
      <c r="F290" s="138" t="str">
        <f t="shared" ca="1" si="14"/>
        <v/>
      </c>
      <c r="G290" s="41">
        <f ca="1">IF(ISERROR(OFFSET('HARGA SATUAN'!$I$6,MATCH(C290,'HARGA SATUAN'!$C$7:$C$1492,0),0)),"",OFFSET('HARGA SATUAN'!$I$6,MATCH(C290,'HARGA SATUAN'!$C$7:$C$1492,0),0))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SATUAN'!$C$7:$C$1492,0),0)),"",OFFSET('HARGA SATUAN'!$D$6,MATCH(C291,'HARGA SATUAN'!$C$7:$C$1492,0),0))</f>
        <v/>
      </c>
      <c r="E291" s="101">
        <f ca="1">IF(B291="+","Unit",IF(ISERROR(OFFSET('HARGA SATUAN'!$E$6,MATCH(C291,'HARGA SATUAN'!$C$7:$C$1492,0),0)),"",OFFSET('HARGA SATUAN'!$E$6,MATCH(C291,'HARGA SATUAN'!$C$7:$C$1492,0),0)))</f>
        <v>0</v>
      </c>
      <c r="F291" s="138" t="str">
        <f t="shared" ca="1" si="14"/>
        <v/>
      </c>
      <c r="G291" s="41">
        <f ca="1">IF(ISERROR(OFFSET('HARGA SATUAN'!$I$6,MATCH(C291,'HARGA SATUAN'!$C$7:$C$1492,0),0)),"",OFFSET('HARGA SATUAN'!$I$6,MATCH(C291,'HARGA SATUAN'!$C$7:$C$1492,0),0))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SATUAN'!$C$7:$C$1492,0),0)),"",OFFSET('HARGA SATUAN'!$D$6,MATCH(C292,'HARGA SATUAN'!$C$7:$C$1492,0),0))</f>
        <v/>
      </c>
      <c r="E292" s="101">
        <f ca="1">IF(B292="+","Unit",IF(ISERROR(OFFSET('HARGA SATUAN'!$E$6,MATCH(C292,'HARGA SATUAN'!$C$7:$C$1492,0),0)),"",OFFSET('HARGA SATUAN'!$E$6,MATCH(C292,'HARGA SATUAN'!$C$7:$C$1492,0),0)))</f>
        <v>0</v>
      </c>
      <c r="F292" s="138" t="str">
        <f t="shared" ca="1" si="14"/>
        <v/>
      </c>
      <c r="G292" s="41">
        <f ca="1">IF(ISERROR(OFFSET('HARGA SATUAN'!$I$6,MATCH(C292,'HARGA SATUAN'!$C$7:$C$1492,0),0)),"",OFFSET('HARGA SATUAN'!$I$6,MATCH(C292,'HARGA SATUAN'!$C$7:$C$1492,0),0))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SATUAN'!$C$7:$C$1492,0),0)),"",OFFSET('HARGA SATUAN'!$D$6,MATCH(C293,'HARGA SATUAN'!$C$7:$C$1492,0),0))</f>
        <v/>
      </c>
      <c r="E293" s="101">
        <f ca="1">IF(B293="+","Unit",IF(ISERROR(OFFSET('HARGA SATUAN'!$E$6,MATCH(C293,'HARGA SATUAN'!$C$7:$C$1492,0),0)),"",OFFSET('HARGA SATUAN'!$E$6,MATCH(C293,'HARGA SATUAN'!$C$7:$C$1492,0),0)))</f>
        <v>0</v>
      </c>
      <c r="F293" s="138" t="str">
        <f t="shared" ca="1" si="14"/>
        <v/>
      </c>
      <c r="G293" s="41">
        <f ca="1">IF(ISERROR(OFFSET('HARGA SATUAN'!$I$6,MATCH(C293,'HARGA SATUAN'!$C$7:$C$1492,0),0)),"",OFFSET('HARGA SATUAN'!$I$6,MATCH(C293,'HARGA SATUAN'!$C$7:$C$1492,0),0))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SATUAN'!$C$7:$C$1492,0),0)),"",OFFSET('HARGA SATUAN'!$D$6,MATCH(C294,'HARGA SATUAN'!$C$7:$C$1492,0),0))</f>
        <v/>
      </c>
      <c r="E294" s="101">
        <f ca="1">IF(B294="+","Unit",IF(ISERROR(OFFSET('HARGA SATUAN'!$E$6,MATCH(C294,'HARGA SATUAN'!$C$7:$C$1492,0),0)),"",OFFSET('HARGA SATUAN'!$E$6,MATCH(C294,'HARGA SATUAN'!$C$7:$C$1492,0),0)))</f>
        <v>0</v>
      </c>
      <c r="F294" s="138" t="str">
        <f t="shared" ca="1" si="14"/>
        <v/>
      </c>
      <c r="G294" s="41">
        <f ca="1">IF(ISERROR(OFFSET('HARGA SATUAN'!$I$6,MATCH(C294,'HARGA SATUAN'!$C$7:$C$1492,0),0)),"",OFFSET('HARGA SATUAN'!$I$6,MATCH(C294,'HARGA SATUAN'!$C$7:$C$1492,0),0))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SATUAN'!$C$7:$C$1492,0),0)),"",OFFSET('HARGA SATUAN'!$D$6,MATCH(C295,'HARGA SATUAN'!$C$7:$C$1492,0),0))</f>
        <v/>
      </c>
      <c r="E295" s="101">
        <f ca="1">IF(B295="+","Unit",IF(ISERROR(OFFSET('HARGA SATUAN'!$E$6,MATCH(C295,'HARGA SATUAN'!$C$7:$C$1492,0),0)),"",OFFSET('HARGA SATUAN'!$E$6,MATCH(C295,'HARGA SATUAN'!$C$7:$C$1492,0),0)))</f>
        <v>0</v>
      </c>
      <c r="F295" s="138" t="str">
        <f t="shared" ca="1" si="14"/>
        <v/>
      </c>
      <c r="G295" s="41">
        <f ca="1">IF(ISERROR(OFFSET('HARGA SATUAN'!$I$6,MATCH(C295,'HARGA SATUAN'!$C$7:$C$1492,0),0)),"",OFFSET('HARGA SATUAN'!$I$6,MATCH(C295,'HARGA SATUAN'!$C$7:$C$1492,0),0))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SATUAN'!$C$7:$C$1492,0),0)),"",OFFSET('HARGA SATUAN'!$D$6,MATCH(C296,'HARGA SATUAN'!$C$7:$C$1492,0),0))</f>
        <v/>
      </c>
      <c r="E296" s="101">
        <f ca="1">IF(B296="+","Unit",IF(ISERROR(OFFSET('HARGA SATUAN'!$E$6,MATCH(C296,'HARGA SATUAN'!$C$7:$C$1492,0),0)),"",OFFSET('HARGA SATUAN'!$E$6,MATCH(C296,'HARGA SATUAN'!$C$7:$C$1492,0),0)))</f>
        <v>0</v>
      </c>
      <c r="F296" s="138" t="str">
        <f t="shared" ca="1" si="14"/>
        <v/>
      </c>
      <c r="G296" s="41">
        <f ca="1">IF(ISERROR(OFFSET('HARGA SATUAN'!$I$6,MATCH(C296,'HARGA SATUAN'!$C$7:$C$1492,0),0)),"",OFFSET('HARGA SATUAN'!$I$6,MATCH(C296,'HARGA SATUAN'!$C$7:$C$1492,0),0))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SATUAN'!$C$7:$C$1492,0),0)),"",OFFSET('HARGA SATUAN'!$D$6,MATCH(C297,'HARGA SATUAN'!$C$7:$C$1492,0),0))</f>
        <v/>
      </c>
      <c r="E297" s="101">
        <f ca="1">IF(B297="+","Unit",IF(ISERROR(OFFSET('HARGA SATUAN'!$E$6,MATCH(C297,'HARGA SATUAN'!$C$7:$C$1492,0),0)),"",OFFSET('HARGA SATUAN'!$E$6,MATCH(C297,'HARGA SATUAN'!$C$7:$C$1492,0),0)))</f>
        <v>0</v>
      </c>
      <c r="F297" s="138" t="str">
        <f t="shared" ca="1" si="14"/>
        <v/>
      </c>
      <c r="G297" s="41">
        <f ca="1">IF(ISERROR(OFFSET('HARGA SATUAN'!$I$6,MATCH(C297,'HARGA SATUAN'!$C$7:$C$1492,0),0)),"",OFFSET('HARGA SATUAN'!$I$6,MATCH(C297,'HARGA SATUAN'!$C$7:$C$1492,0),0))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SATUAN'!$C$7:$C$1492,0),0)),"",OFFSET('HARGA SATUAN'!$D$6,MATCH(C298,'HARGA SATUAN'!$C$7:$C$1492,0),0))</f>
        <v/>
      </c>
      <c r="E298" s="101">
        <f ca="1">IF(B298="+","Unit",IF(ISERROR(OFFSET('HARGA SATUAN'!$E$6,MATCH(C298,'HARGA SATUAN'!$C$7:$C$1492,0),0)),"",OFFSET('HARGA SATUAN'!$E$6,MATCH(C298,'HARGA SATUAN'!$C$7:$C$1492,0),0)))</f>
        <v>0</v>
      </c>
      <c r="F298" s="138" t="str">
        <f t="shared" ca="1" si="14"/>
        <v/>
      </c>
      <c r="G298" s="41">
        <f ca="1">IF(ISERROR(OFFSET('HARGA SATUAN'!$I$6,MATCH(C298,'HARGA SATUAN'!$C$7:$C$1492,0),0)),"",OFFSET('HARGA SATUAN'!$I$6,MATCH(C298,'HARGA SATUAN'!$C$7:$C$1492,0),0))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SATUAN'!$C$7:$C$1492,0),0)),"",OFFSET('HARGA SATUAN'!$D$6,MATCH(C299,'HARGA SATUAN'!$C$7:$C$1492,0),0))</f>
        <v/>
      </c>
      <c r="E299" s="101">
        <f ca="1">IF(B299="+","Unit",IF(ISERROR(OFFSET('HARGA SATUAN'!$E$6,MATCH(C299,'HARGA SATUAN'!$C$7:$C$1492,0),0)),"",OFFSET('HARGA SATUAN'!$E$6,MATCH(C299,'HARGA SATUAN'!$C$7:$C$1492,0),0)))</f>
        <v>0</v>
      </c>
      <c r="F299" s="138" t="str">
        <f t="shared" ca="1" si="14"/>
        <v/>
      </c>
      <c r="G299" s="41">
        <f ca="1">IF(ISERROR(OFFSET('HARGA SATUAN'!$I$6,MATCH(C299,'HARGA SATUAN'!$C$7:$C$1492,0),0)),"",OFFSET('HARGA SATUAN'!$I$6,MATCH(C299,'HARGA SATUAN'!$C$7:$C$1492,0),0))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SATUAN'!$C$7:$C$1492,0),0)),"",OFFSET('HARGA SATUAN'!$D$6,MATCH(C300,'HARGA SATUAN'!$C$7:$C$1492,0),0))</f>
        <v/>
      </c>
      <c r="E300" s="101">
        <f ca="1">IF(B300="+","Unit",IF(ISERROR(OFFSET('HARGA SATUAN'!$E$6,MATCH(C300,'HARGA SATUAN'!$C$7:$C$1492,0),0)),"",OFFSET('HARGA SATUAN'!$E$6,MATCH(C300,'HARGA SATUAN'!$C$7:$C$1492,0),0)))</f>
        <v>0</v>
      </c>
      <c r="F300" s="138" t="str">
        <f t="shared" ca="1" si="14"/>
        <v/>
      </c>
      <c r="G300" s="41">
        <f ca="1">IF(ISERROR(OFFSET('HARGA SATUAN'!$I$6,MATCH(C300,'HARGA SATUAN'!$C$7:$C$1492,0),0)),"",OFFSET('HARGA SATUAN'!$I$6,MATCH(C300,'HARGA SATUAN'!$C$7:$C$1492,0),0))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SATUAN'!$C$7:$C$1492,0),0)),"",OFFSET('HARGA SATUAN'!$D$6,MATCH(C301,'HARGA SATUAN'!$C$7:$C$1492,0),0))</f>
        <v/>
      </c>
      <c r="E301" s="101">
        <f ca="1">IF(B301="+","Unit",IF(ISERROR(OFFSET('HARGA SATUAN'!$E$6,MATCH(C301,'HARGA SATUAN'!$C$7:$C$1492,0),0)),"",OFFSET('HARGA SATUAN'!$E$6,MATCH(C301,'HARGA SATUAN'!$C$7:$C$1492,0),0)))</f>
        <v>0</v>
      </c>
      <c r="F301" s="138" t="str">
        <f t="shared" ca="1" si="14"/>
        <v/>
      </c>
      <c r="G301" s="41">
        <f ca="1">IF(ISERROR(OFFSET('HARGA SATUAN'!$I$6,MATCH(C301,'HARGA SATUAN'!$C$7:$C$1492,0),0)),"",OFFSET('HARGA SATUAN'!$I$6,MATCH(C301,'HARGA SATUAN'!$C$7:$C$1492,0),0))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SATUAN'!$C$7:$C$1492,0),0)),"",OFFSET('HARGA SATUAN'!$D$6,MATCH(C302,'HARGA SATUAN'!$C$7:$C$1492,0),0))</f>
        <v/>
      </c>
      <c r="E302" s="101">
        <f ca="1">IF(B302="+","Unit",IF(ISERROR(OFFSET('HARGA SATUAN'!$E$6,MATCH(C302,'HARGA SATUAN'!$C$7:$C$1492,0),0)),"",OFFSET('HARGA SATUAN'!$E$6,MATCH(C302,'HARGA SATUAN'!$C$7:$C$1492,0),0)))</f>
        <v>0</v>
      </c>
      <c r="F302" s="138" t="str">
        <f t="shared" ca="1" si="14"/>
        <v/>
      </c>
      <c r="G302" s="41">
        <f ca="1">IF(ISERROR(OFFSET('HARGA SATUAN'!$I$6,MATCH(C302,'HARGA SATUAN'!$C$7:$C$1492,0),0)),"",OFFSET('HARGA SATUAN'!$I$6,MATCH(C302,'HARGA SATUAN'!$C$7:$C$1492,0),0))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SATUAN'!$C$7:$C$1492,0),0)),"",OFFSET('HARGA SATUAN'!$D$6,MATCH(C303,'HARGA SATUAN'!$C$7:$C$1492,0),0))</f>
        <v/>
      </c>
      <c r="E303" s="101">
        <f ca="1">IF(B303="+","Unit",IF(ISERROR(OFFSET('HARGA SATUAN'!$E$6,MATCH(C303,'HARGA SATUAN'!$C$7:$C$1492,0),0)),"",OFFSET('HARGA SATUAN'!$E$6,MATCH(C303,'HARGA SATUAN'!$C$7:$C$1492,0),0)))</f>
        <v>0</v>
      </c>
      <c r="F303" s="138" t="str">
        <f t="shared" ca="1" si="14"/>
        <v/>
      </c>
      <c r="G303" s="41">
        <f ca="1">IF(ISERROR(OFFSET('HARGA SATUAN'!$I$6,MATCH(C303,'HARGA SATUAN'!$C$7:$C$1492,0),0)),"",OFFSET('HARGA SATUAN'!$I$6,MATCH(C303,'HARGA SATUAN'!$C$7:$C$1492,0),0))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SATUAN'!$C$7:$C$1492,0),0)),"",OFFSET('HARGA SATUAN'!$D$6,MATCH(C304,'HARGA SATUAN'!$C$7:$C$1492,0),0))</f>
        <v/>
      </c>
      <c r="E304" s="101">
        <f ca="1">IF(B304="+","Unit",IF(ISERROR(OFFSET('HARGA SATUAN'!$E$6,MATCH(C304,'HARGA SATUAN'!$C$7:$C$1492,0),0)),"",OFFSET('HARGA SATUAN'!$E$6,MATCH(C304,'HARGA SATUAN'!$C$7:$C$1492,0),0)))</f>
        <v>0</v>
      </c>
      <c r="F304" s="138" t="str">
        <f t="shared" ca="1" si="14"/>
        <v/>
      </c>
      <c r="G304" s="41">
        <f ca="1">IF(ISERROR(OFFSET('HARGA SATUAN'!$I$6,MATCH(C304,'HARGA SATUAN'!$C$7:$C$1492,0),0)),"",OFFSET('HARGA SATUAN'!$I$6,MATCH(C304,'HARGA SATUAN'!$C$7:$C$1492,0),0))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SATUAN'!$C$7:$C$1492,0),0)),"",OFFSET('HARGA SATUAN'!$D$6,MATCH(C305,'HARGA SATUAN'!$C$7:$C$1492,0),0))</f>
        <v/>
      </c>
      <c r="E305" s="101">
        <f ca="1">IF(B305="+","Unit",IF(ISERROR(OFFSET('HARGA SATUAN'!$E$6,MATCH(C305,'HARGA SATUAN'!$C$7:$C$1492,0),0)),"",OFFSET('HARGA SATUAN'!$E$6,MATCH(C305,'HARGA SATUAN'!$C$7:$C$1492,0),0)))</f>
        <v>0</v>
      </c>
      <c r="F305" s="138" t="str">
        <f t="shared" ca="1" si="14"/>
        <v/>
      </c>
      <c r="G305" s="41">
        <f ca="1">IF(ISERROR(OFFSET('HARGA SATUAN'!$I$6,MATCH(C305,'HARGA SATUAN'!$C$7:$C$1492,0),0)),"",OFFSET('HARGA SATUAN'!$I$6,MATCH(C305,'HARGA SATUAN'!$C$7:$C$1492,0),0))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SATUAN'!$C$7:$C$1492,0),0)),"",OFFSET('HARGA SATUAN'!$D$6,MATCH(C306,'HARGA SATUAN'!$C$7:$C$1492,0),0))</f>
        <v/>
      </c>
      <c r="E306" s="101">
        <f ca="1">IF(B306="+","Unit",IF(ISERROR(OFFSET('HARGA SATUAN'!$E$6,MATCH(C306,'HARGA SATUAN'!$C$7:$C$1492,0),0)),"",OFFSET('HARGA SATUAN'!$E$6,MATCH(C306,'HARGA SATUAN'!$C$7:$C$1492,0),0)))</f>
        <v>0</v>
      </c>
      <c r="F306" s="138" t="str">
        <f t="shared" ca="1" si="14"/>
        <v/>
      </c>
      <c r="G306" s="41">
        <f ca="1">IF(ISERROR(OFFSET('HARGA SATUAN'!$I$6,MATCH(C306,'HARGA SATUAN'!$C$7:$C$1492,0),0)),"",OFFSET('HARGA SATUAN'!$I$6,MATCH(C306,'HARGA SATUAN'!$C$7:$C$1492,0),0))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SATUAN'!$C$7:$C$1492,0),0)),"",OFFSET('HARGA SATUAN'!$D$6,MATCH(C307,'HARGA SATUAN'!$C$7:$C$1492,0),0))</f>
        <v/>
      </c>
      <c r="E307" s="101">
        <f ca="1">IF(B307="+","Unit",IF(ISERROR(OFFSET('HARGA SATUAN'!$E$6,MATCH(C307,'HARGA SATUAN'!$C$7:$C$1492,0),0)),"",OFFSET('HARGA SATUAN'!$E$6,MATCH(C307,'HARGA SATUAN'!$C$7:$C$1492,0),0)))</f>
        <v>0</v>
      </c>
      <c r="F307" s="138" t="str">
        <f t="shared" ca="1" si="14"/>
        <v/>
      </c>
      <c r="G307" s="41">
        <f ca="1">IF(ISERROR(OFFSET('HARGA SATUAN'!$I$6,MATCH(C307,'HARGA SATUAN'!$C$7:$C$1492,0),0)),"",OFFSET('HARGA SATUAN'!$I$6,MATCH(C307,'HARGA SATUAN'!$C$7:$C$1492,0),0))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SATUAN'!$C$7:$C$1492,0),0)),"",OFFSET('HARGA SATUAN'!$D$6,MATCH(C308,'HARGA SATUAN'!$C$7:$C$1492,0),0))</f>
        <v/>
      </c>
      <c r="E308" s="101">
        <f ca="1">IF(B308="+","Unit",IF(ISERROR(OFFSET('HARGA SATUAN'!$E$6,MATCH(C308,'HARGA SATUAN'!$C$7:$C$1492,0),0)),"",OFFSET('HARGA SATUAN'!$E$6,MATCH(C308,'HARGA SATUAN'!$C$7:$C$1492,0),0)))</f>
        <v>0</v>
      </c>
      <c r="F308" s="138" t="str">
        <f t="shared" ca="1" si="14"/>
        <v/>
      </c>
      <c r="G308" s="41">
        <f ca="1">IF(ISERROR(OFFSET('HARGA SATUAN'!$I$6,MATCH(C308,'HARGA SATUAN'!$C$7:$C$1492,0),0)),"",OFFSET('HARGA SATUAN'!$I$6,MATCH(C308,'HARGA SATUAN'!$C$7:$C$1492,0),0))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SATUAN'!$C$7:$C$1492,0),0)),"",OFFSET('HARGA SATUAN'!$D$6,MATCH(C309,'HARGA SATUAN'!$C$7:$C$1492,0),0))</f>
        <v/>
      </c>
      <c r="E309" s="101">
        <f ca="1">IF(B309="+","Unit",IF(ISERROR(OFFSET('HARGA SATUAN'!$E$6,MATCH(C309,'HARGA SATUAN'!$C$7:$C$1492,0),0)),"",OFFSET('HARGA SATUAN'!$E$6,MATCH(C309,'HARGA SATUAN'!$C$7:$C$1492,0),0)))</f>
        <v>0</v>
      </c>
      <c r="F309" s="138" t="str">
        <f t="shared" ca="1" si="14"/>
        <v/>
      </c>
      <c r="G309" s="41">
        <f ca="1">IF(ISERROR(OFFSET('HARGA SATUAN'!$I$6,MATCH(C309,'HARGA SATUAN'!$C$7:$C$1492,0),0)),"",OFFSET('HARGA SATUAN'!$I$6,MATCH(C309,'HARGA SATUAN'!$C$7:$C$1492,0),0))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SATUAN'!$C$7:$C$1492,0),0)),"",OFFSET('HARGA SATUAN'!$D$6,MATCH(C310,'HARGA SATUAN'!$C$7:$C$1492,0),0))</f>
        <v/>
      </c>
      <c r="E310" s="101">
        <f ca="1">IF(B310="+","Unit",IF(ISERROR(OFFSET('HARGA SATUAN'!$E$6,MATCH(C310,'HARGA SATUAN'!$C$7:$C$1492,0),0)),"",OFFSET('HARGA SATUAN'!$E$6,MATCH(C310,'HARGA SATUAN'!$C$7:$C$1492,0),0)))</f>
        <v>0</v>
      </c>
      <c r="F310" s="138" t="str">
        <f t="shared" ca="1" si="14"/>
        <v/>
      </c>
      <c r="G310" s="41">
        <f ca="1">IF(ISERROR(OFFSET('HARGA SATUAN'!$I$6,MATCH(C310,'HARGA SATUAN'!$C$7:$C$1492,0),0)),"",OFFSET('HARGA SATUAN'!$I$6,MATCH(C310,'HARGA SATUAN'!$C$7:$C$1492,0),0))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SATUAN'!$C$7:$C$1492,0),0)),"",OFFSET('HARGA SATUAN'!$D$6,MATCH(C311,'HARGA SATUAN'!$C$7:$C$1492,0),0))</f>
        <v/>
      </c>
      <c r="E311" s="101">
        <f ca="1">IF(B311="+","Unit",IF(ISERROR(OFFSET('HARGA SATUAN'!$E$6,MATCH(C311,'HARGA SATUAN'!$C$7:$C$1492,0),0)),"",OFFSET('HARGA SATUAN'!$E$6,MATCH(C311,'HARGA SATUAN'!$C$7:$C$1492,0),0)))</f>
        <v>0</v>
      </c>
      <c r="F311" s="138" t="str">
        <f t="shared" ca="1" si="14"/>
        <v/>
      </c>
      <c r="G311" s="41">
        <f ca="1">IF(ISERROR(OFFSET('HARGA SATUAN'!$I$6,MATCH(C311,'HARGA SATUAN'!$C$7:$C$1492,0),0)),"",OFFSET('HARGA SATUAN'!$I$6,MATCH(C311,'HARGA SATUAN'!$C$7:$C$1492,0),0))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SATUAN'!$C$7:$C$1492,0),0)),"",OFFSET('HARGA SATUAN'!$D$6,MATCH(C312,'HARGA SATUAN'!$C$7:$C$1492,0),0))</f>
        <v/>
      </c>
      <c r="E312" s="101">
        <f ca="1">IF(B312="+","Unit",IF(ISERROR(OFFSET('HARGA SATUAN'!$E$6,MATCH(C312,'HARGA SATUAN'!$C$7:$C$1492,0),0)),"",OFFSET('HARGA SATUAN'!$E$6,MATCH(C312,'HARGA SATUAN'!$C$7:$C$1492,0),0)))</f>
        <v>0</v>
      </c>
      <c r="F312" s="138" t="str">
        <f t="shared" ca="1" si="14"/>
        <v/>
      </c>
      <c r="G312" s="41">
        <f ca="1">IF(ISERROR(OFFSET('HARGA SATUAN'!$I$6,MATCH(C312,'HARGA SATUAN'!$C$7:$C$1492,0),0)),"",OFFSET('HARGA SATUAN'!$I$6,MATCH(C312,'HARGA SATUAN'!$C$7:$C$1492,0),0))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SATUAN'!$C$7:$C$1492,0),0)),"",OFFSET('HARGA SATUAN'!$D$6,MATCH(C313,'HARGA SATUAN'!$C$7:$C$1492,0),0))</f>
        <v/>
      </c>
      <c r="E313" s="101">
        <f ca="1">IF(B313="+","Unit",IF(ISERROR(OFFSET('HARGA SATUAN'!$E$6,MATCH(C313,'HARGA SATUAN'!$C$7:$C$1492,0),0)),"",OFFSET('HARGA SATUAN'!$E$6,MATCH(C313,'HARGA SATUAN'!$C$7:$C$1492,0),0)))</f>
        <v>0</v>
      </c>
      <c r="F313" s="138" t="str">
        <f t="shared" ca="1" si="14"/>
        <v/>
      </c>
      <c r="G313" s="41">
        <f ca="1">IF(ISERROR(OFFSET('HARGA SATUAN'!$I$6,MATCH(C313,'HARGA SATUAN'!$C$7:$C$1492,0),0)),"",OFFSET('HARGA SATUAN'!$I$6,MATCH(C313,'HARGA SATUAN'!$C$7:$C$1492,0),0))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SATUAN'!$C$7:$C$1492,0),0)),"",OFFSET('HARGA SATUAN'!$D$6,MATCH(C314,'HARGA SATUAN'!$C$7:$C$1492,0),0))</f>
        <v/>
      </c>
      <c r="E314" s="101">
        <f ca="1">IF(B314="+","Unit",IF(ISERROR(OFFSET('HARGA SATUAN'!$E$6,MATCH(C314,'HARGA SATUAN'!$C$7:$C$1492,0),0)),"",OFFSET('HARGA SATUAN'!$E$6,MATCH(C314,'HARGA SATUAN'!$C$7:$C$1492,0),0)))</f>
        <v>0</v>
      </c>
      <c r="F314" s="138" t="str">
        <f t="shared" ca="1" si="14"/>
        <v/>
      </c>
      <c r="G314" s="41">
        <f ca="1">IF(ISERROR(OFFSET('HARGA SATUAN'!$I$6,MATCH(C314,'HARGA SATUAN'!$C$7:$C$1492,0),0)),"",OFFSET('HARGA SATUAN'!$I$6,MATCH(C314,'HARGA SATUAN'!$C$7:$C$1492,0),0))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SATUAN'!$C$7:$C$1492,0),0)),"",OFFSET('HARGA SATUAN'!$D$6,MATCH(C315,'HARGA SATUAN'!$C$7:$C$1492,0),0))</f>
        <v/>
      </c>
      <c r="E315" s="101">
        <f ca="1">IF(B315="+","Unit",IF(ISERROR(OFFSET('HARGA SATUAN'!$E$6,MATCH(C315,'HARGA SATUAN'!$C$7:$C$1492,0),0)),"",OFFSET('HARGA SATUAN'!$E$6,MATCH(C315,'HARGA SATUAN'!$C$7:$C$1492,0),0)))</f>
        <v>0</v>
      </c>
      <c r="F315" s="138" t="str">
        <f t="shared" ca="1" si="14"/>
        <v/>
      </c>
      <c r="G315" s="41">
        <f ca="1">IF(ISERROR(OFFSET('HARGA SATUAN'!$I$6,MATCH(C315,'HARGA SATUAN'!$C$7:$C$1492,0),0)),"",OFFSET('HARGA SATUAN'!$I$6,MATCH(C315,'HARGA SATUAN'!$C$7:$C$1492,0),0))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SATUAN'!$C$7:$C$1492,0),0)),"",OFFSET('HARGA SATUAN'!$D$6,MATCH(C316,'HARGA SATUAN'!$C$7:$C$1492,0),0))</f>
        <v/>
      </c>
      <c r="E316" s="101">
        <f ca="1">IF(B316="+","Unit",IF(ISERROR(OFFSET('HARGA SATUAN'!$E$6,MATCH(C316,'HARGA SATUAN'!$C$7:$C$1492,0),0)),"",OFFSET('HARGA SATUAN'!$E$6,MATCH(C316,'HARGA SATUAN'!$C$7:$C$1492,0),0)))</f>
        <v>0</v>
      </c>
      <c r="F316" s="138" t="str">
        <f t="shared" ca="1" si="14"/>
        <v/>
      </c>
      <c r="G316" s="41">
        <f ca="1">IF(ISERROR(OFFSET('HARGA SATUAN'!$I$6,MATCH(C316,'HARGA SATUAN'!$C$7:$C$1492,0),0)),"",OFFSET('HARGA SATUAN'!$I$6,MATCH(C316,'HARGA SATUAN'!$C$7:$C$1492,0),0))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SATUAN'!$C$7:$C$1492,0),0)),"",OFFSET('HARGA SATUAN'!$D$6,MATCH(C317,'HARGA SATUAN'!$C$7:$C$1492,0),0))</f>
        <v/>
      </c>
      <c r="E317" s="101">
        <f ca="1">IF(B317="+","Unit",IF(ISERROR(OFFSET('HARGA SATUAN'!$E$6,MATCH(C317,'HARGA SATUAN'!$C$7:$C$1492,0),0)),"",OFFSET('HARGA SATUAN'!$E$6,MATCH(C317,'HARGA SATUAN'!$C$7:$C$1492,0),0)))</f>
        <v>0</v>
      </c>
      <c r="F317" s="138" t="str">
        <f t="shared" ca="1" si="14"/>
        <v/>
      </c>
      <c r="G317" s="41">
        <f ca="1">IF(ISERROR(OFFSET('HARGA SATUAN'!$I$6,MATCH(C317,'HARGA SATUAN'!$C$7:$C$1492,0),0)),"",OFFSET('HARGA SATUAN'!$I$6,MATCH(C317,'HARGA SATUAN'!$C$7:$C$1492,0),0))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SATUAN'!$C$7:$C$1492,0),0)),"",OFFSET('HARGA SATUAN'!$D$6,MATCH(C318,'HARGA SATUAN'!$C$7:$C$1492,0),0))</f>
        <v/>
      </c>
      <c r="E318" s="101">
        <f ca="1">IF(B318="+","Unit",IF(ISERROR(OFFSET('HARGA SATUAN'!$E$6,MATCH(C318,'HARGA SATUAN'!$C$7:$C$1492,0),0)),"",OFFSET('HARGA SATUAN'!$E$6,MATCH(C318,'HARGA SATUAN'!$C$7:$C$1492,0),0)))</f>
        <v>0</v>
      </c>
      <c r="F318" s="138" t="str">
        <f t="shared" ca="1" si="14"/>
        <v/>
      </c>
      <c r="G318" s="41">
        <f ca="1">IF(ISERROR(OFFSET('HARGA SATUAN'!$I$6,MATCH(C318,'HARGA SATUAN'!$C$7:$C$1492,0),0)),"",OFFSET('HARGA SATUAN'!$I$6,MATCH(C318,'HARGA SATUAN'!$C$7:$C$1492,0),0))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SATUAN'!$C$7:$C$1492,0),0)),"",OFFSET('HARGA SATUAN'!$D$6,MATCH(C319,'HARGA SATUAN'!$C$7:$C$1492,0),0))</f>
        <v/>
      </c>
      <c r="E319" s="101">
        <f ca="1">IF(B319="+","Unit",IF(ISERROR(OFFSET('HARGA SATUAN'!$E$6,MATCH(C319,'HARGA SATUAN'!$C$7:$C$1492,0),0)),"",OFFSET('HARGA SATUAN'!$E$6,MATCH(C319,'HARGA SATUAN'!$C$7:$C$1492,0),0)))</f>
        <v>0</v>
      </c>
      <c r="F319" s="138" t="str">
        <f t="shared" ca="1" si="14"/>
        <v/>
      </c>
      <c r="G319" s="41">
        <f ca="1">IF(ISERROR(OFFSET('HARGA SATUAN'!$I$6,MATCH(C319,'HARGA SATUAN'!$C$7:$C$1492,0),0)),"",OFFSET('HARGA SATUAN'!$I$6,MATCH(C319,'HARGA SATUAN'!$C$7:$C$1492,0),0))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SATUAN'!$C$7:$C$1492,0),0)),"",OFFSET('HARGA SATUAN'!$D$6,MATCH(C320,'HARGA SATUAN'!$C$7:$C$1492,0),0))</f>
        <v/>
      </c>
      <c r="E320" s="101">
        <f ca="1">IF(B320="+","Unit",IF(ISERROR(OFFSET('HARGA SATUAN'!$E$6,MATCH(C320,'HARGA SATUAN'!$C$7:$C$1492,0),0)),"",OFFSET('HARGA SATUAN'!$E$6,MATCH(C320,'HARGA SATUAN'!$C$7:$C$1492,0),0)))</f>
        <v>0</v>
      </c>
      <c r="F320" s="138" t="str">
        <f t="shared" ca="1" si="14"/>
        <v/>
      </c>
      <c r="G320" s="41">
        <f ca="1">IF(ISERROR(OFFSET('HARGA SATUAN'!$I$6,MATCH(C320,'HARGA SATUAN'!$C$7:$C$1492,0),0)),"",OFFSET('HARGA SATUAN'!$I$6,MATCH(C320,'HARGA SATUAN'!$C$7:$C$1492,0),0))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SATUAN'!$C$7:$C$1492,0),0)),"",OFFSET('HARGA SATUAN'!$D$6,MATCH(C321,'HARGA SATUAN'!$C$7:$C$1492,0),0))</f>
        <v/>
      </c>
      <c r="E321" s="101">
        <f ca="1">IF(B321="+","Unit",IF(ISERROR(OFFSET('HARGA SATUAN'!$E$6,MATCH(C321,'HARGA SATUAN'!$C$7:$C$1492,0),0)),"",OFFSET('HARGA SATUAN'!$E$6,MATCH(C321,'HARGA SATUAN'!$C$7:$C$1492,0),0)))</f>
        <v>0</v>
      </c>
      <c r="F321" s="138" t="str">
        <f t="shared" ca="1" si="14"/>
        <v/>
      </c>
      <c r="G321" s="41">
        <f ca="1">IF(ISERROR(OFFSET('HARGA SATUAN'!$I$6,MATCH(C321,'HARGA SATUAN'!$C$7:$C$1492,0),0)),"",OFFSET('HARGA SATUAN'!$I$6,MATCH(C321,'HARGA SATUAN'!$C$7:$C$1492,0),0))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SATUAN'!$C$7:$C$1492,0),0)),"",OFFSET('HARGA SATUAN'!$D$6,MATCH(C322,'HARGA SATUAN'!$C$7:$C$1492,0),0))</f>
        <v/>
      </c>
      <c r="E322" s="101">
        <f ca="1">IF(B322="+","Unit",IF(ISERROR(OFFSET('HARGA SATUAN'!$E$6,MATCH(C322,'HARGA SATUAN'!$C$7:$C$1492,0),0)),"",OFFSET('HARGA SATUAN'!$E$6,MATCH(C322,'HARGA SATUAN'!$C$7:$C$1492,0),0)))</f>
        <v>0</v>
      </c>
      <c r="F322" s="138" t="str">
        <f t="shared" ca="1" si="14"/>
        <v/>
      </c>
      <c r="G322" s="41">
        <f ca="1">IF(ISERROR(OFFSET('HARGA SATUAN'!$I$6,MATCH(C322,'HARGA SATUAN'!$C$7:$C$1492,0),0)),"",OFFSET('HARGA SATUAN'!$I$6,MATCH(C322,'HARGA SATUAN'!$C$7:$C$1492,0),0))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SATUAN'!$C$7:$C$1492,0),0)),"",OFFSET('HARGA SATUAN'!$D$6,MATCH(C323,'HARGA SATUAN'!$C$7:$C$1492,0),0))</f>
        <v/>
      </c>
      <c r="E323" s="101">
        <f ca="1">IF(B323="+","Unit",IF(ISERROR(OFFSET('HARGA SATUAN'!$E$6,MATCH(C323,'HARGA SATUAN'!$C$7:$C$1492,0),0)),"",OFFSET('HARGA SATUAN'!$E$6,MATCH(C323,'HARGA SATUAN'!$C$7:$C$1492,0),0)))</f>
        <v>0</v>
      </c>
      <c r="F323" s="138" t="str">
        <f t="shared" ca="1" si="14"/>
        <v/>
      </c>
      <c r="G323" s="41">
        <f ca="1">IF(ISERROR(OFFSET('HARGA SATUAN'!$I$6,MATCH(C323,'HARGA SATUAN'!$C$7:$C$1492,0),0)),"",OFFSET('HARGA SATUAN'!$I$6,MATCH(C323,'HARGA SATUAN'!$C$7:$C$1492,0),0))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SATUAN'!$C$7:$C$1492,0),0)),"",OFFSET('HARGA SATUAN'!$D$6,MATCH(C324,'HARGA SATUAN'!$C$7:$C$1492,0),0))</f>
        <v/>
      </c>
      <c r="E324" s="101">
        <f ca="1">IF(B324="+","Unit",IF(ISERROR(OFFSET('HARGA SATUAN'!$E$6,MATCH(C324,'HARGA SATUAN'!$C$7:$C$1492,0),0)),"",OFFSET('HARGA SATUAN'!$E$6,MATCH(C324,'HARGA SATUAN'!$C$7:$C$1492,0),0)))</f>
        <v>0</v>
      </c>
      <c r="F324" s="138" t="str">
        <f t="shared" ca="1" si="14"/>
        <v/>
      </c>
      <c r="G324" s="41">
        <f ca="1">IF(ISERROR(OFFSET('HARGA SATUAN'!$I$6,MATCH(C324,'HARGA SATUAN'!$C$7:$C$1492,0),0)),"",OFFSET('HARGA SATUAN'!$I$6,MATCH(C324,'HARGA SATUAN'!$C$7:$C$1492,0),0))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SATUAN'!$C$7:$C$1492,0),0)),"",OFFSET('HARGA SATUAN'!$D$6,MATCH(C325,'HARGA SATUAN'!$C$7:$C$1492,0),0))</f>
        <v/>
      </c>
      <c r="E325" s="101">
        <f ca="1">IF(B325="+","Unit",IF(ISERROR(OFFSET('HARGA SATUAN'!$E$6,MATCH(C325,'HARGA SATUAN'!$C$7:$C$1492,0),0)),"",OFFSET('HARGA SATUAN'!$E$6,MATCH(C325,'HARGA SATUAN'!$C$7:$C$1492,0),0)))</f>
        <v>0</v>
      </c>
      <c r="F325" s="138" t="str">
        <f t="shared" ca="1" si="14"/>
        <v/>
      </c>
      <c r="G325" s="41">
        <f ca="1">IF(ISERROR(OFFSET('HARGA SATUAN'!$I$6,MATCH(C325,'HARGA SATUAN'!$C$7:$C$1492,0),0)),"",OFFSET('HARGA SATUAN'!$I$6,MATCH(C325,'HARGA SATUAN'!$C$7:$C$1492,0),0))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SATUAN'!$C$7:$C$1492,0),0)),"",OFFSET('HARGA SATUAN'!$D$6,MATCH(C326,'HARGA SATUAN'!$C$7:$C$1492,0),0))</f>
        <v/>
      </c>
      <c r="E326" s="101">
        <f ca="1">IF(B326="+","Unit",IF(ISERROR(OFFSET('HARGA SATUAN'!$E$6,MATCH(C326,'HARGA SATUAN'!$C$7:$C$1492,0),0)),"",OFFSET('HARGA SATUAN'!$E$6,MATCH(C326,'HARGA SATUAN'!$C$7:$C$1492,0),0)))</f>
        <v>0</v>
      </c>
      <c r="F326" s="138" t="str">
        <f t="shared" ca="1" si="14"/>
        <v/>
      </c>
      <c r="G326" s="41">
        <f ca="1">IF(ISERROR(OFFSET('HARGA SATUAN'!$I$6,MATCH(C326,'HARGA SATUAN'!$C$7:$C$1492,0),0)),"",OFFSET('HARGA SATUAN'!$I$6,MATCH(C326,'HARGA SATUAN'!$C$7:$C$1492,0),0))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SATUAN'!$C$7:$C$1492,0),0)),"",OFFSET('HARGA SATUAN'!$D$6,MATCH(C327,'HARGA SATUAN'!$C$7:$C$1492,0),0))</f>
        <v/>
      </c>
      <c r="E327" s="101">
        <f ca="1">IF(B327="+","Unit",IF(ISERROR(OFFSET('HARGA SATUAN'!$E$6,MATCH(C327,'HARGA SATUAN'!$C$7:$C$1492,0),0)),"",OFFSET('HARGA SATUAN'!$E$6,MATCH(C327,'HARGA SATUAN'!$C$7:$C$1492,0),0)))</f>
        <v>0</v>
      </c>
      <c r="F327" s="138" t="str">
        <f t="shared" ca="1" si="14"/>
        <v/>
      </c>
      <c r="G327" s="41">
        <f ca="1">IF(ISERROR(OFFSET('HARGA SATUAN'!$I$6,MATCH(C327,'HARGA SATUAN'!$C$7:$C$1492,0),0)),"",OFFSET('HARGA SATUAN'!$I$6,MATCH(C327,'HARGA SATUAN'!$C$7:$C$1492,0),0))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SATUAN'!$C$7:$C$1492,0),0)),"",OFFSET('HARGA SATUAN'!$D$6,MATCH(C328,'HARGA SATUAN'!$C$7:$C$1492,0),0))</f>
        <v/>
      </c>
      <c r="E328" s="101">
        <f ca="1">IF(B328="+","Unit",IF(ISERROR(OFFSET('HARGA SATUAN'!$E$6,MATCH(C328,'HARGA SATUAN'!$C$7:$C$1492,0),0)),"",OFFSET('HARGA SATUAN'!$E$6,MATCH(C328,'HARGA SATUAN'!$C$7:$C$1492,0),0)))</f>
        <v>0</v>
      </c>
      <c r="F328" s="138" t="str">
        <f t="shared" ca="1" si="14"/>
        <v/>
      </c>
      <c r="G328" s="41">
        <f ca="1">IF(ISERROR(OFFSET('HARGA SATUAN'!$I$6,MATCH(C328,'HARGA SATUAN'!$C$7:$C$1492,0),0)),"",OFFSET('HARGA SATUAN'!$I$6,MATCH(C328,'HARGA SATUAN'!$C$7:$C$1492,0),0))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SATUAN'!$C$7:$C$1492,0),0)),"",OFFSET('HARGA SATUAN'!$D$6,MATCH(C329,'HARGA SATUAN'!$C$7:$C$1492,0),0))</f>
        <v/>
      </c>
      <c r="E329" s="101">
        <f ca="1">IF(B329="+","Unit",IF(ISERROR(OFFSET('HARGA SATUAN'!$E$6,MATCH(C329,'HARGA SATUAN'!$C$7:$C$1492,0),0)),"",OFFSET('HARGA SATUAN'!$E$6,MATCH(C329,'HARGA SATUAN'!$C$7:$C$1492,0),0)))</f>
        <v>0</v>
      </c>
      <c r="F329" s="138" t="str">
        <f t="shared" ca="1" si="14"/>
        <v/>
      </c>
      <c r="G329" s="41">
        <f ca="1">IF(ISERROR(OFFSET('HARGA SATUAN'!$I$6,MATCH(C329,'HARGA SATUAN'!$C$7:$C$1492,0),0)),"",OFFSET('HARGA SATUAN'!$I$6,MATCH(C329,'HARGA SATUAN'!$C$7:$C$1492,0),0))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SATUAN'!$C$7:$C$1492,0),0)),"",OFFSET('HARGA SATUAN'!$D$6,MATCH(C330,'HARGA SATUAN'!$C$7:$C$1492,0),0))</f>
        <v/>
      </c>
      <c r="E330" s="101">
        <f ca="1">IF(B330="+","Unit",IF(ISERROR(OFFSET('HARGA SATUAN'!$E$6,MATCH(C330,'HARGA SATUAN'!$C$7:$C$1492,0),0)),"",OFFSET('HARGA SATUAN'!$E$6,MATCH(C330,'HARGA SATUAN'!$C$7:$C$1492,0),0)))</f>
        <v>0</v>
      </c>
      <c r="F330" s="138" t="str">
        <f t="shared" ca="1" si="14"/>
        <v/>
      </c>
      <c r="G330" s="41">
        <f ca="1">IF(ISERROR(OFFSET('HARGA SATUAN'!$I$6,MATCH(C330,'HARGA SATUAN'!$C$7:$C$1492,0),0)),"",OFFSET('HARGA SATUAN'!$I$6,MATCH(C330,'HARGA SATUAN'!$C$7:$C$1492,0),0))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SATUAN'!$C$7:$C$1492,0),0)),"",OFFSET('HARGA SATUAN'!$D$6,MATCH(C331,'HARGA SATUAN'!$C$7:$C$1492,0),0))</f>
        <v/>
      </c>
      <c r="E331" s="101">
        <f ca="1">IF(B331="+","Unit",IF(ISERROR(OFFSET('HARGA SATUAN'!$E$6,MATCH(C331,'HARGA SATUAN'!$C$7:$C$1492,0),0)),"",OFFSET('HARGA SATUAN'!$E$6,MATCH(C331,'HARGA SATUAN'!$C$7:$C$1492,0),0)))</f>
        <v>0</v>
      </c>
      <c r="F331" s="138" t="str">
        <f t="shared" ca="1" si="14"/>
        <v/>
      </c>
      <c r="G331" s="41">
        <f ca="1">IF(ISERROR(OFFSET('HARGA SATUAN'!$I$6,MATCH(C331,'HARGA SATUAN'!$C$7:$C$1492,0),0)),"",OFFSET('HARGA SATUAN'!$I$6,MATCH(C331,'HARGA SATUAN'!$C$7:$C$1492,0),0))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SATUAN'!$C$7:$C$1492,0),0)),"",OFFSET('HARGA SATUAN'!$D$6,MATCH(C332,'HARGA SATUAN'!$C$7:$C$1492,0),0))</f>
        <v/>
      </c>
      <c r="E332" s="101">
        <f ca="1">IF(B332="+","Unit",IF(ISERROR(OFFSET('HARGA SATUAN'!$E$6,MATCH(C332,'HARGA SATUAN'!$C$7:$C$1492,0),0)),"",OFFSET('HARGA SATUAN'!$E$6,MATCH(C332,'HARGA SATUAN'!$C$7:$C$1492,0),0)))</f>
        <v>0</v>
      </c>
      <c r="F332" s="138" t="str">
        <f t="shared" ca="1" si="14"/>
        <v/>
      </c>
      <c r="G332" s="41">
        <f ca="1">IF(ISERROR(OFFSET('HARGA SATUAN'!$I$6,MATCH(C332,'HARGA SATUAN'!$C$7:$C$1492,0),0)),"",OFFSET('HARGA SATUAN'!$I$6,MATCH(C332,'HARGA SATUAN'!$C$7:$C$1492,0),0))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SATUAN'!$C$7:$C$1492,0),0)),"",OFFSET('HARGA SATUAN'!$D$6,MATCH(C333,'HARGA SATUAN'!$C$7:$C$1492,0),0))</f>
        <v/>
      </c>
      <c r="E333" s="101">
        <f ca="1">IF(B333="+","Unit",IF(ISERROR(OFFSET('HARGA SATUAN'!$E$6,MATCH(C333,'HARGA SATUAN'!$C$7:$C$1492,0),0)),"",OFFSET('HARGA SATUAN'!$E$6,MATCH(C333,'HARGA SATUAN'!$C$7:$C$1492,0),0)))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SATUAN'!$C$7:$C$1492,0),0)),"",OFFSET('HARGA SATUAN'!$I$6,MATCH(C333,'HARGA SATUAN'!$C$7:$C$1492,0),0))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SATUAN'!$C$7:$C$1492,0),0)),"",OFFSET('HARGA SATUAN'!$D$6,MATCH(C334,'HARGA SATUAN'!$C$7:$C$1492,0),0))</f>
        <v/>
      </c>
      <c r="E334" s="101">
        <f ca="1">IF(B334="+","Unit",IF(ISERROR(OFFSET('HARGA SATUAN'!$E$6,MATCH(C334,'HARGA SATUAN'!$C$7:$C$1492,0),0)),"",OFFSET('HARGA SATUAN'!$E$6,MATCH(C334,'HARGA SATUAN'!$C$7:$C$1492,0),0)))</f>
        <v>0</v>
      </c>
      <c r="F334" s="138" t="str">
        <f t="shared" ca="1" si="17"/>
        <v/>
      </c>
      <c r="G334" s="41">
        <f ca="1">IF(ISERROR(OFFSET('HARGA SATUAN'!$I$6,MATCH(C334,'HARGA SATUAN'!$C$7:$C$1492,0),0)),"",OFFSET('HARGA SATUAN'!$I$6,MATCH(C334,'HARGA SATUAN'!$C$7:$C$1492,0),0))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SATUAN'!$C$7:$C$1492,0),0)),"",OFFSET('HARGA SATUAN'!$D$6,MATCH(C335,'HARGA SATUAN'!$C$7:$C$1492,0),0))</f>
        <v/>
      </c>
      <c r="E335" s="101">
        <f ca="1">IF(B335="+","Unit",IF(ISERROR(OFFSET('HARGA SATUAN'!$E$6,MATCH(C335,'HARGA SATUAN'!$C$7:$C$1492,0),0)),"",OFFSET('HARGA SATUAN'!$E$6,MATCH(C335,'HARGA SATUAN'!$C$7:$C$1492,0),0)))</f>
        <v>0</v>
      </c>
      <c r="F335" s="138" t="str">
        <f t="shared" ca="1" si="17"/>
        <v/>
      </c>
      <c r="G335" s="41">
        <f ca="1">IF(ISERROR(OFFSET('HARGA SATUAN'!$I$6,MATCH(C335,'HARGA SATUAN'!$C$7:$C$1492,0),0)),"",OFFSET('HARGA SATUAN'!$I$6,MATCH(C335,'HARGA SATUAN'!$C$7:$C$1492,0),0))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SATUAN'!$C$7:$C$1492,0),0)),"",OFFSET('HARGA SATUAN'!$D$6,MATCH(C336,'HARGA SATUAN'!$C$7:$C$1492,0),0))</f>
        <v/>
      </c>
      <c r="E336" s="101">
        <f ca="1">IF(B336="+","Unit",IF(ISERROR(OFFSET('HARGA SATUAN'!$E$6,MATCH(C336,'HARGA SATUAN'!$C$7:$C$1492,0),0)),"",OFFSET('HARGA SATUAN'!$E$6,MATCH(C336,'HARGA SATUAN'!$C$7:$C$1492,0),0)))</f>
        <v>0</v>
      </c>
      <c r="F336" s="138" t="str">
        <f t="shared" ca="1" si="17"/>
        <v/>
      </c>
      <c r="G336" s="41">
        <f ca="1">IF(ISERROR(OFFSET('HARGA SATUAN'!$I$6,MATCH(C336,'HARGA SATUAN'!$C$7:$C$1492,0),0)),"",OFFSET('HARGA SATUAN'!$I$6,MATCH(C336,'HARGA SATUAN'!$C$7:$C$1492,0),0))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SATUAN'!$C$7:$C$1492,0),0)),"",OFFSET('HARGA SATUAN'!$D$6,MATCH(C337,'HARGA SATUAN'!$C$7:$C$1492,0),0))</f>
        <v/>
      </c>
      <c r="E337" s="101">
        <f ca="1">IF(B337="+","Unit",IF(ISERROR(OFFSET('HARGA SATUAN'!$E$6,MATCH(C337,'HARGA SATUAN'!$C$7:$C$1492,0),0)),"",OFFSET('HARGA SATUAN'!$E$6,MATCH(C337,'HARGA SATUAN'!$C$7:$C$1492,0),0)))</f>
        <v>0</v>
      </c>
      <c r="F337" s="138" t="str">
        <f t="shared" ca="1" si="17"/>
        <v/>
      </c>
      <c r="G337" s="41">
        <f ca="1">IF(ISERROR(OFFSET('HARGA SATUAN'!$I$6,MATCH(C337,'HARGA SATUAN'!$C$7:$C$1492,0),0)),"",OFFSET('HARGA SATUAN'!$I$6,MATCH(C337,'HARGA SATUAN'!$C$7:$C$1492,0),0))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SATUAN'!$C$7:$C$1492,0),0)),"",OFFSET('HARGA SATUAN'!$D$6,MATCH(C338,'HARGA SATUAN'!$C$7:$C$1492,0),0))</f>
        <v/>
      </c>
      <c r="E338" s="101">
        <f ca="1">IF(B338="+","Unit",IF(ISERROR(OFFSET('HARGA SATUAN'!$E$6,MATCH(C338,'HARGA SATUAN'!$C$7:$C$1492,0),0)),"",OFFSET('HARGA SATUAN'!$E$6,MATCH(C338,'HARGA SATUAN'!$C$7:$C$1492,0),0)))</f>
        <v>0</v>
      </c>
      <c r="F338" s="138" t="str">
        <f t="shared" ca="1" si="17"/>
        <v/>
      </c>
      <c r="G338" s="41">
        <f ca="1">IF(ISERROR(OFFSET('HARGA SATUAN'!$I$6,MATCH(C338,'HARGA SATUAN'!$C$7:$C$1492,0),0)),"",OFFSET('HARGA SATUAN'!$I$6,MATCH(C338,'HARGA SATUAN'!$C$7:$C$1492,0),0))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SATUAN'!$C$7:$C$1492,0),0)),"",OFFSET('HARGA SATUAN'!$D$6,MATCH(C339,'HARGA SATUAN'!$C$7:$C$1492,0),0))</f>
        <v/>
      </c>
      <c r="E339" s="101">
        <f ca="1">IF(B339="+","Unit",IF(ISERROR(OFFSET('HARGA SATUAN'!$E$6,MATCH(C339,'HARGA SATUAN'!$C$7:$C$1492,0),0)),"",OFFSET('HARGA SATUAN'!$E$6,MATCH(C339,'HARGA SATUAN'!$C$7:$C$1492,0),0)))</f>
        <v>0</v>
      </c>
      <c r="F339" s="138" t="str">
        <f t="shared" ca="1" si="17"/>
        <v/>
      </c>
      <c r="G339" s="41">
        <f ca="1">IF(ISERROR(OFFSET('HARGA SATUAN'!$I$6,MATCH(C339,'HARGA SATUAN'!$C$7:$C$1492,0),0)),"",OFFSET('HARGA SATUAN'!$I$6,MATCH(C339,'HARGA SATUAN'!$C$7:$C$1492,0),0))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SATUAN'!$C$7:$C$1492,0),0)),"",OFFSET('HARGA SATUAN'!$D$6,MATCH(C340,'HARGA SATUAN'!$C$7:$C$1492,0),0))</f>
        <v/>
      </c>
      <c r="E340" s="101">
        <f ca="1">IF(B340="+","Unit",IF(ISERROR(OFFSET('HARGA SATUAN'!$E$6,MATCH(C340,'HARGA SATUAN'!$C$7:$C$1492,0),0)),"",OFFSET('HARGA SATUAN'!$E$6,MATCH(C340,'HARGA SATUAN'!$C$7:$C$1492,0),0)))</f>
        <v>0</v>
      </c>
      <c r="F340" s="138" t="str">
        <f t="shared" ca="1" si="17"/>
        <v/>
      </c>
      <c r="G340" s="41">
        <f ca="1">IF(ISERROR(OFFSET('HARGA SATUAN'!$I$6,MATCH(C340,'HARGA SATUAN'!$C$7:$C$1492,0),0)),"",OFFSET('HARGA SATUAN'!$I$6,MATCH(C340,'HARGA SATUAN'!$C$7:$C$1492,0),0))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SATUAN'!$C$7:$C$1492,0),0)),"",OFFSET('HARGA SATUAN'!$D$6,MATCH(C341,'HARGA SATUAN'!$C$7:$C$1492,0),0))</f>
        <v/>
      </c>
      <c r="E341" s="101">
        <f ca="1">IF(B341="+","Unit",IF(ISERROR(OFFSET('HARGA SATUAN'!$E$6,MATCH(C341,'HARGA SATUAN'!$C$7:$C$1492,0),0)),"",OFFSET('HARGA SATUAN'!$E$6,MATCH(C341,'HARGA SATUAN'!$C$7:$C$1492,0),0)))</f>
        <v>0</v>
      </c>
      <c r="F341" s="138" t="str">
        <f t="shared" ca="1" si="17"/>
        <v/>
      </c>
      <c r="G341" s="41">
        <f ca="1">IF(ISERROR(OFFSET('HARGA SATUAN'!$I$6,MATCH(C341,'HARGA SATUAN'!$C$7:$C$1492,0),0)),"",OFFSET('HARGA SATUAN'!$I$6,MATCH(C341,'HARGA SATUAN'!$C$7:$C$1492,0),0))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SATUAN'!$C$7:$C$1492,0),0)),"",OFFSET('HARGA SATUAN'!$D$6,MATCH(C342,'HARGA SATUAN'!$C$7:$C$1492,0),0))</f>
        <v/>
      </c>
      <c r="E342" s="101">
        <f ca="1">IF(B342="+","Unit",IF(ISERROR(OFFSET('HARGA SATUAN'!$E$6,MATCH(C342,'HARGA SATUAN'!$C$7:$C$1492,0),0)),"",OFFSET('HARGA SATUAN'!$E$6,MATCH(C342,'HARGA SATUAN'!$C$7:$C$1492,0),0)))</f>
        <v>0</v>
      </c>
      <c r="F342" s="138" t="str">
        <f t="shared" ca="1" si="17"/>
        <v/>
      </c>
      <c r="G342" s="41">
        <f ca="1">IF(ISERROR(OFFSET('HARGA SATUAN'!$I$6,MATCH(C342,'HARGA SATUAN'!$C$7:$C$1492,0),0)),"",OFFSET('HARGA SATUAN'!$I$6,MATCH(C342,'HARGA SATUAN'!$C$7:$C$1492,0),0))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SATUAN'!$C$7:$C$1492,0),0)),"",OFFSET('HARGA SATUAN'!$D$6,MATCH(C343,'HARGA SATUAN'!$C$7:$C$1492,0),0))</f>
        <v/>
      </c>
      <c r="E343" s="101">
        <f ca="1">IF(B343="+","Unit",IF(ISERROR(OFFSET('HARGA SATUAN'!$E$6,MATCH(C343,'HARGA SATUAN'!$C$7:$C$1492,0),0)),"",OFFSET('HARGA SATUAN'!$E$6,MATCH(C343,'HARGA SATUAN'!$C$7:$C$1492,0),0)))</f>
        <v>0</v>
      </c>
      <c r="F343" s="138" t="str">
        <f t="shared" ca="1" si="17"/>
        <v/>
      </c>
      <c r="G343" s="41">
        <f ca="1">IF(ISERROR(OFFSET('HARGA SATUAN'!$I$6,MATCH(C343,'HARGA SATUAN'!$C$7:$C$1492,0),0)),"",OFFSET('HARGA SATUAN'!$I$6,MATCH(C343,'HARGA SATUAN'!$C$7:$C$1492,0),0))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SATUAN'!$C$7:$C$1492,0),0)),"",OFFSET('HARGA SATUAN'!$D$6,MATCH(C344,'HARGA SATUAN'!$C$7:$C$1492,0),0))</f>
        <v/>
      </c>
      <c r="E344" s="101">
        <f ca="1">IF(B344="+","Unit",IF(ISERROR(OFFSET('HARGA SATUAN'!$E$6,MATCH(C344,'HARGA SATUAN'!$C$7:$C$1492,0),0)),"",OFFSET('HARGA SATUAN'!$E$6,MATCH(C344,'HARGA SATUAN'!$C$7:$C$1492,0),0)))</f>
        <v>0</v>
      </c>
      <c r="F344" s="138" t="str">
        <f t="shared" ca="1" si="17"/>
        <v/>
      </c>
      <c r="G344" s="41">
        <f ca="1">IF(ISERROR(OFFSET('HARGA SATUAN'!$I$6,MATCH(C344,'HARGA SATUAN'!$C$7:$C$1492,0),0)),"",OFFSET('HARGA SATUAN'!$I$6,MATCH(C344,'HARGA SATUAN'!$C$7:$C$1492,0),0))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SATUAN'!$C$7:$C$1492,0),0)),"",OFFSET('HARGA SATUAN'!$D$6,MATCH(C345,'HARGA SATUAN'!$C$7:$C$1492,0),0))</f>
        <v/>
      </c>
      <c r="E345" s="101">
        <f ca="1">IF(B345="+","Unit",IF(ISERROR(OFFSET('HARGA SATUAN'!$E$6,MATCH(C345,'HARGA SATUAN'!$C$7:$C$1492,0),0)),"",OFFSET('HARGA SATUAN'!$E$6,MATCH(C345,'HARGA SATUAN'!$C$7:$C$1492,0),0)))</f>
        <v>0</v>
      </c>
      <c r="F345" s="138" t="str">
        <f t="shared" ca="1" si="17"/>
        <v/>
      </c>
      <c r="G345" s="41">
        <f ca="1">IF(ISERROR(OFFSET('HARGA SATUAN'!$I$6,MATCH(C345,'HARGA SATUAN'!$C$7:$C$1492,0),0)),"",OFFSET('HARGA SATUAN'!$I$6,MATCH(C345,'HARGA SATUAN'!$C$7:$C$1492,0),0))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SATUAN'!$C$7:$C$1492,0),0)),"",OFFSET('HARGA SATUAN'!$D$6,MATCH(C346,'HARGA SATUAN'!$C$7:$C$1492,0),0))</f>
        <v/>
      </c>
      <c r="E346" s="101">
        <f ca="1">IF(B346="+","Unit",IF(ISERROR(OFFSET('HARGA SATUAN'!$E$6,MATCH(C346,'HARGA SATUAN'!$C$7:$C$1492,0),0)),"",OFFSET('HARGA SATUAN'!$E$6,MATCH(C346,'HARGA SATUAN'!$C$7:$C$1492,0),0)))</f>
        <v>0</v>
      </c>
      <c r="F346" s="138" t="str">
        <f t="shared" ca="1" si="17"/>
        <v/>
      </c>
      <c r="G346" s="41">
        <f ca="1">IF(ISERROR(OFFSET('HARGA SATUAN'!$I$6,MATCH(C346,'HARGA SATUAN'!$C$7:$C$1492,0),0)),"",OFFSET('HARGA SATUAN'!$I$6,MATCH(C346,'HARGA SATUAN'!$C$7:$C$1492,0),0))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SATUAN'!$C$7:$C$1492,0),0)),"",OFFSET('HARGA SATUAN'!$D$6,MATCH(C347,'HARGA SATUAN'!$C$7:$C$1492,0),0))</f>
        <v/>
      </c>
      <c r="E347" s="101">
        <f ca="1">IF(B347="+","Unit",IF(ISERROR(OFFSET('HARGA SATUAN'!$E$6,MATCH(C347,'HARGA SATUAN'!$C$7:$C$1492,0),0)),"",OFFSET('HARGA SATUAN'!$E$6,MATCH(C347,'HARGA SATUAN'!$C$7:$C$1492,0),0)))</f>
        <v>0</v>
      </c>
      <c r="F347" s="138" t="str">
        <f t="shared" ca="1" si="17"/>
        <v/>
      </c>
      <c r="G347" s="41">
        <f ca="1">IF(ISERROR(OFFSET('HARGA SATUAN'!$I$6,MATCH(C347,'HARGA SATUAN'!$C$7:$C$1492,0),0)),"",OFFSET('HARGA SATUAN'!$I$6,MATCH(C347,'HARGA SATUAN'!$C$7:$C$1492,0),0))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SATUAN'!$C$7:$C$1492,0),0)),"",OFFSET('HARGA SATUAN'!$D$6,MATCH(C348,'HARGA SATUAN'!$C$7:$C$1492,0),0))</f>
        <v/>
      </c>
      <c r="E348" s="101">
        <f ca="1">IF(B348="+","Unit",IF(ISERROR(OFFSET('HARGA SATUAN'!$E$6,MATCH(C348,'HARGA SATUAN'!$C$7:$C$1492,0),0)),"",OFFSET('HARGA SATUAN'!$E$6,MATCH(C348,'HARGA SATUAN'!$C$7:$C$1492,0),0)))</f>
        <v>0</v>
      </c>
      <c r="F348" s="138" t="str">
        <f t="shared" ca="1" si="17"/>
        <v/>
      </c>
      <c r="G348" s="41">
        <f ca="1">IF(ISERROR(OFFSET('HARGA SATUAN'!$I$6,MATCH(C348,'HARGA SATUAN'!$C$7:$C$1492,0),0)),"",OFFSET('HARGA SATUAN'!$I$6,MATCH(C348,'HARGA SATUAN'!$C$7:$C$1492,0),0))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SATUAN'!$C$7:$C$1492,0),0)),"",OFFSET('HARGA SATUAN'!$D$6,MATCH(C349,'HARGA SATUAN'!$C$7:$C$1492,0),0))</f>
        <v/>
      </c>
      <c r="E349" s="101">
        <f ca="1">IF(B349="+","Unit",IF(ISERROR(OFFSET('HARGA SATUAN'!$E$6,MATCH(C349,'HARGA SATUAN'!$C$7:$C$1492,0),0)),"",OFFSET('HARGA SATUAN'!$E$6,MATCH(C349,'HARGA SATUAN'!$C$7:$C$1492,0),0)))</f>
        <v>0</v>
      </c>
      <c r="F349" s="138" t="str">
        <f t="shared" ca="1" si="17"/>
        <v/>
      </c>
      <c r="G349" s="41">
        <f ca="1">IF(ISERROR(OFFSET('HARGA SATUAN'!$I$6,MATCH(C349,'HARGA SATUAN'!$C$7:$C$1492,0),0)),"",OFFSET('HARGA SATUAN'!$I$6,MATCH(C349,'HARGA SATUAN'!$C$7:$C$1492,0),0))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SATUAN'!$C$7:$C$1492,0),0)),"",OFFSET('HARGA SATUAN'!$D$6,MATCH(C350,'HARGA SATUAN'!$C$7:$C$1492,0),0))</f>
        <v/>
      </c>
      <c r="E350" s="101">
        <f ca="1">IF(B350="+","Unit",IF(ISERROR(OFFSET('HARGA SATUAN'!$E$6,MATCH(C350,'HARGA SATUAN'!$C$7:$C$1492,0),0)),"",OFFSET('HARGA SATUAN'!$E$6,MATCH(C350,'HARGA SATUAN'!$C$7:$C$1492,0),0)))</f>
        <v>0</v>
      </c>
      <c r="F350" s="138" t="str">
        <f t="shared" ca="1" si="17"/>
        <v/>
      </c>
      <c r="G350" s="41">
        <f ca="1">IF(ISERROR(OFFSET('HARGA SATUAN'!$I$6,MATCH(C350,'HARGA SATUAN'!$C$7:$C$1492,0),0)),"",OFFSET('HARGA SATUAN'!$I$6,MATCH(C350,'HARGA SATUAN'!$C$7:$C$1492,0),0))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SATUAN'!$C$7:$C$1492,0),0)),"",OFFSET('HARGA SATUAN'!$D$6,MATCH(C351,'HARGA SATUAN'!$C$7:$C$1492,0),0))</f>
        <v/>
      </c>
      <c r="E351" s="101">
        <f ca="1">IF(B351="+","Unit",IF(ISERROR(OFFSET('HARGA SATUAN'!$E$6,MATCH(C351,'HARGA SATUAN'!$C$7:$C$1492,0),0)),"",OFFSET('HARGA SATUAN'!$E$6,MATCH(C351,'HARGA SATUAN'!$C$7:$C$1492,0),0)))</f>
        <v>0</v>
      </c>
      <c r="F351" s="138" t="str">
        <f t="shared" ca="1" si="17"/>
        <v/>
      </c>
      <c r="G351" s="41">
        <f ca="1">IF(ISERROR(OFFSET('HARGA SATUAN'!$I$6,MATCH(C351,'HARGA SATUAN'!$C$7:$C$1492,0),0)),"",OFFSET('HARGA SATUAN'!$I$6,MATCH(C351,'HARGA SATUAN'!$C$7:$C$1492,0),0))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SATUAN'!$C$7:$C$1492,0),0)),"",OFFSET('HARGA SATUAN'!$D$6,MATCH(C352,'HARGA SATUAN'!$C$7:$C$1492,0),0))</f>
        <v/>
      </c>
      <c r="E352" s="101">
        <f ca="1">IF(B352="+","Unit",IF(ISERROR(OFFSET('HARGA SATUAN'!$E$6,MATCH(C352,'HARGA SATUAN'!$C$7:$C$1492,0),0)),"",OFFSET('HARGA SATUAN'!$E$6,MATCH(C352,'HARGA SATUAN'!$C$7:$C$1492,0),0)))</f>
        <v>0</v>
      </c>
      <c r="F352" s="138" t="str">
        <f t="shared" ca="1" si="17"/>
        <v/>
      </c>
      <c r="G352" s="41">
        <f ca="1">IF(ISERROR(OFFSET('HARGA SATUAN'!$I$6,MATCH(C352,'HARGA SATUAN'!$C$7:$C$1492,0),0)),"",OFFSET('HARGA SATUAN'!$I$6,MATCH(C352,'HARGA SATUAN'!$C$7:$C$1492,0),0))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SATUAN'!$C$7:$C$1492,0),0)),"",OFFSET('HARGA SATUAN'!$D$6,MATCH(C353,'HARGA SATUAN'!$C$7:$C$1492,0),0))</f>
        <v/>
      </c>
      <c r="E353" s="101">
        <f ca="1">IF(B353="+","Unit",IF(ISERROR(OFFSET('HARGA SATUAN'!$E$6,MATCH(C353,'HARGA SATUAN'!$C$7:$C$1492,0),0)),"",OFFSET('HARGA SATUAN'!$E$6,MATCH(C353,'HARGA SATUAN'!$C$7:$C$1492,0),0)))</f>
        <v>0</v>
      </c>
      <c r="F353" s="138" t="str">
        <f t="shared" ca="1" si="17"/>
        <v/>
      </c>
      <c r="G353" s="41">
        <f ca="1">IF(ISERROR(OFFSET('HARGA SATUAN'!$I$6,MATCH(C353,'HARGA SATUAN'!$C$7:$C$1492,0),0)),"",OFFSET('HARGA SATUAN'!$I$6,MATCH(C353,'HARGA SATUAN'!$C$7:$C$1492,0),0))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SATUAN'!$C$7:$C$1492,0),0)),"",OFFSET('HARGA SATUAN'!$D$6,MATCH(C354,'HARGA SATUAN'!$C$7:$C$1492,0),0))</f>
        <v/>
      </c>
      <c r="E354" s="101">
        <f ca="1">IF(B354="+","Unit",IF(ISERROR(OFFSET('HARGA SATUAN'!$E$6,MATCH(C354,'HARGA SATUAN'!$C$7:$C$1492,0),0)),"",OFFSET('HARGA SATUAN'!$E$6,MATCH(C354,'HARGA SATUAN'!$C$7:$C$1492,0),0)))</f>
        <v>0</v>
      </c>
      <c r="F354" s="138" t="str">
        <f t="shared" ca="1" si="17"/>
        <v/>
      </c>
      <c r="G354" s="41">
        <f ca="1">IF(ISERROR(OFFSET('HARGA SATUAN'!$I$6,MATCH(C354,'HARGA SATUAN'!$C$7:$C$1492,0),0)),"",OFFSET('HARGA SATUAN'!$I$6,MATCH(C354,'HARGA SATUAN'!$C$7:$C$1492,0),0))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SATUAN'!$C$7:$C$1492,0),0)),"",OFFSET('HARGA SATUAN'!$D$6,MATCH(C355,'HARGA SATUAN'!$C$7:$C$1492,0),0))</f>
        <v/>
      </c>
      <c r="E355" s="101">
        <f ca="1">IF(B355="+","Unit",IF(ISERROR(OFFSET('HARGA SATUAN'!$E$6,MATCH(C355,'HARGA SATUAN'!$C$7:$C$1492,0),0)),"",OFFSET('HARGA SATUAN'!$E$6,MATCH(C355,'HARGA SATUAN'!$C$7:$C$1492,0),0)))</f>
        <v>0</v>
      </c>
      <c r="F355" s="138" t="str">
        <f t="shared" ca="1" si="17"/>
        <v/>
      </c>
      <c r="G355" s="41">
        <f ca="1">IF(ISERROR(OFFSET('HARGA SATUAN'!$I$6,MATCH(C355,'HARGA SATUAN'!$C$7:$C$1492,0),0)),"",OFFSET('HARGA SATUAN'!$I$6,MATCH(C355,'HARGA SATUAN'!$C$7:$C$1492,0),0))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SATUAN'!$C$7:$C$1492,0),0)),"",OFFSET('HARGA SATUAN'!$D$6,MATCH(C356,'HARGA SATUAN'!$C$7:$C$1492,0),0))</f>
        <v/>
      </c>
      <c r="E356" s="101">
        <f ca="1">IF(B356="+","Unit",IF(ISERROR(OFFSET('HARGA SATUAN'!$E$6,MATCH(C356,'HARGA SATUAN'!$C$7:$C$1492,0),0)),"",OFFSET('HARGA SATUAN'!$E$6,MATCH(C356,'HARGA SATUAN'!$C$7:$C$1492,0),0)))</f>
        <v>0</v>
      </c>
      <c r="F356" s="138" t="str">
        <f t="shared" ca="1" si="17"/>
        <v/>
      </c>
      <c r="G356" s="41">
        <f ca="1">IF(ISERROR(OFFSET('HARGA SATUAN'!$I$6,MATCH(C356,'HARGA SATUAN'!$C$7:$C$1492,0),0)),"",OFFSET('HARGA SATUAN'!$I$6,MATCH(C356,'HARGA SATUAN'!$C$7:$C$1492,0),0))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SATUAN'!$C$7:$C$1492,0),0)),"",OFFSET('HARGA SATUAN'!$D$6,MATCH(C357,'HARGA SATUAN'!$C$7:$C$1492,0),0))</f>
        <v/>
      </c>
      <c r="E357" s="101">
        <f ca="1">IF(B357="+","Unit",IF(ISERROR(OFFSET('HARGA SATUAN'!$E$6,MATCH(C357,'HARGA SATUAN'!$C$7:$C$1492,0),0)),"",OFFSET('HARGA SATUAN'!$E$6,MATCH(C357,'HARGA SATUAN'!$C$7:$C$1492,0),0)))</f>
        <v>0</v>
      </c>
      <c r="F357" s="138" t="str">
        <f t="shared" ca="1" si="17"/>
        <v/>
      </c>
      <c r="G357" s="41">
        <f ca="1">IF(ISERROR(OFFSET('HARGA SATUAN'!$I$6,MATCH(C357,'HARGA SATUAN'!$C$7:$C$1492,0),0)),"",OFFSET('HARGA SATUAN'!$I$6,MATCH(C357,'HARGA SATUAN'!$C$7:$C$1492,0),0))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SATUAN'!$C$7:$C$1492,0),0)),"",OFFSET('HARGA SATUAN'!$D$6,MATCH(C358,'HARGA SATUAN'!$C$7:$C$1492,0),0))</f>
        <v/>
      </c>
      <c r="E358" s="101">
        <f ca="1">IF(B358="+","Unit",IF(ISERROR(OFFSET('HARGA SATUAN'!$E$6,MATCH(C358,'HARGA SATUAN'!$C$7:$C$1492,0),0)),"",OFFSET('HARGA SATUAN'!$E$6,MATCH(C358,'HARGA SATUAN'!$C$7:$C$1492,0),0)))</f>
        <v>0</v>
      </c>
      <c r="F358" s="138" t="str">
        <f t="shared" ca="1" si="17"/>
        <v/>
      </c>
      <c r="G358" s="41">
        <f ca="1">IF(ISERROR(OFFSET('HARGA SATUAN'!$I$6,MATCH(C358,'HARGA SATUAN'!$C$7:$C$1492,0),0)),"",OFFSET('HARGA SATUAN'!$I$6,MATCH(C358,'HARGA SATUAN'!$C$7:$C$1492,0),0))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SATUAN'!$C$7:$C$1492,0),0)),"",OFFSET('HARGA SATUAN'!$D$6,MATCH(C359,'HARGA SATUAN'!$C$7:$C$1492,0),0))</f>
        <v/>
      </c>
      <c r="E359" s="101">
        <f ca="1">IF(B359="+","Unit",IF(ISERROR(OFFSET('HARGA SATUAN'!$E$6,MATCH(C359,'HARGA SATUAN'!$C$7:$C$1492,0),0)),"",OFFSET('HARGA SATUAN'!$E$6,MATCH(C359,'HARGA SATUAN'!$C$7:$C$1492,0),0)))</f>
        <v>0</v>
      </c>
      <c r="F359" s="138" t="str">
        <f t="shared" ca="1" si="17"/>
        <v/>
      </c>
      <c r="G359" s="41">
        <f ca="1">IF(ISERROR(OFFSET('HARGA SATUAN'!$I$6,MATCH(C359,'HARGA SATUAN'!$C$7:$C$1492,0),0)),"",OFFSET('HARGA SATUAN'!$I$6,MATCH(C359,'HARGA SATUAN'!$C$7:$C$1492,0),0))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SATUAN'!$C$7:$C$1492,0),0)),"",OFFSET('HARGA SATUAN'!$D$6,MATCH(C360,'HARGA SATUAN'!$C$7:$C$1492,0),0))</f>
        <v/>
      </c>
      <c r="E360" s="101">
        <f ca="1">IF(B360="+","Unit",IF(ISERROR(OFFSET('HARGA SATUAN'!$E$6,MATCH(C360,'HARGA SATUAN'!$C$7:$C$1492,0),0)),"",OFFSET('HARGA SATUAN'!$E$6,MATCH(C360,'HARGA SATUAN'!$C$7:$C$1492,0),0)))</f>
        <v>0</v>
      </c>
      <c r="F360" s="138" t="str">
        <f t="shared" ca="1" si="17"/>
        <v/>
      </c>
      <c r="G360" s="41">
        <f ca="1">IF(ISERROR(OFFSET('HARGA SATUAN'!$I$6,MATCH(C360,'HARGA SATUAN'!$C$7:$C$1492,0),0)),"",OFFSET('HARGA SATUAN'!$I$6,MATCH(C360,'HARGA SATUAN'!$C$7:$C$1492,0),0))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SATUAN'!$C$7:$C$1492,0),0)),"",OFFSET('HARGA SATUAN'!$D$6,MATCH(C361,'HARGA SATUAN'!$C$7:$C$1492,0),0))</f>
        <v/>
      </c>
      <c r="E361" s="101">
        <f ca="1">IF(B361="+","Unit",IF(ISERROR(OFFSET('HARGA SATUAN'!$E$6,MATCH(C361,'HARGA SATUAN'!$C$7:$C$1492,0),0)),"",OFFSET('HARGA SATUAN'!$E$6,MATCH(C361,'HARGA SATUAN'!$C$7:$C$1492,0),0)))</f>
        <v>0</v>
      </c>
      <c r="F361" s="138" t="str">
        <f t="shared" ca="1" si="17"/>
        <v/>
      </c>
      <c r="G361" s="41">
        <f ca="1">IF(ISERROR(OFFSET('HARGA SATUAN'!$I$6,MATCH(C361,'HARGA SATUAN'!$C$7:$C$1492,0),0)),"",OFFSET('HARGA SATUAN'!$I$6,MATCH(C361,'HARGA SATUAN'!$C$7:$C$1492,0),0))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SATUAN'!$C$7:$C$1492,0),0)),"",OFFSET('HARGA SATUAN'!$D$6,MATCH(C362,'HARGA SATUAN'!$C$7:$C$1492,0),0))</f>
        <v/>
      </c>
      <c r="E362" s="101">
        <f ca="1">IF(B362="+","Unit",IF(ISERROR(OFFSET('HARGA SATUAN'!$E$6,MATCH(C362,'HARGA SATUAN'!$C$7:$C$1492,0),0)),"",OFFSET('HARGA SATUAN'!$E$6,MATCH(C362,'HARGA SATUAN'!$C$7:$C$1492,0),0)))</f>
        <v>0</v>
      </c>
      <c r="F362" s="138" t="str">
        <f t="shared" ca="1" si="17"/>
        <v/>
      </c>
      <c r="G362" s="41">
        <f ca="1">IF(ISERROR(OFFSET('HARGA SATUAN'!$I$6,MATCH(C362,'HARGA SATUAN'!$C$7:$C$1492,0),0)),"",OFFSET('HARGA SATUAN'!$I$6,MATCH(C362,'HARGA SATUAN'!$C$7:$C$1492,0),0))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SATUAN'!$C$7:$C$1492,0),0)),"",OFFSET('HARGA SATUAN'!$D$6,MATCH(C363,'HARGA SATUAN'!$C$7:$C$1492,0),0))</f>
        <v/>
      </c>
      <c r="E363" s="101">
        <f ca="1">IF(B363="+","Unit",IF(ISERROR(OFFSET('HARGA SATUAN'!$E$6,MATCH(C363,'HARGA SATUAN'!$C$7:$C$1492,0),0)),"",OFFSET('HARGA SATUAN'!$E$6,MATCH(C363,'HARGA SATUAN'!$C$7:$C$1492,0),0)))</f>
        <v>0</v>
      </c>
      <c r="F363" s="138" t="str">
        <f t="shared" ca="1" si="17"/>
        <v/>
      </c>
      <c r="G363" s="41">
        <f ca="1">IF(ISERROR(OFFSET('HARGA SATUAN'!$I$6,MATCH(C363,'HARGA SATUAN'!$C$7:$C$1492,0),0)),"",OFFSET('HARGA SATUAN'!$I$6,MATCH(C363,'HARGA SATUAN'!$C$7:$C$1492,0),0))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SATUAN'!$C$7:$C$1492,0),0)),"",OFFSET('HARGA SATUAN'!$D$6,MATCH(C364,'HARGA SATUAN'!$C$7:$C$1492,0),0))</f>
        <v/>
      </c>
      <c r="E364" s="101">
        <f ca="1">IF(B364="+","Unit",IF(ISERROR(OFFSET('HARGA SATUAN'!$E$6,MATCH(C364,'HARGA SATUAN'!$C$7:$C$1492,0),0)),"",OFFSET('HARGA SATUAN'!$E$6,MATCH(C364,'HARGA SATUAN'!$C$7:$C$1492,0),0)))</f>
        <v>0</v>
      </c>
      <c r="F364" s="138" t="str">
        <f t="shared" ca="1" si="17"/>
        <v/>
      </c>
      <c r="G364" s="41">
        <f ca="1">IF(ISERROR(OFFSET('HARGA SATUAN'!$I$6,MATCH(C364,'HARGA SATUAN'!$C$7:$C$1492,0),0)),"",OFFSET('HARGA SATUAN'!$I$6,MATCH(C364,'HARGA SATUAN'!$C$7:$C$1492,0),0))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SATUAN'!$C$7:$C$1492,0),0)),"",OFFSET('HARGA SATUAN'!$D$6,MATCH(C365,'HARGA SATUAN'!$C$7:$C$1492,0),0))</f>
        <v/>
      </c>
      <c r="E365" s="101">
        <f ca="1">IF(B365="+","Unit",IF(ISERROR(OFFSET('HARGA SATUAN'!$E$6,MATCH(C365,'HARGA SATUAN'!$C$7:$C$1492,0),0)),"",OFFSET('HARGA SATUAN'!$E$6,MATCH(C365,'HARGA SATUAN'!$C$7:$C$1492,0),0)))</f>
        <v>0</v>
      </c>
      <c r="F365" s="138" t="str">
        <f t="shared" ca="1" si="17"/>
        <v/>
      </c>
      <c r="G365" s="41">
        <f ca="1">IF(ISERROR(OFFSET('HARGA SATUAN'!$I$6,MATCH(C365,'HARGA SATUAN'!$C$7:$C$1492,0),0)),"",OFFSET('HARGA SATUAN'!$I$6,MATCH(C365,'HARGA SATUAN'!$C$7:$C$1492,0),0))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SATUAN'!$C$7:$C$1492,0),0)),"",OFFSET('HARGA SATUAN'!$D$6,MATCH(C366,'HARGA SATUAN'!$C$7:$C$1492,0),0))</f>
        <v/>
      </c>
      <c r="E366" s="101">
        <f ca="1">IF(B366="+","Unit",IF(ISERROR(OFFSET('HARGA SATUAN'!$E$6,MATCH(C366,'HARGA SATUAN'!$C$7:$C$1492,0),0)),"",OFFSET('HARGA SATUAN'!$E$6,MATCH(C366,'HARGA SATUAN'!$C$7:$C$1492,0),0)))</f>
        <v>0</v>
      </c>
      <c r="F366" s="138" t="str">
        <f t="shared" ca="1" si="17"/>
        <v/>
      </c>
      <c r="G366" s="41">
        <f ca="1">IF(ISERROR(OFFSET('HARGA SATUAN'!$I$6,MATCH(C366,'HARGA SATUAN'!$C$7:$C$1492,0),0)),"",OFFSET('HARGA SATUAN'!$I$6,MATCH(C366,'HARGA SATUAN'!$C$7:$C$1492,0),0))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SATUAN'!$C$7:$C$1492,0),0)),"",OFFSET('HARGA SATUAN'!$D$6,MATCH(C367,'HARGA SATUAN'!$C$7:$C$1492,0),0))</f>
        <v/>
      </c>
      <c r="E367" s="101">
        <f ca="1">IF(B367="+","Unit",IF(ISERROR(OFFSET('HARGA SATUAN'!$E$6,MATCH(C367,'HARGA SATUAN'!$C$7:$C$1492,0),0)),"",OFFSET('HARGA SATUAN'!$E$6,MATCH(C367,'HARGA SATUAN'!$C$7:$C$1492,0),0)))</f>
        <v>0</v>
      </c>
      <c r="F367" s="138" t="str">
        <f t="shared" ca="1" si="17"/>
        <v/>
      </c>
      <c r="G367" s="41">
        <f ca="1">IF(ISERROR(OFFSET('HARGA SATUAN'!$I$6,MATCH(C367,'HARGA SATUAN'!$C$7:$C$1492,0),0)),"",OFFSET('HARGA SATUAN'!$I$6,MATCH(C367,'HARGA SATUAN'!$C$7:$C$1492,0),0))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SATUAN'!$C$7:$C$1492,0),0)),"",OFFSET('HARGA SATUAN'!$D$6,MATCH(C368,'HARGA SATUAN'!$C$7:$C$1492,0),0))</f>
        <v/>
      </c>
      <c r="E368" s="101">
        <f ca="1">IF(B368="+","Unit",IF(ISERROR(OFFSET('HARGA SATUAN'!$E$6,MATCH(C368,'HARGA SATUAN'!$C$7:$C$1492,0),0)),"",OFFSET('HARGA SATUAN'!$E$6,MATCH(C368,'HARGA SATUAN'!$C$7:$C$1492,0),0)))</f>
        <v>0</v>
      </c>
      <c r="F368" s="138" t="str">
        <f t="shared" ca="1" si="17"/>
        <v/>
      </c>
      <c r="G368" s="41">
        <f ca="1">IF(ISERROR(OFFSET('HARGA SATUAN'!$I$6,MATCH(C368,'HARGA SATUAN'!$C$7:$C$1492,0),0)),"",OFFSET('HARGA SATUAN'!$I$6,MATCH(C368,'HARGA SATUAN'!$C$7:$C$1492,0),0))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SATUAN'!$C$7:$C$1492,0),0)),"",OFFSET('HARGA SATUAN'!$D$6,MATCH(C369,'HARGA SATUAN'!$C$7:$C$1492,0),0))</f>
        <v/>
      </c>
      <c r="E369" s="101">
        <f ca="1">IF(B369="+","Unit",IF(ISERROR(OFFSET('HARGA SATUAN'!$E$6,MATCH(C369,'HARGA SATUAN'!$C$7:$C$1492,0),0)),"",OFFSET('HARGA SATUAN'!$E$6,MATCH(C369,'HARGA SATUAN'!$C$7:$C$1492,0),0)))</f>
        <v>0</v>
      </c>
      <c r="F369" s="138" t="str">
        <f t="shared" ca="1" si="17"/>
        <v/>
      </c>
      <c r="G369" s="41">
        <f ca="1">IF(ISERROR(OFFSET('HARGA SATUAN'!$I$6,MATCH(C369,'HARGA SATUAN'!$C$7:$C$1492,0),0)),"",OFFSET('HARGA SATUAN'!$I$6,MATCH(C369,'HARGA SATUAN'!$C$7:$C$1492,0),0))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SATUAN'!$C$7:$C$1492,0),0)),"",OFFSET('HARGA SATUAN'!$D$6,MATCH(C370,'HARGA SATUAN'!$C$7:$C$1492,0),0))</f>
        <v/>
      </c>
      <c r="E370" s="101">
        <f ca="1">IF(B370="+","Unit",IF(ISERROR(OFFSET('HARGA SATUAN'!$E$6,MATCH(C370,'HARGA SATUAN'!$C$7:$C$1492,0),0)),"",OFFSET('HARGA SATUAN'!$E$6,MATCH(C370,'HARGA SATUAN'!$C$7:$C$1492,0),0)))</f>
        <v>0</v>
      </c>
      <c r="F370" s="138" t="str">
        <f t="shared" ca="1" si="17"/>
        <v/>
      </c>
      <c r="G370" s="41">
        <f ca="1">IF(ISERROR(OFFSET('HARGA SATUAN'!$I$6,MATCH(C370,'HARGA SATUAN'!$C$7:$C$1492,0),0)),"",OFFSET('HARGA SATUAN'!$I$6,MATCH(C370,'HARGA SATUAN'!$C$7:$C$1492,0),0))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SATUAN'!$C$7:$C$1492,0),0)),"",OFFSET('HARGA SATUAN'!$D$6,MATCH(C371,'HARGA SATUAN'!$C$7:$C$1492,0),0))</f>
        <v/>
      </c>
      <c r="E371" s="101">
        <f ca="1">IF(B371="+","Unit",IF(ISERROR(OFFSET('HARGA SATUAN'!$E$6,MATCH(C371,'HARGA SATUAN'!$C$7:$C$1492,0),0)),"",OFFSET('HARGA SATUAN'!$E$6,MATCH(C371,'HARGA SATUAN'!$C$7:$C$1492,0),0)))</f>
        <v>0</v>
      </c>
      <c r="F371" s="138" t="str">
        <f t="shared" ca="1" si="17"/>
        <v/>
      </c>
      <c r="G371" s="41">
        <f ca="1">IF(ISERROR(OFFSET('HARGA SATUAN'!$I$6,MATCH(C371,'HARGA SATUAN'!$C$7:$C$1492,0),0)),"",OFFSET('HARGA SATUAN'!$I$6,MATCH(C371,'HARGA SATUAN'!$C$7:$C$1492,0),0))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SATUAN'!$C$7:$C$1492,0),0)),"",OFFSET('HARGA SATUAN'!$D$6,MATCH(C372,'HARGA SATUAN'!$C$7:$C$1492,0),0))</f>
        <v/>
      </c>
      <c r="E372" s="101">
        <f ca="1">IF(B372="+","Unit",IF(ISERROR(OFFSET('HARGA SATUAN'!$E$6,MATCH(C372,'HARGA SATUAN'!$C$7:$C$1492,0),0)),"",OFFSET('HARGA SATUAN'!$E$6,MATCH(C372,'HARGA SATUAN'!$C$7:$C$1492,0),0)))</f>
        <v>0</v>
      </c>
      <c r="F372" s="138" t="str">
        <f t="shared" ca="1" si="17"/>
        <v/>
      </c>
      <c r="G372" s="41">
        <f ca="1">IF(ISERROR(OFFSET('HARGA SATUAN'!$I$6,MATCH(C372,'HARGA SATUAN'!$C$7:$C$1492,0),0)),"",OFFSET('HARGA SATUAN'!$I$6,MATCH(C372,'HARGA SATUAN'!$C$7:$C$1492,0),0))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SATUAN'!$C$7:$C$1492,0),0)),"",OFFSET('HARGA SATUAN'!$D$6,MATCH(C373,'HARGA SATUAN'!$C$7:$C$1492,0),0))</f>
        <v/>
      </c>
      <c r="E373" s="101">
        <f ca="1">IF(B373="+","Unit",IF(ISERROR(OFFSET('HARGA SATUAN'!$E$6,MATCH(C373,'HARGA SATUAN'!$C$7:$C$1492,0),0)),"",OFFSET('HARGA SATUAN'!$E$6,MATCH(C373,'HARGA SATUAN'!$C$7:$C$1492,0),0)))</f>
        <v>0</v>
      </c>
      <c r="F373" s="138" t="str">
        <f t="shared" ca="1" si="17"/>
        <v/>
      </c>
      <c r="G373" s="41">
        <f ca="1">IF(ISERROR(OFFSET('HARGA SATUAN'!$I$6,MATCH(C373,'HARGA SATUAN'!$C$7:$C$1492,0),0)),"",OFFSET('HARGA SATUAN'!$I$6,MATCH(C373,'HARGA SATUAN'!$C$7:$C$1492,0),0))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SATUAN'!$C$7:$C$1492,0),0)),"",OFFSET('HARGA SATUAN'!$D$6,MATCH(C374,'HARGA SATUAN'!$C$7:$C$1492,0),0))</f>
        <v/>
      </c>
      <c r="E374" s="101">
        <f ca="1">IF(B374="+","Unit",IF(ISERROR(OFFSET('HARGA SATUAN'!$E$6,MATCH(C374,'HARGA SATUAN'!$C$7:$C$1492,0),0)),"",OFFSET('HARGA SATUAN'!$E$6,MATCH(C374,'HARGA SATUAN'!$C$7:$C$1492,0),0)))</f>
        <v>0</v>
      </c>
      <c r="F374" s="138" t="str">
        <f t="shared" ca="1" si="17"/>
        <v/>
      </c>
      <c r="G374" s="41">
        <f ca="1">IF(ISERROR(OFFSET('HARGA SATUAN'!$I$6,MATCH(C374,'HARGA SATUAN'!$C$7:$C$1492,0),0)),"",OFFSET('HARGA SATUAN'!$I$6,MATCH(C374,'HARGA SATUAN'!$C$7:$C$1492,0),0))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SATUAN'!$C$7:$C$1492,0),0)),"",OFFSET('HARGA SATUAN'!$D$6,MATCH(C375,'HARGA SATUAN'!$C$7:$C$1492,0),0))</f>
        <v/>
      </c>
      <c r="E375" s="101">
        <f ca="1">IF(B375="+","Unit",IF(ISERROR(OFFSET('HARGA SATUAN'!$E$6,MATCH(C375,'HARGA SATUAN'!$C$7:$C$1492,0),0)),"",OFFSET('HARGA SATUAN'!$E$6,MATCH(C375,'HARGA SATUAN'!$C$7:$C$1492,0),0)))</f>
        <v>0</v>
      </c>
      <c r="F375" s="138" t="str">
        <f t="shared" ca="1" si="17"/>
        <v/>
      </c>
      <c r="G375" s="41">
        <f ca="1">IF(ISERROR(OFFSET('HARGA SATUAN'!$I$6,MATCH(C375,'HARGA SATUAN'!$C$7:$C$1492,0),0)),"",OFFSET('HARGA SATUAN'!$I$6,MATCH(C375,'HARGA SATUAN'!$C$7:$C$1492,0),0))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SATUAN'!$C$7:$C$1492,0),0)),"",OFFSET('HARGA SATUAN'!$D$6,MATCH(C376,'HARGA SATUAN'!$C$7:$C$1492,0),0))</f>
        <v/>
      </c>
      <c r="E376" s="101">
        <f ca="1">IF(B376="+","Unit",IF(ISERROR(OFFSET('HARGA SATUAN'!$E$6,MATCH(C376,'HARGA SATUAN'!$C$7:$C$1492,0),0)),"",OFFSET('HARGA SATUAN'!$E$6,MATCH(C376,'HARGA SATUAN'!$C$7:$C$1492,0),0)))</f>
        <v>0</v>
      </c>
      <c r="F376" s="138" t="str">
        <f t="shared" ca="1" si="17"/>
        <v/>
      </c>
      <c r="G376" s="41">
        <f ca="1">IF(ISERROR(OFFSET('HARGA SATUAN'!$I$6,MATCH(C376,'HARGA SATUAN'!$C$7:$C$1492,0),0)),"",OFFSET('HARGA SATUAN'!$I$6,MATCH(C376,'HARGA SATUAN'!$C$7:$C$1492,0),0))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SATUAN'!$C$7:$C$1492,0),0)),"",OFFSET('HARGA SATUAN'!$D$6,MATCH(C377,'HARGA SATUAN'!$C$7:$C$1492,0),0))</f>
        <v/>
      </c>
      <c r="E377" s="101">
        <f ca="1">IF(B377="+","Unit",IF(ISERROR(OFFSET('HARGA SATUAN'!$E$6,MATCH(C377,'HARGA SATUAN'!$C$7:$C$1492,0),0)),"",OFFSET('HARGA SATUAN'!$E$6,MATCH(C377,'HARGA SATUAN'!$C$7:$C$1492,0),0)))</f>
        <v>0</v>
      </c>
      <c r="F377" s="138" t="str">
        <f t="shared" ca="1" si="17"/>
        <v/>
      </c>
      <c r="G377" s="41">
        <f ca="1">IF(ISERROR(OFFSET('HARGA SATUAN'!$I$6,MATCH(C377,'HARGA SATUAN'!$C$7:$C$1492,0),0)),"",OFFSET('HARGA SATUAN'!$I$6,MATCH(C377,'HARGA SATUAN'!$C$7:$C$1492,0),0))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SATUAN'!$C$7:$C$1492,0),0)),"",OFFSET('HARGA SATUAN'!$D$6,MATCH(C378,'HARGA SATUAN'!$C$7:$C$1492,0),0))</f>
        <v/>
      </c>
      <c r="E378" s="101">
        <f ca="1">IF(B378="+","Unit",IF(ISERROR(OFFSET('HARGA SATUAN'!$E$6,MATCH(C378,'HARGA SATUAN'!$C$7:$C$1492,0),0)),"",OFFSET('HARGA SATUAN'!$E$6,MATCH(C378,'HARGA SATUAN'!$C$7:$C$1492,0),0)))</f>
        <v>0</v>
      </c>
      <c r="F378" s="138" t="str">
        <f t="shared" ca="1" si="17"/>
        <v/>
      </c>
      <c r="G378" s="41">
        <f ca="1">IF(ISERROR(OFFSET('HARGA SATUAN'!$I$6,MATCH(C378,'HARGA SATUAN'!$C$7:$C$1492,0),0)),"",OFFSET('HARGA SATUAN'!$I$6,MATCH(C378,'HARGA SATUAN'!$C$7:$C$1492,0),0))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SATUAN'!$C$7:$C$1492,0),0)),"",OFFSET('HARGA SATUAN'!$D$6,MATCH(C379,'HARGA SATUAN'!$C$7:$C$1492,0),0))</f>
        <v/>
      </c>
      <c r="E379" s="101">
        <f ca="1">IF(B379="+","Unit",IF(ISERROR(OFFSET('HARGA SATUAN'!$E$6,MATCH(C379,'HARGA SATUAN'!$C$7:$C$1492,0),0)),"",OFFSET('HARGA SATUAN'!$E$6,MATCH(C379,'HARGA SATUAN'!$C$7:$C$1492,0),0)))</f>
        <v>0</v>
      </c>
      <c r="F379" s="138" t="str">
        <f t="shared" ca="1" si="17"/>
        <v/>
      </c>
      <c r="G379" s="41">
        <f ca="1">IF(ISERROR(OFFSET('HARGA SATUAN'!$I$6,MATCH(C379,'HARGA SATUAN'!$C$7:$C$1492,0),0)),"",OFFSET('HARGA SATUAN'!$I$6,MATCH(C379,'HARGA SATUAN'!$C$7:$C$1492,0),0))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SATUAN'!$C$7:$C$1492,0),0)),"",OFFSET('HARGA SATUAN'!$D$6,MATCH(C380,'HARGA SATUAN'!$C$7:$C$1492,0),0))</f>
        <v/>
      </c>
      <c r="E380" s="101">
        <f ca="1">IF(B380="+","Unit",IF(ISERROR(OFFSET('HARGA SATUAN'!$E$6,MATCH(C380,'HARGA SATUAN'!$C$7:$C$1492,0),0)),"",OFFSET('HARGA SATUAN'!$E$6,MATCH(C380,'HARGA SATUAN'!$C$7:$C$1492,0),0)))</f>
        <v>0</v>
      </c>
      <c r="F380" s="138" t="str">
        <f t="shared" ca="1" si="17"/>
        <v/>
      </c>
      <c r="G380" s="41">
        <f ca="1">IF(ISERROR(OFFSET('HARGA SATUAN'!$I$6,MATCH(C380,'HARGA SATUAN'!$C$7:$C$1492,0),0)),"",OFFSET('HARGA SATUAN'!$I$6,MATCH(C380,'HARGA SATUAN'!$C$7:$C$1492,0),0))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SATUAN'!$C$7:$C$1492,0),0)),"",OFFSET('HARGA SATUAN'!$D$6,MATCH(C381,'HARGA SATUAN'!$C$7:$C$1492,0),0))</f>
        <v/>
      </c>
      <c r="E381" s="101">
        <f ca="1">IF(B381="+","Unit",IF(ISERROR(OFFSET('HARGA SATUAN'!$E$6,MATCH(C381,'HARGA SATUAN'!$C$7:$C$1492,0),0)),"",OFFSET('HARGA SATUAN'!$E$6,MATCH(C381,'HARGA SATUAN'!$C$7:$C$1492,0),0)))</f>
        <v>0</v>
      </c>
      <c r="F381" s="138" t="str">
        <f t="shared" ca="1" si="17"/>
        <v/>
      </c>
      <c r="G381" s="41">
        <f ca="1">IF(ISERROR(OFFSET('HARGA SATUAN'!$I$6,MATCH(C381,'HARGA SATUAN'!$C$7:$C$1492,0),0)),"",OFFSET('HARGA SATUAN'!$I$6,MATCH(C381,'HARGA SATUAN'!$C$7:$C$1492,0),0))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SATUAN'!$C$7:$C$1492,0),0)),"",OFFSET('HARGA SATUAN'!$D$6,MATCH(C382,'HARGA SATUAN'!$C$7:$C$1492,0),0))</f>
        <v/>
      </c>
      <c r="E382" s="101">
        <f ca="1">IF(B382="+","Unit",IF(ISERROR(OFFSET('HARGA SATUAN'!$E$6,MATCH(C382,'HARGA SATUAN'!$C$7:$C$1492,0),0)),"",OFFSET('HARGA SATUAN'!$E$6,MATCH(C382,'HARGA SATUAN'!$C$7:$C$1492,0),0)))</f>
        <v>0</v>
      </c>
      <c r="F382" s="138" t="str">
        <f t="shared" ca="1" si="17"/>
        <v/>
      </c>
      <c r="G382" s="41">
        <f ca="1">IF(ISERROR(OFFSET('HARGA SATUAN'!$I$6,MATCH(C382,'HARGA SATUAN'!$C$7:$C$1492,0),0)),"",OFFSET('HARGA SATUAN'!$I$6,MATCH(C382,'HARGA SATUAN'!$C$7:$C$1492,0),0))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SATUAN'!$C$7:$C$1492,0),0)),"",OFFSET('HARGA SATUAN'!$D$6,MATCH(C383,'HARGA SATUAN'!$C$7:$C$1492,0),0))</f>
        <v/>
      </c>
      <c r="E383" s="101">
        <f ca="1">IF(B383="+","Unit",IF(ISERROR(OFFSET('HARGA SATUAN'!$E$6,MATCH(C383,'HARGA SATUAN'!$C$7:$C$1492,0),0)),"",OFFSET('HARGA SATUAN'!$E$6,MATCH(C383,'HARGA SATUAN'!$C$7:$C$1492,0),0)))</f>
        <v>0</v>
      </c>
      <c r="F383" s="138" t="str">
        <f t="shared" ca="1" si="17"/>
        <v/>
      </c>
      <c r="G383" s="41">
        <f ca="1">IF(ISERROR(OFFSET('HARGA SATUAN'!$I$6,MATCH(C383,'HARGA SATUAN'!$C$7:$C$1492,0),0)),"",OFFSET('HARGA SATUAN'!$I$6,MATCH(C383,'HARGA SATUAN'!$C$7:$C$1492,0),0))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SATUAN'!$C$7:$C$1492,0),0)),"",OFFSET('HARGA SATUAN'!$D$6,MATCH(C384,'HARGA SATUAN'!$C$7:$C$1492,0),0))</f>
        <v/>
      </c>
      <c r="E384" s="101">
        <f ca="1">IF(B384="+","Unit",IF(ISERROR(OFFSET('HARGA SATUAN'!$E$6,MATCH(C384,'HARGA SATUAN'!$C$7:$C$1492,0),0)),"",OFFSET('HARGA SATUAN'!$E$6,MATCH(C384,'HARGA SATUAN'!$C$7:$C$1492,0),0)))</f>
        <v>0</v>
      </c>
      <c r="F384" s="138" t="str">
        <f t="shared" ca="1" si="17"/>
        <v/>
      </c>
      <c r="G384" s="41">
        <f ca="1">IF(ISERROR(OFFSET('HARGA SATUAN'!$I$6,MATCH(C384,'HARGA SATUAN'!$C$7:$C$1492,0),0)),"",OFFSET('HARGA SATUAN'!$I$6,MATCH(C384,'HARGA SATUAN'!$C$7:$C$1492,0),0))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SATUAN'!$C$7:$C$1492,0),0)),"",OFFSET('HARGA SATUAN'!$D$6,MATCH(C385,'HARGA SATUAN'!$C$7:$C$1492,0),0))</f>
        <v/>
      </c>
      <c r="E385" s="101">
        <f ca="1">IF(B385="+","Unit",IF(ISERROR(OFFSET('HARGA SATUAN'!$E$6,MATCH(C385,'HARGA SATUAN'!$C$7:$C$1492,0),0)),"",OFFSET('HARGA SATUAN'!$E$6,MATCH(C385,'HARGA SATUAN'!$C$7:$C$1492,0),0)))</f>
        <v>0</v>
      </c>
      <c r="F385" s="138" t="str">
        <f t="shared" ca="1" si="17"/>
        <v/>
      </c>
      <c r="G385" s="41">
        <f ca="1">IF(ISERROR(OFFSET('HARGA SATUAN'!$I$6,MATCH(C385,'HARGA SATUAN'!$C$7:$C$1492,0),0)),"",OFFSET('HARGA SATUAN'!$I$6,MATCH(C385,'HARGA SATUAN'!$C$7:$C$1492,0),0))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SATUAN'!$C$7:$C$1492,0),0)),"",OFFSET('HARGA SATUAN'!$D$6,MATCH(C386,'HARGA SATUAN'!$C$7:$C$1492,0),0))</f>
        <v/>
      </c>
      <c r="E386" s="101">
        <f ca="1">IF(B386="+","Unit",IF(ISERROR(OFFSET('HARGA SATUAN'!$E$6,MATCH(C386,'HARGA SATUAN'!$C$7:$C$1492,0),0)),"",OFFSET('HARGA SATUAN'!$E$6,MATCH(C386,'HARGA SATUAN'!$C$7:$C$1492,0),0)))</f>
        <v>0</v>
      </c>
      <c r="F386" s="138" t="str">
        <f t="shared" ca="1" si="17"/>
        <v/>
      </c>
      <c r="G386" s="41">
        <f ca="1">IF(ISERROR(OFFSET('HARGA SATUAN'!$I$6,MATCH(C386,'HARGA SATUAN'!$C$7:$C$1492,0),0)),"",OFFSET('HARGA SATUAN'!$I$6,MATCH(C386,'HARGA SATUAN'!$C$7:$C$1492,0),0))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SATUAN'!$C$7:$C$1492,0),0)),"",OFFSET('HARGA SATUAN'!$D$6,MATCH(C387,'HARGA SATUAN'!$C$7:$C$1492,0),0))</f>
        <v/>
      </c>
      <c r="E387" s="101">
        <f ca="1">IF(B387="+","Unit",IF(ISERROR(OFFSET('HARGA SATUAN'!$E$6,MATCH(C387,'HARGA SATUAN'!$C$7:$C$1492,0),0)),"",OFFSET('HARGA SATUAN'!$E$6,MATCH(C387,'HARGA SATUAN'!$C$7:$C$1492,0),0)))</f>
        <v>0</v>
      </c>
      <c r="F387" s="138" t="str">
        <f t="shared" ca="1" si="17"/>
        <v/>
      </c>
      <c r="G387" s="41">
        <f ca="1">IF(ISERROR(OFFSET('HARGA SATUAN'!$I$6,MATCH(C387,'HARGA SATUAN'!$C$7:$C$1492,0),0)),"",OFFSET('HARGA SATUAN'!$I$6,MATCH(C387,'HARGA SATUAN'!$C$7:$C$1492,0),0))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SATUAN'!$C$7:$C$1492,0),0)),"",OFFSET('HARGA SATUAN'!$D$6,MATCH(C388,'HARGA SATUAN'!$C$7:$C$1492,0),0))</f>
        <v/>
      </c>
      <c r="E388" s="101">
        <f ca="1">IF(B388="+","Unit",IF(ISERROR(OFFSET('HARGA SATUAN'!$E$6,MATCH(C388,'HARGA SATUAN'!$C$7:$C$1492,0),0)),"",OFFSET('HARGA SATUAN'!$E$6,MATCH(C388,'HARGA SATUAN'!$C$7:$C$1492,0),0)))</f>
        <v>0</v>
      </c>
      <c r="F388" s="138" t="str">
        <f t="shared" ca="1" si="17"/>
        <v/>
      </c>
      <c r="G388" s="41">
        <f ca="1">IF(ISERROR(OFFSET('HARGA SATUAN'!$I$6,MATCH(C388,'HARGA SATUAN'!$C$7:$C$1492,0),0)),"",OFFSET('HARGA SATUAN'!$I$6,MATCH(C388,'HARGA SATUAN'!$C$7:$C$1492,0),0))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SATUAN'!$C$7:$C$1492,0),0)),"",OFFSET('HARGA SATUAN'!$D$6,MATCH(C389,'HARGA SATUAN'!$C$7:$C$1492,0),0))</f>
        <v/>
      </c>
      <c r="E389" s="101">
        <f ca="1">IF(B389="+","Unit",IF(ISERROR(OFFSET('HARGA SATUAN'!$E$6,MATCH(C389,'HARGA SATUAN'!$C$7:$C$1492,0),0)),"",OFFSET('HARGA SATUAN'!$E$6,MATCH(C389,'HARGA SATUAN'!$C$7:$C$1492,0),0)))</f>
        <v>0</v>
      </c>
      <c r="F389" s="138" t="str">
        <f t="shared" ca="1" si="17"/>
        <v/>
      </c>
      <c r="G389" s="41">
        <f ca="1">IF(ISERROR(OFFSET('HARGA SATUAN'!$I$6,MATCH(C389,'HARGA SATUAN'!$C$7:$C$1492,0),0)),"",OFFSET('HARGA SATUAN'!$I$6,MATCH(C389,'HARGA SATUAN'!$C$7:$C$1492,0),0))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SATUAN'!$C$7:$C$1492,0),0)),"",OFFSET('HARGA SATUAN'!$D$6,MATCH(C390,'HARGA SATUAN'!$C$7:$C$1492,0),0))</f>
        <v/>
      </c>
      <c r="E390" s="101">
        <f ca="1">IF(B390="+","Unit",IF(ISERROR(OFFSET('HARGA SATUAN'!$E$6,MATCH(C390,'HARGA SATUAN'!$C$7:$C$1492,0),0)),"",OFFSET('HARGA SATUAN'!$E$6,MATCH(C390,'HARGA SATUAN'!$C$7:$C$1492,0),0)))</f>
        <v>0</v>
      </c>
      <c r="F390" s="138" t="str">
        <f t="shared" ca="1" si="17"/>
        <v/>
      </c>
      <c r="G390" s="41">
        <f ca="1">IF(ISERROR(OFFSET('HARGA SATUAN'!$I$6,MATCH(C390,'HARGA SATUAN'!$C$7:$C$1492,0),0)),"",OFFSET('HARGA SATUAN'!$I$6,MATCH(C390,'HARGA SATUAN'!$C$7:$C$1492,0),0))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SATUAN'!$C$7:$C$1492,0),0)),"",OFFSET('HARGA SATUAN'!$D$6,MATCH(C391,'HARGA SATUAN'!$C$7:$C$1492,0),0))</f>
        <v/>
      </c>
      <c r="E391" s="101">
        <f ca="1">IF(B391="+","Unit",IF(ISERROR(OFFSET('HARGA SATUAN'!$E$6,MATCH(C391,'HARGA SATUAN'!$C$7:$C$1492,0),0)),"",OFFSET('HARGA SATUAN'!$E$6,MATCH(C391,'HARGA SATUAN'!$C$7:$C$1492,0),0)))</f>
        <v>0</v>
      </c>
      <c r="F391" s="138" t="str">
        <f t="shared" ca="1" si="17"/>
        <v/>
      </c>
      <c r="G391" s="41">
        <f ca="1">IF(ISERROR(OFFSET('HARGA SATUAN'!$I$6,MATCH(C391,'HARGA SATUAN'!$C$7:$C$1492,0),0)),"",OFFSET('HARGA SATUAN'!$I$6,MATCH(C391,'HARGA SATUAN'!$C$7:$C$1492,0),0))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SATUAN'!$C$7:$C$1492,0),0)),"",OFFSET('HARGA SATUAN'!$D$6,MATCH(C392,'HARGA SATUAN'!$C$7:$C$1492,0),0))</f>
        <v/>
      </c>
      <c r="E392" s="101">
        <f ca="1">IF(B392="+","Unit",IF(ISERROR(OFFSET('HARGA SATUAN'!$E$6,MATCH(C392,'HARGA SATUAN'!$C$7:$C$1492,0),0)),"",OFFSET('HARGA SATUAN'!$E$6,MATCH(C392,'HARGA SATUAN'!$C$7:$C$1492,0),0)))</f>
        <v>0</v>
      </c>
      <c r="F392" s="138" t="str">
        <f t="shared" ca="1" si="17"/>
        <v/>
      </c>
      <c r="G392" s="41">
        <f ca="1">IF(ISERROR(OFFSET('HARGA SATUAN'!$I$6,MATCH(C392,'HARGA SATUAN'!$C$7:$C$1492,0),0)),"",OFFSET('HARGA SATUAN'!$I$6,MATCH(C392,'HARGA SATUAN'!$C$7:$C$1492,0),0))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SATUAN'!$C$7:$C$1492,0),0)),"",OFFSET('HARGA SATUAN'!$D$6,MATCH(C393,'HARGA SATUAN'!$C$7:$C$1492,0),0))</f>
        <v/>
      </c>
      <c r="E393" s="101">
        <f ca="1">IF(B393="+","Unit",IF(ISERROR(OFFSET('HARGA SATUAN'!$E$6,MATCH(C393,'HARGA SATUAN'!$C$7:$C$1492,0),0)),"",OFFSET('HARGA SATUAN'!$E$6,MATCH(C393,'HARGA SATUAN'!$C$7:$C$1492,0),0)))</f>
        <v>0</v>
      </c>
      <c r="F393" s="138" t="str">
        <f t="shared" ca="1" si="17"/>
        <v/>
      </c>
      <c r="G393" s="41">
        <f ca="1">IF(ISERROR(OFFSET('HARGA SATUAN'!$I$6,MATCH(C393,'HARGA SATUAN'!$C$7:$C$1492,0),0)),"",OFFSET('HARGA SATUAN'!$I$6,MATCH(C393,'HARGA SATUAN'!$C$7:$C$1492,0),0))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SATUAN'!$C$7:$C$1492,0),0)),"",OFFSET('HARGA SATUAN'!$D$6,MATCH(C394,'HARGA SATUAN'!$C$7:$C$1492,0),0))</f>
        <v/>
      </c>
      <c r="E394" s="101">
        <f ca="1">IF(B394="+","Unit",IF(ISERROR(OFFSET('HARGA SATUAN'!$E$6,MATCH(C394,'HARGA SATUAN'!$C$7:$C$1492,0),0)),"",OFFSET('HARGA SATUAN'!$E$6,MATCH(C394,'HARGA SATUAN'!$C$7:$C$1492,0),0)))</f>
        <v>0</v>
      </c>
      <c r="F394" s="138" t="str">
        <f t="shared" ca="1" si="17"/>
        <v/>
      </c>
      <c r="G394" s="41">
        <f ca="1">IF(ISERROR(OFFSET('HARGA SATUAN'!$I$6,MATCH(C394,'HARGA SATUAN'!$C$7:$C$1492,0),0)),"",OFFSET('HARGA SATUAN'!$I$6,MATCH(C394,'HARGA SATUAN'!$C$7:$C$1492,0),0))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SATUAN'!$C$7:$C$1492,0),0)),"",OFFSET('HARGA SATUAN'!$D$6,MATCH(C395,'HARGA SATUAN'!$C$7:$C$1492,0),0))</f>
        <v/>
      </c>
      <c r="E395" s="101">
        <f ca="1">IF(B395="+","Unit",IF(ISERROR(OFFSET('HARGA SATUAN'!$E$6,MATCH(C395,'HARGA SATUAN'!$C$7:$C$1492,0),0)),"",OFFSET('HARGA SATUAN'!$E$6,MATCH(C395,'HARGA SATUAN'!$C$7:$C$1492,0),0)))</f>
        <v>0</v>
      </c>
      <c r="F395" s="138" t="str">
        <f t="shared" ca="1" si="17"/>
        <v/>
      </c>
      <c r="G395" s="41">
        <f ca="1">IF(ISERROR(OFFSET('HARGA SATUAN'!$I$6,MATCH(C395,'HARGA SATUAN'!$C$7:$C$1492,0),0)),"",OFFSET('HARGA SATUAN'!$I$6,MATCH(C395,'HARGA SATUAN'!$C$7:$C$1492,0),0))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SATUAN'!$C$7:$C$1492,0),0)),"",OFFSET('HARGA SATUAN'!$D$6,MATCH(C396,'HARGA SATUAN'!$C$7:$C$1492,0),0))</f>
        <v/>
      </c>
      <c r="E396" s="101">
        <f ca="1">IF(B396="+","Unit",IF(ISERROR(OFFSET('HARGA SATUAN'!$E$6,MATCH(C396,'HARGA SATUAN'!$C$7:$C$1492,0),0)),"",OFFSET('HARGA SATUAN'!$E$6,MATCH(C396,'HARGA SATUAN'!$C$7:$C$1492,0),0)))</f>
        <v>0</v>
      </c>
      <c r="F396" s="138" t="str">
        <f t="shared" ca="1" si="17"/>
        <v/>
      </c>
      <c r="G396" s="41">
        <f ca="1">IF(ISERROR(OFFSET('HARGA SATUAN'!$I$6,MATCH(C396,'HARGA SATUAN'!$C$7:$C$1492,0),0)),"",OFFSET('HARGA SATUAN'!$I$6,MATCH(C396,'HARGA SATUAN'!$C$7:$C$1492,0),0))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SATUAN'!$C$7:$C$1492,0),0)),"",OFFSET('HARGA SATUAN'!$D$6,MATCH(C397,'HARGA SATUAN'!$C$7:$C$1492,0),0))</f>
        <v/>
      </c>
      <c r="E397" s="101">
        <f ca="1">IF(B397="+","Unit",IF(ISERROR(OFFSET('HARGA SATUAN'!$E$6,MATCH(C397,'HARGA SATUAN'!$C$7:$C$1492,0),0)),"",OFFSET('HARGA SATUAN'!$E$6,MATCH(C397,'HARGA SATUAN'!$C$7:$C$1492,0),0)))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SATUAN'!$C$7:$C$1492,0),0)),"",OFFSET('HARGA SATUAN'!$I$6,MATCH(C397,'HARGA SATUAN'!$C$7:$C$1492,0),0))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SATUAN'!$C$7:$C$1492,0),0)),"",OFFSET('HARGA SATUAN'!$D$6,MATCH(C398,'HARGA SATUAN'!$C$7:$C$1492,0),0))</f>
        <v/>
      </c>
      <c r="E398" s="101">
        <f ca="1">IF(B398="+","Unit",IF(ISERROR(OFFSET('HARGA SATUAN'!$E$6,MATCH(C398,'HARGA SATUAN'!$C$7:$C$1492,0),0)),"",OFFSET('HARGA SATUAN'!$E$6,MATCH(C398,'HARGA SATUAN'!$C$7:$C$1492,0),0)))</f>
        <v>0</v>
      </c>
      <c r="F398" s="138" t="str">
        <f t="shared" ca="1" si="20"/>
        <v/>
      </c>
      <c r="G398" s="41">
        <f ca="1">IF(ISERROR(OFFSET('HARGA SATUAN'!$I$6,MATCH(C398,'HARGA SATUAN'!$C$7:$C$1492,0),0)),"",OFFSET('HARGA SATUAN'!$I$6,MATCH(C398,'HARGA SATUAN'!$C$7:$C$1492,0),0))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SATUAN'!$C$7:$C$1492,0),0)),"",OFFSET('HARGA SATUAN'!$D$6,MATCH(C399,'HARGA SATUAN'!$C$7:$C$1492,0),0))</f>
        <v/>
      </c>
      <c r="E399" s="101">
        <f ca="1">IF(B399="+","Unit",IF(ISERROR(OFFSET('HARGA SATUAN'!$E$6,MATCH(C399,'HARGA SATUAN'!$C$7:$C$1492,0),0)),"",OFFSET('HARGA SATUAN'!$E$6,MATCH(C399,'HARGA SATUAN'!$C$7:$C$1492,0),0)))</f>
        <v>0</v>
      </c>
      <c r="F399" s="138" t="str">
        <f t="shared" ca="1" si="20"/>
        <v/>
      </c>
      <c r="G399" s="41">
        <f ca="1">IF(ISERROR(OFFSET('HARGA SATUAN'!$I$6,MATCH(C399,'HARGA SATUAN'!$C$7:$C$1492,0),0)),"",OFFSET('HARGA SATUAN'!$I$6,MATCH(C399,'HARGA SATUAN'!$C$7:$C$1492,0),0))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SATUAN'!$C$7:$C$1492,0),0)),"",OFFSET('HARGA SATUAN'!$D$6,MATCH(C400,'HARGA SATUAN'!$C$7:$C$1492,0),0))</f>
        <v/>
      </c>
      <c r="E400" s="101">
        <f ca="1">IF(B400="+","Unit",IF(ISERROR(OFFSET('HARGA SATUAN'!$E$6,MATCH(C400,'HARGA SATUAN'!$C$7:$C$1492,0),0)),"",OFFSET('HARGA SATUAN'!$E$6,MATCH(C400,'HARGA SATUAN'!$C$7:$C$1492,0),0)))</f>
        <v>0</v>
      </c>
      <c r="F400" s="138" t="str">
        <f t="shared" ca="1" si="20"/>
        <v/>
      </c>
      <c r="G400" s="41">
        <f ca="1">IF(ISERROR(OFFSET('HARGA SATUAN'!$I$6,MATCH(C400,'HARGA SATUAN'!$C$7:$C$1492,0),0)),"",OFFSET('HARGA SATUAN'!$I$6,MATCH(C400,'HARGA SATUAN'!$C$7:$C$1492,0),0))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SATUAN'!$C$7:$C$1492,0),0)),"",OFFSET('HARGA SATUAN'!$D$6,MATCH(C401,'HARGA SATUAN'!$C$7:$C$1492,0),0))</f>
        <v/>
      </c>
      <c r="E401" s="101">
        <f ca="1">IF(B401="+","Unit",IF(ISERROR(OFFSET('HARGA SATUAN'!$E$6,MATCH(C401,'HARGA SATUAN'!$C$7:$C$1492,0),0)),"",OFFSET('HARGA SATUAN'!$E$6,MATCH(C401,'HARGA SATUAN'!$C$7:$C$1492,0),0)))</f>
        <v>0</v>
      </c>
      <c r="F401" s="138" t="str">
        <f t="shared" ca="1" si="20"/>
        <v/>
      </c>
      <c r="G401" s="41">
        <f ca="1">IF(ISERROR(OFFSET('HARGA SATUAN'!$I$6,MATCH(C401,'HARGA SATUAN'!$C$7:$C$1492,0),0)),"",OFFSET('HARGA SATUAN'!$I$6,MATCH(C401,'HARGA SATUAN'!$C$7:$C$1492,0),0))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SATUAN'!$C$7:$C$1492,0),0)),"",OFFSET('HARGA SATUAN'!$D$6,MATCH(C402,'HARGA SATUAN'!$C$7:$C$1492,0),0))</f>
        <v/>
      </c>
      <c r="E402" s="101">
        <f ca="1">IF(B402="+","Unit",IF(ISERROR(OFFSET('HARGA SATUAN'!$E$6,MATCH(C402,'HARGA SATUAN'!$C$7:$C$1492,0),0)),"",OFFSET('HARGA SATUAN'!$E$6,MATCH(C402,'HARGA SATUAN'!$C$7:$C$1492,0),0)))</f>
        <v>0</v>
      </c>
      <c r="F402" s="138" t="str">
        <f t="shared" ca="1" si="20"/>
        <v/>
      </c>
      <c r="G402" s="41">
        <f ca="1">IF(ISERROR(OFFSET('HARGA SATUAN'!$I$6,MATCH(C402,'HARGA SATUAN'!$C$7:$C$1492,0),0)),"",OFFSET('HARGA SATUAN'!$I$6,MATCH(C402,'HARGA SATUAN'!$C$7:$C$1492,0),0))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SATUAN'!$C$7:$C$1492,0),0)),"",OFFSET('HARGA SATUAN'!$D$6,MATCH(C403,'HARGA SATUAN'!$C$7:$C$1492,0),0))</f>
        <v/>
      </c>
      <c r="E403" s="101">
        <f ca="1">IF(B403="+","Unit",IF(ISERROR(OFFSET('HARGA SATUAN'!$E$6,MATCH(C403,'HARGA SATUAN'!$C$7:$C$1492,0),0)),"",OFFSET('HARGA SATUAN'!$E$6,MATCH(C403,'HARGA SATUAN'!$C$7:$C$1492,0),0)))</f>
        <v>0</v>
      </c>
      <c r="F403" s="138" t="str">
        <f t="shared" ca="1" si="20"/>
        <v/>
      </c>
      <c r="G403" s="41">
        <f ca="1">IF(ISERROR(OFFSET('HARGA SATUAN'!$I$6,MATCH(C403,'HARGA SATUAN'!$C$7:$C$1492,0),0)),"",OFFSET('HARGA SATUAN'!$I$6,MATCH(C403,'HARGA SATUAN'!$C$7:$C$1492,0),0))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SATUAN'!$C$7:$C$1492,0),0)),"",OFFSET('HARGA SATUAN'!$D$6,MATCH(C404,'HARGA SATUAN'!$C$7:$C$1492,0),0))</f>
        <v/>
      </c>
      <c r="E404" s="101">
        <f ca="1">IF(B404="+","Unit",IF(ISERROR(OFFSET('HARGA SATUAN'!$E$6,MATCH(C404,'HARGA SATUAN'!$C$7:$C$1492,0),0)),"",OFFSET('HARGA SATUAN'!$E$6,MATCH(C404,'HARGA SATUAN'!$C$7:$C$1492,0),0)))</f>
        <v>0</v>
      </c>
      <c r="F404" s="138" t="str">
        <f t="shared" ca="1" si="20"/>
        <v/>
      </c>
      <c r="G404" s="41">
        <f ca="1">IF(ISERROR(OFFSET('HARGA SATUAN'!$I$6,MATCH(C404,'HARGA SATUAN'!$C$7:$C$1492,0),0)),"",OFFSET('HARGA SATUAN'!$I$6,MATCH(C404,'HARGA SATUAN'!$C$7:$C$1492,0),0))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SATUAN'!$C$7:$C$1492,0),0)),"",OFFSET('HARGA SATUAN'!$D$6,MATCH(C405,'HARGA SATUAN'!$C$7:$C$1492,0),0))</f>
        <v/>
      </c>
      <c r="E405" s="101">
        <f ca="1">IF(B405="+","Unit",IF(ISERROR(OFFSET('HARGA SATUAN'!$E$6,MATCH(C405,'HARGA SATUAN'!$C$7:$C$1492,0),0)),"",OFFSET('HARGA SATUAN'!$E$6,MATCH(C405,'HARGA SATUAN'!$C$7:$C$1492,0),0)))</f>
        <v>0</v>
      </c>
      <c r="F405" s="138" t="str">
        <f t="shared" ca="1" si="20"/>
        <v/>
      </c>
      <c r="G405" s="41">
        <f ca="1">IF(ISERROR(OFFSET('HARGA SATUAN'!$I$6,MATCH(C405,'HARGA SATUAN'!$C$7:$C$1492,0),0)),"",OFFSET('HARGA SATUAN'!$I$6,MATCH(C405,'HARGA SATUAN'!$C$7:$C$1492,0),0))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SATUAN'!$C$7:$C$1492,0),0)),"",OFFSET('HARGA SATUAN'!$D$6,MATCH(C406,'HARGA SATUAN'!$C$7:$C$1492,0),0))</f>
        <v/>
      </c>
      <c r="E406" s="101">
        <f ca="1">IF(B406="+","Unit",IF(ISERROR(OFFSET('HARGA SATUAN'!$E$6,MATCH(C406,'HARGA SATUAN'!$C$7:$C$1492,0),0)),"",OFFSET('HARGA SATUAN'!$E$6,MATCH(C406,'HARGA SATUAN'!$C$7:$C$1492,0),0)))</f>
        <v>0</v>
      </c>
      <c r="F406" s="138" t="str">
        <f t="shared" ca="1" si="20"/>
        <v/>
      </c>
      <c r="G406" s="41">
        <f ca="1">IF(ISERROR(OFFSET('HARGA SATUAN'!$I$6,MATCH(C406,'HARGA SATUAN'!$C$7:$C$1492,0),0)),"",OFFSET('HARGA SATUAN'!$I$6,MATCH(C406,'HARGA SATUAN'!$C$7:$C$1492,0),0))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SATUAN'!$C$7:$C$1492,0),0)),"",OFFSET('HARGA SATUAN'!$D$6,MATCH(C407,'HARGA SATUAN'!$C$7:$C$1492,0),0))</f>
        <v/>
      </c>
      <c r="E407" s="101">
        <f ca="1">IF(B407="+","Unit",IF(ISERROR(OFFSET('HARGA SATUAN'!$E$6,MATCH(C407,'HARGA SATUAN'!$C$7:$C$1492,0),0)),"",OFFSET('HARGA SATUAN'!$E$6,MATCH(C407,'HARGA SATUAN'!$C$7:$C$1492,0),0)))</f>
        <v>0</v>
      </c>
      <c r="F407" s="138" t="str">
        <f t="shared" ca="1" si="20"/>
        <v/>
      </c>
      <c r="G407" s="41">
        <f ca="1">IF(ISERROR(OFFSET('HARGA SATUAN'!$I$6,MATCH(C407,'HARGA SATUAN'!$C$7:$C$1492,0),0)),"",OFFSET('HARGA SATUAN'!$I$6,MATCH(C407,'HARGA SATUAN'!$C$7:$C$1492,0),0))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SATUAN'!$C$7:$C$1492,0),0)),"",OFFSET('HARGA SATUAN'!$D$6,MATCH(C408,'HARGA SATUAN'!$C$7:$C$1492,0),0))</f>
        <v/>
      </c>
      <c r="E408" s="101">
        <f ca="1">IF(B408="+","Unit",IF(ISERROR(OFFSET('HARGA SATUAN'!$E$6,MATCH(C408,'HARGA SATUAN'!$C$7:$C$1492,0),0)),"",OFFSET('HARGA SATUAN'!$E$6,MATCH(C408,'HARGA SATUAN'!$C$7:$C$1492,0),0)))</f>
        <v>0</v>
      </c>
      <c r="F408" s="138" t="str">
        <f t="shared" ca="1" si="20"/>
        <v/>
      </c>
      <c r="G408" s="41">
        <f ca="1">IF(ISERROR(OFFSET('HARGA SATUAN'!$I$6,MATCH(C408,'HARGA SATUAN'!$C$7:$C$1492,0),0)),"",OFFSET('HARGA SATUAN'!$I$6,MATCH(C408,'HARGA SATUAN'!$C$7:$C$1492,0),0))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SATUAN'!$C$7:$C$1492,0),0)),"",OFFSET('HARGA SATUAN'!$D$6,MATCH(C409,'HARGA SATUAN'!$C$7:$C$1492,0),0))</f>
        <v/>
      </c>
      <c r="E409" s="101">
        <f ca="1">IF(B409="+","Unit",IF(ISERROR(OFFSET('HARGA SATUAN'!$E$6,MATCH(C409,'HARGA SATUAN'!$C$7:$C$1492,0),0)),"",OFFSET('HARGA SATUAN'!$E$6,MATCH(C409,'HARGA SATUAN'!$C$7:$C$1492,0),0)))</f>
        <v>0</v>
      </c>
      <c r="F409" s="138" t="str">
        <f t="shared" ca="1" si="20"/>
        <v/>
      </c>
      <c r="G409" s="41">
        <f ca="1">IF(ISERROR(OFFSET('HARGA SATUAN'!$I$6,MATCH(C409,'HARGA SATUAN'!$C$7:$C$1492,0),0)),"",OFFSET('HARGA SATUAN'!$I$6,MATCH(C409,'HARGA SATUAN'!$C$7:$C$1492,0),0))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SATUAN'!$C$7:$C$1492,0),0)),"",OFFSET('HARGA SATUAN'!$D$6,MATCH(C410,'HARGA SATUAN'!$C$7:$C$1492,0),0))</f>
        <v/>
      </c>
      <c r="E410" s="101">
        <f ca="1">IF(B410="+","Unit",IF(ISERROR(OFFSET('HARGA SATUAN'!$E$6,MATCH(C410,'HARGA SATUAN'!$C$7:$C$1492,0),0)),"",OFFSET('HARGA SATUAN'!$E$6,MATCH(C410,'HARGA SATUAN'!$C$7:$C$1492,0),0)))</f>
        <v>0</v>
      </c>
      <c r="F410" s="138" t="str">
        <f t="shared" ca="1" si="20"/>
        <v/>
      </c>
      <c r="G410" s="41">
        <f ca="1">IF(ISERROR(OFFSET('HARGA SATUAN'!$I$6,MATCH(C410,'HARGA SATUAN'!$C$7:$C$1492,0),0)),"",OFFSET('HARGA SATUAN'!$I$6,MATCH(C410,'HARGA SATUAN'!$C$7:$C$1492,0),0))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SATUAN'!$C$7:$C$1492,0),0)),"",OFFSET('HARGA SATUAN'!$D$6,MATCH(C411,'HARGA SATUAN'!$C$7:$C$1492,0),0))</f>
        <v/>
      </c>
      <c r="E411" s="101">
        <f ca="1">IF(B411="+","Unit",IF(ISERROR(OFFSET('HARGA SATUAN'!$E$6,MATCH(C411,'HARGA SATUAN'!$C$7:$C$1492,0),0)),"",OFFSET('HARGA SATUAN'!$E$6,MATCH(C411,'HARGA SATUAN'!$C$7:$C$1492,0),0)))</f>
        <v>0</v>
      </c>
      <c r="F411" s="138" t="str">
        <f t="shared" ca="1" si="20"/>
        <v/>
      </c>
      <c r="G411" s="41">
        <f ca="1">IF(ISERROR(OFFSET('HARGA SATUAN'!$I$6,MATCH(C411,'HARGA SATUAN'!$C$7:$C$1492,0),0)),"",OFFSET('HARGA SATUAN'!$I$6,MATCH(C411,'HARGA SATUAN'!$C$7:$C$1492,0),0))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SATUAN'!$C$7:$C$1492,0),0)),"",OFFSET('HARGA SATUAN'!$D$6,MATCH(C412,'HARGA SATUAN'!$C$7:$C$1492,0),0))</f>
        <v/>
      </c>
      <c r="E412" s="101">
        <f ca="1">IF(B412="+","Unit",IF(ISERROR(OFFSET('HARGA SATUAN'!$E$6,MATCH(C412,'HARGA SATUAN'!$C$7:$C$1492,0),0)),"",OFFSET('HARGA SATUAN'!$E$6,MATCH(C412,'HARGA SATUAN'!$C$7:$C$1492,0),0)))</f>
        <v>0</v>
      </c>
      <c r="F412" s="138" t="str">
        <f t="shared" ca="1" si="20"/>
        <v/>
      </c>
      <c r="G412" s="41">
        <f ca="1">IF(ISERROR(OFFSET('HARGA SATUAN'!$I$6,MATCH(C412,'HARGA SATUAN'!$C$7:$C$1492,0),0)),"",OFFSET('HARGA SATUAN'!$I$6,MATCH(C412,'HARGA SATUAN'!$C$7:$C$1492,0),0))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SATUAN'!$C$7:$C$1492,0),0)),"",OFFSET('HARGA SATUAN'!$D$6,MATCH(C413,'HARGA SATUAN'!$C$7:$C$1492,0),0))</f>
        <v/>
      </c>
      <c r="E413" s="101">
        <f ca="1">IF(B413="+","Unit",IF(ISERROR(OFFSET('HARGA SATUAN'!$E$6,MATCH(C413,'HARGA SATUAN'!$C$7:$C$1492,0),0)),"",OFFSET('HARGA SATUAN'!$E$6,MATCH(C413,'HARGA SATUAN'!$C$7:$C$1492,0),0)))</f>
        <v>0</v>
      </c>
      <c r="F413" s="138" t="str">
        <f t="shared" ca="1" si="20"/>
        <v/>
      </c>
      <c r="G413" s="41">
        <f ca="1">IF(ISERROR(OFFSET('HARGA SATUAN'!$I$6,MATCH(C413,'HARGA SATUAN'!$C$7:$C$1492,0),0)),"",OFFSET('HARGA SATUAN'!$I$6,MATCH(C413,'HARGA SATUAN'!$C$7:$C$1492,0),0))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SATUAN'!$C$7:$C$1492,0),0)),"",OFFSET('HARGA SATUAN'!$D$6,MATCH(C414,'HARGA SATUAN'!$C$7:$C$1492,0),0))</f>
        <v/>
      </c>
      <c r="E414" s="101">
        <f ca="1">IF(B414="+","Unit",IF(ISERROR(OFFSET('HARGA SATUAN'!$E$6,MATCH(C414,'HARGA SATUAN'!$C$7:$C$1492,0),0)),"",OFFSET('HARGA SATUAN'!$E$6,MATCH(C414,'HARGA SATUAN'!$C$7:$C$1492,0),0)))</f>
        <v>0</v>
      </c>
      <c r="F414" s="138" t="str">
        <f t="shared" ca="1" si="20"/>
        <v/>
      </c>
      <c r="G414" s="41">
        <f ca="1">IF(ISERROR(OFFSET('HARGA SATUAN'!$I$6,MATCH(C414,'HARGA SATUAN'!$C$7:$C$1492,0),0)),"",OFFSET('HARGA SATUAN'!$I$6,MATCH(C414,'HARGA SATUAN'!$C$7:$C$1492,0),0))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SATUAN'!$C$7:$C$1492,0),0)),"",OFFSET('HARGA SATUAN'!$D$6,MATCH(C415,'HARGA SATUAN'!$C$7:$C$1492,0),0))</f>
        <v/>
      </c>
      <c r="E415" s="101">
        <f ca="1">IF(B415="+","Unit",IF(ISERROR(OFFSET('HARGA SATUAN'!$E$6,MATCH(C415,'HARGA SATUAN'!$C$7:$C$1492,0),0)),"",OFFSET('HARGA SATUAN'!$E$6,MATCH(C415,'HARGA SATUAN'!$C$7:$C$1492,0),0)))</f>
        <v>0</v>
      </c>
      <c r="F415" s="138" t="str">
        <f t="shared" ca="1" si="20"/>
        <v/>
      </c>
      <c r="G415" s="41">
        <f ca="1">IF(ISERROR(OFFSET('HARGA SATUAN'!$I$6,MATCH(C415,'HARGA SATUAN'!$C$7:$C$1492,0),0)),"",OFFSET('HARGA SATUAN'!$I$6,MATCH(C415,'HARGA SATUAN'!$C$7:$C$1492,0),0))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SATUAN'!$C$7:$C$1492,0),0)),"",OFFSET('HARGA SATUAN'!$D$6,MATCH(C416,'HARGA SATUAN'!$C$7:$C$1492,0),0))</f>
        <v/>
      </c>
      <c r="E416" s="101">
        <f ca="1">IF(B416="+","Unit",IF(ISERROR(OFFSET('HARGA SATUAN'!$E$6,MATCH(C416,'HARGA SATUAN'!$C$7:$C$1492,0),0)),"",OFFSET('HARGA SATUAN'!$E$6,MATCH(C416,'HARGA SATUAN'!$C$7:$C$1492,0),0)))</f>
        <v>0</v>
      </c>
      <c r="F416" s="138" t="str">
        <f t="shared" ca="1" si="20"/>
        <v/>
      </c>
      <c r="G416" s="41">
        <f ca="1">IF(ISERROR(OFFSET('HARGA SATUAN'!$I$6,MATCH(C416,'HARGA SATUAN'!$C$7:$C$1492,0),0)),"",OFFSET('HARGA SATUAN'!$I$6,MATCH(C416,'HARGA SATUAN'!$C$7:$C$1492,0),0))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SATUAN'!$C$7:$C$1492,0),0)),"",OFFSET('HARGA SATUAN'!$D$6,MATCH(C417,'HARGA SATUAN'!$C$7:$C$1492,0),0))</f>
        <v/>
      </c>
      <c r="E417" s="101">
        <f ca="1">IF(B417="+","Unit",IF(ISERROR(OFFSET('HARGA SATUAN'!$E$6,MATCH(C417,'HARGA SATUAN'!$C$7:$C$1492,0),0)),"",OFFSET('HARGA SATUAN'!$E$6,MATCH(C417,'HARGA SATUAN'!$C$7:$C$1492,0),0)))</f>
        <v>0</v>
      </c>
      <c r="F417" s="138" t="str">
        <f t="shared" ca="1" si="20"/>
        <v/>
      </c>
      <c r="G417" s="41">
        <f ca="1">IF(ISERROR(OFFSET('HARGA SATUAN'!$I$6,MATCH(C417,'HARGA SATUAN'!$C$7:$C$1492,0),0)),"",OFFSET('HARGA SATUAN'!$I$6,MATCH(C417,'HARGA SATUAN'!$C$7:$C$1492,0),0))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SATUAN'!$C$7:$C$1492,0),0)),"",OFFSET('HARGA SATUAN'!$D$6,MATCH(C418,'HARGA SATUAN'!$C$7:$C$1492,0),0))</f>
        <v/>
      </c>
      <c r="E418" s="101">
        <f ca="1">IF(B418="+","Unit",IF(ISERROR(OFFSET('HARGA SATUAN'!$E$6,MATCH(C418,'HARGA SATUAN'!$C$7:$C$1492,0),0)),"",OFFSET('HARGA SATUAN'!$E$6,MATCH(C418,'HARGA SATUAN'!$C$7:$C$1492,0),0)))</f>
        <v>0</v>
      </c>
      <c r="F418" s="138" t="str">
        <f t="shared" ca="1" si="20"/>
        <v/>
      </c>
      <c r="G418" s="41">
        <f ca="1">IF(ISERROR(OFFSET('HARGA SATUAN'!$I$6,MATCH(C418,'HARGA SATUAN'!$C$7:$C$1492,0),0)),"",OFFSET('HARGA SATUAN'!$I$6,MATCH(C418,'HARGA SATUAN'!$C$7:$C$1492,0),0))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SATUAN'!$C$7:$C$1492,0),0)),"",OFFSET('HARGA SATUAN'!$D$6,MATCH(C419,'HARGA SATUAN'!$C$7:$C$1492,0),0))</f>
        <v/>
      </c>
      <c r="E419" s="101">
        <f ca="1">IF(B419="+","Unit",IF(ISERROR(OFFSET('HARGA SATUAN'!$E$6,MATCH(C419,'HARGA SATUAN'!$C$7:$C$1492,0),0)),"",OFFSET('HARGA SATUAN'!$E$6,MATCH(C419,'HARGA SATUAN'!$C$7:$C$1492,0),0)))</f>
        <v>0</v>
      </c>
      <c r="F419" s="138" t="str">
        <f t="shared" ca="1" si="20"/>
        <v/>
      </c>
      <c r="G419" s="41">
        <f ca="1">IF(ISERROR(OFFSET('HARGA SATUAN'!$I$6,MATCH(C419,'HARGA SATUAN'!$C$7:$C$1492,0),0)),"",OFFSET('HARGA SATUAN'!$I$6,MATCH(C419,'HARGA SATUAN'!$C$7:$C$1492,0),0))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SATUAN'!$C$7:$C$1492,0),0)),"",OFFSET('HARGA SATUAN'!$D$6,MATCH(C420,'HARGA SATUAN'!$C$7:$C$1492,0),0))</f>
        <v/>
      </c>
      <c r="E420" s="101">
        <f ca="1">IF(B420="+","Unit",IF(ISERROR(OFFSET('HARGA SATUAN'!$E$6,MATCH(C420,'HARGA SATUAN'!$C$7:$C$1492,0),0)),"",OFFSET('HARGA SATUAN'!$E$6,MATCH(C420,'HARGA SATUAN'!$C$7:$C$1492,0),0)))</f>
        <v>0</v>
      </c>
      <c r="F420" s="138" t="str">
        <f t="shared" ca="1" si="20"/>
        <v/>
      </c>
      <c r="G420" s="41">
        <f ca="1">IF(ISERROR(OFFSET('HARGA SATUAN'!$I$6,MATCH(C420,'HARGA SATUAN'!$C$7:$C$1492,0),0)),"",OFFSET('HARGA SATUAN'!$I$6,MATCH(C420,'HARGA SATUAN'!$C$7:$C$1492,0),0))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SATUAN'!$C$7:$C$1492,0),0)),"",OFFSET('HARGA SATUAN'!$D$6,MATCH(C421,'HARGA SATUAN'!$C$7:$C$1492,0),0))</f>
        <v/>
      </c>
      <c r="E421" s="101">
        <f ca="1">IF(B421="+","Unit",IF(ISERROR(OFFSET('HARGA SATUAN'!$E$6,MATCH(C421,'HARGA SATUAN'!$C$7:$C$1492,0),0)),"",OFFSET('HARGA SATUAN'!$E$6,MATCH(C421,'HARGA SATUAN'!$C$7:$C$1492,0),0)))</f>
        <v>0</v>
      </c>
      <c r="F421" s="138" t="str">
        <f t="shared" ca="1" si="20"/>
        <v/>
      </c>
      <c r="G421" s="41">
        <f ca="1">IF(ISERROR(OFFSET('HARGA SATUAN'!$I$6,MATCH(C421,'HARGA SATUAN'!$C$7:$C$1492,0),0)),"",OFFSET('HARGA SATUAN'!$I$6,MATCH(C421,'HARGA SATUAN'!$C$7:$C$1492,0),0))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SATUAN'!$C$7:$C$1492,0),0)),"",OFFSET('HARGA SATUAN'!$D$6,MATCH(C422,'HARGA SATUAN'!$C$7:$C$1492,0),0))</f>
        <v/>
      </c>
      <c r="E422" s="101">
        <f ca="1">IF(B422="+","Unit",IF(ISERROR(OFFSET('HARGA SATUAN'!$E$6,MATCH(C422,'HARGA SATUAN'!$C$7:$C$1492,0),0)),"",OFFSET('HARGA SATUAN'!$E$6,MATCH(C422,'HARGA SATUAN'!$C$7:$C$1492,0),0)))</f>
        <v>0</v>
      </c>
      <c r="F422" s="138" t="str">
        <f t="shared" ca="1" si="20"/>
        <v/>
      </c>
      <c r="G422" s="41">
        <f ca="1">IF(ISERROR(OFFSET('HARGA SATUAN'!$I$6,MATCH(C422,'HARGA SATUAN'!$C$7:$C$1492,0),0)),"",OFFSET('HARGA SATUAN'!$I$6,MATCH(C422,'HARGA SATUAN'!$C$7:$C$1492,0),0))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SATUAN'!$C$7:$C$1492,0),0)),"",OFFSET('HARGA SATUAN'!$D$6,MATCH(C423,'HARGA SATUAN'!$C$7:$C$1492,0),0))</f>
        <v/>
      </c>
      <c r="E423" s="101">
        <f ca="1">IF(B423="+","Unit",IF(ISERROR(OFFSET('HARGA SATUAN'!$E$6,MATCH(C423,'HARGA SATUAN'!$C$7:$C$1492,0),0)),"",OFFSET('HARGA SATUAN'!$E$6,MATCH(C423,'HARGA SATUAN'!$C$7:$C$1492,0),0)))</f>
        <v>0</v>
      </c>
      <c r="F423" s="138" t="str">
        <f t="shared" ca="1" si="20"/>
        <v/>
      </c>
      <c r="G423" s="41">
        <f ca="1">IF(ISERROR(OFFSET('HARGA SATUAN'!$I$6,MATCH(C423,'HARGA SATUAN'!$C$7:$C$1492,0),0)),"",OFFSET('HARGA SATUAN'!$I$6,MATCH(C423,'HARGA SATUAN'!$C$7:$C$1492,0),0))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SATUAN'!$C$7:$C$1492,0),0)),"",OFFSET('HARGA SATUAN'!$D$6,MATCH(C424,'HARGA SATUAN'!$C$7:$C$1492,0),0))</f>
        <v/>
      </c>
      <c r="E424" s="101">
        <f ca="1">IF(B424="+","Unit",IF(ISERROR(OFFSET('HARGA SATUAN'!$E$6,MATCH(C424,'HARGA SATUAN'!$C$7:$C$1492,0),0)),"",OFFSET('HARGA SATUAN'!$E$6,MATCH(C424,'HARGA SATUAN'!$C$7:$C$1492,0),0)))</f>
        <v>0</v>
      </c>
      <c r="F424" s="138" t="str">
        <f t="shared" ca="1" si="20"/>
        <v/>
      </c>
      <c r="G424" s="41">
        <f ca="1">IF(ISERROR(OFFSET('HARGA SATUAN'!$I$6,MATCH(C424,'HARGA SATUAN'!$C$7:$C$1492,0),0)),"",OFFSET('HARGA SATUAN'!$I$6,MATCH(C424,'HARGA SATUAN'!$C$7:$C$1492,0),0))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SATUAN'!$C$7:$C$1492,0),0)),"",OFFSET('HARGA SATUAN'!$D$6,MATCH(C425,'HARGA SATUAN'!$C$7:$C$1492,0),0))</f>
        <v/>
      </c>
      <c r="E425" s="101">
        <f ca="1">IF(B425="+","Unit",IF(ISERROR(OFFSET('HARGA SATUAN'!$E$6,MATCH(C425,'HARGA SATUAN'!$C$7:$C$1492,0),0)),"",OFFSET('HARGA SATUAN'!$E$6,MATCH(C425,'HARGA SATUAN'!$C$7:$C$1492,0),0)))</f>
        <v>0</v>
      </c>
      <c r="F425" s="138" t="str">
        <f t="shared" ca="1" si="20"/>
        <v/>
      </c>
      <c r="G425" s="41">
        <f ca="1">IF(ISERROR(OFFSET('HARGA SATUAN'!$I$6,MATCH(C425,'HARGA SATUAN'!$C$7:$C$1492,0),0)),"",OFFSET('HARGA SATUAN'!$I$6,MATCH(C425,'HARGA SATUAN'!$C$7:$C$1492,0),0))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SATUAN'!$C$7:$C$1492,0),0)),"",OFFSET('HARGA SATUAN'!$D$6,MATCH(C426,'HARGA SATUAN'!$C$7:$C$1492,0),0))</f>
        <v/>
      </c>
      <c r="E426" s="101">
        <f ca="1">IF(B426="+","Unit",IF(ISERROR(OFFSET('HARGA SATUAN'!$E$6,MATCH(C426,'HARGA SATUAN'!$C$7:$C$1492,0),0)),"",OFFSET('HARGA SATUAN'!$E$6,MATCH(C426,'HARGA SATUAN'!$C$7:$C$1492,0),0)))</f>
        <v>0</v>
      </c>
      <c r="F426" s="138" t="str">
        <f t="shared" ca="1" si="20"/>
        <v/>
      </c>
      <c r="G426" s="41">
        <f ca="1">IF(ISERROR(OFFSET('HARGA SATUAN'!$I$6,MATCH(C426,'HARGA SATUAN'!$C$7:$C$1492,0),0)),"",OFFSET('HARGA SATUAN'!$I$6,MATCH(C426,'HARGA SATUAN'!$C$7:$C$1492,0),0))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SATUAN'!$C$7:$C$1492,0),0)),"",OFFSET('HARGA SATUAN'!$D$6,MATCH(C427,'HARGA SATUAN'!$C$7:$C$1492,0),0))</f>
        <v/>
      </c>
      <c r="E427" s="101">
        <f ca="1">IF(B427="+","Unit",IF(ISERROR(OFFSET('HARGA SATUAN'!$E$6,MATCH(C427,'HARGA SATUAN'!$C$7:$C$1492,0),0)),"",OFFSET('HARGA SATUAN'!$E$6,MATCH(C427,'HARGA SATUAN'!$C$7:$C$1492,0),0)))</f>
        <v>0</v>
      </c>
      <c r="F427" s="138" t="str">
        <f t="shared" ca="1" si="20"/>
        <v/>
      </c>
      <c r="G427" s="41">
        <f ca="1">IF(ISERROR(OFFSET('HARGA SATUAN'!$I$6,MATCH(C427,'HARGA SATUAN'!$C$7:$C$1492,0),0)),"",OFFSET('HARGA SATUAN'!$I$6,MATCH(C427,'HARGA SATUAN'!$C$7:$C$1492,0),0))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SATUAN'!$C$7:$C$1492,0),0)),"",OFFSET('HARGA SATUAN'!$D$6,MATCH(C428,'HARGA SATUAN'!$C$7:$C$1492,0),0))</f>
        <v/>
      </c>
      <c r="E428" s="101">
        <f ca="1">IF(B428="+","Unit",IF(ISERROR(OFFSET('HARGA SATUAN'!$E$6,MATCH(C428,'HARGA SATUAN'!$C$7:$C$1492,0),0)),"",OFFSET('HARGA SATUAN'!$E$6,MATCH(C428,'HARGA SATUAN'!$C$7:$C$1492,0),0)))</f>
        <v>0</v>
      </c>
      <c r="F428" s="138" t="str">
        <f t="shared" ca="1" si="20"/>
        <v/>
      </c>
      <c r="G428" s="41">
        <f ca="1">IF(ISERROR(OFFSET('HARGA SATUAN'!$I$6,MATCH(C428,'HARGA SATUAN'!$C$7:$C$1492,0),0)),"",OFFSET('HARGA SATUAN'!$I$6,MATCH(C428,'HARGA SATUAN'!$C$7:$C$1492,0),0))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SATUAN'!$C$7:$C$1492,0),0)),"",OFFSET('HARGA SATUAN'!$D$6,MATCH(C429,'HARGA SATUAN'!$C$7:$C$1492,0),0))</f>
        <v/>
      </c>
      <c r="E429" s="101">
        <f ca="1">IF(B429="+","Unit",IF(ISERROR(OFFSET('HARGA SATUAN'!$E$6,MATCH(C429,'HARGA SATUAN'!$C$7:$C$1492,0),0)),"",OFFSET('HARGA SATUAN'!$E$6,MATCH(C429,'HARGA SATUAN'!$C$7:$C$1492,0),0)))</f>
        <v>0</v>
      </c>
      <c r="F429" s="138" t="str">
        <f t="shared" ca="1" si="20"/>
        <v/>
      </c>
      <c r="G429" s="41">
        <f ca="1">IF(ISERROR(OFFSET('HARGA SATUAN'!$I$6,MATCH(C429,'HARGA SATUAN'!$C$7:$C$1492,0),0)),"",OFFSET('HARGA SATUAN'!$I$6,MATCH(C429,'HARGA SATUAN'!$C$7:$C$1492,0),0))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SATUAN'!$C$7:$C$1492,0),0)),"",OFFSET('HARGA SATUAN'!$D$6,MATCH(C430,'HARGA SATUAN'!$C$7:$C$1492,0),0))</f>
        <v/>
      </c>
      <c r="E430" s="101">
        <f ca="1">IF(B430="+","Unit",IF(ISERROR(OFFSET('HARGA SATUAN'!$E$6,MATCH(C430,'HARGA SATUAN'!$C$7:$C$1492,0),0)),"",OFFSET('HARGA SATUAN'!$E$6,MATCH(C430,'HARGA SATUAN'!$C$7:$C$1492,0),0)))</f>
        <v>0</v>
      </c>
      <c r="F430" s="138" t="str">
        <f t="shared" ca="1" si="20"/>
        <v/>
      </c>
      <c r="G430" s="41">
        <f ca="1">IF(ISERROR(OFFSET('HARGA SATUAN'!$I$6,MATCH(C430,'HARGA SATUAN'!$C$7:$C$1492,0),0)),"",OFFSET('HARGA SATUAN'!$I$6,MATCH(C430,'HARGA SATUAN'!$C$7:$C$1492,0),0))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SATUAN'!$C$7:$C$1492,0),0)),"",OFFSET('HARGA SATUAN'!$D$6,MATCH(C431,'HARGA SATUAN'!$C$7:$C$1492,0),0))</f>
        <v/>
      </c>
      <c r="E431" s="101">
        <f ca="1">IF(B431="+","Unit",IF(ISERROR(OFFSET('HARGA SATUAN'!$E$6,MATCH(C431,'HARGA SATUAN'!$C$7:$C$1492,0),0)),"",OFFSET('HARGA SATUAN'!$E$6,MATCH(C431,'HARGA SATUAN'!$C$7:$C$1492,0),0)))</f>
        <v>0</v>
      </c>
      <c r="F431" s="138" t="str">
        <f t="shared" ca="1" si="20"/>
        <v/>
      </c>
      <c r="G431" s="41">
        <f ca="1">IF(ISERROR(OFFSET('HARGA SATUAN'!$I$6,MATCH(C431,'HARGA SATUAN'!$C$7:$C$1492,0),0)),"",OFFSET('HARGA SATUAN'!$I$6,MATCH(C431,'HARGA SATUAN'!$C$7:$C$1492,0),0))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SATUAN'!$C$7:$C$1492,0),0)),"",OFFSET('HARGA SATUAN'!$D$6,MATCH(C432,'HARGA SATUAN'!$C$7:$C$1492,0),0))</f>
        <v/>
      </c>
      <c r="E432" s="101">
        <f ca="1">IF(B432="+","Unit",IF(ISERROR(OFFSET('HARGA SATUAN'!$E$6,MATCH(C432,'HARGA SATUAN'!$C$7:$C$1492,0),0)),"",OFFSET('HARGA SATUAN'!$E$6,MATCH(C432,'HARGA SATUAN'!$C$7:$C$1492,0),0)))</f>
        <v>0</v>
      </c>
      <c r="F432" s="138" t="str">
        <f t="shared" ca="1" si="20"/>
        <v/>
      </c>
      <c r="G432" s="41">
        <f ca="1">IF(ISERROR(OFFSET('HARGA SATUAN'!$I$6,MATCH(C432,'HARGA SATUAN'!$C$7:$C$1492,0),0)),"",OFFSET('HARGA SATUAN'!$I$6,MATCH(C432,'HARGA SATUAN'!$C$7:$C$1492,0),0))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SATUAN'!$C$7:$C$1492,0),0)),"",OFFSET('HARGA SATUAN'!$D$6,MATCH(C433,'HARGA SATUAN'!$C$7:$C$1492,0),0))</f>
        <v/>
      </c>
      <c r="E433" s="101">
        <f ca="1">IF(B433="+","Unit",IF(ISERROR(OFFSET('HARGA SATUAN'!$E$6,MATCH(C433,'HARGA SATUAN'!$C$7:$C$1492,0),0)),"",OFFSET('HARGA SATUAN'!$E$6,MATCH(C433,'HARGA SATUAN'!$C$7:$C$1492,0),0)))</f>
        <v>0</v>
      </c>
      <c r="F433" s="138" t="str">
        <f t="shared" ca="1" si="20"/>
        <v/>
      </c>
      <c r="G433" s="41">
        <f ca="1">IF(ISERROR(OFFSET('HARGA SATUAN'!$I$6,MATCH(C433,'HARGA SATUAN'!$C$7:$C$1492,0),0)),"",OFFSET('HARGA SATUAN'!$I$6,MATCH(C433,'HARGA SATUAN'!$C$7:$C$1492,0),0))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SATUAN'!$C$7:$C$1492,0),0)),"",OFFSET('HARGA SATUAN'!$D$6,MATCH(C434,'HARGA SATUAN'!$C$7:$C$1492,0),0))</f>
        <v/>
      </c>
      <c r="E434" s="101">
        <f ca="1">IF(B434="+","Unit",IF(ISERROR(OFFSET('HARGA SATUAN'!$E$6,MATCH(C434,'HARGA SATUAN'!$C$7:$C$1492,0),0)),"",OFFSET('HARGA SATUAN'!$E$6,MATCH(C434,'HARGA SATUAN'!$C$7:$C$1492,0),0)))</f>
        <v>0</v>
      </c>
      <c r="F434" s="138" t="str">
        <f t="shared" ca="1" si="20"/>
        <v/>
      </c>
      <c r="G434" s="41">
        <f ca="1">IF(ISERROR(OFFSET('HARGA SATUAN'!$I$6,MATCH(C434,'HARGA SATUAN'!$C$7:$C$1492,0),0)),"",OFFSET('HARGA SATUAN'!$I$6,MATCH(C434,'HARGA SATUAN'!$C$7:$C$1492,0),0))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SATUAN'!$C$7:$C$1492,0),0)),"",OFFSET('HARGA SATUAN'!$D$6,MATCH(C435,'HARGA SATUAN'!$C$7:$C$1492,0),0))</f>
        <v/>
      </c>
      <c r="E435" s="101">
        <f ca="1">IF(B435="+","Unit",IF(ISERROR(OFFSET('HARGA SATUAN'!$E$6,MATCH(C435,'HARGA SATUAN'!$C$7:$C$1492,0),0)),"",OFFSET('HARGA SATUAN'!$E$6,MATCH(C435,'HARGA SATUAN'!$C$7:$C$1492,0),0)))</f>
        <v>0</v>
      </c>
      <c r="F435" s="138" t="str">
        <f t="shared" ca="1" si="20"/>
        <v/>
      </c>
      <c r="G435" s="41">
        <f ca="1">IF(ISERROR(OFFSET('HARGA SATUAN'!$I$6,MATCH(C435,'HARGA SATUAN'!$C$7:$C$1492,0),0)),"",OFFSET('HARGA SATUAN'!$I$6,MATCH(C435,'HARGA SATUAN'!$C$7:$C$1492,0),0))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SATUAN'!$C$7:$C$1492,0),0)),"",OFFSET('HARGA SATUAN'!$D$6,MATCH(C436,'HARGA SATUAN'!$C$7:$C$1492,0),0))</f>
        <v/>
      </c>
      <c r="E436" s="101">
        <f ca="1">IF(B436="+","Unit",IF(ISERROR(OFFSET('HARGA SATUAN'!$E$6,MATCH(C436,'HARGA SATUAN'!$C$7:$C$1492,0),0)),"",OFFSET('HARGA SATUAN'!$E$6,MATCH(C436,'HARGA SATUAN'!$C$7:$C$1492,0),0)))</f>
        <v>0</v>
      </c>
      <c r="F436" s="138" t="str">
        <f t="shared" ca="1" si="20"/>
        <v/>
      </c>
      <c r="G436" s="41">
        <f ca="1">IF(ISERROR(OFFSET('HARGA SATUAN'!$I$6,MATCH(C436,'HARGA SATUAN'!$C$7:$C$1492,0),0)),"",OFFSET('HARGA SATUAN'!$I$6,MATCH(C436,'HARGA SATUAN'!$C$7:$C$1492,0),0))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SATUAN'!$C$7:$C$1492,0),0)),"",OFFSET('HARGA SATUAN'!$D$6,MATCH(C437,'HARGA SATUAN'!$C$7:$C$1492,0),0))</f>
        <v/>
      </c>
      <c r="E437" s="101">
        <f ca="1">IF(B437="+","Unit",IF(ISERROR(OFFSET('HARGA SATUAN'!$E$6,MATCH(C437,'HARGA SATUAN'!$C$7:$C$1492,0),0)),"",OFFSET('HARGA SATUAN'!$E$6,MATCH(C437,'HARGA SATUAN'!$C$7:$C$1492,0),0)))</f>
        <v>0</v>
      </c>
      <c r="F437" s="138" t="str">
        <f t="shared" ca="1" si="20"/>
        <v/>
      </c>
      <c r="G437" s="41">
        <f ca="1">IF(ISERROR(OFFSET('HARGA SATUAN'!$I$6,MATCH(C437,'HARGA SATUAN'!$C$7:$C$1492,0),0)),"",OFFSET('HARGA SATUAN'!$I$6,MATCH(C437,'HARGA SATUAN'!$C$7:$C$1492,0),0))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SATUAN'!$C$7:$C$1492,0),0)),"",OFFSET('HARGA SATUAN'!$D$6,MATCH(C438,'HARGA SATUAN'!$C$7:$C$1492,0),0))</f>
        <v/>
      </c>
      <c r="E438" s="101">
        <f ca="1">IF(B438="+","Unit",IF(ISERROR(OFFSET('HARGA SATUAN'!$E$6,MATCH(C438,'HARGA SATUAN'!$C$7:$C$1492,0),0)),"",OFFSET('HARGA SATUAN'!$E$6,MATCH(C438,'HARGA SATUAN'!$C$7:$C$1492,0),0)))</f>
        <v>0</v>
      </c>
      <c r="F438" s="138" t="str">
        <f t="shared" ca="1" si="20"/>
        <v/>
      </c>
      <c r="G438" s="41">
        <f ca="1">IF(ISERROR(OFFSET('HARGA SATUAN'!$I$6,MATCH(C438,'HARGA SATUAN'!$C$7:$C$1492,0),0)),"",OFFSET('HARGA SATUAN'!$I$6,MATCH(C438,'HARGA SATUAN'!$C$7:$C$1492,0),0))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SATUAN'!$C$7:$C$1492,0),0)),"",OFFSET('HARGA SATUAN'!$D$6,MATCH(C439,'HARGA SATUAN'!$C$7:$C$1492,0),0))</f>
        <v/>
      </c>
      <c r="E439" s="101">
        <f ca="1">IF(B439="+","Unit",IF(ISERROR(OFFSET('HARGA SATUAN'!$E$6,MATCH(C439,'HARGA SATUAN'!$C$7:$C$1492,0),0)),"",OFFSET('HARGA SATUAN'!$E$6,MATCH(C439,'HARGA SATUAN'!$C$7:$C$1492,0),0)))</f>
        <v>0</v>
      </c>
      <c r="F439" s="138" t="str">
        <f t="shared" ca="1" si="20"/>
        <v/>
      </c>
      <c r="G439" s="41">
        <f ca="1">IF(ISERROR(OFFSET('HARGA SATUAN'!$I$6,MATCH(C439,'HARGA SATUAN'!$C$7:$C$1492,0),0)),"",OFFSET('HARGA SATUAN'!$I$6,MATCH(C439,'HARGA SATUAN'!$C$7:$C$1492,0),0))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SATUAN'!$C$7:$C$1492,0),0)),"",OFFSET('HARGA SATUAN'!$D$6,MATCH(C440,'HARGA SATUAN'!$C$7:$C$1492,0),0))</f>
        <v/>
      </c>
      <c r="E440" s="101">
        <f ca="1">IF(B440="+","Unit",IF(ISERROR(OFFSET('HARGA SATUAN'!$E$6,MATCH(C440,'HARGA SATUAN'!$C$7:$C$1492,0),0)),"",OFFSET('HARGA SATUAN'!$E$6,MATCH(C440,'HARGA SATUAN'!$C$7:$C$1492,0),0)))</f>
        <v>0</v>
      </c>
      <c r="F440" s="138" t="str">
        <f t="shared" ca="1" si="20"/>
        <v/>
      </c>
      <c r="G440" s="41">
        <f ca="1">IF(ISERROR(OFFSET('HARGA SATUAN'!$I$6,MATCH(C440,'HARGA SATUAN'!$C$7:$C$1492,0),0)),"",OFFSET('HARGA SATUAN'!$I$6,MATCH(C440,'HARGA SATUAN'!$C$7:$C$1492,0),0))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SATUAN'!$C$7:$C$1492,0),0)),"",OFFSET('HARGA SATUAN'!$D$6,MATCH(C441,'HARGA SATUAN'!$C$7:$C$1492,0),0))</f>
        <v/>
      </c>
      <c r="E441" s="101">
        <f ca="1">IF(B441="+","Unit",IF(ISERROR(OFFSET('HARGA SATUAN'!$E$6,MATCH(C441,'HARGA SATUAN'!$C$7:$C$1492,0),0)),"",OFFSET('HARGA SATUAN'!$E$6,MATCH(C441,'HARGA SATUAN'!$C$7:$C$1492,0),0)))</f>
        <v>0</v>
      </c>
      <c r="F441" s="138" t="str">
        <f t="shared" ca="1" si="20"/>
        <v/>
      </c>
      <c r="G441" s="41">
        <f ca="1">IF(ISERROR(OFFSET('HARGA SATUAN'!$I$6,MATCH(C441,'HARGA SATUAN'!$C$7:$C$1492,0),0)),"",OFFSET('HARGA SATUAN'!$I$6,MATCH(C441,'HARGA SATUAN'!$C$7:$C$1492,0),0))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SATUAN'!$C$7:$C$1492,0),0)),"",OFFSET('HARGA SATUAN'!$D$6,MATCH(C442,'HARGA SATUAN'!$C$7:$C$1492,0),0))</f>
        <v/>
      </c>
      <c r="E442" s="101">
        <f ca="1">IF(B442="+","Unit",IF(ISERROR(OFFSET('HARGA SATUAN'!$E$6,MATCH(C442,'HARGA SATUAN'!$C$7:$C$1492,0),0)),"",OFFSET('HARGA SATUAN'!$E$6,MATCH(C442,'HARGA SATUAN'!$C$7:$C$1492,0),0)))</f>
        <v>0</v>
      </c>
      <c r="F442" s="138" t="str">
        <f t="shared" ca="1" si="20"/>
        <v/>
      </c>
      <c r="G442" s="41">
        <f ca="1">IF(ISERROR(OFFSET('HARGA SATUAN'!$I$6,MATCH(C442,'HARGA SATUAN'!$C$7:$C$1492,0),0)),"",OFFSET('HARGA SATUAN'!$I$6,MATCH(C442,'HARGA SATUAN'!$C$7:$C$1492,0),0))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SATUAN'!$C$7:$C$1492,0),0)),"",OFFSET('HARGA SATUAN'!$D$6,MATCH(C443,'HARGA SATUAN'!$C$7:$C$1492,0),0))</f>
        <v/>
      </c>
      <c r="E443" s="101">
        <f ca="1">IF(B443="+","Unit",IF(ISERROR(OFFSET('HARGA SATUAN'!$E$6,MATCH(C443,'HARGA SATUAN'!$C$7:$C$1492,0),0)),"",OFFSET('HARGA SATUAN'!$E$6,MATCH(C443,'HARGA SATUAN'!$C$7:$C$1492,0),0)))</f>
        <v>0</v>
      </c>
      <c r="F443" s="138" t="str">
        <f t="shared" ca="1" si="20"/>
        <v/>
      </c>
      <c r="G443" s="41">
        <f ca="1">IF(ISERROR(OFFSET('HARGA SATUAN'!$I$6,MATCH(C443,'HARGA SATUAN'!$C$7:$C$1492,0),0)),"",OFFSET('HARGA SATUAN'!$I$6,MATCH(C443,'HARGA SATUAN'!$C$7:$C$1492,0),0))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SATUAN'!$C$7:$C$1492,0),0)),"",OFFSET('HARGA SATUAN'!$D$6,MATCH(C444,'HARGA SATUAN'!$C$7:$C$1492,0),0))</f>
        <v/>
      </c>
      <c r="E444" s="101">
        <f ca="1">IF(B444="+","Unit",IF(ISERROR(OFFSET('HARGA SATUAN'!$E$6,MATCH(C444,'HARGA SATUAN'!$C$7:$C$1492,0),0)),"",OFFSET('HARGA SATUAN'!$E$6,MATCH(C444,'HARGA SATUAN'!$C$7:$C$1492,0),0)))</f>
        <v>0</v>
      </c>
      <c r="F444" s="138" t="str">
        <f t="shared" ca="1" si="20"/>
        <v/>
      </c>
      <c r="G444" s="41">
        <f ca="1">IF(ISERROR(OFFSET('HARGA SATUAN'!$I$6,MATCH(C444,'HARGA SATUAN'!$C$7:$C$1492,0),0)),"",OFFSET('HARGA SATUAN'!$I$6,MATCH(C444,'HARGA SATUAN'!$C$7:$C$1492,0),0))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SATUAN'!$C$7:$C$1492,0),0)),"",OFFSET('HARGA SATUAN'!$D$6,MATCH(C445,'HARGA SATUAN'!$C$7:$C$1492,0),0))</f>
        <v/>
      </c>
      <c r="E445" s="101">
        <f ca="1">IF(B445="+","Unit",IF(ISERROR(OFFSET('HARGA SATUAN'!$E$6,MATCH(C445,'HARGA SATUAN'!$C$7:$C$1492,0),0)),"",OFFSET('HARGA SATUAN'!$E$6,MATCH(C445,'HARGA SATUAN'!$C$7:$C$1492,0),0)))</f>
        <v>0</v>
      </c>
      <c r="F445" s="138" t="str">
        <f t="shared" ca="1" si="20"/>
        <v/>
      </c>
      <c r="G445" s="41">
        <f ca="1">IF(ISERROR(OFFSET('HARGA SATUAN'!$I$6,MATCH(C445,'HARGA SATUAN'!$C$7:$C$1492,0),0)),"",OFFSET('HARGA SATUAN'!$I$6,MATCH(C445,'HARGA SATUAN'!$C$7:$C$1492,0),0))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SATUAN'!$C$7:$C$1492,0),0)),"",OFFSET('HARGA SATUAN'!$D$6,MATCH(C446,'HARGA SATUAN'!$C$7:$C$1492,0),0))</f>
        <v/>
      </c>
      <c r="E446" s="101">
        <f ca="1">IF(B446="+","Unit",IF(ISERROR(OFFSET('HARGA SATUAN'!$E$6,MATCH(C446,'HARGA SATUAN'!$C$7:$C$1492,0),0)),"",OFFSET('HARGA SATUAN'!$E$6,MATCH(C446,'HARGA SATUAN'!$C$7:$C$1492,0),0)))</f>
        <v>0</v>
      </c>
      <c r="F446" s="138" t="str">
        <f t="shared" ca="1" si="20"/>
        <v/>
      </c>
      <c r="G446" s="41">
        <f ca="1">IF(ISERROR(OFFSET('HARGA SATUAN'!$I$6,MATCH(C446,'HARGA SATUAN'!$C$7:$C$1492,0),0)),"",OFFSET('HARGA SATUAN'!$I$6,MATCH(C446,'HARGA SATUAN'!$C$7:$C$1492,0),0))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SATUAN'!$C$7:$C$1492,0),0)),"",OFFSET('HARGA SATUAN'!$D$6,MATCH(C447,'HARGA SATUAN'!$C$7:$C$1492,0),0))</f>
        <v/>
      </c>
      <c r="E447" s="101">
        <f ca="1">IF(B447="+","Unit",IF(ISERROR(OFFSET('HARGA SATUAN'!$E$6,MATCH(C447,'HARGA SATUAN'!$C$7:$C$1492,0),0)),"",OFFSET('HARGA SATUAN'!$E$6,MATCH(C447,'HARGA SATUAN'!$C$7:$C$1492,0),0)))</f>
        <v>0</v>
      </c>
      <c r="F447" s="138" t="str">
        <f t="shared" ca="1" si="20"/>
        <v/>
      </c>
      <c r="G447" s="41">
        <f ca="1">IF(ISERROR(OFFSET('HARGA SATUAN'!$I$6,MATCH(C447,'HARGA SATUAN'!$C$7:$C$1492,0),0)),"",OFFSET('HARGA SATUAN'!$I$6,MATCH(C447,'HARGA SATUAN'!$C$7:$C$1492,0),0))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SATUAN'!$C$7:$C$1492,0),0)),"",OFFSET('HARGA SATUAN'!$D$6,MATCH(C448,'HARGA SATUAN'!$C$7:$C$1492,0),0))</f>
        <v/>
      </c>
      <c r="E448" s="101">
        <f ca="1">IF(B448="+","Unit",IF(ISERROR(OFFSET('HARGA SATUAN'!$E$6,MATCH(C448,'HARGA SATUAN'!$C$7:$C$1492,0),0)),"",OFFSET('HARGA SATUAN'!$E$6,MATCH(C448,'HARGA SATUAN'!$C$7:$C$1492,0),0)))</f>
        <v>0</v>
      </c>
      <c r="F448" s="138" t="str">
        <f t="shared" ca="1" si="20"/>
        <v/>
      </c>
      <c r="G448" s="41">
        <f ca="1">IF(ISERROR(OFFSET('HARGA SATUAN'!$I$6,MATCH(C448,'HARGA SATUAN'!$C$7:$C$1492,0),0)),"",OFFSET('HARGA SATUAN'!$I$6,MATCH(C448,'HARGA SATUAN'!$C$7:$C$1492,0),0))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SATUAN'!$C$7:$C$1492,0),0)),"",OFFSET('HARGA SATUAN'!$D$6,MATCH(C449,'HARGA SATUAN'!$C$7:$C$1492,0),0))</f>
        <v/>
      </c>
      <c r="E449" s="101">
        <f ca="1">IF(B449="+","Unit",IF(ISERROR(OFFSET('HARGA SATUAN'!$E$6,MATCH(C449,'HARGA SATUAN'!$C$7:$C$1492,0),0)),"",OFFSET('HARGA SATUAN'!$E$6,MATCH(C449,'HARGA SATUAN'!$C$7:$C$1492,0),0)))</f>
        <v>0</v>
      </c>
      <c r="F449" s="138" t="str">
        <f t="shared" ca="1" si="20"/>
        <v/>
      </c>
      <c r="G449" s="41">
        <f ca="1">IF(ISERROR(OFFSET('HARGA SATUAN'!$I$6,MATCH(C449,'HARGA SATUAN'!$C$7:$C$1492,0),0)),"",OFFSET('HARGA SATUAN'!$I$6,MATCH(C449,'HARGA SATUAN'!$C$7:$C$1492,0),0))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SATUAN'!$C$7:$C$1492,0),0)),"",OFFSET('HARGA SATUAN'!$D$6,MATCH(C450,'HARGA SATUAN'!$C$7:$C$1492,0),0))</f>
        <v/>
      </c>
      <c r="E450" s="101">
        <f ca="1">IF(B450="+","Unit",IF(ISERROR(OFFSET('HARGA SATUAN'!$E$6,MATCH(C450,'HARGA SATUAN'!$C$7:$C$1492,0),0)),"",OFFSET('HARGA SATUAN'!$E$6,MATCH(C450,'HARGA SATUAN'!$C$7:$C$1492,0),0)))</f>
        <v>0</v>
      </c>
      <c r="F450" s="138" t="str">
        <f t="shared" ca="1" si="20"/>
        <v/>
      </c>
      <c r="G450" s="41">
        <f ca="1">IF(ISERROR(OFFSET('HARGA SATUAN'!$I$6,MATCH(C450,'HARGA SATUAN'!$C$7:$C$1492,0),0)),"",OFFSET('HARGA SATUAN'!$I$6,MATCH(C450,'HARGA SATUAN'!$C$7:$C$1492,0),0))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SATUAN'!$C$7:$C$1492,0),0)),"",OFFSET('HARGA SATUAN'!$D$6,MATCH(C451,'HARGA SATUAN'!$C$7:$C$1492,0),0))</f>
        <v/>
      </c>
      <c r="E451" s="101">
        <f ca="1">IF(B451="+","Unit",IF(ISERROR(OFFSET('HARGA SATUAN'!$E$6,MATCH(C451,'HARGA SATUAN'!$C$7:$C$1492,0),0)),"",OFFSET('HARGA SATUAN'!$E$6,MATCH(C451,'HARGA SATUAN'!$C$7:$C$1492,0),0)))</f>
        <v>0</v>
      </c>
      <c r="F451" s="138" t="str">
        <f t="shared" ca="1" si="20"/>
        <v/>
      </c>
      <c r="G451" s="41">
        <f ca="1">IF(ISERROR(OFFSET('HARGA SATUAN'!$I$6,MATCH(C451,'HARGA SATUAN'!$C$7:$C$1492,0),0)),"",OFFSET('HARGA SATUAN'!$I$6,MATCH(C451,'HARGA SATUAN'!$C$7:$C$1492,0),0))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SATUAN'!$C$7:$C$1492,0),0)),"",OFFSET('HARGA SATUAN'!$D$6,MATCH(C452,'HARGA SATUAN'!$C$7:$C$1492,0),0))</f>
        <v/>
      </c>
      <c r="E452" s="101">
        <f ca="1">IF(B452="+","Unit",IF(ISERROR(OFFSET('HARGA SATUAN'!$E$6,MATCH(C452,'HARGA SATUAN'!$C$7:$C$1492,0),0)),"",OFFSET('HARGA SATUAN'!$E$6,MATCH(C452,'HARGA SATUAN'!$C$7:$C$1492,0),0)))</f>
        <v>0</v>
      </c>
      <c r="F452" s="138" t="str">
        <f t="shared" ca="1" si="20"/>
        <v/>
      </c>
      <c r="G452" s="41">
        <f ca="1">IF(ISERROR(OFFSET('HARGA SATUAN'!$I$6,MATCH(C452,'HARGA SATUAN'!$C$7:$C$1492,0),0)),"",OFFSET('HARGA SATUAN'!$I$6,MATCH(C452,'HARGA SATUAN'!$C$7:$C$1492,0),0))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SATUAN'!$C$7:$C$1492,0),0)),"",OFFSET('HARGA SATUAN'!$D$6,MATCH(C453,'HARGA SATUAN'!$C$7:$C$1492,0),0))</f>
        <v/>
      </c>
      <c r="E453" s="101">
        <f ca="1">IF(B453="+","Unit",IF(ISERROR(OFFSET('HARGA SATUAN'!$E$6,MATCH(C453,'HARGA SATUAN'!$C$7:$C$1492,0),0)),"",OFFSET('HARGA SATUAN'!$E$6,MATCH(C453,'HARGA SATUAN'!$C$7:$C$1492,0),0)))</f>
        <v>0</v>
      </c>
      <c r="F453" s="138" t="str">
        <f t="shared" ca="1" si="20"/>
        <v/>
      </c>
      <c r="G453" s="41">
        <f ca="1">IF(ISERROR(OFFSET('HARGA SATUAN'!$I$6,MATCH(C453,'HARGA SATUAN'!$C$7:$C$1492,0),0)),"",OFFSET('HARGA SATUAN'!$I$6,MATCH(C453,'HARGA SATUAN'!$C$7:$C$1492,0),0))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SATUAN'!$C$7:$C$1492,0),0)),"",OFFSET('HARGA SATUAN'!$D$6,MATCH(C454,'HARGA SATUAN'!$C$7:$C$1492,0),0))</f>
        <v/>
      </c>
      <c r="E454" s="101">
        <f ca="1">IF(B454="+","Unit",IF(ISERROR(OFFSET('HARGA SATUAN'!$E$6,MATCH(C454,'HARGA SATUAN'!$C$7:$C$1492,0),0)),"",OFFSET('HARGA SATUAN'!$E$6,MATCH(C454,'HARGA SATUAN'!$C$7:$C$1492,0),0)))</f>
        <v>0</v>
      </c>
      <c r="F454" s="138" t="str">
        <f t="shared" ca="1" si="20"/>
        <v/>
      </c>
      <c r="G454" s="41">
        <f ca="1">IF(ISERROR(OFFSET('HARGA SATUAN'!$I$6,MATCH(C454,'HARGA SATUAN'!$C$7:$C$1492,0),0)),"",OFFSET('HARGA SATUAN'!$I$6,MATCH(C454,'HARGA SATUAN'!$C$7:$C$1492,0),0))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SATUAN'!$C$7:$C$1492,0),0)),"",OFFSET('HARGA SATUAN'!$D$6,MATCH(C455,'HARGA SATUAN'!$C$7:$C$1492,0),0))</f>
        <v/>
      </c>
      <c r="E455" s="101">
        <f ca="1">IF(B455="+","Unit",IF(ISERROR(OFFSET('HARGA SATUAN'!$E$6,MATCH(C455,'HARGA SATUAN'!$C$7:$C$1492,0),0)),"",OFFSET('HARGA SATUAN'!$E$6,MATCH(C455,'HARGA SATUAN'!$C$7:$C$1492,0),0)))</f>
        <v>0</v>
      </c>
      <c r="F455" s="138" t="str">
        <f t="shared" ca="1" si="20"/>
        <v/>
      </c>
      <c r="G455" s="41">
        <f ca="1">IF(ISERROR(OFFSET('HARGA SATUAN'!$I$6,MATCH(C455,'HARGA SATUAN'!$C$7:$C$1492,0),0)),"",OFFSET('HARGA SATUAN'!$I$6,MATCH(C455,'HARGA SATUAN'!$C$7:$C$1492,0),0))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SATUAN'!$C$7:$C$1492,0),0)),"",OFFSET('HARGA SATUAN'!$D$6,MATCH(C456,'HARGA SATUAN'!$C$7:$C$1492,0),0))</f>
        <v/>
      </c>
      <c r="E456" s="101">
        <f ca="1">IF(B456="+","Unit",IF(ISERROR(OFFSET('HARGA SATUAN'!$E$6,MATCH(C456,'HARGA SATUAN'!$C$7:$C$1492,0),0)),"",OFFSET('HARGA SATUAN'!$E$6,MATCH(C456,'HARGA SATUAN'!$C$7:$C$1492,0),0)))</f>
        <v>0</v>
      </c>
      <c r="F456" s="138" t="str">
        <f t="shared" ca="1" si="20"/>
        <v/>
      </c>
      <c r="G456" s="41">
        <f ca="1">IF(ISERROR(OFFSET('HARGA SATUAN'!$I$6,MATCH(C456,'HARGA SATUAN'!$C$7:$C$1492,0),0)),"",OFFSET('HARGA SATUAN'!$I$6,MATCH(C456,'HARGA SATUAN'!$C$7:$C$1492,0),0))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SATUAN'!$C$7:$C$1492,0),0)),"",OFFSET('HARGA SATUAN'!$D$6,MATCH(C457,'HARGA SATUAN'!$C$7:$C$1492,0),0))</f>
        <v/>
      </c>
      <c r="E457" s="101">
        <f ca="1">IF(B457="+","Unit",IF(ISERROR(OFFSET('HARGA SATUAN'!$E$6,MATCH(C457,'HARGA SATUAN'!$C$7:$C$1492,0),0)),"",OFFSET('HARGA SATUAN'!$E$6,MATCH(C457,'HARGA SATUAN'!$C$7:$C$1492,0),0)))</f>
        <v>0</v>
      </c>
      <c r="F457" s="138" t="str">
        <f t="shared" ca="1" si="20"/>
        <v/>
      </c>
      <c r="G457" s="41">
        <f ca="1">IF(ISERROR(OFFSET('HARGA SATUAN'!$I$6,MATCH(C457,'HARGA SATUAN'!$C$7:$C$1492,0),0)),"",OFFSET('HARGA SATUAN'!$I$6,MATCH(C457,'HARGA SATUAN'!$C$7:$C$1492,0),0))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SATUAN'!$C$7:$C$1492,0),0)),"",OFFSET('HARGA SATUAN'!$D$6,MATCH(C458,'HARGA SATUAN'!$C$7:$C$1492,0),0))</f>
        <v/>
      </c>
      <c r="E458" s="101">
        <f ca="1">IF(B458="+","Unit",IF(ISERROR(OFFSET('HARGA SATUAN'!$E$6,MATCH(C458,'HARGA SATUAN'!$C$7:$C$1492,0),0)),"",OFFSET('HARGA SATUAN'!$E$6,MATCH(C458,'HARGA SATUAN'!$C$7:$C$1492,0),0)))</f>
        <v>0</v>
      </c>
      <c r="F458" s="138" t="str">
        <f t="shared" ca="1" si="20"/>
        <v/>
      </c>
      <c r="G458" s="41">
        <f ca="1">IF(ISERROR(OFFSET('HARGA SATUAN'!$I$6,MATCH(C458,'HARGA SATUAN'!$C$7:$C$1492,0),0)),"",OFFSET('HARGA SATUAN'!$I$6,MATCH(C458,'HARGA SATUAN'!$C$7:$C$1492,0),0))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SATUAN'!$C$7:$C$1492,0),0)),"",OFFSET('HARGA SATUAN'!$D$6,MATCH(C459,'HARGA SATUAN'!$C$7:$C$1492,0),0))</f>
        <v/>
      </c>
      <c r="E459" s="101">
        <f ca="1">IF(B459="+","Unit",IF(ISERROR(OFFSET('HARGA SATUAN'!$E$6,MATCH(C459,'HARGA SATUAN'!$C$7:$C$1492,0),0)),"",OFFSET('HARGA SATUAN'!$E$6,MATCH(C459,'HARGA SATUAN'!$C$7:$C$1492,0),0)))</f>
        <v>0</v>
      </c>
      <c r="F459" s="138" t="str">
        <f t="shared" ca="1" si="20"/>
        <v/>
      </c>
      <c r="G459" s="41">
        <f ca="1">IF(ISERROR(OFFSET('HARGA SATUAN'!$I$6,MATCH(C459,'HARGA SATUAN'!$C$7:$C$1492,0),0)),"",OFFSET('HARGA SATUAN'!$I$6,MATCH(C459,'HARGA SATUAN'!$C$7:$C$1492,0),0))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SATUAN'!$C$7:$C$1492,0),0)),"",OFFSET('HARGA SATUAN'!$D$6,MATCH(C460,'HARGA SATUAN'!$C$7:$C$1492,0),0))</f>
        <v/>
      </c>
      <c r="E460" s="101">
        <f ca="1">IF(B460="+","Unit",IF(ISERROR(OFFSET('HARGA SATUAN'!$E$6,MATCH(C460,'HARGA SATUAN'!$C$7:$C$1492,0),0)),"",OFFSET('HARGA SATUAN'!$E$6,MATCH(C460,'HARGA SATUAN'!$C$7:$C$1492,0),0)))</f>
        <v>0</v>
      </c>
      <c r="F460" s="138" t="str">
        <f t="shared" ca="1" si="20"/>
        <v/>
      </c>
      <c r="G460" s="41">
        <f ca="1">IF(ISERROR(OFFSET('HARGA SATUAN'!$I$6,MATCH(C460,'HARGA SATUAN'!$C$7:$C$1492,0),0)),"",OFFSET('HARGA SATUAN'!$I$6,MATCH(C460,'HARGA SATUAN'!$C$7:$C$1492,0),0))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SATUAN'!$C$7:$C$1492,0),0)),"",OFFSET('HARGA SATUAN'!$D$6,MATCH(C461,'HARGA SATUAN'!$C$7:$C$1492,0),0))</f>
        <v/>
      </c>
      <c r="E461" s="101">
        <f ca="1">IF(B461="+","Unit",IF(ISERROR(OFFSET('HARGA SATUAN'!$E$6,MATCH(C461,'HARGA SATUAN'!$C$7:$C$1492,0),0)),"",OFFSET('HARGA SATUAN'!$E$6,MATCH(C461,'HARGA SATUAN'!$C$7:$C$1492,0),0)))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SATUAN'!$C$7:$C$1492,0),0)),"",OFFSET('HARGA SATUAN'!$I$6,MATCH(C461,'HARGA SATUAN'!$C$7:$C$1492,0),0))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SATUAN'!$C$7:$C$1492,0),0)),"",OFFSET('HARGA SATUAN'!$D$6,MATCH(C462,'HARGA SATUAN'!$C$7:$C$1492,0),0))</f>
        <v/>
      </c>
      <c r="E462" s="101">
        <f ca="1">IF(B462="+","Unit",IF(ISERROR(OFFSET('HARGA SATUAN'!$E$6,MATCH(C462,'HARGA SATUAN'!$C$7:$C$1492,0),0)),"",OFFSET('HARGA SATUAN'!$E$6,MATCH(C462,'HARGA SATUAN'!$C$7:$C$1492,0),0)))</f>
        <v>0</v>
      </c>
      <c r="F462" s="138" t="str">
        <f t="shared" ca="1" si="23"/>
        <v/>
      </c>
      <c r="G462" s="41">
        <f ca="1">IF(ISERROR(OFFSET('HARGA SATUAN'!$I$6,MATCH(C462,'HARGA SATUAN'!$C$7:$C$1492,0),0)),"",OFFSET('HARGA SATUAN'!$I$6,MATCH(C462,'HARGA SATUAN'!$C$7:$C$1492,0),0))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SATUAN'!$C$7:$C$1492,0),0)),"",OFFSET('HARGA SATUAN'!$D$6,MATCH(C463,'HARGA SATUAN'!$C$7:$C$1492,0),0))</f>
        <v/>
      </c>
      <c r="E463" s="101">
        <f ca="1">IF(B463="+","Unit",IF(ISERROR(OFFSET('HARGA SATUAN'!$E$6,MATCH(C463,'HARGA SATUAN'!$C$7:$C$1492,0),0)),"",OFFSET('HARGA SATUAN'!$E$6,MATCH(C463,'HARGA SATUAN'!$C$7:$C$1492,0),0)))</f>
        <v>0</v>
      </c>
      <c r="F463" s="138" t="str">
        <f t="shared" ca="1" si="23"/>
        <v/>
      </c>
      <c r="G463" s="41">
        <f ca="1">IF(ISERROR(OFFSET('HARGA SATUAN'!$I$6,MATCH(C463,'HARGA SATUAN'!$C$7:$C$1492,0),0)),"",OFFSET('HARGA SATUAN'!$I$6,MATCH(C463,'HARGA SATUAN'!$C$7:$C$1492,0),0))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SATUAN'!$C$7:$C$1492,0),0)),"",OFFSET('HARGA SATUAN'!$D$6,MATCH(C464,'HARGA SATUAN'!$C$7:$C$1492,0),0))</f>
        <v/>
      </c>
      <c r="E464" s="101">
        <f ca="1">IF(B464="+","Unit",IF(ISERROR(OFFSET('HARGA SATUAN'!$E$6,MATCH(C464,'HARGA SATUAN'!$C$7:$C$1492,0),0)),"",OFFSET('HARGA SATUAN'!$E$6,MATCH(C464,'HARGA SATUAN'!$C$7:$C$1492,0),0)))</f>
        <v>0</v>
      </c>
      <c r="F464" s="138" t="str">
        <f t="shared" ca="1" si="23"/>
        <v/>
      </c>
      <c r="G464" s="41">
        <f ca="1">IF(ISERROR(OFFSET('HARGA SATUAN'!$I$6,MATCH(C464,'HARGA SATUAN'!$C$7:$C$1492,0),0)),"",OFFSET('HARGA SATUAN'!$I$6,MATCH(C464,'HARGA SATUAN'!$C$7:$C$1492,0),0))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SATUAN'!$C$7:$C$1492,0),0)),"",OFFSET('HARGA SATUAN'!$D$6,MATCH(C465,'HARGA SATUAN'!$C$7:$C$1492,0),0))</f>
        <v/>
      </c>
      <c r="E465" s="101">
        <f ca="1">IF(B465="+","Unit",IF(ISERROR(OFFSET('HARGA SATUAN'!$E$6,MATCH(C465,'HARGA SATUAN'!$C$7:$C$1492,0),0)),"",OFFSET('HARGA SATUAN'!$E$6,MATCH(C465,'HARGA SATUAN'!$C$7:$C$1492,0),0)))</f>
        <v>0</v>
      </c>
      <c r="F465" s="138" t="str">
        <f t="shared" ca="1" si="23"/>
        <v/>
      </c>
      <c r="G465" s="41">
        <f ca="1">IF(ISERROR(OFFSET('HARGA SATUAN'!$I$6,MATCH(C465,'HARGA SATUAN'!$C$7:$C$1492,0),0)),"",OFFSET('HARGA SATUAN'!$I$6,MATCH(C465,'HARGA SATUAN'!$C$7:$C$1492,0),0))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SATUAN'!$C$7:$C$1492,0),0)),"",OFFSET('HARGA SATUAN'!$D$6,MATCH(C466,'HARGA SATUAN'!$C$7:$C$1492,0),0))</f>
        <v/>
      </c>
      <c r="E466" s="101">
        <f ca="1">IF(B466="+","Unit",IF(ISERROR(OFFSET('HARGA SATUAN'!$E$6,MATCH(C466,'HARGA SATUAN'!$C$7:$C$1492,0),0)),"",OFFSET('HARGA SATUAN'!$E$6,MATCH(C466,'HARGA SATUAN'!$C$7:$C$1492,0),0)))</f>
        <v>0</v>
      </c>
      <c r="F466" s="138" t="str">
        <f t="shared" ca="1" si="23"/>
        <v/>
      </c>
      <c r="G466" s="41">
        <f ca="1">IF(ISERROR(OFFSET('HARGA SATUAN'!$I$6,MATCH(C466,'HARGA SATUAN'!$C$7:$C$1492,0),0)),"",OFFSET('HARGA SATUAN'!$I$6,MATCH(C466,'HARGA SATUAN'!$C$7:$C$1492,0),0))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SATUAN'!$C$7:$C$1492,0),0)),"",OFFSET('HARGA SATUAN'!$D$6,MATCH(C467,'HARGA SATUAN'!$C$7:$C$1492,0),0))</f>
        <v/>
      </c>
      <c r="E467" s="101">
        <f ca="1">IF(B467="+","Unit",IF(ISERROR(OFFSET('HARGA SATUAN'!$E$6,MATCH(C467,'HARGA SATUAN'!$C$7:$C$1492,0),0)),"",OFFSET('HARGA SATUAN'!$E$6,MATCH(C467,'HARGA SATUAN'!$C$7:$C$1492,0),0)))</f>
        <v>0</v>
      </c>
      <c r="F467" s="138" t="str">
        <f t="shared" ca="1" si="23"/>
        <v/>
      </c>
      <c r="G467" s="41">
        <f ca="1">IF(ISERROR(OFFSET('HARGA SATUAN'!$I$6,MATCH(C467,'HARGA SATUAN'!$C$7:$C$1492,0),0)),"",OFFSET('HARGA SATUAN'!$I$6,MATCH(C467,'HARGA SATUAN'!$C$7:$C$1492,0),0))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SATUAN'!$C$7:$C$1492,0),0)),"",OFFSET('HARGA SATUAN'!$D$6,MATCH(C468,'HARGA SATUAN'!$C$7:$C$1492,0),0))</f>
        <v/>
      </c>
      <c r="E468" s="101">
        <f ca="1">IF(B468="+","Unit",IF(ISERROR(OFFSET('HARGA SATUAN'!$E$6,MATCH(C468,'HARGA SATUAN'!$C$7:$C$1492,0),0)),"",OFFSET('HARGA SATUAN'!$E$6,MATCH(C468,'HARGA SATUAN'!$C$7:$C$1492,0),0)))</f>
        <v>0</v>
      </c>
      <c r="F468" s="138" t="str">
        <f t="shared" ca="1" si="23"/>
        <v/>
      </c>
      <c r="G468" s="41">
        <f ca="1">IF(ISERROR(OFFSET('HARGA SATUAN'!$I$6,MATCH(C468,'HARGA SATUAN'!$C$7:$C$1492,0),0)),"",OFFSET('HARGA SATUAN'!$I$6,MATCH(C468,'HARGA SATUAN'!$C$7:$C$1492,0),0))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SATUAN'!$C$7:$C$1492,0),0)),"",OFFSET('HARGA SATUAN'!$D$6,MATCH(C469,'HARGA SATUAN'!$C$7:$C$1492,0),0))</f>
        <v/>
      </c>
      <c r="E469" s="101">
        <f ca="1">IF(B469="+","Unit",IF(ISERROR(OFFSET('HARGA SATUAN'!$E$6,MATCH(C469,'HARGA SATUAN'!$C$7:$C$1492,0),0)),"",OFFSET('HARGA SATUAN'!$E$6,MATCH(C469,'HARGA SATUAN'!$C$7:$C$1492,0),0)))</f>
        <v>0</v>
      </c>
      <c r="F469" s="138" t="str">
        <f t="shared" ca="1" si="23"/>
        <v/>
      </c>
      <c r="G469" s="41">
        <f ca="1">IF(ISERROR(OFFSET('HARGA SATUAN'!$I$6,MATCH(C469,'HARGA SATUAN'!$C$7:$C$1492,0),0)),"",OFFSET('HARGA SATUAN'!$I$6,MATCH(C469,'HARGA SATUAN'!$C$7:$C$1492,0),0))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SATUAN'!$C$7:$C$1492,0),0)),"",OFFSET('HARGA SATUAN'!$D$6,MATCH(C470,'HARGA SATUAN'!$C$7:$C$1492,0),0))</f>
        <v/>
      </c>
      <c r="E470" s="101">
        <f ca="1">IF(B470="+","Unit",IF(ISERROR(OFFSET('HARGA SATUAN'!$E$6,MATCH(C470,'HARGA SATUAN'!$C$7:$C$1492,0),0)),"",OFFSET('HARGA SATUAN'!$E$6,MATCH(C470,'HARGA SATUAN'!$C$7:$C$1492,0),0)))</f>
        <v>0</v>
      </c>
      <c r="F470" s="138" t="str">
        <f t="shared" ca="1" si="23"/>
        <v/>
      </c>
      <c r="G470" s="41">
        <f ca="1">IF(ISERROR(OFFSET('HARGA SATUAN'!$I$6,MATCH(C470,'HARGA SATUAN'!$C$7:$C$1492,0),0)),"",OFFSET('HARGA SATUAN'!$I$6,MATCH(C470,'HARGA SATUAN'!$C$7:$C$1492,0),0))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SATUAN'!$C$7:$C$1492,0),0)),"",OFFSET('HARGA SATUAN'!$D$6,MATCH(C471,'HARGA SATUAN'!$C$7:$C$1492,0),0))</f>
        <v/>
      </c>
      <c r="E471" s="101">
        <f ca="1">IF(B471="+","Unit",IF(ISERROR(OFFSET('HARGA SATUAN'!$E$6,MATCH(C471,'HARGA SATUAN'!$C$7:$C$1492,0),0)),"",OFFSET('HARGA SATUAN'!$E$6,MATCH(C471,'HARGA SATUAN'!$C$7:$C$1492,0),0)))</f>
        <v>0</v>
      </c>
      <c r="F471" s="138" t="str">
        <f t="shared" ca="1" si="23"/>
        <v/>
      </c>
      <c r="G471" s="41">
        <f ca="1">IF(ISERROR(OFFSET('HARGA SATUAN'!$I$6,MATCH(C471,'HARGA SATUAN'!$C$7:$C$1492,0),0)),"",OFFSET('HARGA SATUAN'!$I$6,MATCH(C471,'HARGA SATUAN'!$C$7:$C$1492,0),0))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SATUAN'!$C$7:$C$1492,0),0)),"",OFFSET('HARGA SATUAN'!$D$6,MATCH(C472,'HARGA SATUAN'!$C$7:$C$1492,0),0))</f>
        <v/>
      </c>
      <c r="E472" s="101">
        <f ca="1">IF(B472="+","Unit",IF(ISERROR(OFFSET('HARGA SATUAN'!$E$6,MATCH(C472,'HARGA SATUAN'!$C$7:$C$1492,0),0)),"",OFFSET('HARGA SATUAN'!$E$6,MATCH(C472,'HARGA SATUAN'!$C$7:$C$1492,0),0)))</f>
        <v>0</v>
      </c>
      <c r="F472" s="138" t="str">
        <f t="shared" ca="1" si="23"/>
        <v/>
      </c>
      <c r="G472" s="41">
        <f ca="1">IF(ISERROR(OFFSET('HARGA SATUAN'!$I$6,MATCH(C472,'HARGA SATUAN'!$C$7:$C$1492,0),0)),"",OFFSET('HARGA SATUAN'!$I$6,MATCH(C472,'HARGA SATUAN'!$C$7:$C$1492,0),0))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SATUAN'!$C$7:$C$1492,0),0)),"",OFFSET('HARGA SATUAN'!$D$6,MATCH(C473,'HARGA SATUAN'!$C$7:$C$1492,0),0))</f>
        <v/>
      </c>
      <c r="E473" s="101">
        <f ca="1">IF(B473="+","Unit",IF(ISERROR(OFFSET('HARGA SATUAN'!$E$6,MATCH(C473,'HARGA SATUAN'!$C$7:$C$1492,0),0)),"",OFFSET('HARGA SATUAN'!$E$6,MATCH(C473,'HARGA SATUAN'!$C$7:$C$1492,0),0)))</f>
        <v>0</v>
      </c>
      <c r="F473" s="138" t="str">
        <f t="shared" ca="1" si="23"/>
        <v/>
      </c>
      <c r="G473" s="41">
        <f ca="1">IF(ISERROR(OFFSET('HARGA SATUAN'!$I$6,MATCH(C473,'HARGA SATUAN'!$C$7:$C$1492,0),0)),"",OFFSET('HARGA SATUAN'!$I$6,MATCH(C473,'HARGA SATUAN'!$C$7:$C$1492,0),0))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SATUAN'!$C$7:$C$1492,0),0)),"",OFFSET('HARGA SATUAN'!$D$6,MATCH(C474,'HARGA SATUAN'!$C$7:$C$1492,0),0))</f>
        <v/>
      </c>
      <c r="E474" s="101">
        <f ca="1">IF(B474="+","Unit",IF(ISERROR(OFFSET('HARGA SATUAN'!$E$6,MATCH(C474,'HARGA SATUAN'!$C$7:$C$1492,0),0)),"",OFFSET('HARGA SATUAN'!$E$6,MATCH(C474,'HARGA SATUAN'!$C$7:$C$1492,0),0)))</f>
        <v>0</v>
      </c>
      <c r="F474" s="138" t="str">
        <f t="shared" ca="1" si="23"/>
        <v/>
      </c>
      <c r="G474" s="41">
        <f ca="1">IF(ISERROR(OFFSET('HARGA SATUAN'!$I$6,MATCH(C474,'HARGA SATUAN'!$C$7:$C$1492,0),0)),"",OFFSET('HARGA SATUAN'!$I$6,MATCH(C474,'HARGA SATUAN'!$C$7:$C$1492,0),0))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SATUAN'!$C$7:$C$1492,0),0)),"",OFFSET('HARGA SATUAN'!$D$6,MATCH(C475,'HARGA SATUAN'!$C$7:$C$1492,0),0))</f>
        <v/>
      </c>
      <c r="E475" s="101">
        <f ca="1">IF(B475="+","Unit",IF(ISERROR(OFFSET('HARGA SATUAN'!$E$6,MATCH(C475,'HARGA SATUAN'!$C$7:$C$1492,0),0)),"",OFFSET('HARGA SATUAN'!$E$6,MATCH(C475,'HARGA SATUAN'!$C$7:$C$1492,0),0)))</f>
        <v>0</v>
      </c>
      <c r="F475" s="138" t="str">
        <f t="shared" ca="1" si="23"/>
        <v/>
      </c>
      <c r="G475" s="41">
        <f ca="1">IF(ISERROR(OFFSET('HARGA SATUAN'!$I$6,MATCH(C475,'HARGA SATUAN'!$C$7:$C$1492,0),0)),"",OFFSET('HARGA SATUAN'!$I$6,MATCH(C475,'HARGA SATUAN'!$C$7:$C$1492,0),0))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SATUAN'!$C$7:$C$1492,0),0)),"",OFFSET('HARGA SATUAN'!$D$6,MATCH(C476,'HARGA SATUAN'!$C$7:$C$1492,0),0))</f>
        <v/>
      </c>
      <c r="E476" s="101">
        <f ca="1">IF(B476="+","Unit",IF(ISERROR(OFFSET('HARGA SATUAN'!$E$6,MATCH(C476,'HARGA SATUAN'!$C$7:$C$1492,0),0)),"",OFFSET('HARGA SATUAN'!$E$6,MATCH(C476,'HARGA SATUAN'!$C$7:$C$1492,0),0)))</f>
        <v>0</v>
      </c>
      <c r="F476" s="138" t="str">
        <f t="shared" ca="1" si="23"/>
        <v/>
      </c>
      <c r="G476" s="41">
        <f ca="1">IF(ISERROR(OFFSET('HARGA SATUAN'!$I$6,MATCH(C476,'HARGA SATUAN'!$C$7:$C$1492,0),0)),"",OFFSET('HARGA SATUAN'!$I$6,MATCH(C476,'HARGA SATUAN'!$C$7:$C$1492,0),0))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SATUAN'!$C$7:$C$1492,0),0)),"",OFFSET('HARGA SATUAN'!$D$6,MATCH(C477,'HARGA SATUAN'!$C$7:$C$1492,0),0))</f>
        <v/>
      </c>
      <c r="E477" s="101">
        <f ca="1">IF(B477="+","Unit",IF(ISERROR(OFFSET('HARGA SATUAN'!$E$6,MATCH(C477,'HARGA SATUAN'!$C$7:$C$1492,0),0)),"",OFFSET('HARGA SATUAN'!$E$6,MATCH(C477,'HARGA SATUAN'!$C$7:$C$1492,0),0)))</f>
        <v>0</v>
      </c>
      <c r="F477" s="138" t="str">
        <f t="shared" ca="1" si="23"/>
        <v/>
      </c>
      <c r="G477" s="41">
        <f ca="1">IF(ISERROR(OFFSET('HARGA SATUAN'!$I$6,MATCH(C477,'HARGA SATUAN'!$C$7:$C$1492,0),0)),"",OFFSET('HARGA SATUAN'!$I$6,MATCH(C477,'HARGA SATUAN'!$C$7:$C$1492,0),0))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SATUAN'!$C$7:$C$1492,0),0)),"",OFFSET('HARGA SATUAN'!$D$6,MATCH(C478,'HARGA SATUAN'!$C$7:$C$1492,0),0))</f>
        <v/>
      </c>
      <c r="E478" s="101">
        <f ca="1">IF(B478="+","Unit",IF(ISERROR(OFFSET('HARGA SATUAN'!$E$6,MATCH(C478,'HARGA SATUAN'!$C$7:$C$1492,0),0)),"",OFFSET('HARGA SATUAN'!$E$6,MATCH(C478,'HARGA SATUAN'!$C$7:$C$1492,0),0)))</f>
        <v>0</v>
      </c>
      <c r="F478" s="138" t="str">
        <f t="shared" ca="1" si="23"/>
        <v/>
      </c>
      <c r="G478" s="41">
        <f ca="1">IF(ISERROR(OFFSET('HARGA SATUAN'!$I$6,MATCH(C478,'HARGA SATUAN'!$C$7:$C$1492,0),0)),"",OFFSET('HARGA SATUAN'!$I$6,MATCH(C478,'HARGA SATUAN'!$C$7:$C$1492,0),0))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SATUAN'!$C$7:$C$1492,0),0)),"",OFFSET('HARGA SATUAN'!$D$6,MATCH(C479,'HARGA SATUAN'!$C$7:$C$1492,0),0))</f>
        <v/>
      </c>
      <c r="E479" s="101">
        <f ca="1">IF(B479="+","Unit",IF(ISERROR(OFFSET('HARGA SATUAN'!$E$6,MATCH(C479,'HARGA SATUAN'!$C$7:$C$1492,0),0)),"",OFFSET('HARGA SATUAN'!$E$6,MATCH(C479,'HARGA SATUAN'!$C$7:$C$1492,0),0)))</f>
        <v>0</v>
      </c>
      <c r="F479" s="138" t="str">
        <f t="shared" ca="1" si="23"/>
        <v/>
      </c>
      <c r="G479" s="41">
        <f ca="1">IF(ISERROR(OFFSET('HARGA SATUAN'!$I$6,MATCH(C479,'HARGA SATUAN'!$C$7:$C$1492,0),0)),"",OFFSET('HARGA SATUAN'!$I$6,MATCH(C479,'HARGA SATUAN'!$C$7:$C$1492,0),0))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SATUAN'!$C$7:$C$1492,0),0)),"",OFFSET('HARGA SATUAN'!$D$6,MATCH(C480,'HARGA SATUAN'!$C$7:$C$1492,0),0))</f>
        <v/>
      </c>
      <c r="E480" s="101">
        <f ca="1">IF(B480="+","Unit",IF(ISERROR(OFFSET('HARGA SATUAN'!$E$6,MATCH(C480,'HARGA SATUAN'!$C$7:$C$1492,0),0)),"",OFFSET('HARGA SATUAN'!$E$6,MATCH(C480,'HARGA SATUAN'!$C$7:$C$1492,0),0)))</f>
        <v>0</v>
      </c>
      <c r="F480" s="138" t="str">
        <f t="shared" ca="1" si="23"/>
        <v/>
      </c>
      <c r="G480" s="41">
        <f ca="1">IF(ISERROR(OFFSET('HARGA SATUAN'!$I$6,MATCH(C480,'HARGA SATUAN'!$C$7:$C$1492,0),0)),"",OFFSET('HARGA SATUAN'!$I$6,MATCH(C480,'HARGA SATUAN'!$C$7:$C$1492,0),0))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SATUAN'!$C$7:$C$1492,0),0)),"",OFFSET('HARGA SATUAN'!$D$6,MATCH(C481,'HARGA SATUAN'!$C$7:$C$1492,0),0))</f>
        <v/>
      </c>
      <c r="E481" s="101">
        <f ca="1">IF(B481="+","Unit",IF(ISERROR(OFFSET('HARGA SATUAN'!$E$6,MATCH(C481,'HARGA SATUAN'!$C$7:$C$1492,0),0)),"",OFFSET('HARGA SATUAN'!$E$6,MATCH(C481,'HARGA SATUAN'!$C$7:$C$1492,0),0)))</f>
        <v>0</v>
      </c>
      <c r="F481" s="138" t="str">
        <f t="shared" ca="1" si="23"/>
        <v/>
      </c>
      <c r="G481" s="41">
        <f ca="1">IF(ISERROR(OFFSET('HARGA SATUAN'!$I$6,MATCH(C481,'HARGA SATUAN'!$C$7:$C$1492,0),0)),"",OFFSET('HARGA SATUAN'!$I$6,MATCH(C481,'HARGA SATUAN'!$C$7:$C$1492,0),0))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SATUAN'!$C$7:$C$1492,0),0)),"",OFFSET('HARGA SATUAN'!$D$6,MATCH(C482,'HARGA SATUAN'!$C$7:$C$1492,0),0))</f>
        <v/>
      </c>
      <c r="E482" s="101">
        <f ca="1">IF(B482="+","Unit",IF(ISERROR(OFFSET('HARGA SATUAN'!$E$6,MATCH(C482,'HARGA SATUAN'!$C$7:$C$1492,0),0)),"",OFFSET('HARGA SATUAN'!$E$6,MATCH(C482,'HARGA SATUAN'!$C$7:$C$1492,0),0)))</f>
        <v>0</v>
      </c>
      <c r="F482" s="138" t="str">
        <f t="shared" ca="1" si="23"/>
        <v/>
      </c>
      <c r="G482" s="41">
        <f ca="1">IF(ISERROR(OFFSET('HARGA SATUAN'!$I$6,MATCH(C482,'HARGA SATUAN'!$C$7:$C$1492,0),0)),"",OFFSET('HARGA SATUAN'!$I$6,MATCH(C482,'HARGA SATUAN'!$C$7:$C$1492,0),0))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SATUAN'!$C$7:$C$1492,0),0)),"",OFFSET('HARGA SATUAN'!$D$6,MATCH(C483,'HARGA SATUAN'!$C$7:$C$1492,0),0))</f>
        <v/>
      </c>
      <c r="E483" s="101">
        <f ca="1">IF(B483="+","Unit",IF(ISERROR(OFFSET('HARGA SATUAN'!$E$6,MATCH(C483,'HARGA SATUAN'!$C$7:$C$1492,0),0)),"",OFFSET('HARGA SATUAN'!$E$6,MATCH(C483,'HARGA SATUAN'!$C$7:$C$1492,0),0)))</f>
        <v>0</v>
      </c>
      <c r="F483" s="138" t="str">
        <f t="shared" ca="1" si="23"/>
        <v/>
      </c>
      <c r="G483" s="41">
        <f ca="1">IF(ISERROR(OFFSET('HARGA SATUAN'!$I$6,MATCH(C483,'HARGA SATUAN'!$C$7:$C$1492,0),0)),"",OFFSET('HARGA SATUAN'!$I$6,MATCH(C483,'HARGA SATUAN'!$C$7:$C$1492,0),0))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SATUAN'!$C$7:$C$1492,0),0)),"",OFFSET('HARGA SATUAN'!$D$6,MATCH(C484,'HARGA SATUAN'!$C$7:$C$1492,0),0))</f>
        <v/>
      </c>
      <c r="E484" s="101">
        <f ca="1">IF(B484="+","Unit",IF(ISERROR(OFFSET('HARGA SATUAN'!$E$6,MATCH(C484,'HARGA SATUAN'!$C$7:$C$1492,0),0)),"",OFFSET('HARGA SATUAN'!$E$6,MATCH(C484,'HARGA SATUAN'!$C$7:$C$1492,0),0)))</f>
        <v>0</v>
      </c>
      <c r="F484" s="138" t="str">
        <f t="shared" ca="1" si="23"/>
        <v/>
      </c>
      <c r="G484" s="41">
        <f ca="1">IF(ISERROR(OFFSET('HARGA SATUAN'!$I$6,MATCH(C484,'HARGA SATUAN'!$C$7:$C$1492,0),0)),"",OFFSET('HARGA SATUAN'!$I$6,MATCH(C484,'HARGA SATUAN'!$C$7:$C$1492,0),0))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SATUAN'!$C$7:$C$1492,0),0)),"",OFFSET('HARGA SATUAN'!$D$6,MATCH(C485,'HARGA SATUAN'!$C$7:$C$1492,0),0))</f>
        <v/>
      </c>
      <c r="E485" s="101">
        <f ca="1">IF(B485="+","Unit",IF(ISERROR(OFFSET('HARGA SATUAN'!$E$6,MATCH(C485,'HARGA SATUAN'!$C$7:$C$1492,0),0)),"",OFFSET('HARGA SATUAN'!$E$6,MATCH(C485,'HARGA SATUAN'!$C$7:$C$1492,0),0)))</f>
        <v>0</v>
      </c>
      <c r="F485" s="138" t="str">
        <f t="shared" ca="1" si="23"/>
        <v/>
      </c>
      <c r="G485" s="41">
        <f ca="1">IF(ISERROR(OFFSET('HARGA SATUAN'!$I$6,MATCH(C485,'HARGA SATUAN'!$C$7:$C$1492,0),0)),"",OFFSET('HARGA SATUAN'!$I$6,MATCH(C485,'HARGA SATUAN'!$C$7:$C$1492,0),0))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SATUAN'!$C$7:$C$1492,0),0)),"",OFFSET('HARGA SATUAN'!$D$6,MATCH(C486,'HARGA SATUAN'!$C$7:$C$1492,0),0))</f>
        <v/>
      </c>
      <c r="E486" s="101">
        <f ca="1">IF(B486="+","Unit",IF(ISERROR(OFFSET('HARGA SATUAN'!$E$6,MATCH(C486,'HARGA SATUAN'!$C$7:$C$1492,0),0)),"",OFFSET('HARGA SATUAN'!$E$6,MATCH(C486,'HARGA SATUAN'!$C$7:$C$1492,0),0)))</f>
        <v>0</v>
      </c>
      <c r="F486" s="138" t="str">
        <f t="shared" ca="1" si="23"/>
        <v/>
      </c>
      <c r="G486" s="41">
        <f ca="1">IF(ISERROR(OFFSET('HARGA SATUAN'!$I$6,MATCH(C486,'HARGA SATUAN'!$C$7:$C$1492,0),0)),"",OFFSET('HARGA SATUAN'!$I$6,MATCH(C486,'HARGA SATUAN'!$C$7:$C$1492,0),0))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SATUAN'!$C$7:$C$1492,0),0)),"",OFFSET('HARGA SATUAN'!$D$6,MATCH(C487,'HARGA SATUAN'!$C$7:$C$1492,0),0))</f>
        <v/>
      </c>
      <c r="E487" s="101">
        <f ca="1">IF(B487="+","Unit",IF(ISERROR(OFFSET('HARGA SATUAN'!$E$6,MATCH(C487,'HARGA SATUAN'!$C$7:$C$1492,0),0)),"",OFFSET('HARGA SATUAN'!$E$6,MATCH(C487,'HARGA SATUAN'!$C$7:$C$1492,0),0)))</f>
        <v>0</v>
      </c>
      <c r="F487" s="138" t="str">
        <f t="shared" ca="1" si="23"/>
        <v/>
      </c>
      <c r="G487" s="41">
        <f ca="1">IF(ISERROR(OFFSET('HARGA SATUAN'!$I$6,MATCH(C487,'HARGA SATUAN'!$C$7:$C$1492,0),0)),"",OFFSET('HARGA SATUAN'!$I$6,MATCH(C487,'HARGA SATUAN'!$C$7:$C$1492,0),0))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SATUAN'!$C$7:$C$1492,0),0)),"",OFFSET('HARGA SATUAN'!$D$6,MATCH(C488,'HARGA SATUAN'!$C$7:$C$1492,0),0))</f>
        <v/>
      </c>
      <c r="E488" s="101">
        <f ca="1">IF(B488="+","Unit",IF(ISERROR(OFFSET('HARGA SATUAN'!$E$6,MATCH(C488,'HARGA SATUAN'!$C$7:$C$1492,0),0)),"",OFFSET('HARGA SATUAN'!$E$6,MATCH(C488,'HARGA SATUAN'!$C$7:$C$1492,0),0)))</f>
        <v>0</v>
      </c>
      <c r="F488" s="138" t="str">
        <f t="shared" ca="1" si="23"/>
        <v/>
      </c>
      <c r="G488" s="41">
        <f ca="1">IF(ISERROR(OFFSET('HARGA SATUAN'!$I$6,MATCH(C488,'HARGA SATUAN'!$C$7:$C$1492,0),0)),"",OFFSET('HARGA SATUAN'!$I$6,MATCH(C488,'HARGA SATUAN'!$C$7:$C$1492,0),0))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SATUAN'!$C$7:$C$1492,0),0)),"",OFFSET('HARGA SATUAN'!$D$6,MATCH(C489,'HARGA SATUAN'!$C$7:$C$1492,0),0))</f>
        <v/>
      </c>
      <c r="E489" s="101">
        <f ca="1">IF(B489="+","Unit",IF(ISERROR(OFFSET('HARGA SATUAN'!$E$6,MATCH(C489,'HARGA SATUAN'!$C$7:$C$1492,0),0)),"",OFFSET('HARGA SATUAN'!$E$6,MATCH(C489,'HARGA SATUAN'!$C$7:$C$1492,0),0)))</f>
        <v>0</v>
      </c>
      <c r="F489" s="138" t="str">
        <f t="shared" ca="1" si="23"/>
        <v/>
      </c>
      <c r="G489" s="41">
        <f ca="1">IF(ISERROR(OFFSET('HARGA SATUAN'!$I$6,MATCH(C489,'HARGA SATUAN'!$C$7:$C$1492,0),0)),"",OFFSET('HARGA SATUAN'!$I$6,MATCH(C489,'HARGA SATUAN'!$C$7:$C$1492,0),0))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SATUAN'!$C$7:$C$1492,0),0)),"",OFFSET('HARGA SATUAN'!$D$6,MATCH(C490,'HARGA SATUAN'!$C$7:$C$1492,0),0))</f>
        <v/>
      </c>
      <c r="E490" s="101">
        <f ca="1">IF(B490="+","Unit",IF(ISERROR(OFFSET('HARGA SATUAN'!$E$6,MATCH(C490,'HARGA SATUAN'!$C$7:$C$1492,0),0)),"",OFFSET('HARGA SATUAN'!$E$6,MATCH(C490,'HARGA SATUAN'!$C$7:$C$1492,0),0)))</f>
        <v>0</v>
      </c>
      <c r="F490" s="138" t="str">
        <f t="shared" ca="1" si="23"/>
        <v/>
      </c>
      <c r="G490" s="41">
        <f ca="1">IF(ISERROR(OFFSET('HARGA SATUAN'!$I$6,MATCH(C490,'HARGA SATUAN'!$C$7:$C$1492,0),0)),"",OFFSET('HARGA SATUAN'!$I$6,MATCH(C490,'HARGA SATUAN'!$C$7:$C$1492,0),0))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SATUAN'!$C$7:$C$1492,0),0)),"",OFFSET('HARGA SATUAN'!$D$6,MATCH(C491,'HARGA SATUAN'!$C$7:$C$1492,0),0))</f>
        <v/>
      </c>
      <c r="E491" s="101">
        <f ca="1">IF(B491="+","Unit",IF(ISERROR(OFFSET('HARGA SATUAN'!$E$6,MATCH(C491,'HARGA SATUAN'!$C$7:$C$1492,0),0)),"",OFFSET('HARGA SATUAN'!$E$6,MATCH(C491,'HARGA SATUAN'!$C$7:$C$1492,0),0)))</f>
        <v>0</v>
      </c>
      <c r="F491" s="138" t="str">
        <f t="shared" ca="1" si="23"/>
        <v/>
      </c>
      <c r="G491" s="41">
        <f ca="1">IF(ISERROR(OFFSET('HARGA SATUAN'!$I$6,MATCH(C491,'HARGA SATUAN'!$C$7:$C$1492,0),0)),"",OFFSET('HARGA SATUAN'!$I$6,MATCH(C491,'HARGA SATUAN'!$C$7:$C$1492,0),0))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SATUAN'!$C$7:$C$1492,0),0)),"",OFFSET('HARGA SATUAN'!$D$6,MATCH(C492,'HARGA SATUAN'!$C$7:$C$1492,0),0))</f>
        <v/>
      </c>
      <c r="E492" s="101">
        <f ca="1">IF(B492="+","Unit",IF(ISERROR(OFFSET('HARGA SATUAN'!$E$6,MATCH(C492,'HARGA SATUAN'!$C$7:$C$1492,0),0)),"",OFFSET('HARGA SATUAN'!$E$6,MATCH(C492,'HARGA SATUAN'!$C$7:$C$1492,0),0)))</f>
        <v>0</v>
      </c>
      <c r="F492" s="138" t="str">
        <f t="shared" ca="1" si="23"/>
        <v/>
      </c>
      <c r="G492" s="41">
        <f ca="1">IF(ISERROR(OFFSET('HARGA SATUAN'!$I$6,MATCH(C492,'HARGA SATUAN'!$C$7:$C$1492,0),0)),"",OFFSET('HARGA SATUAN'!$I$6,MATCH(C492,'HARGA SATUAN'!$C$7:$C$1492,0),0))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SATUAN'!$C$7:$C$1492,0),0)),"",OFFSET('HARGA SATUAN'!$D$6,MATCH(C493,'HARGA SATUAN'!$C$7:$C$1492,0),0))</f>
        <v/>
      </c>
      <c r="E493" s="101">
        <f ca="1">IF(B493="+","Unit",IF(ISERROR(OFFSET('HARGA SATUAN'!$E$6,MATCH(C493,'HARGA SATUAN'!$C$7:$C$1492,0),0)),"",OFFSET('HARGA SATUAN'!$E$6,MATCH(C493,'HARGA SATUAN'!$C$7:$C$1492,0),0)))</f>
        <v>0</v>
      </c>
      <c r="F493" s="138" t="str">
        <f t="shared" ca="1" si="23"/>
        <v/>
      </c>
      <c r="G493" s="41">
        <f ca="1">IF(ISERROR(OFFSET('HARGA SATUAN'!$I$6,MATCH(C493,'HARGA SATUAN'!$C$7:$C$1492,0),0)),"",OFFSET('HARGA SATUAN'!$I$6,MATCH(C493,'HARGA SATUAN'!$C$7:$C$1492,0),0))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SATUAN'!$C$7:$C$1492,0),0)),"",OFFSET('HARGA SATUAN'!$D$6,MATCH(C494,'HARGA SATUAN'!$C$7:$C$1492,0),0))</f>
        <v/>
      </c>
      <c r="E494" s="101">
        <f ca="1">IF(B494="+","Unit",IF(ISERROR(OFFSET('HARGA SATUAN'!$E$6,MATCH(C494,'HARGA SATUAN'!$C$7:$C$1492,0),0)),"",OFFSET('HARGA SATUAN'!$E$6,MATCH(C494,'HARGA SATUAN'!$C$7:$C$1492,0),0)))</f>
        <v>0</v>
      </c>
      <c r="F494" s="138" t="str">
        <f t="shared" ca="1" si="23"/>
        <v/>
      </c>
      <c r="G494" s="41">
        <f ca="1">IF(ISERROR(OFFSET('HARGA SATUAN'!$I$6,MATCH(C494,'HARGA SATUAN'!$C$7:$C$1492,0),0)),"",OFFSET('HARGA SATUAN'!$I$6,MATCH(C494,'HARGA SATUAN'!$C$7:$C$1492,0),0))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SATUAN'!$C$7:$C$1492,0),0)),"",OFFSET('HARGA SATUAN'!$D$6,MATCH(C495,'HARGA SATUAN'!$C$7:$C$1492,0),0))</f>
        <v/>
      </c>
      <c r="E495" s="101">
        <f ca="1">IF(B495="+","Unit",IF(ISERROR(OFFSET('HARGA SATUAN'!$E$6,MATCH(C495,'HARGA SATUAN'!$C$7:$C$1492,0),0)),"",OFFSET('HARGA SATUAN'!$E$6,MATCH(C495,'HARGA SATUAN'!$C$7:$C$1492,0),0)))</f>
        <v>0</v>
      </c>
      <c r="F495" s="138" t="str">
        <f t="shared" ca="1" si="23"/>
        <v/>
      </c>
      <c r="G495" s="41">
        <f ca="1">IF(ISERROR(OFFSET('HARGA SATUAN'!$I$6,MATCH(C495,'HARGA SATUAN'!$C$7:$C$1492,0),0)),"",OFFSET('HARGA SATUAN'!$I$6,MATCH(C495,'HARGA SATUAN'!$C$7:$C$1492,0),0))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SATUAN'!$C$7:$C$1492,0),0)),"",OFFSET('HARGA SATUAN'!$D$6,MATCH(C496,'HARGA SATUAN'!$C$7:$C$1492,0),0))</f>
        <v/>
      </c>
      <c r="E496" s="101">
        <f ca="1">IF(B496="+","Unit",IF(ISERROR(OFFSET('HARGA SATUAN'!$E$6,MATCH(C496,'HARGA SATUAN'!$C$7:$C$1492,0),0)),"",OFFSET('HARGA SATUAN'!$E$6,MATCH(C496,'HARGA SATUAN'!$C$7:$C$1492,0),0)))</f>
        <v>0</v>
      </c>
      <c r="F496" s="138" t="str">
        <f t="shared" ca="1" si="23"/>
        <v/>
      </c>
      <c r="G496" s="41">
        <f ca="1">IF(ISERROR(OFFSET('HARGA SATUAN'!$I$6,MATCH(C496,'HARGA SATUAN'!$C$7:$C$1492,0),0)),"",OFFSET('HARGA SATUAN'!$I$6,MATCH(C496,'HARGA SATUAN'!$C$7:$C$1492,0),0))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SATUAN'!$C$7:$C$1492,0),0)),"",OFFSET('HARGA SATUAN'!$D$6,MATCH(C497,'HARGA SATUAN'!$C$7:$C$1492,0),0))</f>
        <v/>
      </c>
      <c r="E497" s="101">
        <f ca="1">IF(B497="+","Unit",IF(ISERROR(OFFSET('HARGA SATUAN'!$E$6,MATCH(C497,'HARGA SATUAN'!$C$7:$C$1492,0),0)),"",OFFSET('HARGA SATUAN'!$E$6,MATCH(C497,'HARGA SATUAN'!$C$7:$C$1492,0),0)))</f>
        <v>0</v>
      </c>
      <c r="F497" s="138" t="str">
        <f t="shared" ca="1" si="23"/>
        <v/>
      </c>
      <c r="G497" s="41">
        <f ca="1">IF(ISERROR(OFFSET('HARGA SATUAN'!$I$6,MATCH(C497,'HARGA SATUAN'!$C$7:$C$1492,0),0)),"",OFFSET('HARGA SATUAN'!$I$6,MATCH(C497,'HARGA SATUAN'!$C$7:$C$1492,0),0))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SATUAN'!$C$7:$C$1492,0),0)),"",OFFSET('HARGA SATUAN'!$D$6,MATCH(C498,'HARGA SATUAN'!$C$7:$C$1492,0),0))</f>
        <v/>
      </c>
      <c r="E498" s="101">
        <f ca="1">IF(B498="+","Unit",IF(ISERROR(OFFSET('HARGA SATUAN'!$E$6,MATCH(C498,'HARGA SATUAN'!$C$7:$C$1492,0),0)),"",OFFSET('HARGA SATUAN'!$E$6,MATCH(C498,'HARGA SATUAN'!$C$7:$C$1492,0),0)))</f>
        <v>0</v>
      </c>
      <c r="F498" s="138" t="str">
        <f t="shared" ca="1" si="23"/>
        <v/>
      </c>
      <c r="G498" s="41">
        <f ca="1">IF(ISERROR(OFFSET('HARGA SATUAN'!$I$6,MATCH(C498,'HARGA SATUAN'!$C$7:$C$1492,0),0)),"",OFFSET('HARGA SATUAN'!$I$6,MATCH(C498,'HARGA SATUAN'!$C$7:$C$1492,0),0))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SATUAN'!$C$7:$C$1492,0),0)),"",OFFSET('HARGA SATUAN'!$D$6,MATCH(C499,'HARGA SATUAN'!$C$7:$C$1492,0),0))</f>
        <v/>
      </c>
      <c r="E499" s="101">
        <f ca="1">IF(B499="+","Unit",IF(ISERROR(OFFSET('HARGA SATUAN'!$E$6,MATCH(C499,'HARGA SATUAN'!$C$7:$C$1492,0),0)),"",OFFSET('HARGA SATUAN'!$E$6,MATCH(C499,'HARGA SATUAN'!$C$7:$C$1492,0),0)))</f>
        <v>0</v>
      </c>
      <c r="F499" s="138" t="str">
        <f t="shared" ca="1" si="23"/>
        <v/>
      </c>
      <c r="G499" s="41">
        <f ca="1">IF(ISERROR(OFFSET('HARGA SATUAN'!$I$6,MATCH(C499,'HARGA SATUAN'!$C$7:$C$1492,0),0)),"",OFFSET('HARGA SATUAN'!$I$6,MATCH(C499,'HARGA SATUAN'!$C$7:$C$1492,0),0))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SATUAN'!$C$7:$C$1492,0),0)),"",OFFSET('HARGA SATUAN'!$D$6,MATCH(C500,'HARGA SATUAN'!$C$7:$C$1492,0),0))</f>
        <v/>
      </c>
      <c r="E500" s="101">
        <f ca="1">IF(B500="+","Unit",IF(ISERROR(OFFSET('HARGA SATUAN'!$E$6,MATCH(C500,'HARGA SATUAN'!$C$7:$C$1492,0),0)),"",OFFSET('HARGA SATUAN'!$E$6,MATCH(C500,'HARGA SATUAN'!$C$7:$C$1492,0),0)))</f>
        <v>0</v>
      </c>
      <c r="F500" s="138" t="str">
        <f t="shared" ca="1" si="23"/>
        <v/>
      </c>
      <c r="G500" s="41">
        <f ca="1">IF(ISERROR(OFFSET('HARGA SATUAN'!$I$6,MATCH(C500,'HARGA SATUAN'!$C$7:$C$1492,0),0)),"",OFFSET('HARGA SATUAN'!$I$6,MATCH(C500,'HARGA SATUAN'!$C$7:$C$1492,0),0))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SATUAN'!$C$7:$C$1492,0),0)),"",OFFSET('HARGA SATUAN'!$D$6,MATCH(C501,'HARGA SATUAN'!$C$7:$C$1492,0),0))</f>
        <v/>
      </c>
      <c r="E501" s="101">
        <f ca="1">IF(B501="+","Unit",IF(ISERROR(OFFSET('HARGA SATUAN'!$E$6,MATCH(C501,'HARGA SATUAN'!$C$7:$C$1492,0),0)),"",OFFSET('HARGA SATUAN'!$E$6,MATCH(C501,'HARGA SATUAN'!$C$7:$C$1492,0),0)))</f>
        <v>0</v>
      </c>
      <c r="F501" s="138" t="str">
        <f t="shared" ca="1" si="23"/>
        <v/>
      </c>
      <c r="G501" s="41">
        <f ca="1">IF(ISERROR(OFFSET('HARGA SATUAN'!$I$6,MATCH(C501,'HARGA SATUAN'!$C$7:$C$1492,0),0)),"",OFFSET('HARGA SATUAN'!$I$6,MATCH(C501,'HARGA SATUAN'!$C$7:$C$1492,0),0))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SATUAN'!$C$7:$C$1492,0),0)),"",OFFSET('HARGA SATUAN'!$D$6,MATCH(C502,'HARGA SATUAN'!$C$7:$C$1492,0),0))</f>
        <v/>
      </c>
      <c r="E502" s="101">
        <f ca="1">IF(B502="+","Unit",IF(ISERROR(OFFSET('HARGA SATUAN'!$E$6,MATCH(C502,'HARGA SATUAN'!$C$7:$C$1492,0),0)),"",OFFSET('HARGA SATUAN'!$E$6,MATCH(C502,'HARGA SATUAN'!$C$7:$C$1492,0),0)))</f>
        <v>0</v>
      </c>
      <c r="F502" s="138" t="str">
        <f t="shared" ca="1" si="23"/>
        <v/>
      </c>
      <c r="G502" s="41">
        <f ca="1">IF(ISERROR(OFFSET('HARGA SATUAN'!$I$6,MATCH(C502,'HARGA SATUAN'!$C$7:$C$1492,0),0)),"",OFFSET('HARGA SATUAN'!$I$6,MATCH(C502,'HARGA SATUAN'!$C$7:$C$1492,0),0))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SATUAN'!$C$7:$C$1492,0),0)),"",OFFSET('HARGA SATUAN'!$D$6,MATCH(C503,'HARGA SATUAN'!$C$7:$C$1492,0),0))</f>
        <v/>
      </c>
      <c r="E503" s="101">
        <f ca="1">IF(B503="+","Unit",IF(ISERROR(OFFSET('HARGA SATUAN'!$E$6,MATCH(C503,'HARGA SATUAN'!$C$7:$C$1492,0),0)),"",OFFSET('HARGA SATUAN'!$E$6,MATCH(C503,'HARGA SATUAN'!$C$7:$C$1492,0),0)))</f>
        <v>0</v>
      </c>
      <c r="F503" s="138" t="str">
        <f t="shared" ca="1" si="23"/>
        <v/>
      </c>
      <c r="G503" s="41">
        <f ca="1">IF(ISERROR(OFFSET('HARGA SATUAN'!$I$6,MATCH(C503,'HARGA SATUAN'!$C$7:$C$1492,0),0)),"",OFFSET('HARGA SATUAN'!$I$6,MATCH(C503,'HARGA SATUAN'!$C$7:$C$1492,0),0))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SATUAN'!$C$7:$C$1492,0),0)),"",OFFSET('HARGA SATUAN'!$D$6,MATCH(C504,'HARGA SATUAN'!$C$7:$C$1492,0),0))</f>
        <v/>
      </c>
      <c r="E504" s="101">
        <f ca="1">IF(B504="+","Unit",IF(ISERROR(OFFSET('HARGA SATUAN'!$E$6,MATCH(C504,'HARGA SATUAN'!$C$7:$C$1492,0),0)),"",OFFSET('HARGA SATUAN'!$E$6,MATCH(C504,'HARGA SATUAN'!$C$7:$C$1492,0),0)))</f>
        <v>0</v>
      </c>
      <c r="F504" s="138" t="str">
        <f t="shared" ca="1" si="23"/>
        <v/>
      </c>
      <c r="G504" s="41">
        <f ca="1">IF(ISERROR(OFFSET('HARGA SATUAN'!$I$6,MATCH(C504,'HARGA SATUAN'!$C$7:$C$1492,0),0)),"",OFFSET('HARGA SATUAN'!$I$6,MATCH(C504,'HARGA SATUAN'!$C$7:$C$1492,0),0))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SATUAN'!$C$7:$C$1492,0),0)),"",OFFSET('HARGA SATUAN'!$D$6,MATCH(C505,'HARGA SATUAN'!$C$7:$C$1492,0),0))</f>
        <v/>
      </c>
      <c r="E505" s="101">
        <f ca="1">IF(B505="+","Unit",IF(ISERROR(OFFSET('HARGA SATUAN'!$E$6,MATCH(C505,'HARGA SATUAN'!$C$7:$C$1492,0),0)),"",OFFSET('HARGA SATUAN'!$E$6,MATCH(C505,'HARGA SATUAN'!$C$7:$C$1492,0),0)))</f>
        <v>0</v>
      </c>
      <c r="F505" s="138" t="str">
        <f t="shared" ca="1" si="23"/>
        <v/>
      </c>
      <c r="G505" s="41">
        <f ca="1">IF(ISERROR(OFFSET('HARGA SATUAN'!$I$6,MATCH(C505,'HARGA SATUAN'!$C$7:$C$1492,0),0)),"",OFFSET('HARGA SATUAN'!$I$6,MATCH(C505,'HARGA SATUAN'!$C$7:$C$1492,0),0))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SATUAN'!$C$7:$C$1492,0),0)),"",OFFSET('HARGA SATUAN'!$D$6,MATCH(C506,'HARGA SATUAN'!$C$7:$C$1492,0),0))</f>
        <v/>
      </c>
      <c r="E506" s="101">
        <f ca="1">IF(B506="+","Unit",IF(ISERROR(OFFSET('HARGA SATUAN'!$E$6,MATCH(C506,'HARGA SATUAN'!$C$7:$C$1492,0),0)),"",OFFSET('HARGA SATUAN'!$E$6,MATCH(C506,'HARGA SATUAN'!$C$7:$C$1492,0),0)))</f>
        <v>0</v>
      </c>
      <c r="F506" s="138" t="str">
        <f t="shared" ca="1" si="23"/>
        <v/>
      </c>
      <c r="G506" s="41">
        <f ca="1">IF(ISERROR(OFFSET('HARGA SATUAN'!$I$6,MATCH(C506,'HARGA SATUAN'!$C$7:$C$1492,0),0)),"",OFFSET('HARGA SATUAN'!$I$6,MATCH(C506,'HARGA SATUAN'!$C$7:$C$1492,0),0))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SATUAN'!$C$7:$C$1492,0),0)),"",OFFSET('HARGA SATUAN'!$D$6,MATCH(C507,'HARGA SATUAN'!$C$7:$C$1492,0),0))</f>
        <v/>
      </c>
      <c r="E507" s="101">
        <f ca="1">IF(B507="+","Unit",IF(ISERROR(OFFSET('HARGA SATUAN'!$E$6,MATCH(C507,'HARGA SATUAN'!$C$7:$C$1492,0),0)),"",OFFSET('HARGA SATUAN'!$E$6,MATCH(C507,'HARGA SATUAN'!$C$7:$C$1492,0),0)))</f>
        <v>0</v>
      </c>
      <c r="F507" s="138" t="str">
        <f t="shared" ca="1" si="23"/>
        <v/>
      </c>
      <c r="G507" s="41">
        <f ca="1">IF(ISERROR(OFFSET('HARGA SATUAN'!$I$6,MATCH(C507,'HARGA SATUAN'!$C$7:$C$1492,0),0)),"",OFFSET('HARGA SATUAN'!$I$6,MATCH(C507,'HARGA SATUAN'!$C$7:$C$1492,0),0))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SATUAN'!$C$7:$C$1492,0),0)),"",OFFSET('HARGA SATUAN'!$D$6,MATCH(C508,'HARGA SATUAN'!$C$7:$C$1492,0),0))</f>
        <v/>
      </c>
      <c r="E508" s="101">
        <f ca="1">IF(B508="+","Unit",IF(ISERROR(OFFSET('HARGA SATUAN'!$E$6,MATCH(C508,'HARGA SATUAN'!$C$7:$C$1492,0),0)),"",OFFSET('HARGA SATUAN'!$E$6,MATCH(C508,'HARGA SATUAN'!$C$7:$C$1492,0),0)))</f>
        <v>0</v>
      </c>
      <c r="F508" s="138" t="str">
        <f t="shared" ca="1" si="23"/>
        <v/>
      </c>
      <c r="G508" s="41">
        <f ca="1">IF(ISERROR(OFFSET('HARGA SATUAN'!$I$6,MATCH(C508,'HARGA SATUAN'!$C$7:$C$1492,0),0)),"",OFFSET('HARGA SATUAN'!$I$6,MATCH(C508,'HARGA SATUAN'!$C$7:$C$1492,0),0))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SATUAN'!$C$7:$C$1492,0),0)),"",OFFSET('HARGA SATUAN'!$D$6,MATCH(C509,'HARGA SATUAN'!$C$7:$C$1492,0),0))</f>
        <v/>
      </c>
      <c r="E509" s="101">
        <f ca="1">IF(B509="+","Unit",IF(ISERROR(OFFSET('HARGA SATUAN'!$E$6,MATCH(C509,'HARGA SATUAN'!$C$7:$C$1492,0),0)),"",OFFSET('HARGA SATUAN'!$E$6,MATCH(C509,'HARGA SATUAN'!$C$7:$C$1492,0),0)))</f>
        <v>0</v>
      </c>
      <c r="F509" s="138" t="str">
        <f t="shared" ca="1" si="23"/>
        <v/>
      </c>
      <c r="G509" s="41">
        <f ca="1">IF(ISERROR(OFFSET('HARGA SATUAN'!$I$6,MATCH(C509,'HARGA SATUAN'!$C$7:$C$1492,0),0)),"",OFFSET('HARGA SATUAN'!$I$6,MATCH(C509,'HARGA SATUAN'!$C$7:$C$1492,0),0))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SATUAN'!$C$7:$C$1492,0),0)),"",OFFSET('HARGA SATUAN'!$D$6,MATCH(C510,'HARGA SATUAN'!$C$7:$C$1492,0),0))</f>
        <v/>
      </c>
      <c r="E510" s="101">
        <f ca="1">IF(B510="+","Unit",IF(ISERROR(OFFSET('HARGA SATUAN'!$E$6,MATCH(C510,'HARGA SATUAN'!$C$7:$C$1492,0),0)),"",OFFSET('HARGA SATUAN'!$E$6,MATCH(C510,'HARGA SATUAN'!$C$7:$C$1492,0),0)))</f>
        <v>0</v>
      </c>
      <c r="F510" s="138" t="str">
        <f t="shared" ca="1" si="23"/>
        <v/>
      </c>
      <c r="G510" s="41">
        <f ca="1">IF(ISERROR(OFFSET('HARGA SATUAN'!$I$6,MATCH(C510,'HARGA SATUAN'!$C$7:$C$1492,0),0)),"",OFFSET('HARGA SATUAN'!$I$6,MATCH(C510,'HARGA SATUAN'!$C$7:$C$1492,0),0))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SATUAN'!$C$7:$C$1492,0),0)),"",OFFSET('HARGA SATUAN'!$D$6,MATCH(C511,'HARGA SATUAN'!$C$7:$C$1492,0),0))</f>
        <v/>
      </c>
      <c r="E511" s="101">
        <f ca="1">IF(B511="+","Unit",IF(ISERROR(OFFSET('HARGA SATUAN'!$E$6,MATCH(C511,'HARGA SATUAN'!$C$7:$C$1492,0),0)),"",OFFSET('HARGA SATUAN'!$E$6,MATCH(C511,'HARGA SATUAN'!$C$7:$C$1492,0),0)))</f>
        <v>0</v>
      </c>
      <c r="F511" s="138" t="str">
        <f t="shared" ca="1" si="23"/>
        <v/>
      </c>
      <c r="G511" s="41">
        <f ca="1">IF(ISERROR(OFFSET('HARGA SATUAN'!$I$6,MATCH(C511,'HARGA SATUAN'!$C$7:$C$1492,0),0)),"",OFFSET('HARGA SATUAN'!$I$6,MATCH(C511,'HARGA SATUAN'!$C$7:$C$1492,0),0))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SATUAN'!$C$7:$C$1492,0),0)),"",OFFSET('HARGA SATUAN'!$D$6,MATCH(C512,'HARGA SATUAN'!$C$7:$C$1492,0),0))</f>
        <v/>
      </c>
      <c r="E512" s="101">
        <f ca="1">IF(B512="+","Unit",IF(ISERROR(OFFSET('HARGA SATUAN'!$E$6,MATCH(C512,'HARGA SATUAN'!$C$7:$C$1492,0),0)),"",OFFSET('HARGA SATUAN'!$E$6,MATCH(C512,'HARGA SATUAN'!$C$7:$C$1492,0),0)))</f>
        <v>0</v>
      </c>
      <c r="F512" s="138" t="str">
        <f t="shared" ca="1" si="23"/>
        <v/>
      </c>
      <c r="G512" s="41">
        <f ca="1">IF(ISERROR(OFFSET('HARGA SATUAN'!$I$6,MATCH(C512,'HARGA SATUAN'!$C$7:$C$1492,0),0)),"",OFFSET('HARGA SATUAN'!$I$6,MATCH(C512,'HARGA SATUAN'!$C$7:$C$1492,0),0))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SATUAN'!$C$7:$C$1492,0),0)),"",OFFSET('HARGA SATUAN'!$D$6,MATCH(C513,'HARGA SATUAN'!$C$7:$C$1492,0),0))</f>
        <v/>
      </c>
      <c r="E513" s="101">
        <f ca="1">IF(B513="+","Unit",IF(ISERROR(OFFSET('HARGA SATUAN'!$E$6,MATCH(C513,'HARGA SATUAN'!$C$7:$C$1492,0),0)),"",OFFSET('HARGA SATUAN'!$E$6,MATCH(C513,'HARGA SATUAN'!$C$7:$C$1492,0),0)))</f>
        <v>0</v>
      </c>
      <c r="F513" s="138" t="str">
        <f t="shared" ca="1" si="23"/>
        <v/>
      </c>
      <c r="G513" s="41">
        <f ca="1">IF(ISERROR(OFFSET('HARGA SATUAN'!$I$6,MATCH(C513,'HARGA SATUAN'!$C$7:$C$1492,0),0)),"",OFFSET('HARGA SATUAN'!$I$6,MATCH(C513,'HARGA SATUAN'!$C$7:$C$1492,0),0))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SATUAN'!$C$7:$C$1492,0),0)),"",OFFSET('HARGA SATUAN'!$D$6,MATCH(C514,'HARGA SATUAN'!$C$7:$C$1492,0),0))</f>
        <v/>
      </c>
      <c r="E514" s="101">
        <f ca="1">IF(B514="+","Unit",IF(ISERROR(OFFSET('HARGA SATUAN'!$E$6,MATCH(C514,'HARGA SATUAN'!$C$7:$C$1492,0),0)),"",OFFSET('HARGA SATUAN'!$E$6,MATCH(C514,'HARGA SATUAN'!$C$7:$C$1492,0),0)))</f>
        <v>0</v>
      </c>
      <c r="F514" s="138" t="str">
        <f t="shared" ca="1" si="23"/>
        <v/>
      </c>
      <c r="G514" s="41">
        <f ca="1">IF(ISERROR(OFFSET('HARGA SATUAN'!$I$6,MATCH(C514,'HARGA SATUAN'!$C$7:$C$1492,0),0)),"",OFFSET('HARGA SATUAN'!$I$6,MATCH(C514,'HARGA SATUAN'!$C$7:$C$1492,0),0))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SATUAN'!$C$7:$C$1492,0),0)),"",OFFSET('HARGA SATUAN'!$D$6,MATCH(C515,'HARGA SATUAN'!$C$7:$C$1492,0),0))</f>
        <v/>
      </c>
      <c r="E515" s="101">
        <f ca="1">IF(B515="+","Unit",IF(ISERROR(OFFSET('HARGA SATUAN'!$E$6,MATCH(C515,'HARGA SATUAN'!$C$7:$C$1492,0),0)),"",OFFSET('HARGA SATUAN'!$E$6,MATCH(C515,'HARGA SATUAN'!$C$7:$C$1492,0),0)))</f>
        <v>0</v>
      </c>
      <c r="F515" s="138" t="str">
        <f t="shared" ca="1" si="23"/>
        <v/>
      </c>
      <c r="G515" s="41">
        <f ca="1">IF(ISERROR(OFFSET('HARGA SATUAN'!$I$6,MATCH(C515,'HARGA SATUAN'!$C$7:$C$1492,0),0)),"",OFFSET('HARGA SATUAN'!$I$6,MATCH(C515,'HARGA SATUAN'!$C$7:$C$1492,0),0))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SATUAN'!$C$7:$C$1492,0),0)),"",OFFSET('HARGA SATUAN'!$D$6,MATCH(C516,'HARGA SATUAN'!$C$7:$C$1492,0),0))</f>
        <v/>
      </c>
      <c r="E516" s="101">
        <f ca="1">IF(B516="+","Unit",IF(ISERROR(OFFSET('HARGA SATUAN'!$E$6,MATCH(C516,'HARGA SATUAN'!$C$7:$C$1492,0),0)),"",OFFSET('HARGA SATUAN'!$E$6,MATCH(C516,'HARGA SATUAN'!$C$7:$C$1492,0),0)))</f>
        <v>0</v>
      </c>
      <c r="F516" s="138" t="str">
        <f t="shared" ca="1" si="23"/>
        <v/>
      </c>
      <c r="G516" s="41">
        <f ca="1">IF(ISERROR(OFFSET('HARGA SATUAN'!$I$6,MATCH(C516,'HARGA SATUAN'!$C$7:$C$1492,0),0)),"",OFFSET('HARGA SATUAN'!$I$6,MATCH(C516,'HARGA SATUAN'!$C$7:$C$1492,0),0))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SATUAN'!$C$7:$C$1492,0),0)),"",OFFSET('HARGA SATUAN'!$D$6,MATCH(C517,'HARGA SATUAN'!$C$7:$C$1492,0),0))</f>
        <v/>
      </c>
      <c r="E517" s="101">
        <f ca="1">IF(B517="+","Unit",IF(ISERROR(OFFSET('HARGA SATUAN'!$E$6,MATCH(C517,'HARGA SATUAN'!$C$7:$C$1492,0),0)),"",OFFSET('HARGA SATUAN'!$E$6,MATCH(C517,'HARGA SATUAN'!$C$7:$C$1492,0),0)))</f>
        <v>0</v>
      </c>
      <c r="F517" s="138" t="str">
        <f t="shared" ca="1" si="23"/>
        <v/>
      </c>
      <c r="G517" s="41">
        <f ca="1">IF(ISERROR(OFFSET('HARGA SATUAN'!$I$6,MATCH(C517,'HARGA SATUAN'!$C$7:$C$1492,0),0)),"",OFFSET('HARGA SATUAN'!$I$6,MATCH(C517,'HARGA SATUAN'!$C$7:$C$1492,0),0))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SATUAN'!$C$7:$C$1492,0),0)),"",OFFSET('HARGA SATUAN'!$D$6,MATCH(C518,'HARGA SATUAN'!$C$7:$C$1492,0),0))</f>
        <v/>
      </c>
      <c r="E518" s="101">
        <f ca="1">IF(B518="+","Unit",IF(ISERROR(OFFSET('HARGA SATUAN'!$E$6,MATCH(C518,'HARGA SATUAN'!$C$7:$C$1492,0),0)),"",OFFSET('HARGA SATUAN'!$E$6,MATCH(C518,'HARGA SATUAN'!$C$7:$C$1492,0),0)))</f>
        <v>0</v>
      </c>
      <c r="F518" s="138" t="str">
        <f t="shared" ca="1" si="23"/>
        <v/>
      </c>
      <c r="G518" s="41">
        <f ca="1">IF(ISERROR(OFFSET('HARGA SATUAN'!$I$6,MATCH(C518,'HARGA SATUAN'!$C$7:$C$1492,0),0)),"",OFFSET('HARGA SATUAN'!$I$6,MATCH(C518,'HARGA SATUAN'!$C$7:$C$1492,0),0))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SATUAN'!$C$7:$C$1492,0),0)),"",OFFSET('HARGA SATUAN'!$D$6,MATCH(C519,'HARGA SATUAN'!$C$7:$C$1492,0),0))</f>
        <v/>
      </c>
      <c r="E519" s="101">
        <f ca="1">IF(B519="+","Unit",IF(ISERROR(OFFSET('HARGA SATUAN'!$E$6,MATCH(C519,'HARGA SATUAN'!$C$7:$C$1492,0),0)),"",OFFSET('HARGA SATUAN'!$E$6,MATCH(C519,'HARGA SATUAN'!$C$7:$C$1492,0),0)))</f>
        <v>0</v>
      </c>
      <c r="F519" s="138" t="str">
        <f t="shared" ca="1" si="23"/>
        <v/>
      </c>
      <c r="G519" s="41">
        <f ca="1">IF(ISERROR(OFFSET('HARGA SATUAN'!$I$6,MATCH(C519,'HARGA SATUAN'!$C$7:$C$1492,0),0)),"",OFFSET('HARGA SATUAN'!$I$6,MATCH(C519,'HARGA SATUAN'!$C$7:$C$1492,0),0))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SATUAN'!$C$7:$C$1492,0),0)),"",OFFSET('HARGA SATUAN'!$D$6,MATCH(C520,'HARGA SATUAN'!$C$7:$C$1492,0),0))</f>
        <v/>
      </c>
      <c r="E520" s="101">
        <f ca="1">IF(B520="+","Unit",IF(ISERROR(OFFSET('HARGA SATUAN'!$E$6,MATCH(C520,'HARGA SATUAN'!$C$7:$C$1492,0),0)),"",OFFSET('HARGA SATUAN'!$E$6,MATCH(C520,'HARGA SATUAN'!$C$7:$C$1492,0),0)))</f>
        <v>0</v>
      </c>
      <c r="F520" s="138" t="str">
        <f t="shared" ca="1" si="23"/>
        <v/>
      </c>
      <c r="G520" s="41">
        <f ca="1">IF(ISERROR(OFFSET('HARGA SATUAN'!$I$6,MATCH(C520,'HARGA SATUAN'!$C$7:$C$1492,0),0)),"",OFFSET('HARGA SATUAN'!$I$6,MATCH(C520,'HARGA SATUAN'!$C$7:$C$1492,0),0))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SATUAN'!$C$7:$C$1492,0),0)),"",OFFSET('HARGA SATUAN'!$D$6,MATCH(C521,'HARGA SATUAN'!$C$7:$C$1492,0),0))</f>
        <v/>
      </c>
      <c r="E521" s="101">
        <f ca="1">IF(B521="+","Unit",IF(ISERROR(OFFSET('HARGA SATUAN'!$E$6,MATCH(C521,'HARGA SATUAN'!$C$7:$C$1492,0),0)),"",OFFSET('HARGA SATUAN'!$E$6,MATCH(C521,'HARGA SATUAN'!$C$7:$C$1492,0),0)))</f>
        <v>0</v>
      </c>
      <c r="F521" s="138" t="str">
        <f t="shared" ca="1" si="23"/>
        <v/>
      </c>
      <c r="G521" s="41">
        <f ca="1">IF(ISERROR(OFFSET('HARGA SATUAN'!$I$6,MATCH(C521,'HARGA SATUAN'!$C$7:$C$1492,0),0)),"",OFFSET('HARGA SATUAN'!$I$6,MATCH(C521,'HARGA SATUAN'!$C$7:$C$1492,0),0))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SATUAN'!$C$7:$C$1492,0),0)),"",OFFSET('HARGA SATUAN'!$D$6,MATCH(C522,'HARGA SATUAN'!$C$7:$C$1492,0),0))</f>
        <v/>
      </c>
      <c r="E522" s="101">
        <f ca="1">IF(B522="+","Unit",IF(ISERROR(OFFSET('HARGA SATUAN'!$E$6,MATCH(C522,'HARGA SATUAN'!$C$7:$C$1492,0),0)),"",OFFSET('HARGA SATUAN'!$E$6,MATCH(C522,'HARGA SATUAN'!$C$7:$C$1492,0),0)))</f>
        <v>0</v>
      </c>
      <c r="F522" s="138" t="str">
        <f t="shared" ca="1" si="23"/>
        <v/>
      </c>
      <c r="G522" s="41">
        <f ca="1">IF(ISERROR(OFFSET('HARGA SATUAN'!$I$6,MATCH(C522,'HARGA SATUAN'!$C$7:$C$1492,0),0)),"",OFFSET('HARGA SATUAN'!$I$6,MATCH(C522,'HARGA SATUAN'!$C$7:$C$1492,0),0))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SATUAN'!$C$7:$C$1492,0),0)),"",OFFSET('HARGA SATUAN'!$D$6,MATCH(C523,'HARGA SATUAN'!$C$7:$C$1492,0),0))</f>
        <v/>
      </c>
      <c r="E523" s="101">
        <f ca="1">IF(B523="+","Unit",IF(ISERROR(OFFSET('HARGA SATUAN'!$E$6,MATCH(C523,'HARGA SATUAN'!$C$7:$C$1492,0),0)),"",OFFSET('HARGA SATUAN'!$E$6,MATCH(C523,'HARGA SATUAN'!$C$7:$C$1492,0),0)))</f>
        <v>0</v>
      </c>
      <c r="F523" s="138" t="str">
        <f t="shared" ca="1" si="23"/>
        <v/>
      </c>
      <c r="G523" s="41">
        <f ca="1">IF(ISERROR(OFFSET('HARGA SATUAN'!$I$6,MATCH(C523,'HARGA SATUAN'!$C$7:$C$1492,0),0)),"",OFFSET('HARGA SATUAN'!$I$6,MATCH(C523,'HARGA SATUAN'!$C$7:$C$1492,0),0))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SATUAN'!$C$7:$C$1492,0),0)),"",OFFSET('HARGA SATUAN'!$D$6,MATCH(C524,'HARGA SATUAN'!$C$7:$C$1492,0),0))</f>
        <v/>
      </c>
      <c r="E524" s="101">
        <f ca="1">IF(B524="+","Unit",IF(ISERROR(OFFSET('HARGA SATUAN'!$E$6,MATCH(C524,'HARGA SATUAN'!$C$7:$C$1492,0),0)),"",OFFSET('HARGA SATUAN'!$E$6,MATCH(C524,'HARGA SATUAN'!$C$7:$C$1492,0),0)))</f>
        <v>0</v>
      </c>
      <c r="F524" s="138" t="str">
        <f t="shared" ca="1" si="23"/>
        <v/>
      </c>
      <c r="G524" s="41">
        <f ca="1">IF(ISERROR(OFFSET('HARGA SATUAN'!$I$6,MATCH(C524,'HARGA SATUAN'!$C$7:$C$1492,0),0)),"",OFFSET('HARGA SATUAN'!$I$6,MATCH(C524,'HARGA SATUAN'!$C$7:$C$1492,0),0))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SATUAN'!$C$7:$C$1492,0),0)),"",OFFSET('HARGA SATUAN'!$D$6,MATCH(C525,'HARGA SATUAN'!$C$7:$C$1492,0),0))</f>
        <v/>
      </c>
      <c r="E525" s="101">
        <f ca="1">IF(B525="+","Unit",IF(ISERROR(OFFSET('HARGA SATUAN'!$E$6,MATCH(C525,'HARGA SATUAN'!$C$7:$C$1492,0),0)),"",OFFSET('HARGA SATUAN'!$E$6,MATCH(C525,'HARGA SATUAN'!$C$7:$C$1492,0),0)))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SATUAN'!$C$7:$C$1492,0),0)),"",OFFSET('HARGA SATUAN'!$I$6,MATCH(C525,'HARGA SATUAN'!$C$7:$C$1492,0),0))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SATUAN'!$C$7:$C$1492,0),0)),"",OFFSET('HARGA SATUAN'!$D$6,MATCH(C526,'HARGA SATUAN'!$C$7:$C$1492,0),0))</f>
        <v/>
      </c>
      <c r="E526" s="101">
        <f ca="1">IF(B526="+","Unit",IF(ISERROR(OFFSET('HARGA SATUAN'!$E$6,MATCH(C526,'HARGA SATUAN'!$C$7:$C$1492,0),0)),"",OFFSET('HARGA SATUAN'!$E$6,MATCH(C526,'HARGA SATUAN'!$C$7:$C$1492,0),0)))</f>
        <v>0</v>
      </c>
      <c r="F526" s="138" t="str">
        <f t="shared" ca="1" si="26"/>
        <v/>
      </c>
      <c r="G526" s="41">
        <f ca="1">IF(ISERROR(OFFSET('HARGA SATUAN'!$I$6,MATCH(C526,'HARGA SATUAN'!$C$7:$C$1492,0),0)),"",OFFSET('HARGA SATUAN'!$I$6,MATCH(C526,'HARGA SATUAN'!$C$7:$C$1492,0),0))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SATUAN'!$C$7:$C$1492,0),0)),"",OFFSET('HARGA SATUAN'!$D$6,MATCH(C527,'HARGA SATUAN'!$C$7:$C$1492,0),0))</f>
        <v/>
      </c>
      <c r="E527" s="101">
        <f ca="1">IF(B527="+","Unit",IF(ISERROR(OFFSET('HARGA SATUAN'!$E$6,MATCH(C527,'HARGA SATUAN'!$C$7:$C$1492,0),0)),"",OFFSET('HARGA SATUAN'!$E$6,MATCH(C527,'HARGA SATUAN'!$C$7:$C$1492,0),0)))</f>
        <v>0</v>
      </c>
      <c r="F527" s="138" t="str">
        <f t="shared" ca="1" si="26"/>
        <v/>
      </c>
      <c r="G527" s="41">
        <f ca="1">IF(ISERROR(OFFSET('HARGA SATUAN'!$I$6,MATCH(C527,'HARGA SATUAN'!$C$7:$C$1492,0),0)),"",OFFSET('HARGA SATUAN'!$I$6,MATCH(C527,'HARGA SATUAN'!$C$7:$C$1492,0),0))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SATUAN'!$C$7:$C$1492,0),0)),"",OFFSET('HARGA SATUAN'!$D$6,MATCH(C528,'HARGA SATUAN'!$C$7:$C$1492,0),0))</f>
        <v/>
      </c>
      <c r="E528" s="101">
        <f ca="1">IF(B528="+","Unit",IF(ISERROR(OFFSET('HARGA SATUAN'!$E$6,MATCH(C528,'HARGA SATUAN'!$C$7:$C$1492,0),0)),"",OFFSET('HARGA SATUAN'!$E$6,MATCH(C528,'HARGA SATUAN'!$C$7:$C$1492,0),0)))</f>
        <v>0</v>
      </c>
      <c r="F528" s="138" t="str">
        <f t="shared" ca="1" si="26"/>
        <v/>
      </c>
      <c r="G528" s="41">
        <f ca="1">IF(ISERROR(OFFSET('HARGA SATUAN'!$I$6,MATCH(C528,'HARGA SATUAN'!$C$7:$C$1492,0),0)),"",OFFSET('HARGA SATUAN'!$I$6,MATCH(C528,'HARGA SATUAN'!$C$7:$C$1492,0),0))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SATUAN'!$C$7:$C$1492,0),0)),"",OFFSET('HARGA SATUAN'!$D$6,MATCH(C529,'HARGA SATUAN'!$C$7:$C$1492,0),0))</f>
        <v/>
      </c>
      <c r="E529" s="101">
        <f ca="1">IF(B529="+","Unit",IF(ISERROR(OFFSET('HARGA SATUAN'!$E$6,MATCH(C529,'HARGA SATUAN'!$C$7:$C$1492,0),0)),"",OFFSET('HARGA SATUAN'!$E$6,MATCH(C529,'HARGA SATUAN'!$C$7:$C$1492,0),0)))</f>
        <v>0</v>
      </c>
      <c r="F529" s="138" t="str">
        <f t="shared" ca="1" si="26"/>
        <v/>
      </c>
      <c r="G529" s="41">
        <f ca="1">IF(ISERROR(OFFSET('HARGA SATUAN'!$I$6,MATCH(C529,'HARGA SATUAN'!$C$7:$C$1492,0),0)),"",OFFSET('HARGA SATUAN'!$I$6,MATCH(C529,'HARGA SATUAN'!$C$7:$C$1492,0),0))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SATUAN'!$C$7:$C$1492,0),0)),"",OFFSET('HARGA SATUAN'!$D$6,MATCH(C530,'HARGA SATUAN'!$C$7:$C$1492,0),0))</f>
        <v/>
      </c>
      <c r="E530" s="101">
        <f ca="1">IF(B530="+","Unit",IF(ISERROR(OFFSET('HARGA SATUAN'!$E$6,MATCH(C530,'HARGA SATUAN'!$C$7:$C$1492,0),0)),"",OFFSET('HARGA SATUAN'!$E$6,MATCH(C530,'HARGA SATUAN'!$C$7:$C$1492,0),0)))</f>
        <v>0</v>
      </c>
      <c r="F530" s="138" t="str">
        <f t="shared" ca="1" si="26"/>
        <v/>
      </c>
      <c r="G530" s="41">
        <f ca="1">IF(ISERROR(OFFSET('HARGA SATUAN'!$I$6,MATCH(C530,'HARGA SATUAN'!$C$7:$C$1492,0),0)),"",OFFSET('HARGA SATUAN'!$I$6,MATCH(C530,'HARGA SATUAN'!$C$7:$C$1492,0),0))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SATUAN'!$C$7:$C$1492,0),0)),"",OFFSET('HARGA SATUAN'!$D$6,MATCH(C531,'HARGA SATUAN'!$C$7:$C$1492,0),0))</f>
        <v/>
      </c>
      <c r="E531" s="101">
        <f ca="1">IF(B531="+","Unit",IF(ISERROR(OFFSET('HARGA SATUAN'!$E$6,MATCH(C531,'HARGA SATUAN'!$C$7:$C$1492,0),0)),"",OFFSET('HARGA SATUAN'!$E$6,MATCH(C531,'HARGA SATUAN'!$C$7:$C$1492,0),0)))</f>
        <v>0</v>
      </c>
      <c r="F531" s="138" t="str">
        <f t="shared" ca="1" si="26"/>
        <v/>
      </c>
      <c r="G531" s="41">
        <f ca="1">IF(ISERROR(OFFSET('HARGA SATUAN'!$I$6,MATCH(C531,'HARGA SATUAN'!$C$7:$C$1492,0),0)),"",OFFSET('HARGA SATUAN'!$I$6,MATCH(C531,'HARGA SATUAN'!$C$7:$C$1492,0),0))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SATUAN'!$C$7:$C$1492,0),0)),"",OFFSET('HARGA SATUAN'!$D$6,MATCH(C532,'HARGA SATUAN'!$C$7:$C$1492,0),0))</f>
        <v/>
      </c>
      <c r="E532" s="101">
        <f ca="1">IF(B532="+","Unit",IF(ISERROR(OFFSET('HARGA SATUAN'!$E$6,MATCH(C532,'HARGA SATUAN'!$C$7:$C$1492,0),0)),"",OFFSET('HARGA SATUAN'!$E$6,MATCH(C532,'HARGA SATUAN'!$C$7:$C$1492,0),0)))</f>
        <v>0</v>
      </c>
      <c r="F532" s="138" t="str">
        <f t="shared" ca="1" si="26"/>
        <v/>
      </c>
      <c r="G532" s="41">
        <f ca="1">IF(ISERROR(OFFSET('HARGA SATUAN'!$I$6,MATCH(C532,'HARGA SATUAN'!$C$7:$C$1492,0),0)),"",OFFSET('HARGA SATUAN'!$I$6,MATCH(C532,'HARGA SATUAN'!$C$7:$C$1492,0),0))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SATUAN'!$C$7:$C$1492,0),0)),"",OFFSET('HARGA SATUAN'!$D$6,MATCH(C533,'HARGA SATUAN'!$C$7:$C$1492,0),0))</f>
        <v/>
      </c>
      <c r="E533" s="101">
        <f ca="1">IF(B533="+","Unit",IF(ISERROR(OFFSET('HARGA SATUAN'!$E$6,MATCH(C533,'HARGA SATUAN'!$C$7:$C$1492,0),0)),"",OFFSET('HARGA SATUAN'!$E$6,MATCH(C533,'HARGA SATUAN'!$C$7:$C$1492,0),0)))</f>
        <v>0</v>
      </c>
      <c r="F533" s="138" t="str">
        <f t="shared" ca="1" si="26"/>
        <v/>
      </c>
      <c r="G533" s="41">
        <f ca="1">IF(ISERROR(OFFSET('HARGA SATUAN'!$I$6,MATCH(C533,'HARGA SATUAN'!$C$7:$C$1492,0),0)),"",OFFSET('HARGA SATUAN'!$I$6,MATCH(C533,'HARGA SATUAN'!$C$7:$C$1492,0),0))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SATUAN'!$C$7:$C$1492,0),0)),"",OFFSET('HARGA SATUAN'!$D$6,MATCH(C534,'HARGA SATUAN'!$C$7:$C$1492,0),0))</f>
        <v/>
      </c>
      <c r="E534" s="101">
        <f ca="1">IF(B534="+","Unit",IF(ISERROR(OFFSET('HARGA SATUAN'!$E$6,MATCH(C534,'HARGA SATUAN'!$C$7:$C$1492,0),0)),"",OFFSET('HARGA SATUAN'!$E$6,MATCH(C534,'HARGA SATUAN'!$C$7:$C$1492,0),0)))</f>
        <v>0</v>
      </c>
      <c r="F534" s="138" t="str">
        <f t="shared" ca="1" si="26"/>
        <v/>
      </c>
      <c r="G534" s="41">
        <f ca="1">IF(ISERROR(OFFSET('HARGA SATUAN'!$I$6,MATCH(C534,'HARGA SATUAN'!$C$7:$C$1492,0),0)),"",OFFSET('HARGA SATUAN'!$I$6,MATCH(C534,'HARGA SATUAN'!$C$7:$C$1492,0),0))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SATUAN'!$C$7:$C$1492,0),0)),"",OFFSET('HARGA SATUAN'!$D$6,MATCH(C535,'HARGA SATUAN'!$C$7:$C$1492,0),0))</f>
        <v/>
      </c>
      <c r="E535" s="101">
        <f ca="1">IF(B535="+","Unit",IF(ISERROR(OFFSET('HARGA SATUAN'!$E$6,MATCH(C535,'HARGA SATUAN'!$C$7:$C$1492,0),0)),"",OFFSET('HARGA SATUAN'!$E$6,MATCH(C535,'HARGA SATUAN'!$C$7:$C$1492,0),0)))</f>
        <v>0</v>
      </c>
      <c r="F535" s="138" t="str">
        <f t="shared" ca="1" si="26"/>
        <v/>
      </c>
      <c r="G535" s="41">
        <f ca="1">IF(ISERROR(OFFSET('HARGA SATUAN'!$I$6,MATCH(C535,'HARGA SATUAN'!$C$7:$C$1492,0),0)),"",OFFSET('HARGA SATUAN'!$I$6,MATCH(C535,'HARGA SATUAN'!$C$7:$C$1492,0),0))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SATUAN'!$C$7:$C$1492,0),0)),"",OFFSET('HARGA SATUAN'!$D$6,MATCH(C536,'HARGA SATUAN'!$C$7:$C$1492,0),0))</f>
        <v/>
      </c>
      <c r="E536" s="101">
        <f ca="1">IF(B536="+","Unit",IF(ISERROR(OFFSET('HARGA SATUAN'!$E$6,MATCH(C536,'HARGA SATUAN'!$C$7:$C$1492,0),0)),"",OFFSET('HARGA SATUAN'!$E$6,MATCH(C536,'HARGA SATUAN'!$C$7:$C$1492,0),0)))</f>
        <v>0</v>
      </c>
      <c r="F536" s="138" t="str">
        <f t="shared" ca="1" si="26"/>
        <v/>
      </c>
      <c r="G536" s="41">
        <f ca="1">IF(ISERROR(OFFSET('HARGA SATUAN'!$I$6,MATCH(C536,'HARGA SATUAN'!$C$7:$C$1492,0),0)),"",OFFSET('HARGA SATUAN'!$I$6,MATCH(C536,'HARGA SATUAN'!$C$7:$C$1492,0),0))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SATUAN'!$C$7:$C$1492,0),0)),"",OFFSET('HARGA SATUAN'!$D$6,MATCH(C537,'HARGA SATUAN'!$C$7:$C$1492,0),0))</f>
        <v/>
      </c>
      <c r="E537" s="101">
        <f ca="1">IF(B537="+","Unit",IF(ISERROR(OFFSET('HARGA SATUAN'!$E$6,MATCH(C537,'HARGA SATUAN'!$C$7:$C$1492,0),0)),"",OFFSET('HARGA SATUAN'!$E$6,MATCH(C537,'HARGA SATUAN'!$C$7:$C$1492,0),0)))</f>
        <v>0</v>
      </c>
      <c r="F537" s="138" t="str">
        <f t="shared" ca="1" si="26"/>
        <v/>
      </c>
      <c r="G537" s="41">
        <f ca="1">IF(ISERROR(OFFSET('HARGA SATUAN'!$I$6,MATCH(C537,'HARGA SATUAN'!$C$7:$C$1492,0),0)),"",OFFSET('HARGA SATUAN'!$I$6,MATCH(C537,'HARGA SATUAN'!$C$7:$C$1492,0),0))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SATUAN'!$C$7:$C$1492,0),0)),"",OFFSET('HARGA SATUAN'!$D$6,MATCH(C538,'HARGA SATUAN'!$C$7:$C$1492,0),0))</f>
        <v/>
      </c>
      <c r="E538" s="101">
        <f ca="1">IF(B538="+","Unit",IF(ISERROR(OFFSET('HARGA SATUAN'!$E$6,MATCH(C538,'HARGA SATUAN'!$C$7:$C$1492,0),0)),"",OFFSET('HARGA SATUAN'!$E$6,MATCH(C538,'HARGA SATUAN'!$C$7:$C$1492,0),0)))</f>
        <v>0</v>
      </c>
      <c r="F538" s="138" t="str">
        <f t="shared" ca="1" si="26"/>
        <v/>
      </c>
      <c r="G538" s="41">
        <f ca="1">IF(ISERROR(OFFSET('HARGA SATUAN'!$I$6,MATCH(C538,'HARGA SATUAN'!$C$7:$C$1492,0),0)),"",OFFSET('HARGA SATUAN'!$I$6,MATCH(C538,'HARGA SATUAN'!$C$7:$C$1492,0),0))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SATUAN'!$C$7:$C$1492,0),0)),"",OFFSET('HARGA SATUAN'!$D$6,MATCH(C539,'HARGA SATUAN'!$C$7:$C$1492,0),0))</f>
        <v/>
      </c>
      <c r="E539" s="101">
        <f ca="1">IF(B539="+","Unit",IF(ISERROR(OFFSET('HARGA SATUAN'!$E$6,MATCH(C539,'HARGA SATUAN'!$C$7:$C$1492,0),0)),"",OFFSET('HARGA SATUAN'!$E$6,MATCH(C539,'HARGA SATUAN'!$C$7:$C$1492,0),0)))</f>
        <v>0</v>
      </c>
      <c r="F539" s="138" t="str">
        <f t="shared" ca="1" si="26"/>
        <v/>
      </c>
      <c r="G539" s="41">
        <f ca="1">IF(ISERROR(OFFSET('HARGA SATUAN'!$I$6,MATCH(C539,'HARGA SATUAN'!$C$7:$C$1492,0),0)),"",OFFSET('HARGA SATUAN'!$I$6,MATCH(C539,'HARGA SATUAN'!$C$7:$C$1492,0),0))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SATUAN'!$C$7:$C$1492,0),0)),"",OFFSET('HARGA SATUAN'!$D$6,MATCH(C540,'HARGA SATUAN'!$C$7:$C$1492,0),0))</f>
        <v/>
      </c>
      <c r="E540" s="101">
        <f ca="1">IF(B540="+","Unit",IF(ISERROR(OFFSET('HARGA SATUAN'!$E$6,MATCH(C540,'HARGA SATUAN'!$C$7:$C$1492,0),0)),"",OFFSET('HARGA SATUAN'!$E$6,MATCH(C540,'HARGA SATUAN'!$C$7:$C$1492,0),0)))</f>
        <v>0</v>
      </c>
      <c r="F540" s="138" t="str">
        <f t="shared" ca="1" si="26"/>
        <v/>
      </c>
      <c r="G540" s="41">
        <f ca="1">IF(ISERROR(OFFSET('HARGA SATUAN'!$I$6,MATCH(C540,'HARGA SATUAN'!$C$7:$C$1492,0),0)),"",OFFSET('HARGA SATUAN'!$I$6,MATCH(C540,'HARGA SATUAN'!$C$7:$C$1492,0),0))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SATUAN'!$C$7:$C$1492,0),0)),"",OFFSET('HARGA SATUAN'!$D$6,MATCH(C541,'HARGA SATUAN'!$C$7:$C$1492,0),0))</f>
        <v/>
      </c>
      <c r="E541" s="101">
        <f ca="1">IF(B541="+","Unit",IF(ISERROR(OFFSET('HARGA SATUAN'!$E$6,MATCH(C541,'HARGA SATUAN'!$C$7:$C$1492,0),0)),"",OFFSET('HARGA SATUAN'!$E$6,MATCH(C541,'HARGA SATUAN'!$C$7:$C$1492,0),0)))</f>
        <v>0</v>
      </c>
      <c r="F541" s="138" t="str">
        <f t="shared" ca="1" si="26"/>
        <v/>
      </c>
      <c r="G541" s="41">
        <f ca="1">IF(ISERROR(OFFSET('HARGA SATUAN'!$I$6,MATCH(C541,'HARGA SATUAN'!$C$7:$C$1492,0),0)),"",OFFSET('HARGA SATUAN'!$I$6,MATCH(C541,'HARGA SATUAN'!$C$7:$C$1492,0),0))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SATUAN'!$C$7:$C$1492,0),0)),"",OFFSET('HARGA SATUAN'!$D$6,MATCH(C542,'HARGA SATUAN'!$C$7:$C$1492,0),0))</f>
        <v/>
      </c>
      <c r="E542" s="101">
        <f ca="1">IF(B542="+","Unit",IF(ISERROR(OFFSET('HARGA SATUAN'!$E$6,MATCH(C542,'HARGA SATUAN'!$C$7:$C$1492,0),0)),"",OFFSET('HARGA SATUAN'!$E$6,MATCH(C542,'HARGA SATUAN'!$C$7:$C$1492,0),0)))</f>
        <v>0</v>
      </c>
      <c r="F542" s="138" t="str">
        <f t="shared" ca="1" si="26"/>
        <v/>
      </c>
      <c r="G542" s="41">
        <f ca="1">IF(ISERROR(OFFSET('HARGA SATUAN'!$I$6,MATCH(C542,'HARGA SATUAN'!$C$7:$C$1492,0),0)),"",OFFSET('HARGA SATUAN'!$I$6,MATCH(C542,'HARGA SATUAN'!$C$7:$C$1492,0),0))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SATUAN'!$C$7:$C$1492,0),0)),"",OFFSET('HARGA SATUAN'!$D$6,MATCH(C543,'HARGA SATUAN'!$C$7:$C$1492,0),0))</f>
        <v/>
      </c>
      <c r="E543" s="101">
        <f ca="1">IF(B543="+","Unit",IF(ISERROR(OFFSET('HARGA SATUAN'!$E$6,MATCH(C543,'HARGA SATUAN'!$C$7:$C$1492,0),0)),"",OFFSET('HARGA SATUAN'!$E$6,MATCH(C543,'HARGA SATUAN'!$C$7:$C$1492,0),0)))</f>
        <v>0</v>
      </c>
      <c r="F543" s="138" t="str">
        <f t="shared" ca="1" si="26"/>
        <v/>
      </c>
      <c r="G543" s="41">
        <f ca="1">IF(ISERROR(OFFSET('HARGA SATUAN'!$I$6,MATCH(C543,'HARGA SATUAN'!$C$7:$C$1492,0),0)),"",OFFSET('HARGA SATUAN'!$I$6,MATCH(C543,'HARGA SATUAN'!$C$7:$C$1492,0),0))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SATUAN'!$C$7:$C$1492,0),0)),"",OFFSET('HARGA SATUAN'!$D$6,MATCH(C544,'HARGA SATUAN'!$C$7:$C$1492,0),0))</f>
        <v/>
      </c>
      <c r="E544" s="101">
        <f ca="1">IF(B544="+","Unit",IF(ISERROR(OFFSET('HARGA SATUAN'!$E$6,MATCH(C544,'HARGA SATUAN'!$C$7:$C$1492,0),0)),"",OFFSET('HARGA SATUAN'!$E$6,MATCH(C544,'HARGA SATUAN'!$C$7:$C$1492,0),0)))</f>
        <v>0</v>
      </c>
      <c r="F544" s="138" t="str">
        <f t="shared" ca="1" si="26"/>
        <v/>
      </c>
      <c r="G544" s="41">
        <f ca="1">IF(ISERROR(OFFSET('HARGA SATUAN'!$I$6,MATCH(C544,'HARGA SATUAN'!$C$7:$C$1492,0),0)),"",OFFSET('HARGA SATUAN'!$I$6,MATCH(C544,'HARGA SATUAN'!$C$7:$C$1492,0),0))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SATUAN'!$C$7:$C$1492,0),0)),"",OFFSET('HARGA SATUAN'!$D$6,MATCH(C545,'HARGA SATUAN'!$C$7:$C$1492,0),0))</f>
        <v/>
      </c>
      <c r="E545" s="101">
        <f ca="1">IF(B545="+","Unit",IF(ISERROR(OFFSET('HARGA SATUAN'!$E$6,MATCH(C545,'HARGA SATUAN'!$C$7:$C$1492,0),0)),"",OFFSET('HARGA SATUAN'!$E$6,MATCH(C545,'HARGA SATUAN'!$C$7:$C$1492,0),0)))</f>
        <v>0</v>
      </c>
      <c r="F545" s="138" t="str">
        <f t="shared" ca="1" si="26"/>
        <v/>
      </c>
      <c r="G545" s="41">
        <f ca="1">IF(ISERROR(OFFSET('HARGA SATUAN'!$I$6,MATCH(C545,'HARGA SATUAN'!$C$7:$C$1492,0),0)),"",OFFSET('HARGA SATUAN'!$I$6,MATCH(C545,'HARGA SATUAN'!$C$7:$C$1492,0),0))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SATUAN'!$C$7:$C$1492,0),0)),"",OFFSET('HARGA SATUAN'!$D$6,MATCH(C546,'HARGA SATUAN'!$C$7:$C$1492,0),0))</f>
        <v/>
      </c>
      <c r="E546" s="101">
        <f ca="1">IF(B546="+","Unit",IF(ISERROR(OFFSET('HARGA SATUAN'!$E$6,MATCH(C546,'HARGA SATUAN'!$C$7:$C$1492,0),0)),"",OFFSET('HARGA SATUAN'!$E$6,MATCH(C546,'HARGA SATUAN'!$C$7:$C$1492,0),0)))</f>
        <v>0</v>
      </c>
      <c r="F546" s="138" t="str">
        <f t="shared" ca="1" si="26"/>
        <v/>
      </c>
      <c r="G546" s="41">
        <f ca="1">IF(ISERROR(OFFSET('HARGA SATUAN'!$I$6,MATCH(C546,'HARGA SATUAN'!$C$7:$C$1492,0),0)),"",OFFSET('HARGA SATUAN'!$I$6,MATCH(C546,'HARGA SATUAN'!$C$7:$C$1492,0),0))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SATUAN'!$C$7:$C$1492,0),0)),"",OFFSET('HARGA SATUAN'!$D$6,MATCH(C547,'HARGA SATUAN'!$C$7:$C$1492,0),0))</f>
        <v/>
      </c>
      <c r="E547" s="101">
        <f ca="1">IF(B547="+","Unit",IF(ISERROR(OFFSET('HARGA SATUAN'!$E$6,MATCH(C547,'HARGA SATUAN'!$C$7:$C$1492,0),0)),"",OFFSET('HARGA SATUAN'!$E$6,MATCH(C547,'HARGA SATUAN'!$C$7:$C$1492,0),0)))</f>
        <v>0</v>
      </c>
      <c r="F547" s="138" t="str">
        <f t="shared" ca="1" si="26"/>
        <v/>
      </c>
      <c r="G547" s="41">
        <f ca="1">IF(ISERROR(OFFSET('HARGA SATUAN'!$I$6,MATCH(C547,'HARGA SATUAN'!$C$7:$C$1492,0),0)),"",OFFSET('HARGA SATUAN'!$I$6,MATCH(C547,'HARGA SATUAN'!$C$7:$C$1492,0),0))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SATUAN'!$C$7:$C$1492,0),0)),"",OFFSET('HARGA SATUAN'!$D$6,MATCH(C548,'HARGA SATUAN'!$C$7:$C$1492,0),0))</f>
        <v/>
      </c>
      <c r="E548" s="101">
        <f ca="1">IF(B548="+","Unit",IF(ISERROR(OFFSET('HARGA SATUAN'!$E$6,MATCH(C548,'HARGA SATUAN'!$C$7:$C$1492,0),0)),"",OFFSET('HARGA SATUAN'!$E$6,MATCH(C548,'HARGA SATUAN'!$C$7:$C$1492,0),0)))</f>
        <v>0</v>
      </c>
      <c r="F548" s="138" t="str">
        <f t="shared" ca="1" si="26"/>
        <v/>
      </c>
      <c r="G548" s="41">
        <f ca="1">IF(ISERROR(OFFSET('HARGA SATUAN'!$I$6,MATCH(C548,'HARGA SATUAN'!$C$7:$C$1492,0),0)),"",OFFSET('HARGA SATUAN'!$I$6,MATCH(C548,'HARGA SATUAN'!$C$7:$C$1492,0),0))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SATUAN'!$C$7:$C$1492,0),0)),"",OFFSET('HARGA SATUAN'!$D$6,MATCH(C549,'HARGA SATUAN'!$C$7:$C$1492,0),0))</f>
        <v/>
      </c>
      <c r="E549" s="101">
        <f ca="1">IF(B549="+","Unit",IF(ISERROR(OFFSET('HARGA SATUAN'!$E$6,MATCH(C549,'HARGA SATUAN'!$C$7:$C$1492,0),0)),"",OFFSET('HARGA SATUAN'!$E$6,MATCH(C549,'HARGA SATUAN'!$C$7:$C$1492,0),0)))</f>
        <v>0</v>
      </c>
      <c r="F549" s="138" t="str">
        <f t="shared" ca="1" si="26"/>
        <v/>
      </c>
      <c r="G549" s="41">
        <f ca="1">IF(ISERROR(OFFSET('HARGA SATUAN'!$I$6,MATCH(C549,'HARGA SATUAN'!$C$7:$C$1492,0),0)),"",OFFSET('HARGA SATUAN'!$I$6,MATCH(C549,'HARGA SATUAN'!$C$7:$C$1492,0),0))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SATUAN'!$C$7:$C$1492,0),0)),"",OFFSET('HARGA SATUAN'!$D$6,MATCH(C550,'HARGA SATUAN'!$C$7:$C$1492,0),0))</f>
        <v/>
      </c>
      <c r="E550" s="101">
        <f ca="1">IF(B550="+","Unit",IF(ISERROR(OFFSET('HARGA SATUAN'!$E$6,MATCH(C550,'HARGA SATUAN'!$C$7:$C$1492,0),0)),"",OFFSET('HARGA SATUAN'!$E$6,MATCH(C550,'HARGA SATUAN'!$C$7:$C$1492,0),0)))</f>
        <v>0</v>
      </c>
      <c r="F550" s="138" t="str">
        <f t="shared" ca="1" si="26"/>
        <v/>
      </c>
      <c r="G550" s="41">
        <f ca="1">IF(ISERROR(OFFSET('HARGA SATUAN'!$I$6,MATCH(C550,'HARGA SATUAN'!$C$7:$C$1492,0),0)),"",OFFSET('HARGA SATUAN'!$I$6,MATCH(C550,'HARGA SATUAN'!$C$7:$C$1492,0),0))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SATUAN'!$C$7:$C$1492,0),0)),"",OFFSET('HARGA SATUAN'!$D$6,MATCH(C551,'HARGA SATUAN'!$C$7:$C$1492,0),0))</f>
        <v/>
      </c>
      <c r="E551" s="101">
        <f ca="1">IF(B551="+","Unit",IF(ISERROR(OFFSET('HARGA SATUAN'!$E$6,MATCH(C551,'HARGA SATUAN'!$C$7:$C$1492,0),0)),"",OFFSET('HARGA SATUAN'!$E$6,MATCH(C551,'HARGA SATUAN'!$C$7:$C$1492,0),0)))</f>
        <v>0</v>
      </c>
      <c r="F551" s="138" t="str">
        <f t="shared" ca="1" si="26"/>
        <v/>
      </c>
      <c r="G551" s="41">
        <f ca="1">IF(ISERROR(OFFSET('HARGA SATUAN'!$I$6,MATCH(C551,'HARGA SATUAN'!$C$7:$C$1492,0),0)),"",OFFSET('HARGA SATUAN'!$I$6,MATCH(C551,'HARGA SATUAN'!$C$7:$C$1492,0),0))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SATUAN'!$C$7:$C$1492,0),0)),"",OFFSET('HARGA SATUAN'!$D$6,MATCH(C552,'HARGA SATUAN'!$C$7:$C$1492,0),0))</f>
        <v/>
      </c>
      <c r="E552" s="101">
        <f ca="1">IF(B552="+","Unit",IF(ISERROR(OFFSET('HARGA SATUAN'!$E$6,MATCH(C552,'HARGA SATUAN'!$C$7:$C$1492,0),0)),"",OFFSET('HARGA SATUAN'!$E$6,MATCH(C552,'HARGA SATUAN'!$C$7:$C$1492,0),0)))</f>
        <v>0</v>
      </c>
      <c r="F552" s="138" t="str">
        <f t="shared" ca="1" si="26"/>
        <v/>
      </c>
      <c r="G552" s="41">
        <f ca="1">IF(ISERROR(OFFSET('HARGA SATUAN'!$I$6,MATCH(C552,'HARGA SATUAN'!$C$7:$C$1492,0),0)),"",OFFSET('HARGA SATUAN'!$I$6,MATCH(C552,'HARGA SATUAN'!$C$7:$C$1492,0),0))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SATUAN'!$C$7:$C$1492,0),0)),"",OFFSET('HARGA SATUAN'!$D$6,MATCH(C553,'HARGA SATUAN'!$C$7:$C$1492,0),0))</f>
        <v/>
      </c>
      <c r="E553" s="101">
        <f ca="1">IF(B553="+","Unit",IF(ISERROR(OFFSET('HARGA SATUAN'!$E$6,MATCH(C553,'HARGA SATUAN'!$C$7:$C$1492,0),0)),"",OFFSET('HARGA SATUAN'!$E$6,MATCH(C553,'HARGA SATUAN'!$C$7:$C$1492,0),0)))</f>
        <v>0</v>
      </c>
      <c r="F553" s="138" t="str">
        <f t="shared" ca="1" si="26"/>
        <v/>
      </c>
      <c r="G553" s="41">
        <f ca="1">IF(ISERROR(OFFSET('HARGA SATUAN'!$I$6,MATCH(C553,'HARGA SATUAN'!$C$7:$C$1492,0),0)),"",OFFSET('HARGA SATUAN'!$I$6,MATCH(C553,'HARGA SATUAN'!$C$7:$C$1492,0),0))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SATUAN'!$C$7:$C$1492,0),0)),"",OFFSET('HARGA SATUAN'!$D$6,MATCH(C554,'HARGA SATUAN'!$C$7:$C$1492,0),0))</f>
        <v/>
      </c>
      <c r="E554" s="101">
        <f ca="1">IF(B554="+","Unit",IF(ISERROR(OFFSET('HARGA SATUAN'!$E$6,MATCH(C554,'HARGA SATUAN'!$C$7:$C$1492,0),0)),"",OFFSET('HARGA SATUAN'!$E$6,MATCH(C554,'HARGA SATUAN'!$C$7:$C$1492,0),0)))</f>
        <v>0</v>
      </c>
      <c r="F554" s="138" t="str">
        <f t="shared" ca="1" si="26"/>
        <v/>
      </c>
      <c r="G554" s="41">
        <f ca="1">IF(ISERROR(OFFSET('HARGA SATUAN'!$I$6,MATCH(C554,'HARGA SATUAN'!$C$7:$C$1492,0),0)),"",OFFSET('HARGA SATUAN'!$I$6,MATCH(C554,'HARGA SATUAN'!$C$7:$C$1492,0),0))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SATUAN'!$C$7:$C$1492,0),0)),"",OFFSET('HARGA SATUAN'!$D$6,MATCH(C555,'HARGA SATUAN'!$C$7:$C$1492,0),0))</f>
        <v/>
      </c>
      <c r="E555" s="101">
        <f ca="1">IF(B555="+","Unit",IF(ISERROR(OFFSET('HARGA SATUAN'!$E$6,MATCH(C555,'HARGA SATUAN'!$C$7:$C$1492,0),0)),"",OFFSET('HARGA SATUAN'!$E$6,MATCH(C555,'HARGA SATUAN'!$C$7:$C$1492,0),0)))</f>
        <v>0</v>
      </c>
      <c r="F555" s="138" t="str">
        <f t="shared" ca="1" si="26"/>
        <v/>
      </c>
      <c r="G555" s="41">
        <f ca="1">IF(ISERROR(OFFSET('HARGA SATUAN'!$I$6,MATCH(C555,'HARGA SATUAN'!$C$7:$C$1492,0),0)),"",OFFSET('HARGA SATUAN'!$I$6,MATCH(C555,'HARGA SATUAN'!$C$7:$C$1492,0),0))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SATUAN'!$C$7:$C$1492,0),0)),"",OFFSET('HARGA SATUAN'!$D$6,MATCH(C556,'HARGA SATUAN'!$C$7:$C$1492,0),0))</f>
        <v/>
      </c>
      <c r="E556" s="101">
        <f ca="1">IF(B556="+","Unit",IF(ISERROR(OFFSET('HARGA SATUAN'!$E$6,MATCH(C556,'HARGA SATUAN'!$C$7:$C$1492,0),0)),"",OFFSET('HARGA SATUAN'!$E$6,MATCH(C556,'HARGA SATUAN'!$C$7:$C$1492,0),0)))</f>
        <v>0</v>
      </c>
      <c r="F556" s="138" t="str">
        <f t="shared" ca="1" si="26"/>
        <v/>
      </c>
      <c r="G556" s="41">
        <f ca="1">IF(ISERROR(OFFSET('HARGA SATUAN'!$I$6,MATCH(C556,'HARGA SATUAN'!$C$7:$C$1492,0),0)),"",OFFSET('HARGA SATUAN'!$I$6,MATCH(C556,'HARGA SATUAN'!$C$7:$C$1492,0),0))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SATUAN'!$C$7:$C$1492,0),0)),"",OFFSET('HARGA SATUAN'!$D$6,MATCH(C557,'HARGA SATUAN'!$C$7:$C$1492,0),0))</f>
        <v/>
      </c>
      <c r="E557" s="101">
        <f ca="1">IF(B557="+","Unit",IF(ISERROR(OFFSET('HARGA SATUAN'!$E$6,MATCH(C557,'HARGA SATUAN'!$C$7:$C$1492,0),0)),"",OFFSET('HARGA SATUAN'!$E$6,MATCH(C557,'HARGA SATUAN'!$C$7:$C$1492,0),0)))</f>
        <v>0</v>
      </c>
      <c r="F557" s="138" t="str">
        <f t="shared" ca="1" si="26"/>
        <v/>
      </c>
      <c r="G557" s="41">
        <f ca="1">IF(ISERROR(OFFSET('HARGA SATUAN'!$I$6,MATCH(C557,'HARGA SATUAN'!$C$7:$C$1492,0),0)),"",OFFSET('HARGA SATUAN'!$I$6,MATCH(C557,'HARGA SATUAN'!$C$7:$C$1492,0),0))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SATUAN'!$C$7:$C$1492,0),0)),"",OFFSET('HARGA SATUAN'!$D$6,MATCH(C558,'HARGA SATUAN'!$C$7:$C$1492,0),0))</f>
        <v/>
      </c>
      <c r="E558" s="101">
        <f ca="1">IF(B558="+","Unit",IF(ISERROR(OFFSET('HARGA SATUAN'!$E$6,MATCH(C558,'HARGA SATUAN'!$C$7:$C$1492,0),0)),"",OFFSET('HARGA SATUAN'!$E$6,MATCH(C558,'HARGA SATUAN'!$C$7:$C$1492,0),0)))</f>
        <v>0</v>
      </c>
      <c r="F558" s="138" t="str">
        <f t="shared" ca="1" si="26"/>
        <v/>
      </c>
      <c r="G558" s="41">
        <f ca="1">IF(ISERROR(OFFSET('HARGA SATUAN'!$I$6,MATCH(C558,'HARGA SATUAN'!$C$7:$C$1492,0),0)),"",OFFSET('HARGA SATUAN'!$I$6,MATCH(C558,'HARGA SATUAN'!$C$7:$C$1492,0),0))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SATUAN'!$C$7:$C$1492,0),0)),"",OFFSET('HARGA SATUAN'!$D$6,MATCH(C559,'HARGA SATUAN'!$C$7:$C$1492,0),0))</f>
        <v/>
      </c>
      <c r="E559" s="101">
        <f ca="1">IF(B559="+","Unit",IF(ISERROR(OFFSET('HARGA SATUAN'!$E$6,MATCH(C559,'HARGA SATUAN'!$C$7:$C$1492,0),0)),"",OFFSET('HARGA SATUAN'!$E$6,MATCH(C559,'HARGA SATUAN'!$C$7:$C$1492,0),0)))</f>
        <v>0</v>
      </c>
      <c r="F559" s="138" t="str">
        <f t="shared" ca="1" si="26"/>
        <v/>
      </c>
      <c r="G559" s="41">
        <f ca="1">IF(ISERROR(OFFSET('HARGA SATUAN'!$I$6,MATCH(C559,'HARGA SATUAN'!$C$7:$C$1492,0),0)),"",OFFSET('HARGA SATUAN'!$I$6,MATCH(C559,'HARGA SATUAN'!$C$7:$C$1492,0),0))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SATUAN'!$C$7:$C$1492,0),0)),"",OFFSET('HARGA SATUAN'!$D$6,MATCH(C560,'HARGA SATUAN'!$C$7:$C$1492,0),0))</f>
        <v/>
      </c>
      <c r="E560" s="101">
        <f ca="1">IF(B560="+","Unit",IF(ISERROR(OFFSET('HARGA SATUAN'!$E$6,MATCH(C560,'HARGA SATUAN'!$C$7:$C$1492,0),0)),"",OFFSET('HARGA SATUAN'!$E$6,MATCH(C560,'HARGA SATUAN'!$C$7:$C$1492,0),0)))</f>
        <v>0</v>
      </c>
      <c r="F560" s="138" t="str">
        <f t="shared" ca="1" si="26"/>
        <v/>
      </c>
      <c r="G560" s="41">
        <f ca="1">IF(ISERROR(OFFSET('HARGA SATUAN'!$I$6,MATCH(C560,'HARGA SATUAN'!$C$7:$C$1492,0),0)),"",OFFSET('HARGA SATUAN'!$I$6,MATCH(C560,'HARGA SATUAN'!$C$7:$C$1492,0),0))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SATUAN'!$C$7:$C$1492,0),0)),"",OFFSET('HARGA SATUAN'!$D$6,MATCH(C561,'HARGA SATUAN'!$C$7:$C$1492,0),0))</f>
        <v/>
      </c>
      <c r="E561" s="101">
        <f ca="1">IF(B561="+","Unit",IF(ISERROR(OFFSET('HARGA SATUAN'!$E$6,MATCH(C561,'HARGA SATUAN'!$C$7:$C$1492,0),0)),"",OFFSET('HARGA SATUAN'!$E$6,MATCH(C561,'HARGA SATUAN'!$C$7:$C$1492,0),0)))</f>
        <v>0</v>
      </c>
      <c r="F561" s="138" t="str">
        <f t="shared" ca="1" si="26"/>
        <v/>
      </c>
      <c r="G561" s="41">
        <f ca="1">IF(ISERROR(OFFSET('HARGA SATUAN'!$I$6,MATCH(C561,'HARGA SATUAN'!$C$7:$C$1492,0),0)),"",OFFSET('HARGA SATUAN'!$I$6,MATCH(C561,'HARGA SATUAN'!$C$7:$C$1492,0),0))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SATUAN'!$C$7:$C$1492,0),0)),"",OFFSET('HARGA SATUAN'!$D$6,MATCH(C562,'HARGA SATUAN'!$C$7:$C$1492,0),0))</f>
        <v/>
      </c>
      <c r="E562" s="101">
        <f ca="1">IF(B562="+","Unit",IF(ISERROR(OFFSET('HARGA SATUAN'!$E$6,MATCH(C562,'HARGA SATUAN'!$C$7:$C$1492,0),0)),"",OFFSET('HARGA SATUAN'!$E$6,MATCH(C562,'HARGA SATUAN'!$C$7:$C$1492,0),0)))</f>
        <v>0</v>
      </c>
      <c r="F562" s="138" t="str">
        <f t="shared" ca="1" si="26"/>
        <v/>
      </c>
      <c r="G562" s="41">
        <f ca="1">IF(ISERROR(OFFSET('HARGA SATUAN'!$I$6,MATCH(C562,'HARGA SATUAN'!$C$7:$C$1492,0),0)),"",OFFSET('HARGA SATUAN'!$I$6,MATCH(C562,'HARGA SATUAN'!$C$7:$C$1492,0),0))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SATUAN'!$C$7:$C$1492,0),0)),"",OFFSET('HARGA SATUAN'!$D$6,MATCH(C563,'HARGA SATUAN'!$C$7:$C$1492,0),0))</f>
        <v/>
      </c>
      <c r="E563" s="101">
        <f ca="1">IF(B563="+","Unit",IF(ISERROR(OFFSET('HARGA SATUAN'!$E$6,MATCH(C563,'HARGA SATUAN'!$C$7:$C$1492,0),0)),"",OFFSET('HARGA SATUAN'!$E$6,MATCH(C563,'HARGA SATUAN'!$C$7:$C$1492,0),0)))</f>
        <v>0</v>
      </c>
      <c r="F563" s="138" t="str">
        <f t="shared" ca="1" si="26"/>
        <v/>
      </c>
      <c r="G563" s="41">
        <f ca="1">IF(ISERROR(OFFSET('HARGA SATUAN'!$I$6,MATCH(C563,'HARGA SATUAN'!$C$7:$C$1492,0),0)),"",OFFSET('HARGA SATUAN'!$I$6,MATCH(C563,'HARGA SATUAN'!$C$7:$C$1492,0),0))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SATUAN'!$C$7:$C$1492,0),0)),"",OFFSET('HARGA SATUAN'!$D$6,MATCH(C564,'HARGA SATUAN'!$C$7:$C$1492,0),0))</f>
        <v/>
      </c>
      <c r="E564" s="101">
        <f ca="1">IF(B564="+","Unit",IF(ISERROR(OFFSET('HARGA SATUAN'!$E$6,MATCH(C564,'HARGA SATUAN'!$C$7:$C$1492,0),0)),"",OFFSET('HARGA SATUAN'!$E$6,MATCH(C564,'HARGA SATUAN'!$C$7:$C$1492,0),0)))</f>
        <v>0</v>
      </c>
      <c r="F564" s="138" t="str">
        <f t="shared" ca="1" si="26"/>
        <v/>
      </c>
      <c r="G564" s="41">
        <f ca="1">IF(ISERROR(OFFSET('HARGA SATUAN'!$I$6,MATCH(C564,'HARGA SATUAN'!$C$7:$C$1492,0),0)),"",OFFSET('HARGA SATUAN'!$I$6,MATCH(C564,'HARGA SATUAN'!$C$7:$C$1492,0),0))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SATUAN'!$C$7:$C$1492,0),0)),"",OFFSET('HARGA SATUAN'!$D$6,MATCH(C565,'HARGA SATUAN'!$C$7:$C$1492,0),0))</f>
        <v/>
      </c>
      <c r="E565" s="101">
        <f ca="1">IF(B565="+","Unit",IF(ISERROR(OFFSET('HARGA SATUAN'!$E$6,MATCH(C565,'HARGA SATUAN'!$C$7:$C$1492,0),0)),"",OFFSET('HARGA SATUAN'!$E$6,MATCH(C565,'HARGA SATUAN'!$C$7:$C$1492,0),0)))</f>
        <v>0</v>
      </c>
      <c r="F565" s="138" t="str">
        <f t="shared" ca="1" si="26"/>
        <v/>
      </c>
      <c r="G565" s="41">
        <f ca="1">IF(ISERROR(OFFSET('HARGA SATUAN'!$I$6,MATCH(C565,'HARGA SATUAN'!$C$7:$C$1492,0),0)),"",OFFSET('HARGA SATUAN'!$I$6,MATCH(C565,'HARGA SATUAN'!$C$7:$C$1492,0),0))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SATUAN'!$C$7:$C$1492,0),0)),"",OFFSET('HARGA SATUAN'!$D$6,MATCH(C566,'HARGA SATUAN'!$C$7:$C$1492,0),0))</f>
        <v/>
      </c>
      <c r="E566" s="101">
        <f ca="1">IF(B566="+","Unit",IF(ISERROR(OFFSET('HARGA SATUAN'!$E$6,MATCH(C566,'HARGA SATUAN'!$C$7:$C$1492,0),0)),"",OFFSET('HARGA SATUAN'!$E$6,MATCH(C566,'HARGA SATUAN'!$C$7:$C$1492,0),0)))</f>
        <v>0</v>
      </c>
      <c r="F566" s="138" t="str">
        <f t="shared" ca="1" si="26"/>
        <v/>
      </c>
      <c r="G566" s="41">
        <f ca="1">IF(ISERROR(OFFSET('HARGA SATUAN'!$I$6,MATCH(C566,'HARGA SATUAN'!$C$7:$C$1492,0),0)),"",OFFSET('HARGA SATUAN'!$I$6,MATCH(C566,'HARGA SATUAN'!$C$7:$C$1492,0),0))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SATUAN'!$C$7:$C$1492,0),0)),"",OFFSET('HARGA SATUAN'!$D$6,MATCH(C567,'HARGA SATUAN'!$C$7:$C$1492,0),0))</f>
        <v/>
      </c>
      <c r="E567" s="101">
        <f ca="1">IF(B567="+","Unit",IF(ISERROR(OFFSET('HARGA SATUAN'!$E$6,MATCH(C567,'HARGA SATUAN'!$C$7:$C$1492,0),0)),"",OFFSET('HARGA SATUAN'!$E$6,MATCH(C567,'HARGA SATUAN'!$C$7:$C$1492,0),0)))</f>
        <v>0</v>
      </c>
      <c r="F567" s="138" t="str">
        <f t="shared" ca="1" si="26"/>
        <v/>
      </c>
      <c r="G567" s="41">
        <f ca="1">IF(ISERROR(OFFSET('HARGA SATUAN'!$I$6,MATCH(C567,'HARGA SATUAN'!$C$7:$C$1492,0),0)),"",OFFSET('HARGA SATUAN'!$I$6,MATCH(C567,'HARGA SATUAN'!$C$7:$C$1492,0),0))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SATUAN'!$C$7:$C$1492,0),0)),"",OFFSET('HARGA SATUAN'!$D$6,MATCH(C568,'HARGA SATUAN'!$C$7:$C$1492,0),0))</f>
        <v/>
      </c>
      <c r="E568" s="101">
        <f ca="1">IF(B568="+","Unit",IF(ISERROR(OFFSET('HARGA SATUAN'!$E$6,MATCH(C568,'HARGA SATUAN'!$C$7:$C$1492,0),0)),"",OFFSET('HARGA SATUAN'!$E$6,MATCH(C568,'HARGA SATUAN'!$C$7:$C$1492,0),0)))</f>
        <v>0</v>
      </c>
      <c r="F568" s="138" t="str">
        <f t="shared" ca="1" si="26"/>
        <v/>
      </c>
      <c r="G568" s="41">
        <f ca="1">IF(ISERROR(OFFSET('HARGA SATUAN'!$I$6,MATCH(C568,'HARGA SATUAN'!$C$7:$C$1492,0),0)),"",OFFSET('HARGA SATUAN'!$I$6,MATCH(C568,'HARGA SATUAN'!$C$7:$C$1492,0),0))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SATUAN'!$C$7:$C$1492,0),0)),"",OFFSET('HARGA SATUAN'!$D$6,MATCH(C569,'HARGA SATUAN'!$C$7:$C$1492,0),0))</f>
        <v/>
      </c>
      <c r="E569" s="101">
        <f ca="1">IF(B569="+","Unit",IF(ISERROR(OFFSET('HARGA SATUAN'!$E$6,MATCH(C569,'HARGA SATUAN'!$C$7:$C$1492,0),0)),"",OFFSET('HARGA SATUAN'!$E$6,MATCH(C569,'HARGA SATUAN'!$C$7:$C$1492,0),0)))</f>
        <v>0</v>
      </c>
      <c r="F569" s="138" t="str">
        <f t="shared" ca="1" si="26"/>
        <v/>
      </c>
      <c r="G569" s="41">
        <f ca="1">IF(ISERROR(OFFSET('HARGA SATUAN'!$I$6,MATCH(C569,'HARGA SATUAN'!$C$7:$C$1492,0),0)),"",OFFSET('HARGA SATUAN'!$I$6,MATCH(C569,'HARGA SATUAN'!$C$7:$C$1492,0),0))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SATUAN'!$C$7:$C$1492,0),0)),"",OFFSET('HARGA SATUAN'!$D$6,MATCH(C570,'HARGA SATUAN'!$C$7:$C$1492,0),0))</f>
        <v/>
      </c>
      <c r="E570" s="101">
        <f ca="1">IF(B570="+","Unit",IF(ISERROR(OFFSET('HARGA SATUAN'!$E$6,MATCH(C570,'HARGA SATUAN'!$C$7:$C$1492,0),0)),"",OFFSET('HARGA SATUAN'!$E$6,MATCH(C570,'HARGA SATUAN'!$C$7:$C$1492,0),0)))</f>
        <v>0</v>
      </c>
      <c r="F570" s="138" t="str">
        <f t="shared" ca="1" si="26"/>
        <v/>
      </c>
      <c r="G570" s="41">
        <f ca="1">IF(ISERROR(OFFSET('HARGA SATUAN'!$I$6,MATCH(C570,'HARGA SATUAN'!$C$7:$C$1492,0),0)),"",OFFSET('HARGA SATUAN'!$I$6,MATCH(C570,'HARGA SATUAN'!$C$7:$C$1492,0),0))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SATUAN'!$C$7:$C$1492,0),0)),"",OFFSET('HARGA SATUAN'!$D$6,MATCH(C571,'HARGA SATUAN'!$C$7:$C$1492,0),0))</f>
        <v/>
      </c>
      <c r="E571" s="101">
        <f ca="1">IF(B571="+","Unit",IF(ISERROR(OFFSET('HARGA SATUAN'!$E$6,MATCH(C571,'HARGA SATUAN'!$C$7:$C$1492,0),0)),"",OFFSET('HARGA SATUAN'!$E$6,MATCH(C571,'HARGA SATUAN'!$C$7:$C$1492,0),0)))</f>
        <v>0</v>
      </c>
      <c r="F571" s="138" t="str">
        <f t="shared" ca="1" si="26"/>
        <v/>
      </c>
      <c r="G571" s="41">
        <f ca="1">IF(ISERROR(OFFSET('HARGA SATUAN'!$I$6,MATCH(C571,'HARGA SATUAN'!$C$7:$C$1492,0),0)),"",OFFSET('HARGA SATUAN'!$I$6,MATCH(C571,'HARGA SATUAN'!$C$7:$C$1492,0),0))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SATUAN'!$C$7:$C$1492,0),0)),"",OFFSET('HARGA SATUAN'!$D$6,MATCH(C572,'HARGA SATUAN'!$C$7:$C$1492,0),0))</f>
        <v/>
      </c>
      <c r="E572" s="101">
        <f ca="1">IF(B572="+","Unit",IF(ISERROR(OFFSET('HARGA SATUAN'!$E$6,MATCH(C572,'HARGA SATUAN'!$C$7:$C$1492,0),0)),"",OFFSET('HARGA SATUAN'!$E$6,MATCH(C572,'HARGA SATUAN'!$C$7:$C$1492,0),0)))</f>
        <v>0</v>
      </c>
      <c r="F572" s="138" t="str">
        <f t="shared" ca="1" si="26"/>
        <v/>
      </c>
      <c r="G572" s="41">
        <f ca="1">IF(ISERROR(OFFSET('HARGA SATUAN'!$I$6,MATCH(C572,'HARGA SATUAN'!$C$7:$C$1492,0),0)),"",OFFSET('HARGA SATUAN'!$I$6,MATCH(C572,'HARGA SATUAN'!$C$7:$C$1492,0),0))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SATUAN'!$C$7:$C$1492,0),0)),"",OFFSET('HARGA SATUAN'!$D$6,MATCH(C573,'HARGA SATUAN'!$C$7:$C$1492,0),0))</f>
        <v/>
      </c>
      <c r="E573" s="101">
        <f ca="1">IF(B573="+","Unit",IF(ISERROR(OFFSET('HARGA SATUAN'!$E$6,MATCH(C573,'HARGA SATUAN'!$C$7:$C$1492,0),0)),"",OFFSET('HARGA SATUAN'!$E$6,MATCH(C573,'HARGA SATUAN'!$C$7:$C$1492,0),0)))</f>
        <v>0</v>
      </c>
      <c r="F573" s="138" t="str">
        <f t="shared" ca="1" si="26"/>
        <v/>
      </c>
      <c r="G573" s="41">
        <f ca="1">IF(ISERROR(OFFSET('HARGA SATUAN'!$I$6,MATCH(C573,'HARGA SATUAN'!$C$7:$C$1492,0),0)),"",OFFSET('HARGA SATUAN'!$I$6,MATCH(C573,'HARGA SATUAN'!$C$7:$C$1492,0),0))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SATUAN'!$C$7:$C$1492,0),0)),"",OFFSET('HARGA SATUAN'!$D$6,MATCH(C574,'HARGA SATUAN'!$C$7:$C$1492,0),0))</f>
        <v/>
      </c>
      <c r="E574" s="101">
        <f ca="1">IF(B574="+","Unit",IF(ISERROR(OFFSET('HARGA SATUAN'!$E$6,MATCH(C574,'HARGA SATUAN'!$C$7:$C$1492,0),0)),"",OFFSET('HARGA SATUAN'!$E$6,MATCH(C574,'HARGA SATUAN'!$C$7:$C$1492,0),0)))</f>
        <v>0</v>
      </c>
      <c r="F574" s="138" t="str">
        <f t="shared" ca="1" si="26"/>
        <v/>
      </c>
      <c r="G574" s="41">
        <f ca="1">IF(ISERROR(OFFSET('HARGA SATUAN'!$I$6,MATCH(C574,'HARGA SATUAN'!$C$7:$C$1492,0),0)),"",OFFSET('HARGA SATUAN'!$I$6,MATCH(C574,'HARGA SATUAN'!$C$7:$C$1492,0),0))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SATUAN'!$C$7:$C$1492,0),0)),"",OFFSET('HARGA SATUAN'!$D$6,MATCH(C575,'HARGA SATUAN'!$C$7:$C$1492,0),0))</f>
        <v/>
      </c>
      <c r="E575" s="101">
        <f ca="1">IF(B575="+","Unit",IF(ISERROR(OFFSET('HARGA SATUAN'!$E$6,MATCH(C575,'HARGA SATUAN'!$C$7:$C$1492,0),0)),"",OFFSET('HARGA SATUAN'!$E$6,MATCH(C575,'HARGA SATUAN'!$C$7:$C$1492,0),0)))</f>
        <v>0</v>
      </c>
      <c r="F575" s="138" t="str">
        <f t="shared" ca="1" si="26"/>
        <v/>
      </c>
      <c r="G575" s="41">
        <f ca="1">IF(ISERROR(OFFSET('HARGA SATUAN'!$I$6,MATCH(C575,'HARGA SATUAN'!$C$7:$C$1492,0),0)),"",OFFSET('HARGA SATUAN'!$I$6,MATCH(C575,'HARGA SATUAN'!$C$7:$C$1492,0),0))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SATUAN'!$C$7:$C$1492,0),0)),"",OFFSET('HARGA SATUAN'!$D$6,MATCH(C576,'HARGA SATUAN'!$C$7:$C$1492,0),0))</f>
        <v/>
      </c>
      <c r="E576" s="101">
        <f ca="1">IF(B576="+","Unit",IF(ISERROR(OFFSET('HARGA SATUAN'!$E$6,MATCH(C576,'HARGA SATUAN'!$C$7:$C$1492,0),0)),"",OFFSET('HARGA SATUAN'!$E$6,MATCH(C576,'HARGA SATUAN'!$C$7:$C$1492,0),0)))</f>
        <v>0</v>
      </c>
      <c r="F576" s="138" t="str">
        <f t="shared" ca="1" si="26"/>
        <v/>
      </c>
      <c r="G576" s="41">
        <f ca="1">IF(ISERROR(OFFSET('HARGA SATUAN'!$I$6,MATCH(C576,'HARGA SATUAN'!$C$7:$C$1492,0),0)),"",OFFSET('HARGA SATUAN'!$I$6,MATCH(C576,'HARGA SATUAN'!$C$7:$C$1492,0),0))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SATUAN'!$C$7:$C$1492,0),0)),"",OFFSET('HARGA SATUAN'!$D$6,MATCH(C577,'HARGA SATUAN'!$C$7:$C$1492,0),0))</f>
        <v/>
      </c>
      <c r="E577" s="101">
        <f ca="1">IF(B577="+","Unit",IF(ISERROR(OFFSET('HARGA SATUAN'!$E$6,MATCH(C577,'HARGA SATUAN'!$C$7:$C$1492,0),0)),"",OFFSET('HARGA SATUAN'!$E$6,MATCH(C577,'HARGA SATUAN'!$C$7:$C$1492,0),0)))</f>
        <v>0</v>
      </c>
      <c r="F577" s="138" t="str">
        <f t="shared" ca="1" si="26"/>
        <v/>
      </c>
      <c r="G577" s="41">
        <f ca="1">IF(ISERROR(OFFSET('HARGA SATUAN'!$I$6,MATCH(C577,'HARGA SATUAN'!$C$7:$C$1492,0),0)),"",OFFSET('HARGA SATUAN'!$I$6,MATCH(C577,'HARGA SATUAN'!$C$7:$C$1492,0),0))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SATUAN'!$C$7:$C$1492,0),0)),"",OFFSET('HARGA SATUAN'!$D$6,MATCH(C578,'HARGA SATUAN'!$C$7:$C$1492,0),0))</f>
        <v/>
      </c>
      <c r="E578" s="101">
        <f ca="1">IF(B578="+","Unit",IF(ISERROR(OFFSET('HARGA SATUAN'!$E$6,MATCH(C578,'HARGA SATUAN'!$C$7:$C$1492,0),0)),"",OFFSET('HARGA SATUAN'!$E$6,MATCH(C578,'HARGA SATUAN'!$C$7:$C$1492,0),0)))</f>
        <v>0</v>
      </c>
      <c r="F578" s="138" t="str">
        <f t="shared" ca="1" si="26"/>
        <v/>
      </c>
      <c r="G578" s="41">
        <f ca="1">IF(ISERROR(OFFSET('HARGA SATUAN'!$I$6,MATCH(C578,'HARGA SATUAN'!$C$7:$C$1492,0),0)),"",OFFSET('HARGA SATUAN'!$I$6,MATCH(C578,'HARGA SATUAN'!$C$7:$C$1492,0),0))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SATUAN'!$C$7:$C$1492,0),0)),"",OFFSET('HARGA SATUAN'!$D$6,MATCH(C579,'HARGA SATUAN'!$C$7:$C$1492,0),0))</f>
        <v/>
      </c>
      <c r="E579" s="101">
        <f ca="1">IF(B579="+","Unit",IF(ISERROR(OFFSET('HARGA SATUAN'!$E$6,MATCH(C579,'HARGA SATUAN'!$C$7:$C$1492,0),0)),"",OFFSET('HARGA SATUAN'!$E$6,MATCH(C579,'HARGA SATUAN'!$C$7:$C$1492,0),0)))</f>
        <v>0</v>
      </c>
      <c r="F579" s="138" t="str">
        <f t="shared" ca="1" si="26"/>
        <v/>
      </c>
      <c r="G579" s="41">
        <f ca="1">IF(ISERROR(OFFSET('HARGA SATUAN'!$I$6,MATCH(C579,'HARGA SATUAN'!$C$7:$C$1492,0),0)),"",OFFSET('HARGA SATUAN'!$I$6,MATCH(C579,'HARGA SATUAN'!$C$7:$C$1492,0),0))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SATUAN'!$C$7:$C$1492,0),0)),"",OFFSET('HARGA SATUAN'!$D$6,MATCH(C580,'HARGA SATUAN'!$C$7:$C$1492,0),0))</f>
        <v/>
      </c>
      <c r="E580" s="101">
        <f ca="1">IF(B580="+","Unit",IF(ISERROR(OFFSET('HARGA SATUAN'!$E$6,MATCH(C580,'HARGA SATUAN'!$C$7:$C$1492,0),0)),"",OFFSET('HARGA SATUAN'!$E$6,MATCH(C580,'HARGA SATUAN'!$C$7:$C$1492,0),0)))</f>
        <v>0</v>
      </c>
      <c r="F580" s="138" t="str">
        <f t="shared" ca="1" si="26"/>
        <v/>
      </c>
      <c r="G580" s="41">
        <f ca="1">IF(ISERROR(OFFSET('HARGA SATUAN'!$I$6,MATCH(C580,'HARGA SATUAN'!$C$7:$C$1492,0),0)),"",OFFSET('HARGA SATUAN'!$I$6,MATCH(C580,'HARGA SATUAN'!$C$7:$C$1492,0),0))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SATUAN'!$C$7:$C$1492,0),0)),"",OFFSET('HARGA SATUAN'!$D$6,MATCH(C581,'HARGA SATUAN'!$C$7:$C$1492,0),0))</f>
        <v/>
      </c>
      <c r="E581" s="101">
        <f ca="1">IF(B581="+","Unit",IF(ISERROR(OFFSET('HARGA SATUAN'!$E$6,MATCH(C581,'HARGA SATUAN'!$C$7:$C$1492,0),0)),"",OFFSET('HARGA SATUAN'!$E$6,MATCH(C581,'HARGA SATUAN'!$C$7:$C$1492,0),0)))</f>
        <v>0</v>
      </c>
      <c r="F581" s="138" t="str">
        <f t="shared" ca="1" si="26"/>
        <v/>
      </c>
      <c r="G581" s="41">
        <f ca="1">IF(ISERROR(OFFSET('HARGA SATUAN'!$I$6,MATCH(C581,'HARGA SATUAN'!$C$7:$C$1492,0),0)),"",OFFSET('HARGA SATUAN'!$I$6,MATCH(C581,'HARGA SATUAN'!$C$7:$C$1492,0),0))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SATUAN'!$C$7:$C$1492,0),0)),"",OFFSET('HARGA SATUAN'!$D$6,MATCH(C582,'HARGA SATUAN'!$C$7:$C$1492,0),0))</f>
        <v/>
      </c>
      <c r="E582" s="101">
        <f ca="1">IF(B582="+","Unit",IF(ISERROR(OFFSET('HARGA SATUAN'!$E$6,MATCH(C582,'HARGA SATUAN'!$C$7:$C$1492,0),0)),"",OFFSET('HARGA SATUAN'!$E$6,MATCH(C582,'HARGA SATUAN'!$C$7:$C$1492,0),0)))</f>
        <v>0</v>
      </c>
      <c r="F582" s="138" t="str">
        <f t="shared" ca="1" si="26"/>
        <v/>
      </c>
      <c r="G582" s="41">
        <f ca="1">IF(ISERROR(OFFSET('HARGA SATUAN'!$I$6,MATCH(C582,'HARGA SATUAN'!$C$7:$C$1492,0),0)),"",OFFSET('HARGA SATUAN'!$I$6,MATCH(C582,'HARGA SATUAN'!$C$7:$C$1492,0),0))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SATUAN'!$C$7:$C$1492,0),0)),"",OFFSET('HARGA SATUAN'!$D$6,MATCH(C583,'HARGA SATUAN'!$C$7:$C$1492,0),0))</f>
        <v/>
      </c>
      <c r="E583" s="101">
        <f ca="1">IF(B583="+","Unit",IF(ISERROR(OFFSET('HARGA SATUAN'!$E$6,MATCH(C583,'HARGA SATUAN'!$C$7:$C$1492,0),0)),"",OFFSET('HARGA SATUAN'!$E$6,MATCH(C583,'HARGA SATUAN'!$C$7:$C$1492,0),0)))</f>
        <v>0</v>
      </c>
      <c r="F583" s="138" t="str">
        <f t="shared" ca="1" si="26"/>
        <v/>
      </c>
      <c r="G583" s="41">
        <f ca="1">IF(ISERROR(OFFSET('HARGA SATUAN'!$I$6,MATCH(C583,'HARGA SATUAN'!$C$7:$C$1492,0),0)),"",OFFSET('HARGA SATUAN'!$I$6,MATCH(C583,'HARGA SATUAN'!$C$7:$C$1492,0),0))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SATUAN'!$C$7:$C$1492,0),0)),"",OFFSET('HARGA SATUAN'!$D$6,MATCH(C584,'HARGA SATUAN'!$C$7:$C$1492,0),0))</f>
        <v/>
      </c>
      <c r="E584" s="101">
        <f ca="1">IF(B584="+","Unit",IF(ISERROR(OFFSET('HARGA SATUAN'!$E$6,MATCH(C584,'HARGA SATUAN'!$C$7:$C$1492,0),0)),"",OFFSET('HARGA SATUAN'!$E$6,MATCH(C584,'HARGA SATUAN'!$C$7:$C$1492,0),0)))</f>
        <v>0</v>
      </c>
      <c r="F584" s="138" t="str">
        <f t="shared" ca="1" si="26"/>
        <v/>
      </c>
      <c r="G584" s="41">
        <f ca="1">IF(ISERROR(OFFSET('HARGA SATUAN'!$I$6,MATCH(C584,'HARGA SATUAN'!$C$7:$C$1492,0),0)),"",OFFSET('HARGA SATUAN'!$I$6,MATCH(C584,'HARGA SATUAN'!$C$7:$C$1492,0),0))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SATUAN'!$C$7:$C$1492,0),0)),"",OFFSET('HARGA SATUAN'!$D$6,MATCH(C585,'HARGA SATUAN'!$C$7:$C$1492,0),0))</f>
        <v/>
      </c>
      <c r="E585" s="101">
        <f ca="1">IF(B585="+","Unit",IF(ISERROR(OFFSET('HARGA SATUAN'!$E$6,MATCH(C585,'HARGA SATUAN'!$C$7:$C$1492,0),0)),"",OFFSET('HARGA SATUAN'!$E$6,MATCH(C585,'HARGA SATUAN'!$C$7:$C$1492,0),0)))</f>
        <v>0</v>
      </c>
      <c r="F585" s="138" t="str">
        <f t="shared" ca="1" si="26"/>
        <v/>
      </c>
      <c r="G585" s="41">
        <f ca="1">IF(ISERROR(OFFSET('HARGA SATUAN'!$I$6,MATCH(C585,'HARGA SATUAN'!$C$7:$C$1492,0),0)),"",OFFSET('HARGA SATUAN'!$I$6,MATCH(C585,'HARGA SATUAN'!$C$7:$C$1492,0),0))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SATUAN'!$C$7:$C$1492,0),0)),"",OFFSET('HARGA SATUAN'!$D$6,MATCH(C586,'HARGA SATUAN'!$C$7:$C$1492,0),0))</f>
        <v/>
      </c>
      <c r="E586" s="101">
        <f ca="1">IF(B586="+","Unit",IF(ISERROR(OFFSET('HARGA SATUAN'!$E$6,MATCH(C586,'HARGA SATUAN'!$C$7:$C$1492,0),0)),"",OFFSET('HARGA SATUAN'!$E$6,MATCH(C586,'HARGA SATUAN'!$C$7:$C$1492,0),0)))</f>
        <v>0</v>
      </c>
      <c r="F586" s="138" t="str">
        <f t="shared" ca="1" si="26"/>
        <v/>
      </c>
      <c r="G586" s="41">
        <f ca="1">IF(ISERROR(OFFSET('HARGA SATUAN'!$I$6,MATCH(C586,'HARGA SATUAN'!$C$7:$C$1492,0),0)),"",OFFSET('HARGA SATUAN'!$I$6,MATCH(C586,'HARGA SATUAN'!$C$7:$C$1492,0),0))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SATUAN'!$C$7:$C$1492,0),0)),"",OFFSET('HARGA SATUAN'!$D$6,MATCH(C587,'HARGA SATUAN'!$C$7:$C$1492,0),0))</f>
        <v/>
      </c>
      <c r="E587" s="101">
        <f ca="1">IF(B587="+","Unit",IF(ISERROR(OFFSET('HARGA SATUAN'!$E$6,MATCH(C587,'HARGA SATUAN'!$C$7:$C$1492,0),0)),"",OFFSET('HARGA SATUAN'!$E$6,MATCH(C587,'HARGA SATUAN'!$C$7:$C$1492,0),0)))</f>
        <v>0</v>
      </c>
      <c r="F587" s="138" t="str">
        <f t="shared" ca="1" si="26"/>
        <v/>
      </c>
      <c r="G587" s="41">
        <f ca="1">IF(ISERROR(OFFSET('HARGA SATUAN'!$I$6,MATCH(C587,'HARGA SATUAN'!$C$7:$C$1492,0),0)),"",OFFSET('HARGA SATUAN'!$I$6,MATCH(C587,'HARGA SATUAN'!$C$7:$C$1492,0),0))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SATUAN'!$C$7:$C$1492,0),0)),"",OFFSET('HARGA SATUAN'!$D$6,MATCH(C588,'HARGA SATUAN'!$C$7:$C$1492,0),0))</f>
        <v/>
      </c>
      <c r="E588" s="101">
        <f ca="1">IF(B588="+","Unit",IF(ISERROR(OFFSET('HARGA SATUAN'!$E$6,MATCH(C588,'HARGA SATUAN'!$C$7:$C$1492,0),0)),"",OFFSET('HARGA SATUAN'!$E$6,MATCH(C588,'HARGA SATUAN'!$C$7:$C$1492,0),0)))</f>
        <v>0</v>
      </c>
      <c r="F588" s="138" t="str">
        <f t="shared" ca="1" si="26"/>
        <v/>
      </c>
      <c r="G588" s="41">
        <f ca="1">IF(ISERROR(OFFSET('HARGA SATUAN'!$I$6,MATCH(C588,'HARGA SATUAN'!$C$7:$C$1492,0),0)),"",OFFSET('HARGA SATUAN'!$I$6,MATCH(C588,'HARGA SATUAN'!$C$7:$C$1492,0),0))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SATUAN'!$C$7:$C$1492,0),0)),"",OFFSET('HARGA SATUAN'!$D$6,MATCH(C589,'HARGA SATUAN'!$C$7:$C$1492,0),0))</f>
        <v/>
      </c>
      <c r="E589" s="101">
        <f ca="1">IF(B589="+","Unit",IF(ISERROR(OFFSET('HARGA SATUAN'!$E$6,MATCH(C589,'HARGA SATUAN'!$C$7:$C$1492,0),0)),"",OFFSET('HARGA SATUAN'!$E$6,MATCH(C589,'HARGA SATUAN'!$C$7:$C$1492,0),0)))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SATUAN'!$C$7:$C$1492,0),0)),"",OFFSET('HARGA SATUAN'!$I$6,MATCH(C589,'HARGA SATUAN'!$C$7:$C$1492,0),0))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SATUAN'!$C$7:$C$1492,0),0)),"",OFFSET('HARGA SATUAN'!$D$6,MATCH(C590,'HARGA SATUAN'!$C$7:$C$1492,0),0))</f>
        <v/>
      </c>
      <c r="E590" s="101">
        <f ca="1">IF(B590="+","Unit",IF(ISERROR(OFFSET('HARGA SATUAN'!$E$6,MATCH(C590,'HARGA SATUAN'!$C$7:$C$1492,0),0)),"",OFFSET('HARGA SATUAN'!$E$6,MATCH(C590,'HARGA SATUAN'!$C$7:$C$1492,0),0)))</f>
        <v>0</v>
      </c>
      <c r="F590" s="138" t="str">
        <f t="shared" ca="1" si="29"/>
        <v/>
      </c>
      <c r="G590" s="41">
        <f ca="1">IF(ISERROR(OFFSET('HARGA SATUAN'!$I$6,MATCH(C590,'HARGA SATUAN'!$C$7:$C$1492,0),0)),"",OFFSET('HARGA SATUAN'!$I$6,MATCH(C590,'HARGA SATUAN'!$C$7:$C$1492,0),0))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SATUAN'!$C$7:$C$1492,0),0)),"",OFFSET('HARGA SATUAN'!$D$6,MATCH(C591,'HARGA SATUAN'!$C$7:$C$1492,0),0))</f>
        <v/>
      </c>
      <c r="E591" s="101">
        <f ca="1">IF(B591="+","Unit",IF(ISERROR(OFFSET('HARGA SATUAN'!$E$6,MATCH(C591,'HARGA SATUAN'!$C$7:$C$1492,0),0)),"",OFFSET('HARGA SATUAN'!$E$6,MATCH(C591,'HARGA SATUAN'!$C$7:$C$1492,0),0)))</f>
        <v>0</v>
      </c>
      <c r="F591" s="138" t="str">
        <f t="shared" ca="1" si="29"/>
        <v/>
      </c>
      <c r="G591" s="41">
        <f ca="1">IF(ISERROR(OFFSET('HARGA SATUAN'!$I$6,MATCH(C591,'HARGA SATUAN'!$C$7:$C$1492,0),0)),"",OFFSET('HARGA SATUAN'!$I$6,MATCH(C591,'HARGA SATUAN'!$C$7:$C$1492,0),0))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SATUAN'!$C$7:$C$1492,0),0)),"",OFFSET('HARGA SATUAN'!$D$6,MATCH(C592,'HARGA SATUAN'!$C$7:$C$1492,0),0))</f>
        <v/>
      </c>
      <c r="E592" s="101">
        <f ca="1">IF(B592="+","Unit",IF(ISERROR(OFFSET('HARGA SATUAN'!$E$6,MATCH(C592,'HARGA SATUAN'!$C$7:$C$1492,0),0)),"",OFFSET('HARGA SATUAN'!$E$6,MATCH(C592,'HARGA SATUAN'!$C$7:$C$1492,0),0)))</f>
        <v>0</v>
      </c>
      <c r="F592" s="138" t="str">
        <f t="shared" ca="1" si="29"/>
        <v/>
      </c>
      <c r="G592" s="41">
        <f ca="1">IF(ISERROR(OFFSET('HARGA SATUAN'!$I$6,MATCH(C592,'HARGA SATUAN'!$C$7:$C$1492,0),0)),"",OFFSET('HARGA SATUAN'!$I$6,MATCH(C592,'HARGA SATUAN'!$C$7:$C$1492,0),0))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SATUAN'!$C$7:$C$1492,0),0)),"",OFFSET('HARGA SATUAN'!$D$6,MATCH(C593,'HARGA SATUAN'!$C$7:$C$1492,0),0))</f>
        <v/>
      </c>
      <c r="E593" s="101">
        <f ca="1">IF(B593="+","Unit",IF(ISERROR(OFFSET('HARGA SATUAN'!$E$6,MATCH(C593,'HARGA SATUAN'!$C$7:$C$1492,0),0)),"",OFFSET('HARGA SATUAN'!$E$6,MATCH(C593,'HARGA SATUAN'!$C$7:$C$1492,0),0)))</f>
        <v>0</v>
      </c>
      <c r="F593" s="138" t="str">
        <f t="shared" ca="1" si="29"/>
        <v/>
      </c>
      <c r="G593" s="41">
        <f ca="1">IF(ISERROR(OFFSET('HARGA SATUAN'!$I$6,MATCH(C593,'HARGA SATUAN'!$C$7:$C$1492,0),0)),"",OFFSET('HARGA SATUAN'!$I$6,MATCH(C593,'HARGA SATUAN'!$C$7:$C$1492,0),0))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SATUAN'!$C$7:$C$1492,0),0)),"",OFFSET('HARGA SATUAN'!$D$6,MATCH(C594,'HARGA SATUAN'!$C$7:$C$1492,0),0))</f>
        <v/>
      </c>
      <c r="E594" s="101">
        <f ca="1">IF(B594="+","Unit",IF(ISERROR(OFFSET('HARGA SATUAN'!$E$6,MATCH(C594,'HARGA SATUAN'!$C$7:$C$1492,0),0)),"",OFFSET('HARGA SATUAN'!$E$6,MATCH(C594,'HARGA SATUAN'!$C$7:$C$1492,0),0)))</f>
        <v>0</v>
      </c>
      <c r="F594" s="138" t="str">
        <f t="shared" ca="1" si="29"/>
        <v/>
      </c>
      <c r="G594" s="41">
        <f ca="1">IF(ISERROR(OFFSET('HARGA SATUAN'!$I$6,MATCH(C594,'HARGA SATUAN'!$C$7:$C$1492,0),0)),"",OFFSET('HARGA SATUAN'!$I$6,MATCH(C594,'HARGA SATUAN'!$C$7:$C$1492,0),0))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SATUAN'!$C$7:$C$1492,0),0)),"",OFFSET('HARGA SATUAN'!$D$6,MATCH(C595,'HARGA SATUAN'!$C$7:$C$1492,0),0))</f>
        <v/>
      </c>
      <c r="E595" s="101">
        <f ca="1">IF(B595="+","Unit",IF(ISERROR(OFFSET('HARGA SATUAN'!$E$6,MATCH(C595,'HARGA SATUAN'!$C$7:$C$1492,0),0)),"",OFFSET('HARGA SATUAN'!$E$6,MATCH(C595,'HARGA SATUAN'!$C$7:$C$1492,0),0)))</f>
        <v>0</v>
      </c>
      <c r="F595" s="138" t="str">
        <f t="shared" ca="1" si="29"/>
        <v/>
      </c>
      <c r="G595" s="41">
        <f ca="1">IF(ISERROR(OFFSET('HARGA SATUAN'!$I$6,MATCH(C595,'HARGA SATUAN'!$C$7:$C$1492,0),0)),"",OFFSET('HARGA SATUAN'!$I$6,MATCH(C595,'HARGA SATUAN'!$C$7:$C$1492,0),0))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SATUAN'!$C$7:$C$1492,0),0)),"",OFFSET('HARGA SATUAN'!$D$6,MATCH(C596,'HARGA SATUAN'!$C$7:$C$1492,0),0))</f>
        <v/>
      </c>
      <c r="E596" s="101">
        <f ca="1">IF(B596="+","Unit",IF(ISERROR(OFFSET('HARGA SATUAN'!$E$6,MATCH(C596,'HARGA SATUAN'!$C$7:$C$1492,0),0)),"",OFFSET('HARGA SATUAN'!$E$6,MATCH(C596,'HARGA SATUAN'!$C$7:$C$1492,0),0)))</f>
        <v>0</v>
      </c>
      <c r="F596" s="138" t="str">
        <f t="shared" ca="1" si="29"/>
        <v/>
      </c>
      <c r="G596" s="41">
        <f ca="1">IF(ISERROR(OFFSET('HARGA SATUAN'!$I$6,MATCH(C596,'HARGA SATUAN'!$C$7:$C$1492,0),0)),"",OFFSET('HARGA SATUAN'!$I$6,MATCH(C596,'HARGA SATUAN'!$C$7:$C$1492,0),0))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SATUAN'!$C$7:$C$1492,0),0)),"",OFFSET('HARGA SATUAN'!$D$6,MATCH(C597,'HARGA SATUAN'!$C$7:$C$1492,0),0))</f>
        <v/>
      </c>
      <c r="E597" s="101">
        <f ca="1">IF(B597="+","Unit",IF(ISERROR(OFFSET('HARGA SATUAN'!$E$6,MATCH(C597,'HARGA SATUAN'!$C$7:$C$1492,0),0)),"",OFFSET('HARGA SATUAN'!$E$6,MATCH(C597,'HARGA SATUAN'!$C$7:$C$1492,0),0)))</f>
        <v>0</v>
      </c>
      <c r="F597" s="138" t="str">
        <f t="shared" ca="1" si="29"/>
        <v/>
      </c>
      <c r="G597" s="41">
        <f ca="1">IF(ISERROR(OFFSET('HARGA SATUAN'!$I$6,MATCH(C597,'HARGA SATUAN'!$C$7:$C$1492,0),0)),"",OFFSET('HARGA SATUAN'!$I$6,MATCH(C597,'HARGA SATUAN'!$C$7:$C$1492,0),0))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SATUAN'!$C$7:$C$1492,0),0)),"",OFFSET('HARGA SATUAN'!$D$6,MATCH(C598,'HARGA SATUAN'!$C$7:$C$1492,0),0))</f>
        <v/>
      </c>
      <c r="E598" s="101">
        <f ca="1">IF(B598="+","Unit",IF(ISERROR(OFFSET('HARGA SATUAN'!$E$6,MATCH(C598,'HARGA SATUAN'!$C$7:$C$1492,0),0)),"",OFFSET('HARGA SATUAN'!$E$6,MATCH(C598,'HARGA SATUAN'!$C$7:$C$1492,0),0)))</f>
        <v>0</v>
      </c>
      <c r="F598" s="138" t="str">
        <f t="shared" ca="1" si="29"/>
        <v/>
      </c>
      <c r="G598" s="41">
        <f ca="1">IF(ISERROR(OFFSET('HARGA SATUAN'!$I$6,MATCH(C598,'HARGA SATUAN'!$C$7:$C$1492,0),0)),"",OFFSET('HARGA SATUAN'!$I$6,MATCH(C598,'HARGA SATUAN'!$C$7:$C$1492,0),0))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SATUAN'!$C$7:$C$1492,0),0)),"",OFFSET('HARGA SATUAN'!$D$6,MATCH(C599,'HARGA SATUAN'!$C$7:$C$1492,0),0))</f>
        <v/>
      </c>
      <c r="E599" s="101">
        <f ca="1">IF(B599="+","Unit",IF(ISERROR(OFFSET('HARGA SATUAN'!$E$6,MATCH(C599,'HARGA SATUAN'!$C$7:$C$1492,0),0)),"",OFFSET('HARGA SATUAN'!$E$6,MATCH(C599,'HARGA SATUAN'!$C$7:$C$1492,0),0)))</f>
        <v>0</v>
      </c>
      <c r="F599" s="138" t="str">
        <f t="shared" ca="1" si="29"/>
        <v/>
      </c>
      <c r="G599" s="41">
        <f ca="1">IF(ISERROR(OFFSET('HARGA SATUAN'!$I$6,MATCH(C599,'HARGA SATUAN'!$C$7:$C$1492,0),0)),"",OFFSET('HARGA SATUAN'!$I$6,MATCH(C599,'HARGA SATUAN'!$C$7:$C$1492,0),0))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SATUAN'!$C$7:$C$1492,0),0)),"",OFFSET('HARGA SATUAN'!$D$6,MATCH(C600,'HARGA SATUAN'!$C$7:$C$1492,0),0))</f>
        <v/>
      </c>
      <c r="E600" s="101">
        <f ca="1">IF(B600="+","Unit",IF(ISERROR(OFFSET('HARGA SATUAN'!$E$6,MATCH(C600,'HARGA SATUAN'!$C$7:$C$1492,0),0)),"",OFFSET('HARGA SATUAN'!$E$6,MATCH(C600,'HARGA SATUAN'!$C$7:$C$1492,0),0)))</f>
        <v>0</v>
      </c>
      <c r="F600" s="138" t="str">
        <f t="shared" ca="1" si="29"/>
        <v/>
      </c>
      <c r="G600" s="41">
        <f ca="1">IF(ISERROR(OFFSET('HARGA SATUAN'!$I$6,MATCH(C600,'HARGA SATUAN'!$C$7:$C$1492,0),0)),"",OFFSET('HARGA SATUAN'!$I$6,MATCH(C600,'HARGA SATUAN'!$C$7:$C$1492,0),0))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SATUAN'!$C$7:$C$1492,0),0)),"",OFFSET('HARGA SATUAN'!$D$6,MATCH(C601,'HARGA SATUAN'!$C$7:$C$1492,0),0))</f>
        <v/>
      </c>
      <c r="E601" s="101">
        <f ca="1">IF(B601="+","Unit",IF(ISERROR(OFFSET('HARGA SATUAN'!$E$6,MATCH(C601,'HARGA SATUAN'!$C$7:$C$1492,0),0)),"",OFFSET('HARGA SATUAN'!$E$6,MATCH(C601,'HARGA SATUAN'!$C$7:$C$1492,0),0)))</f>
        <v>0</v>
      </c>
      <c r="F601" s="138" t="str">
        <f t="shared" ca="1" si="29"/>
        <v/>
      </c>
      <c r="G601" s="41">
        <f ca="1">IF(ISERROR(OFFSET('HARGA SATUAN'!$I$6,MATCH(C601,'HARGA SATUAN'!$C$7:$C$1492,0),0)),"",OFFSET('HARGA SATUAN'!$I$6,MATCH(C601,'HARGA SATUAN'!$C$7:$C$1492,0),0))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SATUAN'!$C$7:$C$1492,0),0)),"",OFFSET('HARGA SATUAN'!$D$6,MATCH(C602,'HARGA SATUAN'!$C$7:$C$1492,0),0))</f>
        <v/>
      </c>
      <c r="E602" s="101">
        <f ca="1">IF(B602="+","Unit",IF(ISERROR(OFFSET('HARGA SATUAN'!$E$6,MATCH(C602,'HARGA SATUAN'!$C$7:$C$1492,0),0)),"",OFFSET('HARGA SATUAN'!$E$6,MATCH(C602,'HARGA SATUAN'!$C$7:$C$1492,0),0)))</f>
        <v>0</v>
      </c>
      <c r="F602" s="138" t="str">
        <f t="shared" ca="1" si="29"/>
        <v/>
      </c>
      <c r="G602" s="41">
        <f ca="1">IF(ISERROR(OFFSET('HARGA SATUAN'!$I$6,MATCH(C602,'HARGA SATUAN'!$C$7:$C$1492,0),0)),"",OFFSET('HARGA SATUAN'!$I$6,MATCH(C602,'HARGA SATUAN'!$C$7:$C$1492,0),0))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SATUAN'!$C$7:$C$1492,0),0)),"",OFFSET('HARGA SATUAN'!$D$6,MATCH(C603,'HARGA SATUAN'!$C$7:$C$1492,0),0))</f>
        <v/>
      </c>
      <c r="E603" s="101">
        <f ca="1">IF(B603="+","Unit",IF(ISERROR(OFFSET('HARGA SATUAN'!$E$6,MATCH(C603,'HARGA SATUAN'!$C$7:$C$1492,0),0)),"",OFFSET('HARGA SATUAN'!$E$6,MATCH(C603,'HARGA SATUAN'!$C$7:$C$1492,0),0)))</f>
        <v>0</v>
      </c>
      <c r="F603" s="138" t="str">
        <f t="shared" ca="1" si="29"/>
        <v/>
      </c>
      <c r="G603" s="41">
        <f ca="1">IF(ISERROR(OFFSET('HARGA SATUAN'!$I$6,MATCH(C603,'HARGA SATUAN'!$C$7:$C$1492,0),0)),"",OFFSET('HARGA SATUAN'!$I$6,MATCH(C603,'HARGA SATUAN'!$C$7:$C$1492,0),0))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SATUAN'!$C$7:$C$1492,0),0)),"",OFFSET('HARGA SATUAN'!$D$6,MATCH(C604,'HARGA SATUAN'!$C$7:$C$1492,0),0))</f>
        <v/>
      </c>
      <c r="E604" s="101">
        <f ca="1">IF(B604="+","Unit",IF(ISERROR(OFFSET('HARGA SATUAN'!$E$6,MATCH(C604,'HARGA SATUAN'!$C$7:$C$1492,0),0)),"",OFFSET('HARGA SATUAN'!$E$6,MATCH(C604,'HARGA SATUAN'!$C$7:$C$1492,0),0)))</f>
        <v>0</v>
      </c>
      <c r="F604" s="138" t="str">
        <f t="shared" ca="1" si="29"/>
        <v/>
      </c>
      <c r="G604" s="41">
        <f ca="1">IF(ISERROR(OFFSET('HARGA SATUAN'!$I$6,MATCH(C604,'HARGA SATUAN'!$C$7:$C$1492,0),0)),"",OFFSET('HARGA SATUAN'!$I$6,MATCH(C604,'HARGA SATUAN'!$C$7:$C$1492,0),0))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SATUAN'!$C$7:$C$1492,0),0)),"",OFFSET('HARGA SATUAN'!$D$6,MATCH(C605,'HARGA SATUAN'!$C$7:$C$1492,0),0))</f>
        <v/>
      </c>
      <c r="E605" s="101">
        <f ca="1">IF(B605="+","Unit",IF(ISERROR(OFFSET('HARGA SATUAN'!$E$6,MATCH(C605,'HARGA SATUAN'!$C$7:$C$1492,0),0)),"",OFFSET('HARGA SATUAN'!$E$6,MATCH(C605,'HARGA SATUAN'!$C$7:$C$1492,0),0)))</f>
        <v>0</v>
      </c>
      <c r="F605" s="138" t="str">
        <f t="shared" ca="1" si="29"/>
        <v/>
      </c>
      <c r="G605" s="41">
        <f ca="1">IF(ISERROR(OFFSET('HARGA SATUAN'!$I$6,MATCH(C605,'HARGA SATUAN'!$C$7:$C$1492,0),0)),"",OFFSET('HARGA SATUAN'!$I$6,MATCH(C605,'HARGA SATUAN'!$C$7:$C$1492,0),0))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SATUAN'!$C$7:$C$1492,0),0)),"",OFFSET('HARGA SATUAN'!$D$6,MATCH(C606,'HARGA SATUAN'!$C$7:$C$1492,0),0))</f>
        <v/>
      </c>
      <c r="E606" s="101">
        <f ca="1">IF(B606="+","Unit",IF(ISERROR(OFFSET('HARGA SATUAN'!$E$6,MATCH(C606,'HARGA SATUAN'!$C$7:$C$1492,0),0)),"",OFFSET('HARGA SATUAN'!$E$6,MATCH(C606,'HARGA SATUAN'!$C$7:$C$1492,0),0)))</f>
        <v>0</v>
      </c>
      <c r="F606" s="138" t="str">
        <f t="shared" ca="1" si="29"/>
        <v/>
      </c>
      <c r="G606" s="41">
        <f ca="1">IF(ISERROR(OFFSET('HARGA SATUAN'!$I$6,MATCH(C606,'HARGA SATUAN'!$C$7:$C$1492,0),0)),"",OFFSET('HARGA SATUAN'!$I$6,MATCH(C606,'HARGA SATUAN'!$C$7:$C$1492,0),0))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SATUAN'!$C$7:$C$1492,0),0)),"",OFFSET('HARGA SATUAN'!$D$6,MATCH(C607,'HARGA SATUAN'!$C$7:$C$1492,0),0))</f>
        <v/>
      </c>
      <c r="E607" s="101">
        <f ca="1">IF(B607="+","Unit",IF(ISERROR(OFFSET('HARGA SATUAN'!$E$6,MATCH(C607,'HARGA SATUAN'!$C$7:$C$1492,0),0)),"",OFFSET('HARGA SATUAN'!$E$6,MATCH(C607,'HARGA SATUAN'!$C$7:$C$1492,0),0)))</f>
        <v>0</v>
      </c>
      <c r="F607" s="138" t="str">
        <f t="shared" ca="1" si="29"/>
        <v/>
      </c>
      <c r="G607" s="41">
        <f ca="1">IF(ISERROR(OFFSET('HARGA SATUAN'!$I$6,MATCH(C607,'HARGA SATUAN'!$C$7:$C$1492,0),0)),"",OFFSET('HARGA SATUAN'!$I$6,MATCH(C607,'HARGA SATUAN'!$C$7:$C$1492,0),0))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SATUAN'!$C$7:$C$1492,0),0)),"",OFFSET('HARGA SATUAN'!$D$6,MATCH(C608,'HARGA SATUAN'!$C$7:$C$1492,0),0))</f>
        <v/>
      </c>
      <c r="E608" s="101">
        <f ca="1">IF(B608="+","Unit",IF(ISERROR(OFFSET('HARGA SATUAN'!$E$6,MATCH(C608,'HARGA SATUAN'!$C$7:$C$1492,0),0)),"",OFFSET('HARGA SATUAN'!$E$6,MATCH(C608,'HARGA SATUAN'!$C$7:$C$1492,0),0)))</f>
        <v>0</v>
      </c>
      <c r="F608" s="138" t="str">
        <f t="shared" ca="1" si="29"/>
        <v/>
      </c>
      <c r="G608" s="41">
        <f ca="1">IF(ISERROR(OFFSET('HARGA SATUAN'!$I$6,MATCH(C608,'HARGA SATUAN'!$C$7:$C$1492,0),0)),"",OFFSET('HARGA SATUAN'!$I$6,MATCH(C608,'HARGA SATUAN'!$C$7:$C$1492,0),0))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SATUAN'!$C$7:$C$1492,0),0)),"",OFFSET('HARGA SATUAN'!$D$6,MATCH(C609,'HARGA SATUAN'!$C$7:$C$1492,0),0))</f>
        <v/>
      </c>
      <c r="E609" s="101">
        <f ca="1">IF(B609="+","Unit",IF(ISERROR(OFFSET('HARGA SATUAN'!$E$6,MATCH(C609,'HARGA SATUAN'!$C$7:$C$1492,0),0)),"",OFFSET('HARGA SATUAN'!$E$6,MATCH(C609,'HARGA SATUAN'!$C$7:$C$1492,0),0)))</f>
        <v>0</v>
      </c>
      <c r="F609" s="138" t="str">
        <f t="shared" ca="1" si="29"/>
        <v/>
      </c>
      <c r="G609" s="41">
        <f ca="1">IF(ISERROR(OFFSET('HARGA SATUAN'!$I$6,MATCH(C609,'HARGA SATUAN'!$C$7:$C$1492,0),0)),"",OFFSET('HARGA SATUAN'!$I$6,MATCH(C609,'HARGA SATUAN'!$C$7:$C$1492,0),0))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SATUAN'!$C$7:$C$1492,0),0)),"",OFFSET('HARGA SATUAN'!$D$6,MATCH(C610,'HARGA SATUAN'!$C$7:$C$1492,0),0))</f>
        <v/>
      </c>
      <c r="E610" s="101">
        <f ca="1">IF(B610="+","Unit",IF(ISERROR(OFFSET('HARGA SATUAN'!$E$6,MATCH(C610,'HARGA SATUAN'!$C$7:$C$1492,0),0)),"",OFFSET('HARGA SATUAN'!$E$6,MATCH(C610,'HARGA SATUAN'!$C$7:$C$1492,0),0)))</f>
        <v>0</v>
      </c>
      <c r="F610" s="138" t="str">
        <f t="shared" ca="1" si="29"/>
        <v/>
      </c>
      <c r="G610" s="41">
        <f ca="1">IF(ISERROR(OFFSET('HARGA SATUAN'!$I$6,MATCH(C610,'HARGA SATUAN'!$C$7:$C$1492,0),0)),"",OFFSET('HARGA SATUAN'!$I$6,MATCH(C610,'HARGA SATUAN'!$C$7:$C$1492,0),0))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SATUAN'!$C$7:$C$1492,0),0)),"",OFFSET('HARGA SATUAN'!$D$6,MATCH(C611,'HARGA SATUAN'!$C$7:$C$1492,0),0))</f>
        <v/>
      </c>
      <c r="E611" s="101">
        <f ca="1">IF(B611="+","Unit",IF(ISERROR(OFFSET('HARGA SATUAN'!$E$6,MATCH(C611,'HARGA SATUAN'!$C$7:$C$1492,0),0)),"",OFFSET('HARGA SATUAN'!$E$6,MATCH(C611,'HARGA SATUAN'!$C$7:$C$1492,0),0)))</f>
        <v>0</v>
      </c>
      <c r="F611" s="138" t="str">
        <f t="shared" ca="1" si="29"/>
        <v/>
      </c>
      <c r="G611" s="41">
        <f ca="1">IF(ISERROR(OFFSET('HARGA SATUAN'!$I$6,MATCH(C611,'HARGA SATUAN'!$C$7:$C$1492,0),0)),"",OFFSET('HARGA SATUAN'!$I$6,MATCH(C611,'HARGA SATUAN'!$C$7:$C$1492,0),0))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SATUAN'!$C$7:$C$1492,0),0)),"",OFFSET('HARGA SATUAN'!$D$6,MATCH(C612,'HARGA SATUAN'!$C$7:$C$1492,0),0))</f>
        <v/>
      </c>
      <c r="E612" s="101">
        <f ca="1">IF(B612="+","Unit",IF(ISERROR(OFFSET('HARGA SATUAN'!$E$6,MATCH(C612,'HARGA SATUAN'!$C$7:$C$1492,0),0)),"",OFFSET('HARGA SATUAN'!$E$6,MATCH(C612,'HARGA SATUAN'!$C$7:$C$1492,0),0)))</f>
        <v>0</v>
      </c>
      <c r="F612" s="138" t="str">
        <f t="shared" ca="1" si="29"/>
        <v/>
      </c>
      <c r="G612" s="41">
        <f ca="1">IF(ISERROR(OFFSET('HARGA SATUAN'!$I$6,MATCH(C612,'HARGA SATUAN'!$C$7:$C$1492,0),0)),"",OFFSET('HARGA SATUAN'!$I$6,MATCH(C612,'HARGA SATUAN'!$C$7:$C$1492,0),0))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SATUAN'!$C$7:$C$1492,0),0)),"",OFFSET('HARGA SATUAN'!$D$6,MATCH(C613,'HARGA SATUAN'!$C$7:$C$1492,0),0))</f>
        <v/>
      </c>
      <c r="E613" s="101">
        <f ca="1">IF(B613="+","Unit",IF(ISERROR(OFFSET('HARGA SATUAN'!$E$6,MATCH(C613,'HARGA SATUAN'!$C$7:$C$1492,0),0)),"",OFFSET('HARGA SATUAN'!$E$6,MATCH(C613,'HARGA SATUAN'!$C$7:$C$1492,0),0)))</f>
        <v>0</v>
      </c>
      <c r="F613" s="138" t="str">
        <f t="shared" ca="1" si="29"/>
        <v/>
      </c>
      <c r="G613" s="41">
        <f ca="1">IF(ISERROR(OFFSET('HARGA SATUAN'!$I$6,MATCH(C613,'HARGA SATUAN'!$C$7:$C$1492,0),0)),"",OFFSET('HARGA SATUAN'!$I$6,MATCH(C613,'HARGA SATUAN'!$C$7:$C$1492,0),0))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SATUAN'!$C$7:$C$1492,0),0)),"",OFFSET('HARGA SATUAN'!$D$6,MATCH(C614,'HARGA SATUAN'!$C$7:$C$1492,0),0))</f>
        <v/>
      </c>
      <c r="E614" s="101">
        <f ca="1">IF(B614="+","Unit",IF(ISERROR(OFFSET('HARGA SATUAN'!$E$6,MATCH(C614,'HARGA SATUAN'!$C$7:$C$1492,0),0)),"",OFFSET('HARGA SATUAN'!$E$6,MATCH(C614,'HARGA SATUAN'!$C$7:$C$1492,0),0)))</f>
        <v>0</v>
      </c>
      <c r="F614" s="138" t="str">
        <f t="shared" ca="1" si="29"/>
        <v/>
      </c>
      <c r="G614" s="41">
        <f ca="1">IF(ISERROR(OFFSET('HARGA SATUAN'!$I$6,MATCH(C614,'HARGA SATUAN'!$C$7:$C$1492,0),0)),"",OFFSET('HARGA SATUAN'!$I$6,MATCH(C614,'HARGA SATUAN'!$C$7:$C$1492,0),0))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SATUAN'!$C$7:$C$1492,0),0)),"",OFFSET('HARGA SATUAN'!$D$6,MATCH(C615,'HARGA SATUAN'!$C$7:$C$1492,0),0))</f>
        <v/>
      </c>
      <c r="E615" s="101">
        <f ca="1">IF(B615="+","Unit",IF(ISERROR(OFFSET('HARGA SATUAN'!$E$6,MATCH(C615,'HARGA SATUAN'!$C$7:$C$1492,0),0)),"",OFFSET('HARGA SATUAN'!$E$6,MATCH(C615,'HARGA SATUAN'!$C$7:$C$1492,0),0)))</f>
        <v>0</v>
      </c>
      <c r="F615" s="138" t="str">
        <f t="shared" ca="1" si="29"/>
        <v/>
      </c>
      <c r="G615" s="41">
        <f ca="1">IF(ISERROR(OFFSET('HARGA SATUAN'!$I$6,MATCH(C615,'HARGA SATUAN'!$C$7:$C$1492,0),0)),"",OFFSET('HARGA SATUAN'!$I$6,MATCH(C615,'HARGA SATUAN'!$C$7:$C$1492,0),0))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SATUAN'!$C$7:$C$1492,0),0)),"",OFFSET('HARGA SATUAN'!$D$6,MATCH(C616,'HARGA SATUAN'!$C$7:$C$1492,0),0))</f>
        <v/>
      </c>
      <c r="E616" s="101">
        <f ca="1">IF(B616="+","Unit",IF(ISERROR(OFFSET('HARGA SATUAN'!$E$6,MATCH(C616,'HARGA SATUAN'!$C$7:$C$1492,0),0)),"",OFFSET('HARGA SATUAN'!$E$6,MATCH(C616,'HARGA SATUAN'!$C$7:$C$1492,0),0)))</f>
        <v>0</v>
      </c>
      <c r="F616" s="138" t="str">
        <f t="shared" ca="1" si="29"/>
        <v/>
      </c>
      <c r="G616" s="41">
        <f ca="1">IF(ISERROR(OFFSET('HARGA SATUAN'!$I$6,MATCH(C616,'HARGA SATUAN'!$C$7:$C$1492,0),0)),"",OFFSET('HARGA SATUAN'!$I$6,MATCH(C616,'HARGA SATUAN'!$C$7:$C$1492,0),0))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SATUAN'!$C$7:$C$1492,0),0)),"",OFFSET('HARGA SATUAN'!$D$6,MATCH(C617,'HARGA SATUAN'!$C$7:$C$1492,0),0))</f>
        <v/>
      </c>
      <c r="E617" s="101">
        <f ca="1">IF(B617="+","Unit",IF(ISERROR(OFFSET('HARGA SATUAN'!$E$6,MATCH(C617,'HARGA SATUAN'!$C$7:$C$1492,0),0)),"",OFFSET('HARGA SATUAN'!$E$6,MATCH(C617,'HARGA SATUAN'!$C$7:$C$1492,0),0)))</f>
        <v>0</v>
      </c>
      <c r="F617" s="138" t="str">
        <f t="shared" ca="1" si="29"/>
        <v/>
      </c>
      <c r="G617" s="41">
        <f ca="1">IF(ISERROR(OFFSET('HARGA SATUAN'!$I$6,MATCH(C617,'HARGA SATUAN'!$C$7:$C$1492,0),0)),"",OFFSET('HARGA SATUAN'!$I$6,MATCH(C617,'HARGA SATUAN'!$C$7:$C$1492,0),0))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SATUAN'!$C$7:$C$1492,0),0)),"",OFFSET('HARGA SATUAN'!$D$6,MATCH(C618,'HARGA SATUAN'!$C$7:$C$1492,0),0))</f>
        <v/>
      </c>
      <c r="E618" s="101">
        <f ca="1">IF(B618="+","Unit",IF(ISERROR(OFFSET('HARGA SATUAN'!$E$6,MATCH(C618,'HARGA SATUAN'!$C$7:$C$1492,0),0)),"",OFFSET('HARGA SATUAN'!$E$6,MATCH(C618,'HARGA SATUAN'!$C$7:$C$1492,0),0)))</f>
        <v>0</v>
      </c>
      <c r="F618" s="138" t="str">
        <f t="shared" ca="1" si="29"/>
        <v/>
      </c>
      <c r="G618" s="41">
        <f ca="1">IF(ISERROR(OFFSET('HARGA SATUAN'!$I$6,MATCH(C618,'HARGA SATUAN'!$C$7:$C$1492,0),0)),"",OFFSET('HARGA SATUAN'!$I$6,MATCH(C618,'HARGA SATUAN'!$C$7:$C$1492,0),0))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SATUAN'!$C$7:$C$1492,0),0)),"",OFFSET('HARGA SATUAN'!$D$6,MATCH(C619,'HARGA SATUAN'!$C$7:$C$1492,0),0))</f>
        <v/>
      </c>
      <c r="E619" s="101">
        <f ca="1">IF(B619="+","Unit",IF(ISERROR(OFFSET('HARGA SATUAN'!$E$6,MATCH(C619,'HARGA SATUAN'!$C$7:$C$1492,0),0)),"",OFFSET('HARGA SATUAN'!$E$6,MATCH(C619,'HARGA SATUAN'!$C$7:$C$1492,0),0)))</f>
        <v>0</v>
      </c>
      <c r="F619" s="138" t="str">
        <f t="shared" ca="1" si="29"/>
        <v/>
      </c>
      <c r="G619" s="41">
        <f ca="1">IF(ISERROR(OFFSET('HARGA SATUAN'!$I$6,MATCH(C619,'HARGA SATUAN'!$C$7:$C$1492,0),0)),"",OFFSET('HARGA SATUAN'!$I$6,MATCH(C619,'HARGA SATUAN'!$C$7:$C$1492,0),0))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SATUAN'!$C$7:$C$1492,0),0)),"",OFFSET('HARGA SATUAN'!$D$6,MATCH(C620,'HARGA SATUAN'!$C$7:$C$1492,0),0))</f>
        <v/>
      </c>
      <c r="E620" s="101">
        <f ca="1">IF(B620="+","Unit",IF(ISERROR(OFFSET('HARGA SATUAN'!$E$6,MATCH(C620,'HARGA SATUAN'!$C$7:$C$1492,0),0)),"",OFFSET('HARGA SATUAN'!$E$6,MATCH(C620,'HARGA SATUAN'!$C$7:$C$1492,0),0)))</f>
        <v>0</v>
      </c>
      <c r="F620" s="138" t="str">
        <f t="shared" ca="1" si="29"/>
        <v/>
      </c>
      <c r="G620" s="41">
        <f ca="1">IF(ISERROR(OFFSET('HARGA SATUAN'!$I$6,MATCH(C620,'HARGA SATUAN'!$C$7:$C$1492,0),0)),"",OFFSET('HARGA SATUAN'!$I$6,MATCH(C620,'HARGA SATUAN'!$C$7:$C$1492,0),0))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SATUAN'!$C$7:$C$1492,0),0)),"",OFFSET('HARGA SATUAN'!$D$6,MATCH(C621,'HARGA SATUAN'!$C$7:$C$1492,0),0))</f>
        <v/>
      </c>
      <c r="E621" s="101">
        <f ca="1">IF(B621="+","Unit",IF(ISERROR(OFFSET('HARGA SATUAN'!$E$6,MATCH(C621,'HARGA SATUAN'!$C$7:$C$1492,0),0)),"",OFFSET('HARGA SATUAN'!$E$6,MATCH(C621,'HARGA SATUAN'!$C$7:$C$1492,0),0)))</f>
        <v>0</v>
      </c>
      <c r="F621" s="138" t="str">
        <f t="shared" ca="1" si="29"/>
        <v/>
      </c>
      <c r="G621" s="41">
        <f ca="1">IF(ISERROR(OFFSET('HARGA SATUAN'!$I$6,MATCH(C621,'HARGA SATUAN'!$C$7:$C$1492,0),0)),"",OFFSET('HARGA SATUAN'!$I$6,MATCH(C621,'HARGA SATUAN'!$C$7:$C$1492,0),0))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SATUAN'!$C$7:$C$1492,0),0)),"",OFFSET('HARGA SATUAN'!$D$6,MATCH(C622,'HARGA SATUAN'!$C$7:$C$1492,0),0))</f>
        <v/>
      </c>
      <c r="E622" s="101">
        <f ca="1">IF(B622="+","Unit",IF(ISERROR(OFFSET('HARGA SATUAN'!$E$6,MATCH(C622,'HARGA SATUAN'!$C$7:$C$1492,0),0)),"",OFFSET('HARGA SATUAN'!$E$6,MATCH(C622,'HARGA SATUAN'!$C$7:$C$1492,0),0)))</f>
        <v>0</v>
      </c>
      <c r="F622" s="138" t="str">
        <f t="shared" ca="1" si="29"/>
        <v/>
      </c>
      <c r="G622" s="41">
        <f ca="1">IF(ISERROR(OFFSET('HARGA SATUAN'!$I$6,MATCH(C622,'HARGA SATUAN'!$C$7:$C$1492,0),0)),"",OFFSET('HARGA SATUAN'!$I$6,MATCH(C622,'HARGA SATUAN'!$C$7:$C$1492,0),0))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SATUAN'!$C$7:$C$1492,0),0)),"",OFFSET('HARGA SATUAN'!$D$6,MATCH(C623,'HARGA SATUAN'!$C$7:$C$1492,0),0))</f>
        <v/>
      </c>
      <c r="E623" s="101">
        <f ca="1">IF(B623="+","Unit",IF(ISERROR(OFFSET('HARGA SATUAN'!$E$6,MATCH(C623,'HARGA SATUAN'!$C$7:$C$1492,0),0)),"",OFFSET('HARGA SATUAN'!$E$6,MATCH(C623,'HARGA SATUAN'!$C$7:$C$1492,0),0)))</f>
        <v>0</v>
      </c>
      <c r="F623" s="138" t="str">
        <f t="shared" ca="1" si="29"/>
        <v/>
      </c>
      <c r="G623" s="41">
        <f ca="1">IF(ISERROR(OFFSET('HARGA SATUAN'!$I$6,MATCH(C623,'HARGA SATUAN'!$C$7:$C$1492,0),0)),"",OFFSET('HARGA SATUAN'!$I$6,MATCH(C623,'HARGA SATUAN'!$C$7:$C$1492,0),0))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SATUAN'!$C$7:$C$1492,0),0)),"",OFFSET('HARGA SATUAN'!$D$6,MATCH(C624,'HARGA SATUAN'!$C$7:$C$1492,0),0))</f>
        <v/>
      </c>
      <c r="E624" s="101">
        <f ca="1">IF(B624="+","Unit",IF(ISERROR(OFFSET('HARGA SATUAN'!$E$6,MATCH(C624,'HARGA SATUAN'!$C$7:$C$1492,0),0)),"",OFFSET('HARGA SATUAN'!$E$6,MATCH(C624,'HARGA SATUAN'!$C$7:$C$1492,0),0)))</f>
        <v>0</v>
      </c>
      <c r="F624" s="138" t="str">
        <f t="shared" ca="1" si="29"/>
        <v/>
      </c>
      <c r="G624" s="41">
        <f ca="1">IF(ISERROR(OFFSET('HARGA SATUAN'!$I$6,MATCH(C624,'HARGA SATUAN'!$C$7:$C$1492,0),0)),"",OFFSET('HARGA SATUAN'!$I$6,MATCH(C624,'HARGA SATUAN'!$C$7:$C$1492,0),0))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SATUAN'!$C$7:$C$1492,0),0)),"",OFFSET('HARGA SATUAN'!$D$6,MATCH(C625,'HARGA SATUAN'!$C$7:$C$1492,0),0))</f>
        <v/>
      </c>
      <c r="E625" s="101">
        <f ca="1">IF(B625="+","Unit",IF(ISERROR(OFFSET('HARGA SATUAN'!$E$6,MATCH(C625,'HARGA SATUAN'!$C$7:$C$1492,0),0)),"",OFFSET('HARGA SATUAN'!$E$6,MATCH(C625,'HARGA SATUAN'!$C$7:$C$1492,0),0)))</f>
        <v>0</v>
      </c>
      <c r="F625" s="138" t="str">
        <f t="shared" ca="1" si="29"/>
        <v/>
      </c>
      <c r="G625" s="41">
        <f ca="1">IF(ISERROR(OFFSET('HARGA SATUAN'!$I$6,MATCH(C625,'HARGA SATUAN'!$C$7:$C$1492,0),0)),"",OFFSET('HARGA SATUAN'!$I$6,MATCH(C625,'HARGA SATUAN'!$C$7:$C$1492,0),0))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SATUAN'!$C$7:$C$1492,0),0)),"",OFFSET('HARGA SATUAN'!$D$6,MATCH(C626,'HARGA SATUAN'!$C$7:$C$1492,0),0))</f>
        <v/>
      </c>
      <c r="E626" s="101">
        <f ca="1">IF(B626="+","Unit",IF(ISERROR(OFFSET('HARGA SATUAN'!$E$6,MATCH(C626,'HARGA SATUAN'!$C$7:$C$1492,0),0)),"",OFFSET('HARGA SATUAN'!$E$6,MATCH(C626,'HARGA SATUAN'!$C$7:$C$1492,0),0)))</f>
        <v>0</v>
      </c>
      <c r="F626" s="138" t="str">
        <f t="shared" ca="1" si="29"/>
        <v/>
      </c>
      <c r="G626" s="41">
        <f ca="1">IF(ISERROR(OFFSET('HARGA SATUAN'!$I$6,MATCH(C626,'HARGA SATUAN'!$C$7:$C$1492,0),0)),"",OFFSET('HARGA SATUAN'!$I$6,MATCH(C626,'HARGA SATUAN'!$C$7:$C$1492,0),0))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SATUAN'!$C$7:$C$1492,0),0)),"",OFFSET('HARGA SATUAN'!$D$6,MATCH(C627,'HARGA SATUAN'!$C$7:$C$1492,0),0))</f>
        <v/>
      </c>
      <c r="E627" s="101">
        <f ca="1">IF(B627="+","Unit",IF(ISERROR(OFFSET('HARGA SATUAN'!$E$6,MATCH(C627,'HARGA SATUAN'!$C$7:$C$1492,0),0)),"",OFFSET('HARGA SATUAN'!$E$6,MATCH(C627,'HARGA SATUAN'!$C$7:$C$1492,0),0)))</f>
        <v>0</v>
      </c>
      <c r="F627" s="138" t="str">
        <f t="shared" ca="1" si="29"/>
        <v/>
      </c>
      <c r="G627" s="41">
        <f ca="1">IF(ISERROR(OFFSET('HARGA SATUAN'!$I$6,MATCH(C627,'HARGA SATUAN'!$C$7:$C$1492,0),0)),"",OFFSET('HARGA SATUAN'!$I$6,MATCH(C627,'HARGA SATUAN'!$C$7:$C$1492,0),0))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SATUAN'!$C$7:$C$1492,0),0)),"",OFFSET('HARGA SATUAN'!$D$6,MATCH(C628,'HARGA SATUAN'!$C$7:$C$1492,0),0))</f>
        <v/>
      </c>
      <c r="E628" s="101">
        <f ca="1">IF(B628="+","Unit",IF(ISERROR(OFFSET('HARGA SATUAN'!$E$6,MATCH(C628,'HARGA SATUAN'!$C$7:$C$1492,0),0)),"",OFFSET('HARGA SATUAN'!$E$6,MATCH(C628,'HARGA SATUAN'!$C$7:$C$1492,0),0)))</f>
        <v>0</v>
      </c>
      <c r="F628" s="138" t="str">
        <f t="shared" ca="1" si="29"/>
        <v/>
      </c>
      <c r="G628" s="41">
        <f ca="1">IF(ISERROR(OFFSET('HARGA SATUAN'!$I$6,MATCH(C628,'HARGA SATUAN'!$C$7:$C$1492,0),0)),"",OFFSET('HARGA SATUAN'!$I$6,MATCH(C628,'HARGA SATUAN'!$C$7:$C$1492,0),0))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SATUAN'!$C$7:$C$1492,0),0)),"",OFFSET('HARGA SATUAN'!$D$6,MATCH(C629,'HARGA SATUAN'!$C$7:$C$1492,0),0))</f>
        <v/>
      </c>
      <c r="E629" s="101">
        <f ca="1">IF(B629="+","Unit",IF(ISERROR(OFFSET('HARGA SATUAN'!$E$6,MATCH(C629,'HARGA SATUAN'!$C$7:$C$1492,0),0)),"",OFFSET('HARGA SATUAN'!$E$6,MATCH(C629,'HARGA SATUAN'!$C$7:$C$1492,0),0)))</f>
        <v>0</v>
      </c>
      <c r="F629" s="138" t="str">
        <f t="shared" ca="1" si="29"/>
        <v/>
      </c>
      <c r="G629" s="41">
        <f ca="1">IF(ISERROR(OFFSET('HARGA SATUAN'!$I$6,MATCH(C629,'HARGA SATUAN'!$C$7:$C$1492,0),0)),"",OFFSET('HARGA SATUAN'!$I$6,MATCH(C629,'HARGA SATUAN'!$C$7:$C$1492,0),0))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SATUAN'!$C$7:$C$1492,0),0)),"",OFFSET('HARGA SATUAN'!$D$6,MATCH(C630,'HARGA SATUAN'!$C$7:$C$1492,0),0))</f>
        <v/>
      </c>
      <c r="E630" s="101">
        <f ca="1">IF(B630="+","Unit",IF(ISERROR(OFFSET('HARGA SATUAN'!$E$6,MATCH(C630,'HARGA SATUAN'!$C$7:$C$1492,0),0)),"",OFFSET('HARGA SATUAN'!$E$6,MATCH(C630,'HARGA SATUAN'!$C$7:$C$1492,0),0)))</f>
        <v>0</v>
      </c>
      <c r="F630" s="138" t="str">
        <f t="shared" ca="1" si="29"/>
        <v/>
      </c>
      <c r="G630" s="41">
        <f ca="1">IF(ISERROR(OFFSET('HARGA SATUAN'!$I$6,MATCH(C630,'HARGA SATUAN'!$C$7:$C$1492,0),0)),"",OFFSET('HARGA SATUAN'!$I$6,MATCH(C630,'HARGA SATUAN'!$C$7:$C$1492,0),0))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SATUAN'!$C$7:$C$1492,0),0)),"",OFFSET('HARGA SATUAN'!$D$6,MATCH(C631,'HARGA SATUAN'!$C$7:$C$1492,0),0))</f>
        <v/>
      </c>
      <c r="E631" s="101">
        <f ca="1">IF(B631="+","Unit",IF(ISERROR(OFFSET('HARGA SATUAN'!$E$6,MATCH(C631,'HARGA SATUAN'!$C$7:$C$1492,0),0)),"",OFFSET('HARGA SATUAN'!$E$6,MATCH(C631,'HARGA SATUAN'!$C$7:$C$1492,0),0)))</f>
        <v>0</v>
      </c>
      <c r="F631" s="138" t="str">
        <f t="shared" ca="1" si="29"/>
        <v/>
      </c>
      <c r="G631" s="41">
        <f ca="1">IF(ISERROR(OFFSET('HARGA SATUAN'!$I$6,MATCH(C631,'HARGA SATUAN'!$C$7:$C$1492,0),0)),"",OFFSET('HARGA SATUAN'!$I$6,MATCH(C631,'HARGA SATUAN'!$C$7:$C$1492,0),0))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SATUAN'!$C$7:$C$1492,0),0)),"",OFFSET('HARGA SATUAN'!$D$6,MATCH(C632,'HARGA SATUAN'!$C$7:$C$1492,0),0))</f>
        <v/>
      </c>
      <c r="E632" s="101">
        <f ca="1">IF(B632="+","Unit",IF(ISERROR(OFFSET('HARGA SATUAN'!$E$6,MATCH(C632,'HARGA SATUAN'!$C$7:$C$1492,0),0)),"",OFFSET('HARGA SATUAN'!$E$6,MATCH(C632,'HARGA SATUAN'!$C$7:$C$1492,0),0)))</f>
        <v>0</v>
      </c>
      <c r="F632" s="138" t="str">
        <f t="shared" ca="1" si="29"/>
        <v/>
      </c>
      <c r="G632" s="41">
        <f ca="1">IF(ISERROR(OFFSET('HARGA SATUAN'!$I$6,MATCH(C632,'HARGA SATUAN'!$C$7:$C$1492,0),0)),"",OFFSET('HARGA SATUAN'!$I$6,MATCH(C632,'HARGA SATUAN'!$C$7:$C$1492,0),0))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SATUAN'!$C$7:$C$1492,0),0)),"",OFFSET('HARGA SATUAN'!$D$6,MATCH(C633,'HARGA SATUAN'!$C$7:$C$1492,0),0))</f>
        <v/>
      </c>
      <c r="E633" s="101">
        <f ca="1">IF(B633="+","Unit",IF(ISERROR(OFFSET('HARGA SATUAN'!$E$6,MATCH(C633,'HARGA SATUAN'!$C$7:$C$1492,0),0)),"",OFFSET('HARGA SATUAN'!$E$6,MATCH(C633,'HARGA SATUAN'!$C$7:$C$1492,0),0)))</f>
        <v>0</v>
      </c>
      <c r="F633" s="138" t="str">
        <f t="shared" ca="1" si="29"/>
        <v/>
      </c>
      <c r="G633" s="41">
        <f ca="1">IF(ISERROR(OFFSET('HARGA SATUAN'!$I$6,MATCH(C633,'HARGA SATUAN'!$C$7:$C$1492,0),0)),"",OFFSET('HARGA SATUAN'!$I$6,MATCH(C633,'HARGA SATUAN'!$C$7:$C$1492,0),0))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SATUAN'!$C$7:$C$1492,0),0)),"",OFFSET('HARGA SATUAN'!$D$6,MATCH(C634,'HARGA SATUAN'!$C$7:$C$1492,0),0))</f>
        <v/>
      </c>
      <c r="E634" s="101">
        <f ca="1">IF(B634="+","Unit",IF(ISERROR(OFFSET('HARGA SATUAN'!$E$6,MATCH(C634,'HARGA SATUAN'!$C$7:$C$1492,0),0)),"",OFFSET('HARGA SATUAN'!$E$6,MATCH(C634,'HARGA SATUAN'!$C$7:$C$1492,0),0)))</f>
        <v>0</v>
      </c>
      <c r="F634" s="138" t="str">
        <f t="shared" ca="1" si="29"/>
        <v/>
      </c>
      <c r="G634" s="41">
        <f ca="1">IF(ISERROR(OFFSET('HARGA SATUAN'!$I$6,MATCH(C634,'HARGA SATUAN'!$C$7:$C$1492,0),0)),"",OFFSET('HARGA SATUAN'!$I$6,MATCH(C634,'HARGA SATUAN'!$C$7:$C$1492,0),0))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SATUAN'!$C$7:$C$1492,0),0)),"",OFFSET('HARGA SATUAN'!$D$6,MATCH(C635,'HARGA SATUAN'!$C$7:$C$1492,0),0))</f>
        <v/>
      </c>
      <c r="E635" s="101">
        <f ca="1">IF(B635="+","Unit",IF(ISERROR(OFFSET('HARGA SATUAN'!$E$6,MATCH(C635,'HARGA SATUAN'!$C$7:$C$1492,0),0)),"",OFFSET('HARGA SATUAN'!$E$6,MATCH(C635,'HARGA SATUAN'!$C$7:$C$1492,0),0)))</f>
        <v>0</v>
      </c>
      <c r="F635" s="138" t="str">
        <f t="shared" ca="1" si="29"/>
        <v/>
      </c>
      <c r="G635" s="41">
        <f ca="1">IF(ISERROR(OFFSET('HARGA SATUAN'!$I$6,MATCH(C635,'HARGA SATUAN'!$C$7:$C$1492,0),0)),"",OFFSET('HARGA SATUAN'!$I$6,MATCH(C635,'HARGA SATUAN'!$C$7:$C$1492,0),0))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SATUAN'!$C$7:$C$1492,0),0)),"",OFFSET('HARGA SATUAN'!$D$6,MATCH(C636,'HARGA SATUAN'!$C$7:$C$1492,0),0))</f>
        <v/>
      </c>
      <c r="E636" s="101">
        <f ca="1">IF(B636="+","Unit",IF(ISERROR(OFFSET('HARGA SATUAN'!$E$6,MATCH(C636,'HARGA SATUAN'!$C$7:$C$1492,0),0)),"",OFFSET('HARGA SATUAN'!$E$6,MATCH(C636,'HARGA SATUAN'!$C$7:$C$1492,0),0)))</f>
        <v>0</v>
      </c>
      <c r="F636" s="138" t="str">
        <f t="shared" ca="1" si="29"/>
        <v/>
      </c>
      <c r="G636" s="41">
        <f ca="1">IF(ISERROR(OFFSET('HARGA SATUAN'!$I$6,MATCH(C636,'HARGA SATUAN'!$C$7:$C$1492,0),0)),"",OFFSET('HARGA SATUAN'!$I$6,MATCH(C636,'HARGA SATUAN'!$C$7:$C$1492,0),0))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SATUAN'!$C$7:$C$1492,0),0)),"",OFFSET('HARGA SATUAN'!$D$6,MATCH(C637,'HARGA SATUAN'!$C$7:$C$1492,0),0))</f>
        <v/>
      </c>
      <c r="E637" s="101">
        <f ca="1">IF(B637="+","Unit",IF(ISERROR(OFFSET('HARGA SATUAN'!$E$6,MATCH(C637,'HARGA SATUAN'!$C$7:$C$1492,0),0)),"",OFFSET('HARGA SATUAN'!$E$6,MATCH(C637,'HARGA SATUAN'!$C$7:$C$1492,0),0)))</f>
        <v>0</v>
      </c>
      <c r="F637" s="138" t="str">
        <f t="shared" ca="1" si="29"/>
        <v/>
      </c>
      <c r="G637" s="41">
        <f ca="1">IF(ISERROR(OFFSET('HARGA SATUAN'!$I$6,MATCH(C637,'HARGA SATUAN'!$C$7:$C$1492,0),0)),"",OFFSET('HARGA SATUAN'!$I$6,MATCH(C637,'HARGA SATUAN'!$C$7:$C$1492,0),0))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SATUAN'!$C$7:$C$1492,0),0)),"",OFFSET('HARGA SATUAN'!$D$6,MATCH(C638,'HARGA SATUAN'!$C$7:$C$1492,0),0))</f>
        <v/>
      </c>
      <c r="E638" s="101">
        <f ca="1">IF(B638="+","Unit",IF(ISERROR(OFFSET('HARGA SATUAN'!$E$6,MATCH(C638,'HARGA SATUAN'!$C$7:$C$1492,0),0)),"",OFFSET('HARGA SATUAN'!$E$6,MATCH(C638,'HARGA SATUAN'!$C$7:$C$1492,0),0)))</f>
        <v>0</v>
      </c>
      <c r="F638" s="138" t="str">
        <f t="shared" ca="1" si="29"/>
        <v/>
      </c>
      <c r="G638" s="41">
        <f ca="1">IF(ISERROR(OFFSET('HARGA SATUAN'!$I$6,MATCH(C638,'HARGA SATUAN'!$C$7:$C$1492,0),0)),"",OFFSET('HARGA SATUAN'!$I$6,MATCH(C638,'HARGA SATUAN'!$C$7:$C$1492,0),0))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SATUAN'!$C$7:$C$1492,0),0)),"",OFFSET('HARGA SATUAN'!$D$6,MATCH(C639,'HARGA SATUAN'!$C$7:$C$1492,0),0))</f>
        <v/>
      </c>
      <c r="E639" s="101">
        <f ca="1">IF(B639="+","Unit",IF(ISERROR(OFFSET('HARGA SATUAN'!$E$6,MATCH(C639,'HARGA SATUAN'!$C$7:$C$1492,0),0)),"",OFFSET('HARGA SATUAN'!$E$6,MATCH(C639,'HARGA SATUAN'!$C$7:$C$1492,0),0)))</f>
        <v>0</v>
      </c>
      <c r="F639" s="138" t="str">
        <f t="shared" ca="1" si="29"/>
        <v/>
      </c>
      <c r="G639" s="41">
        <f ca="1">IF(ISERROR(OFFSET('HARGA SATUAN'!$I$6,MATCH(C639,'HARGA SATUAN'!$C$7:$C$1492,0),0)),"",OFFSET('HARGA SATUAN'!$I$6,MATCH(C639,'HARGA SATUAN'!$C$7:$C$1492,0),0))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SATUAN'!$C$7:$C$1492,0),0)),"",OFFSET('HARGA SATUAN'!$D$6,MATCH(C640,'HARGA SATUAN'!$C$7:$C$1492,0),0))</f>
        <v/>
      </c>
      <c r="E640" s="101">
        <f ca="1">IF(B640="+","Unit",IF(ISERROR(OFFSET('HARGA SATUAN'!$E$6,MATCH(C640,'HARGA SATUAN'!$C$7:$C$1492,0),0)),"",OFFSET('HARGA SATUAN'!$E$6,MATCH(C640,'HARGA SATUAN'!$C$7:$C$1492,0),0)))</f>
        <v>0</v>
      </c>
      <c r="F640" s="138" t="str">
        <f t="shared" ca="1" si="29"/>
        <v/>
      </c>
      <c r="G640" s="41">
        <f ca="1">IF(ISERROR(OFFSET('HARGA SATUAN'!$I$6,MATCH(C640,'HARGA SATUAN'!$C$7:$C$1492,0),0)),"",OFFSET('HARGA SATUAN'!$I$6,MATCH(C640,'HARGA SATUAN'!$C$7:$C$1492,0),0))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SATUAN'!$C$7:$C$1492,0),0)),"",OFFSET('HARGA SATUAN'!$D$6,MATCH(C641,'HARGA SATUAN'!$C$7:$C$1492,0),0))</f>
        <v/>
      </c>
      <c r="E641" s="101">
        <f ca="1">IF(B641="+","Unit",IF(ISERROR(OFFSET('HARGA SATUAN'!$E$6,MATCH(C641,'HARGA SATUAN'!$C$7:$C$1492,0),0)),"",OFFSET('HARGA SATUAN'!$E$6,MATCH(C641,'HARGA SATUAN'!$C$7:$C$1492,0),0)))</f>
        <v>0</v>
      </c>
      <c r="F641" s="138" t="str">
        <f t="shared" ca="1" si="29"/>
        <v/>
      </c>
      <c r="G641" s="41">
        <f ca="1">IF(ISERROR(OFFSET('HARGA SATUAN'!$I$6,MATCH(C641,'HARGA SATUAN'!$C$7:$C$1492,0),0)),"",OFFSET('HARGA SATUAN'!$I$6,MATCH(C641,'HARGA SATUAN'!$C$7:$C$1492,0),0))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SATUAN'!$C$7:$C$1492,0),0)),"",OFFSET('HARGA SATUAN'!$D$6,MATCH(C642,'HARGA SATUAN'!$C$7:$C$1492,0),0))</f>
        <v/>
      </c>
      <c r="E642" s="101">
        <f ca="1">IF(B642="+","Unit",IF(ISERROR(OFFSET('HARGA SATUAN'!$E$6,MATCH(C642,'HARGA SATUAN'!$C$7:$C$1492,0),0)),"",OFFSET('HARGA SATUAN'!$E$6,MATCH(C642,'HARGA SATUAN'!$C$7:$C$1492,0),0)))</f>
        <v>0</v>
      </c>
      <c r="F642" s="138" t="str">
        <f t="shared" ca="1" si="29"/>
        <v/>
      </c>
      <c r="G642" s="41">
        <f ca="1">IF(ISERROR(OFFSET('HARGA SATUAN'!$I$6,MATCH(C642,'HARGA SATUAN'!$C$7:$C$1492,0),0)),"",OFFSET('HARGA SATUAN'!$I$6,MATCH(C642,'HARGA SATUAN'!$C$7:$C$1492,0),0))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SATUAN'!$C$7:$C$1492,0),0)),"",OFFSET('HARGA SATUAN'!$D$6,MATCH(C643,'HARGA SATUAN'!$C$7:$C$1492,0),0))</f>
        <v/>
      </c>
      <c r="E643" s="101">
        <f ca="1">IF(B643="+","Unit",IF(ISERROR(OFFSET('HARGA SATUAN'!$E$6,MATCH(C643,'HARGA SATUAN'!$C$7:$C$1492,0),0)),"",OFFSET('HARGA SATUAN'!$E$6,MATCH(C643,'HARGA SATUAN'!$C$7:$C$1492,0),0)))</f>
        <v>0</v>
      </c>
      <c r="F643" s="138" t="str">
        <f t="shared" ca="1" si="29"/>
        <v/>
      </c>
      <c r="G643" s="41">
        <f ca="1">IF(ISERROR(OFFSET('HARGA SATUAN'!$I$6,MATCH(C643,'HARGA SATUAN'!$C$7:$C$1492,0),0)),"",OFFSET('HARGA SATUAN'!$I$6,MATCH(C643,'HARGA SATUAN'!$C$7:$C$1492,0),0))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SATUAN'!$C$7:$C$1492,0),0)),"",OFFSET('HARGA SATUAN'!$D$6,MATCH(C644,'HARGA SATUAN'!$C$7:$C$1492,0),0))</f>
        <v/>
      </c>
      <c r="E644" s="101">
        <f ca="1">IF(B644="+","Unit",IF(ISERROR(OFFSET('HARGA SATUAN'!$E$6,MATCH(C644,'HARGA SATUAN'!$C$7:$C$1492,0),0)),"",OFFSET('HARGA SATUAN'!$E$6,MATCH(C644,'HARGA SATUAN'!$C$7:$C$1492,0),0)))</f>
        <v>0</v>
      </c>
      <c r="F644" s="138" t="str">
        <f t="shared" ca="1" si="29"/>
        <v/>
      </c>
      <c r="G644" s="41">
        <f ca="1">IF(ISERROR(OFFSET('HARGA SATUAN'!$I$6,MATCH(C644,'HARGA SATUAN'!$C$7:$C$1492,0),0)),"",OFFSET('HARGA SATUAN'!$I$6,MATCH(C644,'HARGA SATUAN'!$C$7:$C$1492,0),0))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SATUAN'!$C$7:$C$1492,0),0)),"",OFFSET('HARGA SATUAN'!$D$6,MATCH(C645,'HARGA SATUAN'!$C$7:$C$1492,0),0))</f>
        <v/>
      </c>
      <c r="E645" s="101">
        <f ca="1">IF(B645="+","Unit",IF(ISERROR(OFFSET('HARGA SATUAN'!$E$6,MATCH(C645,'HARGA SATUAN'!$C$7:$C$1492,0),0)),"",OFFSET('HARGA SATUAN'!$E$6,MATCH(C645,'HARGA SATUAN'!$C$7:$C$1492,0),0)))</f>
        <v>0</v>
      </c>
      <c r="F645" s="138" t="str">
        <f t="shared" ca="1" si="29"/>
        <v/>
      </c>
      <c r="G645" s="41">
        <f ca="1">IF(ISERROR(OFFSET('HARGA SATUAN'!$I$6,MATCH(C645,'HARGA SATUAN'!$C$7:$C$1492,0),0)),"",OFFSET('HARGA SATUAN'!$I$6,MATCH(C645,'HARGA SATUAN'!$C$7:$C$1492,0),0))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SATUAN'!$C$7:$C$1492,0),0)),"",OFFSET('HARGA SATUAN'!$D$6,MATCH(C646,'HARGA SATUAN'!$C$7:$C$1492,0),0))</f>
        <v/>
      </c>
      <c r="E646" s="101">
        <f ca="1">IF(B646="+","Unit",IF(ISERROR(OFFSET('HARGA SATUAN'!$E$6,MATCH(C646,'HARGA SATUAN'!$C$7:$C$1492,0),0)),"",OFFSET('HARGA SATUAN'!$E$6,MATCH(C646,'HARGA SATUAN'!$C$7:$C$1492,0),0)))</f>
        <v>0</v>
      </c>
      <c r="F646" s="138" t="str">
        <f t="shared" ca="1" si="29"/>
        <v/>
      </c>
      <c r="G646" s="41">
        <f ca="1">IF(ISERROR(OFFSET('HARGA SATUAN'!$I$6,MATCH(C646,'HARGA SATUAN'!$C$7:$C$1492,0),0)),"",OFFSET('HARGA SATUAN'!$I$6,MATCH(C646,'HARGA SATUAN'!$C$7:$C$1492,0),0))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SATUAN'!$C$7:$C$1492,0),0)),"",OFFSET('HARGA SATUAN'!$D$6,MATCH(C647,'HARGA SATUAN'!$C$7:$C$1492,0),0))</f>
        <v/>
      </c>
      <c r="E647" s="101">
        <f ca="1">IF(B647="+","Unit",IF(ISERROR(OFFSET('HARGA SATUAN'!$E$6,MATCH(C647,'HARGA SATUAN'!$C$7:$C$1492,0),0)),"",OFFSET('HARGA SATUAN'!$E$6,MATCH(C647,'HARGA SATUAN'!$C$7:$C$1492,0),0)))</f>
        <v>0</v>
      </c>
      <c r="F647" s="138" t="str">
        <f t="shared" ca="1" si="29"/>
        <v/>
      </c>
      <c r="G647" s="41">
        <f ca="1">IF(ISERROR(OFFSET('HARGA SATUAN'!$I$6,MATCH(C647,'HARGA SATUAN'!$C$7:$C$1492,0),0)),"",OFFSET('HARGA SATUAN'!$I$6,MATCH(C647,'HARGA SATUAN'!$C$7:$C$1492,0),0))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SATUAN'!$C$7:$C$1492,0),0)),"",OFFSET('HARGA SATUAN'!$D$6,MATCH(C648,'HARGA SATUAN'!$C$7:$C$1492,0),0))</f>
        <v/>
      </c>
      <c r="E648" s="101">
        <f ca="1">IF(B648="+","Unit",IF(ISERROR(OFFSET('HARGA SATUAN'!$E$6,MATCH(C648,'HARGA SATUAN'!$C$7:$C$1492,0),0)),"",OFFSET('HARGA SATUAN'!$E$6,MATCH(C648,'HARGA SATUAN'!$C$7:$C$1492,0),0)))</f>
        <v>0</v>
      </c>
      <c r="F648" s="138" t="str">
        <f t="shared" ca="1" si="29"/>
        <v/>
      </c>
      <c r="G648" s="41">
        <f ca="1">IF(ISERROR(OFFSET('HARGA SATUAN'!$I$6,MATCH(C648,'HARGA SATUAN'!$C$7:$C$1492,0),0)),"",OFFSET('HARGA SATUAN'!$I$6,MATCH(C648,'HARGA SATUAN'!$C$7:$C$1492,0),0))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SATUAN'!$C$7:$C$1492,0),0)),"",OFFSET('HARGA SATUAN'!$D$6,MATCH(C649,'HARGA SATUAN'!$C$7:$C$1492,0),0))</f>
        <v/>
      </c>
      <c r="E649" s="101">
        <f ca="1">IF(B649="+","Unit",IF(ISERROR(OFFSET('HARGA SATUAN'!$E$6,MATCH(C649,'HARGA SATUAN'!$C$7:$C$1492,0),0)),"",OFFSET('HARGA SATUAN'!$E$6,MATCH(C649,'HARGA SATUAN'!$C$7:$C$1492,0),0)))</f>
        <v>0</v>
      </c>
      <c r="F649" s="138" t="str">
        <f t="shared" ca="1" si="29"/>
        <v/>
      </c>
      <c r="G649" s="41">
        <f ca="1">IF(ISERROR(OFFSET('HARGA SATUAN'!$I$6,MATCH(C649,'HARGA SATUAN'!$C$7:$C$1492,0),0)),"",OFFSET('HARGA SATUAN'!$I$6,MATCH(C649,'HARGA SATUAN'!$C$7:$C$1492,0),0))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SATUAN'!$C$7:$C$1492,0),0)),"",OFFSET('HARGA SATUAN'!$D$6,MATCH(C650,'HARGA SATUAN'!$C$7:$C$1492,0),0))</f>
        <v/>
      </c>
      <c r="E650" s="101">
        <f ca="1">IF(B650="+","Unit",IF(ISERROR(OFFSET('HARGA SATUAN'!$E$6,MATCH(C650,'HARGA SATUAN'!$C$7:$C$1492,0),0)),"",OFFSET('HARGA SATUAN'!$E$6,MATCH(C650,'HARGA SATUAN'!$C$7:$C$1492,0),0)))</f>
        <v>0</v>
      </c>
      <c r="F650" s="138" t="str">
        <f t="shared" ca="1" si="29"/>
        <v/>
      </c>
      <c r="G650" s="41">
        <f ca="1">IF(ISERROR(OFFSET('HARGA SATUAN'!$I$6,MATCH(C650,'HARGA SATUAN'!$C$7:$C$1492,0),0)),"",OFFSET('HARGA SATUAN'!$I$6,MATCH(C650,'HARGA SATUAN'!$C$7:$C$1492,0),0))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SATUAN'!$C$7:$C$1492,0),0)),"",OFFSET('HARGA SATUAN'!$D$6,MATCH(C651,'HARGA SATUAN'!$C$7:$C$1492,0),0))</f>
        <v/>
      </c>
      <c r="E651" s="101">
        <f ca="1">IF(B651="+","Unit",IF(ISERROR(OFFSET('HARGA SATUAN'!$E$6,MATCH(C651,'HARGA SATUAN'!$C$7:$C$1492,0),0)),"",OFFSET('HARGA SATUAN'!$E$6,MATCH(C651,'HARGA SATUAN'!$C$7:$C$1492,0),0)))</f>
        <v>0</v>
      </c>
      <c r="F651" s="138" t="str">
        <f t="shared" ca="1" si="29"/>
        <v/>
      </c>
      <c r="G651" s="41">
        <f ca="1">IF(ISERROR(OFFSET('HARGA SATUAN'!$I$6,MATCH(C651,'HARGA SATUAN'!$C$7:$C$1492,0),0)),"",OFFSET('HARGA SATUAN'!$I$6,MATCH(C651,'HARGA SATUAN'!$C$7:$C$1492,0),0))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SATUAN'!$C$7:$C$1492,0),0)),"",OFFSET('HARGA SATUAN'!$D$6,MATCH(C652,'HARGA SATUAN'!$C$7:$C$1492,0),0))</f>
        <v/>
      </c>
      <c r="E652" s="101">
        <f ca="1">IF(B652="+","Unit",IF(ISERROR(OFFSET('HARGA SATUAN'!$E$6,MATCH(C652,'HARGA SATUAN'!$C$7:$C$1492,0),0)),"",OFFSET('HARGA SATUAN'!$E$6,MATCH(C652,'HARGA SATUAN'!$C$7:$C$1492,0),0)))</f>
        <v>0</v>
      </c>
      <c r="F652" s="138" t="str">
        <f t="shared" ca="1" si="29"/>
        <v/>
      </c>
      <c r="G652" s="41">
        <f ca="1">IF(ISERROR(OFFSET('HARGA SATUAN'!$I$6,MATCH(C652,'HARGA SATUAN'!$C$7:$C$1492,0),0)),"",OFFSET('HARGA SATUAN'!$I$6,MATCH(C652,'HARGA SATUAN'!$C$7:$C$1492,0),0))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SATUAN'!$C$7:$C$1492,0),0)),"",OFFSET('HARGA SATUAN'!$D$6,MATCH(C653,'HARGA SATUAN'!$C$7:$C$1492,0),0))</f>
        <v/>
      </c>
      <c r="E653" s="101">
        <f ca="1">IF(B653="+","Unit",IF(ISERROR(OFFSET('HARGA SATUAN'!$E$6,MATCH(C653,'HARGA SATUAN'!$C$7:$C$1492,0),0)),"",OFFSET('HARGA SATUAN'!$E$6,MATCH(C653,'HARGA SATUAN'!$C$7:$C$1492,0),0)))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SATUAN'!$C$7:$C$1492,0),0)),"",OFFSET('HARGA SATUAN'!$I$6,MATCH(C653,'HARGA SATUAN'!$C$7:$C$1492,0),0))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SATUAN'!$C$7:$C$1492,0),0)),"",OFFSET('HARGA SATUAN'!$D$6,MATCH(C654,'HARGA SATUAN'!$C$7:$C$1492,0),0))</f>
        <v/>
      </c>
      <c r="E654" s="101">
        <f ca="1">IF(B654="+","Unit",IF(ISERROR(OFFSET('HARGA SATUAN'!$E$6,MATCH(C654,'HARGA SATUAN'!$C$7:$C$1492,0),0)),"",OFFSET('HARGA SATUAN'!$E$6,MATCH(C654,'HARGA SATUAN'!$C$7:$C$1492,0),0)))</f>
        <v>0</v>
      </c>
      <c r="F654" s="138" t="str">
        <f t="shared" ca="1" si="32"/>
        <v/>
      </c>
      <c r="G654" s="41">
        <f ca="1">IF(ISERROR(OFFSET('HARGA SATUAN'!$I$6,MATCH(C654,'HARGA SATUAN'!$C$7:$C$1492,0),0)),"",OFFSET('HARGA SATUAN'!$I$6,MATCH(C654,'HARGA SATUAN'!$C$7:$C$1492,0),0))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SATUAN'!$C$7:$C$1492,0),0)),"",OFFSET('HARGA SATUAN'!$D$6,MATCH(C655,'HARGA SATUAN'!$C$7:$C$1492,0),0))</f>
        <v/>
      </c>
      <c r="E655" s="101">
        <f ca="1">IF(B655="+","Unit",IF(ISERROR(OFFSET('HARGA SATUAN'!$E$6,MATCH(C655,'HARGA SATUAN'!$C$7:$C$1492,0),0)),"",OFFSET('HARGA SATUAN'!$E$6,MATCH(C655,'HARGA SATUAN'!$C$7:$C$1492,0),0)))</f>
        <v>0</v>
      </c>
      <c r="F655" s="138" t="str">
        <f t="shared" ca="1" si="32"/>
        <v/>
      </c>
      <c r="G655" s="41">
        <f ca="1">IF(ISERROR(OFFSET('HARGA SATUAN'!$I$6,MATCH(C655,'HARGA SATUAN'!$C$7:$C$1492,0),0)),"",OFFSET('HARGA SATUAN'!$I$6,MATCH(C655,'HARGA SATUAN'!$C$7:$C$1492,0),0))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SATUAN'!$C$7:$C$1492,0),0)),"",OFFSET('HARGA SATUAN'!$D$6,MATCH(C656,'HARGA SATUAN'!$C$7:$C$1492,0),0))</f>
        <v/>
      </c>
      <c r="E656" s="101">
        <f ca="1">IF(B656="+","Unit",IF(ISERROR(OFFSET('HARGA SATUAN'!$E$6,MATCH(C656,'HARGA SATUAN'!$C$7:$C$1492,0),0)),"",OFFSET('HARGA SATUAN'!$E$6,MATCH(C656,'HARGA SATUAN'!$C$7:$C$1492,0),0)))</f>
        <v>0</v>
      </c>
      <c r="F656" s="138" t="str">
        <f t="shared" ca="1" si="32"/>
        <v/>
      </c>
      <c r="G656" s="41">
        <f ca="1">IF(ISERROR(OFFSET('HARGA SATUAN'!$I$6,MATCH(C656,'HARGA SATUAN'!$C$7:$C$1492,0),0)),"",OFFSET('HARGA SATUAN'!$I$6,MATCH(C656,'HARGA SATUAN'!$C$7:$C$1492,0),0))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SATUAN'!$C$7:$C$1492,0),0)),"",OFFSET('HARGA SATUAN'!$D$6,MATCH(C657,'HARGA SATUAN'!$C$7:$C$1492,0),0))</f>
        <v/>
      </c>
      <c r="E657" s="101">
        <f ca="1">IF(B657="+","Unit",IF(ISERROR(OFFSET('HARGA SATUAN'!$E$6,MATCH(C657,'HARGA SATUAN'!$C$7:$C$1492,0),0)),"",OFFSET('HARGA SATUAN'!$E$6,MATCH(C657,'HARGA SATUAN'!$C$7:$C$1492,0),0)))</f>
        <v>0</v>
      </c>
      <c r="F657" s="138" t="str">
        <f t="shared" ca="1" si="32"/>
        <v/>
      </c>
      <c r="G657" s="41">
        <f ca="1">IF(ISERROR(OFFSET('HARGA SATUAN'!$I$6,MATCH(C657,'HARGA SATUAN'!$C$7:$C$1492,0),0)),"",OFFSET('HARGA SATUAN'!$I$6,MATCH(C657,'HARGA SATUAN'!$C$7:$C$1492,0),0))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SATUAN'!$C$7:$C$1492,0),0)),"",OFFSET('HARGA SATUAN'!$D$6,MATCH(C658,'HARGA SATUAN'!$C$7:$C$1492,0),0))</f>
        <v/>
      </c>
      <c r="E658" s="101">
        <f ca="1">IF(B658="+","Unit",IF(ISERROR(OFFSET('HARGA SATUAN'!$E$6,MATCH(C658,'HARGA SATUAN'!$C$7:$C$1492,0),0)),"",OFFSET('HARGA SATUAN'!$E$6,MATCH(C658,'HARGA SATUAN'!$C$7:$C$1492,0),0)))</f>
        <v>0</v>
      </c>
      <c r="F658" s="138" t="str">
        <f t="shared" ca="1" si="32"/>
        <v/>
      </c>
      <c r="G658" s="41">
        <f ca="1">IF(ISERROR(OFFSET('HARGA SATUAN'!$I$6,MATCH(C658,'HARGA SATUAN'!$C$7:$C$1492,0),0)),"",OFFSET('HARGA SATUAN'!$I$6,MATCH(C658,'HARGA SATUAN'!$C$7:$C$1492,0),0))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SATUAN'!$C$7:$C$1492,0),0)),"",OFFSET('HARGA SATUAN'!$D$6,MATCH(C659,'HARGA SATUAN'!$C$7:$C$1492,0),0))</f>
        <v/>
      </c>
      <c r="E659" s="101">
        <f ca="1">IF(B659="+","Unit",IF(ISERROR(OFFSET('HARGA SATUAN'!$E$6,MATCH(C659,'HARGA SATUAN'!$C$7:$C$1492,0),0)),"",OFFSET('HARGA SATUAN'!$E$6,MATCH(C659,'HARGA SATUAN'!$C$7:$C$1492,0),0)))</f>
        <v>0</v>
      </c>
      <c r="F659" s="138" t="str">
        <f t="shared" ca="1" si="32"/>
        <v/>
      </c>
      <c r="G659" s="41">
        <f ca="1">IF(ISERROR(OFFSET('HARGA SATUAN'!$I$6,MATCH(C659,'HARGA SATUAN'!$C$7:$C$1492,0),0)),"",OFFSET('HARGA SATUAN'!$I$6,MATCH(C659,'HARGA SATUAN'!$C$7:$C$1492,0),0))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SATUAN'!$C$7:$C$1492,0),0)),"",OFFSET('HARGA SATUAN'!$D$6,MATCH(C660,'HARGA SATUAN'!$C$7:$C$1492,0),0))</f>
        <v/>
      </c>
      <c r="E660" s="101">
        <f ca="1">IF(B660="+","Unit",IF(ISERROR(OFFSET('HARGA SATUAN'!$E$6,MATCH(C660,'HARGA SATUAN'!$C$7:$C$1492,0),0)),"",OFFSET('HARGA SATUAN'!$E$6,MATCH(C660,'HARGA SATUAN'!$C$7:$C$1492,0),0)))</f>
        <v>0</v>
      </c>
      <c r="F660" s="138" t="str">
        <f t="shared" ca="1" si="32"/>
        <v/>
      </c>
      <c r="G660" s="41">
        <f ca="1">IF(ISERROR(OFFSET('HARGA SATUAN'!$I$6,MATCH(C660,'HARGA SATUAN'!$C$7:$C$1492,0),0)),"",OFFSET('HARGA SATUAN'!$I$6,MATCH(C660,'HARGA SATUAN'!$C$7:$C$1492,0),0))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SATUAN'!$C$7:$C$1492,0),0)),"",OFFSET('HARGA SATUAN'!$D$6,MATCH(C661,'HARGA SATUAN'!$C$7:$C$1492,0),0))</f>
        <v/>
      </c>
      <c r="E661" s="101">
        <f ca="1">IF(B661="+","Unit",IF(ISERROR(OFFSET('HARGA SATUAN'!$E$6,MATCH(C661,'HARGA SATUAN'!$C$7:$C$1492,0),0)),"",OFFSET('HARGA SATUAN'!$E$6,MATCH(C661,'HARGA SATUAN'!$C$7:$C$1492,0),0)))</f>
        <v>0</v>
      </c>
      <c r="F661" s="138" t="str">
        <f t="shared" ca="1" si="32"/>
        <v/>
      </c>
      <c r="G661" s="41">
        <f ca="1">IF(ISERROR(OFFSET('HARGA SATUAN'!$I$6,MATCH(C661,'HARGA SATUAN'!$C$7:$C$1492,0),0)),"",OFFSET('HARGA SATUAN'!$I$6,MATCH(C661,'HARGA SATUAN'!$C$7:$C$1492,0),0))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SATUAN'!$C$7:$C$1492,0),0)),"",OFFSET('HARGA SATUAN'!$D$6,MATCH(C662,'HARGA SATUAN'!$C$7:$C$1492,0),0))</f>
        <v/>
      </c>
      <c r="E662" s="101">
        <f ca="1">IF(B662="+","Unit",IF(ISERROR(OFFSET('HARGA SATUAN'!$E$6,MATCH(C662,'HARGA SATUAN'!$C$7:$C$1492,0),0)),"",OFFSET('HARGA SATUAN'!$E$6,MATCH(C662,'HARGA SATUAN'!$C$7:$C$1492,0),0)))</f>
        <v>0</v>
      </c>
      <c r="F662" s="138" t="str">
        <f t="shared" ca="1" si="32"/>
        <v/>
      </c>
      <c r="G662" s="41">
        <f ca="1">IF(ISERROR(OFFSET('HARGA SATUAN'!$I$6,MATCH(C662,'HARGA SATUAN'!$C$7:$C$1492,0),0)),"",OFFSET('HARGA SATUAN'!$I$6,MATCH(C662,'HARGA SATUAN'!$C$7:$C$1492,0),0))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SATUAN'!$C$7:$C$1492,0),0)),"",OFFSET('HARGA SATUAN'!$D$6,MATCH(C663,'HARGA SATUAN'!$C$7:$C$1492,0),0))</f>
        <v/>
      </c>
      <c r="E663" s="101">
        <f ca="1">IF(B663="+","Unit",IF(ISERROR(OFFSET('HARGA SATUAN'!$E$6,MATCH(C663,'HARGA SATUAN'!$C$7:$C$1492,0),0)),"",OFFSET('HARGA SATUAN'!$E$6,MATCH(C663,'HARGA SATUAN'!$C$7:$C$1492,0),0)))</f>
        <v>0</v>
      </c>
      <c r="F663" s="138" t="str">
        <f t="shared" ca="1" si="32"/>
        <v/>
      </c>
      <c r="G663" s="41">
        <f ca="1">IF(ISERROR(OFFSET('HARGA SATUAN'!$I$6,MATCH(C663,'HARGA SATUAN'!$C$7:$C$1492,0),0)),"",OFFSET('HARGA SATUAN'!$I$6,MATCH(C663,'HARGA SATUAN'!$C$7:$C$1492,0),0))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SATUAN'!$C$7:$C$1492,0),0)),"",OFFSET('HARGA SATUAN'!$D$6,MATCH(C664,'HARGA SATUAN'!$C$7:$C$1492,0),0))</f>
        <v/>
      </c>
      <c r="E664" s="101">
        <f ca="1">IF(B664="+","Unit",IF(ISERROR(OFFSET('HARGA SATUAN'!$E$6,MATCH(C664,'HARGA SATUAN'!$C$7:$C$1492,0),0)),"",OFFSET('HARGA SATUAN'!$E$6,MATCH(C664,'HARGA SATUAN'!$C$7:$C$1492,0),0)))</f>
        <v>0</v>
      </c>
      <c r="F664" s="138" t="str">
        <f t="shared" ca="1" si="32"/>
        <v/>
      </c>
      <c r="G664" s="41">
        <f ca="1">IF(ISERROR(OFFSET('HARGA SATUAN'!$I$6,MATCH(C664,'HARGA SATUAN'!$C$7:$C$1492,0),0)),"",OFFSET('HARGA SATUAN'!$I$6,MATCH(C664,'HARGA SATUAN'!$C$7:$C$1492,0),0))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SATUAN'!$C$7:$C$1492,0),0)),"",OFFSET('HARGA SATUAN'!$D$6,MATCH(C665,'HARGA SATUAN'!$C$7:$C$1492,0),0))</f>
        <v/>
      </c>
      <c r="E665" s="101">
        <f ca="1">IF(B665="+","Unit",IF(ISERROR(OFFSET('HARGA SATUAN'!$E$6,MATCH(C665,'HARGA SATUAN'!$C$7:$C$1492,0),0)),"",OFFSET('HARGA SATUAN'!$E$6,MATCH(C665,'HARGA SATUAN'!$C$7:$C$1492,0),0)))</f>
        <v>0</v>
      </c>
      <c r="F665" s="138" t="str">
        <f t="shared" ca="1" si="32"/>
        <v/>
      </c>
      <c r="G665" s="41">
        <f ca="1">IF(ISERROR(OFFSET('HARGA SATUAN'!$I$6,MATCH(C665,'HARGA SATUAN'!$C$7:$C$1492,0),0)),"",OFFSET('HARGA SATUAN'!$I$6,MATCH(C665,'HARGA SATUAN'!$C$7:$C$1492,0),0))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SATUAN'!$C$7:$C$1492,0),0)),"",OFFSET('HARGA SATUAN'!$D$6,MATCH(C666,'HARGA SATUAN'!$C$7:$C$1492,0),0))</f>
        <v/>
      </c>
      <c r="E666" s="101">
        <f ca="1">IF(B666="+","Unit",IF(ISERROR(OFFSET('HARGA SATUAN'!$E$6,MATCH(C666,'HARGA SATUAN'!$C$7:$C$1492,0),0)),"",OFFSET('HARGA SATUAN'!$E$6,MATCH(C666,'HARGA SATUAN'!$C$7:$C$1492,0),0)))</f>
        <v>0</v>
      </c>
      <c r="F666" s="138" t="str">
        <f t="shared" ca="1" si="32"/>
        <v/>
      </c>
      <c r="G666" s="41">
        <f ca="1">IF(ISERROR(OFFSET('HARGA SATUAN'!$I$6,MATCH(C666,'HARGA SATUAN'!$C$7:$C$1492,0),0)),"",OFFSET('HARGA SATUAN'!$I$6,MATCH(C666,'HARGA SATUAN'!$C$7:$C$1492,0),0))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SATUAN'!$C$7:$C$1492,0),0)),"",OFFSET('HARGA SATUAN'!$D$6,MATCH(C667,'HARGA SATUAN'!$C$7:$C$1492,0),0))</f>
        <v/>
      </c>
      <c r="E667" s="101">
        <f ca="1">IF(B667="+","Unit",IF(ISERROR(OFFSET('HARGA SATUAN'!$E$6,MATCH(C667,'HARGA SATUAN'!$C$7:$C$1492,0),0)),"",OFFSET('HARGA SATUAN'!$E$6,MATCH(C667,'HARGA SATUAN'!$C$7:$C$1492,0),0)))</f>
        <v>0</v>
      </c>
      <c r="F667" s="138" t="str">
        <f t="shared" ca="1" si="32"/>
        <v/>
      </c>
      <c r="G667" s="41">
        <f ca="1">IF(ISERROR(OFFSET('HARGA SATUAN'!$I$6,MATCH(C667,'HARGA SATUAN'!$C$7:$C$1492,0),0)),"",OFFSET('HARGA SATUAN'!$I$6,MATCH(C667,'HARGA SATUAN'!$C$7:$C$1492,0),0))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SATUAN'!$C$7:$C$1492,0),0)),"",OFFSET('HARGA SATUAN'!$D$6,MATCH(C668,'HARGA SATUAN'!$C$7:$C$1492,0),0))</f>
        <v/>
      </c>
      <c r="E668" s="101">
        <f ca="1">IF(B668="+","Unit",IF(ISERROR(OFFSET('HARGA SATUAN'!$E$6,MATCH(C668,'HARGA SATUAN'!$C$7:$C$1492,0),0)),"",OFFSET('HARGA SATUAN'!$E$6,MATCH(C668,'HARGA SATUAN'!$C$7:$C$1492,0),0)))</f>
        <v>0</v>
      </c>
      <c r="F668" s="138" t="str">
        <f t="shared" ca="1" si="32"/>
        <v/>
      </c>
      <c r="G668" s="41">
        <f ca="1">IF(ISERROR(OFFSET('HARGA SATUAN'!$I$6,MATCH(C668,'HARGA SATUAN'!$C$7:$C$1492,0),0)),"",OFFSET('HARGA SATUAN'!$I$6,MATCH(C668,'HARGA SATUAN'!$C$7:$C$1492,0),0))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SATUAN'!$C$7:$C$1492,0),0)),"",OFFSET('HARGA SATUAN'!$D$6,MATCH(C669,'HARGA SATUAN'!$C$7:$C$1492,0),0))</f>
        <v/>
      </c>
      <c r="E669" s="101">
        <f ca="1">IF(B669="+","Unit",IF(ISERROR(OFFSET('HARGA SATUAN'!$E$6,MATCH(C669,'HARGA SATUAN'!$C$7:$C$1492,0),0)),"",OFFSET('HARGA SATUAN'!$E$6,MATCH(C669,'HARGA SATUAN'!$C$7:$C$1492,0),0)))</f>
        <v>0</v>
      </c>
      <c r="F669" s="138" t="str">
        <f t="shared" ca="1" si="32"/>
        <v/>
      </c>
      <c r="G669" s="41">
        <f ca="1">IF(ISERROR(OFFSET('HARGA SATUAN'!$I$6,MATCH(C669,'HARGA SATUAN'!$C$7:$C$1492,0),0)),"",OFFSET('HARGA SATUAN'!$I$6,MATCH(C669,'HARGA SATUAN'!$C$7:$C$1492,0),0))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SATUAN'!$C$7:$C$1492,0),0)),"",OFFSET('HARGA SATUAN'!$D$6,MATCH(C670,'HARGA SATUAN'!$C$7:$C$1492,0),0))</f>
        <v/>
      </c>
      <c r="E670" s="101">
        <f ca="1">IF(B670="+","Unit",IF(ISERROR(OFFSET('HARGA SATUAN'!$E$6,MATCH(C670,'HARGA SATUAN'!$C$7:$C$1492,0),0)),"",OFFSET('HARGA SATUAN'!$E$6,MATCH(C670,'HARGA SATUAN'!$C$7:$C$1492,0),0)))</f>
        <v>0</v>
      </c>
      <c r="F670" s="138" t="str">
        <f t="shared" ca="1" si="32"/>
        <v/>
      </c>
      <c r="G670" s="41">
        <f ca="1">IF(ISERROR(OFFSET('HARGA SATUAN'!$I$6,MATCH(C670,'HARGA SATUAN'!$C$7:$C$1492,0),0)),"",OFFSET('HARGA SATUAN'!$I$6,MATCH(C670,'HARGA SATUAN'!$C$7:$C$1492,0),0))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SATUAN'!$C$7:$C$1492,0),0)),"",OFFSET('HARGA SATUAN'!$D$6,MATCH(C671,'HARGA SATUAN'!$C$7:$C$1492,0),0))</f>
        <v/>
      </c>
      <c r="E671" s="101">
        <f ca="1">IF(B671="+","Unit",IF(ISERROR(OFFSET('HARGA SATUAN'!$E$6,MATCH(C671,'HARGA SATUAN'!$C$7:$C$1492,0),0)),"",OFFSET('HARGA SATUAN'!$E$6,MATCH(C671,'HARGA SATUAN'!$C$7:$C$1492,0),0)))</f>
        <v>0</v>
      </c>
      <c r="F671" s="138" t="str">
        <f t="shared" ca="1" si="32"/>
        <v/>
      </c>
      <c r="G671" s="41">
        <f ca="1">IF(ISERROR(OFFSET('HARGA SATUAN'!$I$6,MATCH(C671,'HARGA SATUAN'!$C$7:$C$1492,0),0)),"",OFFSET('HARGA SATUAN'!$I$6,MATCH(C671,'HARGA SATUAN'!$C$7:$C$1492,0),0))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SATUAN'!$C$7:$C$1492,0),0)),"",OFFSET('HARGA SATUAN'!$D$6,MATCH(C672,'HARGA SATUAN'!$C$7:$C$1492,0),0))</f>
        <v/>
      </c>
      <c r="E672" s="101">
        <f ca="1">IF(B672="+","Unit",IF(ISERROR(OFFSET('HARGA SATUAN'!$E$6,MATCH(C672,'HARGA SATUAN'!$C$7:$C$1492,0),0)),"",OFFSET('HARGA SATUAN'!$E$6,MATCH(C672,'HARGA SATUAN'!$C$7:$C$1492,0),0)))</f>
        <v>0</v>
      </c>
      <c r="F672" s="138" t="str">
        <f t="shared" ca="1" si="32"/>
        <v/>
      </c>
      <c r="G672" s="41">
        <f ca="1">IF(ISERROR(OFFSET('HARGA SATUAN'!$I$6,MATCH(C672,'HARGA SATUAN'!$C$7:$C$1492,0),0)),"",OFFSET('HARGA SATUAN'!$I$6,MATCH(C672,'HARGA SATUAN'!$C$7:$C$1492,0),0))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SATUAN'!$C$7:$C$1492,0),0)),"",OFFSET('HARGA SATUAN'!$D$6,MATCH(C673,'HARGA SATUAN'!$C$7:$C$1492,0),0))</f>
        <v/>
      </c>
      <c r="E673" s="101">
        <f ca="1">IF(B673="+","Unit",IF(ISERROR(OFFSET('HARGA SATUAN'!$E$6,MATCH(C673,'HARGA SATUAN'!$C$7:$C$1492,0),0)),"",OFFSET('HARGA SATUAN'!$E$6,MATCH(C673,'HARGA SATUAN'!$C$7:$C$1492,0),0)))</f>
        <v>0</v>
      </c>
      <c r="F673" s="138" t="str">
        <f t="shared" ca="1" si="32"/>
        <v/>
      </c>
      <c r="G673" s="41">
        <f ca="1">IF(ISERROR(OFFSET('HARGA SATUAN'!$I$6,MATCH(C673,'HARGA SATUAN'!$C$7:$C$1492,0),0)),"",OFFSET('HARGA SATUAN'!$I$6,MATCH(C673,'HARGA SATUAN'!$C$7:$C$1492,0),0))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SATUAN'!$C$7:$C$1492,0),0)),"",OFFSET('HARGA SATUAN'!$D$6,MATCH(C674,'HARGA SATUAN'!$C$7:$C$1492,0),0))</f>
        <v/>
      </c>
      <c r="E674" s="101">
        <f ca="1">IF(B674="+","Unit",IF(ISERROR(OFFSET('HARGA SATUAN'!$E$6,MATCH(C674,'HARGA SATUAN'!$C$7:$C$1492,0),0)),"",OFFSET('HARGA SATUAN'!$E$6,MATCH(C674,'HARGA SATUAN'!$C$7:$C$1492,0),0)))</f>
        <v>0</v>
      </c>
      <c r="F674" s="138" t="str">
        <f t="shared" ca="1" si="32"/>
        <v/>
      </c>
      <c r="G674" s="41">
        <f ca="1">IF(ISERROR(OFFSET('HARGA SATUAN'!$I$6,MATCH(C674,'HARGA SATUAN'!$C$7:$C$1492,0),0)),"",OFFSET('HARGA SATUAN'!$I$6,MATCH(C674,'HARGA SATUAN'!$C$7:$C$1492,0),0))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SATUAN'!$C$7:$C$1492,0),0)),"",OFFSET('HARGA SATUAN'!$D$6,MATCH(C675,'HARGA SATUAN'!$C$7:$C$1492,0),0))</f>
        <v/>
      </c>
      <c r="E675" s="101">
        <f ca="1">IF(B675="+","Unit",IF(ISERROR(OFFSET('HARGA SATUAN'!$E$6,MATCH(C675,'HARGA SATUAN'!$C$7:$C$1492,0),0)),"",OFFSET('HARGA SATUAN'!$E$6,MATCH(C675,'HARGA SATUAN'!$C$7:$C$1492,0),0)))</f>
        <v>0</v>
      </c>
      <c r="F675" s="138" t="str">
        <f t="shared" ca="1" si="32"/>
        <v/>
      </c>
      <c r="G675" s="41">
        <f ca="1">IF(ISERROR(OFFSET('HARGA SATUAN'!$I$6,MATCH(C675,'HARGA SATUAN'!$C$7:$C$1492,0),0)),"",OFFSET('HARGA SATUAN'!$I$6,MATCH(C675,'HARGA SATUAN'!$C$7:$C$1492,0),0))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SATUAN'!$C$7:$C$1492,0),0)),"",OFFSET('HARGA SATUAN'!$D$6,MATCH(C676,'HARGA SATUAN'!$C$7:$C$1492,0),0))</f>
        <v/>
      </c>
      <c r="E676" s="101">
        <f ca="1">IF(B676="+","Unit",IF(ISERROR(OFFSET('HARGA SATUAN'!$E$6,MATCH(C676,'HARGA SATUAN'!$C$7:$C$1492,0),0)),"",OFFSET('HARGA SATUAN'!$E$6,MATCH(C676,'HARGA SATUAN'!$C$7:$C$1492,0),0)))</f>
        <v>0</v>
      </c>
      <c r="F676" s="138" t="str">
        <f t="shared" ca="1" si="32"/>
        <v/>
      </c>
      <c r="G676" s="41">
        <f ca="1">IF(ISERROR(OFFSET('HARGA SATUAN'!$I$6,MATCH(C676,'HARGA SATUAN'!$C$7:$C$1492,0),0)),"",OFFSET('HARGA SATUAN'!$I$6,MATCH(C676,'HARGA SATUAN'!$C$7:$C$1492,0),0))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SATUAN'!$C$7:$C$1492,0),0)),"",OFFSET('HARGA SATUAN'!$D$6,MATCH(C677,'HARGA SATUAN'!$C$7:$C$1492,0),0))</f>
        <v/>
      </c>
      <c r="E677" s="101">
        <f ca="1">IF(B677="+","Unit",IF(ISERROR(OFFSET('HARGA SATUAN'!$E$6,MATCH(C677,'HARGA SATUAN'!$C$7:$C$1492,0),0)),"",OFFSET('HARGA SATUAN'!$E$6,MATCH(C677,'HARGA SATUAN'!$C$7:$C$1492,0),0)))</f>
        <v>0</v>
      </c>
      <c r="F677" s="138" t="str">
        <f t="shared" ca="1" si="32"/>
        <v/>
      </c>
      <c r="G677" s="41">
        <f ca="1">IF(ISERROR(OFFSET('HARGA SATUAN'!$I$6,MATCH(C677,'HARGA SATUAN'!$C$7:$C$1492,0),0)),"",OFFSET('HARGA SATUAN'!$I$6,MATCH(C677,'HARGA SATUAN'!$C$7:$C$1492,0),0))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SATUAN'!$C$7:$C$1492,0),0)),"",OFFSET('HARGA SATUAN'!$D$6,MATCH(C678,'HARGA SATUAN'!$C$7:$C$1492,0),0))</f>
        <v/>
      </c>
      <c r="E678" s="101">
        <f ca="1">IF(B678="+","Unit",IF(ISERROR(OFFSET('HARGA SATUAN'!$E$6,MATCH(C678,'HARGA SATUAN'!$C$7:$C$1492,0),0)),"",OFFSET('HARGA SATUAN'!$E$6,MATCH(C678,'HARGA SATUAN'!$C$7:$C$1492,0),0)))</f>
        <v>0</v>
      </c>
      <c r="F678" s="138" t="str">
        <f t="shared" ca="1" si="32"/>
        <v/>
      </c>
      <c r="G678" s="41">
        <f ca="1">IF(ISERROR(OFFSET('HARGA SATUAN'!$I$6,MATCH(C678,'HARGA SATUAN'!$C$7:$C$1492,0),0)),"",OFFSET('HARGA SATUAN'!$I$6,MATCH(C678,'HARGA SATUAN'!$C$7:$C$1492,0),0))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SATUAN'!$C$7:$C$1492,0),0)),"",OFFSET('HARGA SATUAN'!$D$6,MATCH(C679,'HARGA SATUAN'!$C$7:$C$1492,0),0))</f>
        <v/>
      </c>
      <c r="E679" s="101">
        <f ca="1">IF(B679="+","Unit",IF(ISERROR(OFFSET('HARGA SATUAN'!$E$6,MATCH(C679,'HARGA SATUAN'!$C$7:$C$1492,0),0)),"",OFFSET('HARGA SATUAN'!$E$6,MATCH(C679,'HARGA SATUAN'!$C$7:$C$1492,0),0)))</f>
        <v>0</v>
      </c>
      <c r="F679" s="138" t="str">
        <f t="shared" ca="1" si="32"/>
        <v/>
      </c>
      <c r="G679" s="41">
        <f ca="1">IF(ISERROR(OFFSET('HARGA SATUAN'!$I$6,MATCH(C679,'HARGA SATUAN'!$C$7:$C$1492,0),0)),"",OFFSET('HARGA SATUAN'!$I$6,MATCH(C679,'HARGA SATUAN'!$C$7:$C$1492,0),0))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SATUAN'!$C$7:$C$1492,0),0)),"",OFFSET('HARGA SATUAN'!$D$6,MATCH(C680,'HARGA SATUAN'!$C$7:$C$1492,0),0))</f>
        <v/>
      </c>
      <c r="E680" s="101">
        <f ca="1">IF(B680="+","Unit",IF(ISERROR(OFFSET('HARGA SATUAN'!$E$6,MATCH(C680,'HARGA SATUAN'!$C$7:$C$1492,0),0)),"",OFFSET('HARGA SATUAN'!$E$6,MATCH(C680,'HARGA SATUAN'!$C$7:$C$1492,0),0)))</f>
        <v>0</v>
      </c>
      <c r="F680" s="138" t="str">
        <f t="shared" ca="1" si="32"/>
        <v/>
      </c>
      <c r="G680" s="41">
        <f ca="1">IF(ISERROR(OFFSET('HARGA SATUAN'!$I$6,MATCH(C680,'HARGA SATUAN'!$C$7:$C$1492,0),0)),"",OFFSET('HARGA SATUAN'!$I$6,MATCH(C680,'HARGA SATUAN'!$C$7:$C$1492,0),0))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SATUAN'!$C$7:$C$1492,0),0)),"",OFFSET('HARGA SATUAN'!$D$6,MATCH(C681,'HARGA SATUAN'!$C$7:$C$1492,0),0))</f>
        <v/>
      </c>
      <c r="E681" s="101">
        <f ca="1">IF(B681="+","Unit",IF(ISERROR(OFFSET('HARGA SATUAN'!$E$6,MATCH(C681,'HARGA SATUAN'!$C$7:$C$1492,0),0)),"",OFFSET('HARGA SATUAN'!$E$6,MATCH(C681,'HARGA SATUAN'!$C$7:$C$1492,0),0)))</f>
        <v>0</v>
      </c>
      <c r="F681" s="138" t="str">
        <f t="shared" ca="1" si="32"/>
        <v/>
      </c>
      <c r="G681" s="41">
        <f ca="1">IF(ISERROR(OFFSET('HARGA SATUAN'!$I$6,MATCH(C681,'HARGA SATUAN'!$C$7:$C$1492,0),0)),"",OFFSET('HARGA SATUAN'!$I$6,MATCH(C681,'HARGA SATUAN'!$C$7:$C$1492,0),0))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SATUAN'!$C$7:$C$1492,0),0)),"",OFFSET('HARGA SATUAN'!$D$6,MATCH(C682,'HARGA SATUAN'!$C$7:$C$1492,0),0))</f>
        <v/>
      </c>
      <c r="E682" s="101">
        <f ca="1">IF(B682="+","Unit",IF(ISERROR(OFFSET('HARGA SATUAN'!$E$6,MATCH(C682,'HARGA SATUAN'!$C$7:$C$1492,0),0)),"",OFFSET('HARGA SATUAN'!$E$6,MATCH(C682,'HARGA SATUAN'!$C$7:$C$1492,0),0)))</f>
        <v>0</v>
      </c>
      <c r="F682" s="138" t="str">
        <f t="shared" ca="1" si="32"/>
        <v/>
      </c>
      <c r="G682" s="41">
        <f ca="1">IF(ISERROR(OFFSET('HARGA SATUAN'!$I$6,MATCH(C682,'HARGA SATUAN'!$C$7:$C$1492,0),0)),"",OFFSET('HARGA SATUAN'!$I$6,MATCH(C682,'HARGA SATUAN'!$C$7:$C$1492,0),0))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SATUAN'!$C$7:$C$1492,0),0)),"",OFFSET('HARGA SATUAN'!$D$6,MATCH(C683,'HARGA SATUAN'!$C$7:$C$1492,0),0))</f>
        <v/>
      </c>
      <c r="E683" s="101">
        <f ca="1">IF(B683="+","Unit",IF(ISERROR(OFFSET('HARGA SATUAN'!$E$6,MATCH(C683,'HARGA SATUAN'!$C$7:$C$1492,0),0)),"",OFFSET('HARGA SATUAN'!$E$6,MATCH(C683,'HARGA SATUAN'!$C$7:$C$1492,0),0)))</f>
        <v>0</v>
      </c>
      <c r="F683" s="138" t="str">
        <f t="shared" ca="1" si="32"/>
        <v/>
      </c>
      <c r="G683" s="41">
        <f ca="1">IF(ISERROR(OFFSET('HARGA SATUAN'!$I$6,MATCH(C683,'HARGA SATUAN'!$C$7:$C$1492,0),0)),"",OFFSET('HARGA SATUAN'!$I$6,MATCH(C683,'HARGA SATUAN'!$C$7:$C$1492,0),0))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SATUAN'!$C$7:$C$1492,0),0)),"",OFFSET('HARGA SATUAN'!$D$6,MATCH(C684,'HARGA SATUAN'!$C$7:$C$1492,0),0))</f>
        <v/>
      </c>
      <c r="E684" s="101">
        <f ca="1">IF(B684="+","Unit",IF(ISERROR(OFFSET('HARGA SATUAN'!$E$6,MATCH(C684,'HARGA SATUAN'!$C$7:$C$1492,0),0)),"",OFFSET('HARGA SATUAN'!$E$6,MATCH(C684,'HARGA SATUAN'!$C$7:$C$1492,0),0)))</f>
        <v>0</v>
      </c>
      <c r="F684" s="138" t="str">
        <f t="shared" ca="1" si="32"/>
        <v/>
      </c>
      <c r="G684" s="41">
        <f ca="1">IF(ISERROR(OFFSET('HARGA SATUAN'!$I$6,MATCH(C684,'HARGA SATUAN'!$C$7:$C$1492,0),0)),"",OFFSET('HARGA SATUAN'!$I$6,MATCH(C684,'HARGA SATUAN'!$C$7:$C$1492,0),0))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SATUAN'!$C$7:$C$1492,0),0)),"",OFFSET('HARGA SATUAN'!$D$6,MATCH(C685,'HARGA SATUAN'!$C$7:$C$1492,0),0))</f>
        <v/>
      </c>
      <c r="E685" s="101">
        <f ca="1">IF(B685="+","Unit",IF(ISERROR(OFFSET('HARGA SATUAN'!$E$6,MATCH(C685,'HARGA SATUAN'!$C$7:$C$1492,0),0)),"",OFFSET('HARGA SATUAN'!$E$6,MATCH(C685,'HARGA SATUAN'!$C$7:$C$1492,0),0)))</f>
        <v>0</v>
      </c>
      <c r="F685" s="138" t="str">
        <f t="shared" ca="1" si="32"/>
        <v/>
      </c>
      <c r="G685" s="41">
        <f ca="1">IF(ISERROR(OFFSET('HARGA SATUAN'!$I$6,MATCH(C685,'HARGA SATUAN'!$C$7:$C$1492,0),0)),"",OFFSET('HARGA SATUAN'!$I$6,MATCH(C685,'HARGA SATUAN'!$C$7:$C$1492,0),0))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SATUAN'!$C$7:$C$1492,0),0)),"",OFFSET('HARGA SATUAN'!$D$6,MATCH(C686,'HARGA SATUAN'!$C$7:$C$1492,0),0))</f>
        <v/>
      </c>
      <c r="E686" s="101">
        <f ca="1">IF(B686="+","Unit",IF(ISERROR(OFFSET('HARGA SATUAN'!$E$6,MATCH(C686,'HARGA SATUAN'!$C$7:$C$1492,0),0)),"",OFFSET('HARGA SATUAN'!$E$6,MATCH(C686,'HARGA SATUAN'!$C$7:$C$1492,0),0)))</f>
        <v>0</v>
      </c>
      <c r="F686" s="138" t="str">
        <f t="shared" ca="1" si="32"/>
        <v/>
      </c>
      <c r="G686" s="41">
        <f ca="1">IF(ISERROR(OFFSET('HARGA SATUAN'!$I$6,MATCH(C686,'HARGA SATUAN'!$C$7:$C$1492,0),0)),"",OFFSET('HARGA SATUAN'!$I$6,MATCH(C686,'HARGA SATUAN'!$C$7:$C$1492,0),0))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SATUAN'!$C$7:$C$1492,0),0)),"",OFFSET('HARGA SATUAN'!$D$6,MATCH(C687,'HARGA SATUAN'!$C$7:$C$1492,0),0))</f>
        <v/>
      </c>
      <c r="E687" s="101">
        <f ca="1">IF(B687="+","Unit",IF(ISERROR(OFFSET('HARGA SATUAN'!$E$6,MATCH(C687,'HARGA SATUAN'!$C$7:$C$1492,0),0)),"",OFFSET('HARGA SATUAN'!$E$6,MATCH(C687,'HARGA SATUAN'!$C$7:$C$1492,0),0)))</f>
        <v>0</v>
      </c>
      <c r="F687" s="138" t="str">
        <f t="shared" ca="1" si="32"/>
        <v/>
      </c>
      <c r="G687" s="41">
        <f ca="1">IF(ISERROR(OFFSET('HARGA SATUAN'!$I$6,MATCH(C687,'HARGA SATUAN'!$C$7:$C$1492,0),0)),"",OFFSET('HARGA SATUAN'!$I$6,MATCH(C687,'HARGA SATUAN'!$C$7:$C$1492,0),0))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SATUAN'!$C$7:$C$1492,0),0)),"",OFFSET('HARGA SATUAN'!$D$6,MATCH(C688,'HARGA SATUAN'!$C$7:$C$1492,0),0))</f>
        <v/>
      </c>
      <c r="E688" s="101">
        <f ca="1">IF(B688="+","Unit",IF(ISERROR(OFFSET('HARGA SATUAN'!$E$6,MATCH(C688,'HARGA SATUAN'!$C$7:$C$1492,0),0)),"",OFFSET('HARGA SATUAN'!$E$6,MATCH(C688,'HARGA SATUAN'!$C$7:$C$1492,0),0)))</f>
        <v>0</v>
      </c>
      <c r="F688" s="138" t="str">
        <f t="shared" ca="1" si="32"/>
        <v/>
      </c>
      <c r="G688" s="41">
        <f ca="1">IF(ISERROR(OFFSET('HARGA SATUAN'!$I$6,MATCH(C688,'HARGA SATUAN'!$C$7:$C$1492,0),0)),"",OFFSET('HARGA SATUAN'!$I$6,MATCH(C688,'HARGA SATUAN'!$C$7:$C$1492,0),0))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SATUAN'!$C$7:$C$1492,0),0)),"",OFFSET('HARGA SATUAN'!$D$6,MATCH(C689,'HARGA SATUAN'!$C$7:$C$1492,0),0))</f>
        <v/>
      </c>
      <c r="E689" s="101">
        <f ca="1">IF(B689="+","Unit",IF(ISERROR(OFFSET('HARGA SATUAN'!$E$6,MATCH(C689,'HARGA SATUAN'!$C$7:$C$1492,0),0)),"",OFFSET('HARGA SATUAN'!$E$6,MATCH(C689,'HARGA SATUAN'!$C$7:$C$1492,0),0)))</f>
        <v>0</v>
      </c>
      <c r="F689" s="138" t="str">
        <f t="shared" ca="1" si="32"/>
        <v/>
      </c>
      <c r="G689" s="41">
        <f ca="1">IF(ISERROR(OFFSET('HARGA SATUAN'!$I$6,MATCH(C689,'HARGA SATUAN'!$C$7:$C$1492,0),0)),"",OFFSET('HARGA SATUAN'!$I$6,MATCH(C689,'HARGA SATUAN'!$C$7:$C$1492,0),0))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SATUAN'!$C$7:$C$1492,0),0)),"",OFFSET('HARGA SATUAN'!$D$6,MATCH(C690,'HARGA SATUAN'!$C$7:$C$1492,0),0))</f>
        <v/>
      </c>
      <c r="E690" s="101">
        <f ca="1">IF(B690="+","Unit",IF(ISERROR(OFFSET('HARGA SATUAN'!$E$6,MATCH(C690,'HARGA SATUAN'!$C$7:$C$1492,0),0)),"",OFFSET('HARGA SATUAN'!$E$6,MATCH(C690,'HARGA SATUAN'!$C$7:$C$1492,0),0)))</f>
        <v>0</v>
      </c>
      <c r="F690" s="138" t="str">
        <f t="shared" ca="1" si="32"/>
        <v/>
      </c>
      <c r="G690" s="41">
        <f ca="1">IF(ISERROR(OFFSET('HARGA SATUAN'!$I$6,MATCH(C690,'HARGA SATUAN'!$C$7:$C$1492,0),0)),"",OFFSET('HARGA SATUAN'!$I$6,MATCH(C690,'HARGA SATUAN'!$C$7:$C$1492,0),0))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SATUAN'!$C$7:$C$1492,0),0)),"",OFFSET('HARGA SATUAN'!$D$6,MATCH(C691,'HARGA SATUAN'!$C$7:$C$1492,0),0))</f>
        <v/>
      </c>
      <c r="E691" s="101">
        <f ca="1">IF(B691="+","Unit",IF(ISERROR(OFFSET('HARGA SATUAN'!$E$6,MATCH(C691,'HARGA SATUAN'!$C$7:$C$1492,0),0)),"",OFFSET('HARGA SATUAN'!$E$6,MATCH(C691,'HARGA SATUAN'!$C$7:$C$1492,0),0)))</f>
        <v>0</v>
      </c>
      <c r="F691" s="138" t="str">
        <f t="shared" ca="1" si="32"/>
        <v/>
      </c>
      <c r="G691" s="41">
        <f ca="1">IF(ISERROR(OFFSET('HARGA SATUAN'!$I$6,MATCH(C691,'HARGA SATUAN'!$C$7:$C$1492,0),0)),"",OFFSET('HARGA SATUAN'!$I$6,MATCH(C691,'HARGA SATUAN'!$C$7:$C$1492,0),0))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SATUAN'!$C$7:$C$1492,0),0)),"",OFFSET('HARGA SATUAN'!$D$6,MATCH(C692,'HARGA SATUAN'!$C$7:$C$1492,0),0))</f>
        <v/>
      </c>
      <c r="E692" s="101">
        <f ca="1">IF(B692="+","Unit",IF(ISERROR(OFFSET('HARGA SATUAN'!$E$6,MATCH(C692,'HARGA SATUAN'!$C$7:$C$1492,0),0)),"",OFFSET('HARGA SATUAN'!$E$6,MATCH(C692,'HARGA SATUAN'!$C$7:$C$1492,0),0)))</f>
        <v>0</v>
      </c>
      <c r="F692" s="138" t="str">
        <f t="shared" ca="1" si="32"/>
        <v/>
      </c>
      <c r="G692" s="41">
        <f ca="1">IF(ISERROR(OFFSET('HARGA SATUAN'!$I$6,MATCH(C692,'HARGA SATUAN'!$C$7:$C$1492,0),0)),"",OFFSET('HARGA SATUAN'!$I$6,MATCH(C692,'HARGA SATUAN'!$C$7:$C$1492,0),0))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SATUAN'!$C$7:$C$1492,0),0)),"",OFFSET('HARGA SATUAN'!$D$6,MATCH(C693,'HARGA SATUAN'!$C$7:$C$1492,0),0))</f>
        <v/>
      </c>
      <c r="E693" s="101">
        <f ca="1">IF(B693="+","Unit",IF(ISERROR(OFFSET('HARGA SATUAN'!$E$6,MATCH(C693,'HARGA SATUAN'!$C$7:$C$1492,0),0)),"",OFFSET('HARGA SATUAN'!$E$6,MATCH(C693,'HARGA SATUAN'!$C$7:$C$1492,0),0)))</f>
        <v>0</v>
      </c>
      <c r="F693" s="138" t="str">
        <f t="shared" ca="1" si="32"/>
        <v/>
      </c>
      <c r="G693" s="41">
        <f ca="1">IF(ISERROR(OFFSET('HARGA SATUAN'!$I$6,MATCH(C693,'HARGA SATUAN'!$C$7:$C$1492,0),0)),"",OFFSET('HARGA SATUAN'!$I$6,MATCH(C693,'HARGA SATUAN'!$C$7:$C$1492,0),0))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SATUAN'!$C$7:$C$1492,0),0)),"",OFFSET('HARGA SATUAN'!$D$6,MATCH(C694,'HARGA SATUAN'!$C$7:$C$1492,0),0))</f>
        <v/>
      </c>
      <c r="E694" s="101">
        <f ca="1">IF(B694="+","Unit",IF(ISERROR(OFFSET('HARGA SATUAN'!$E$6,MATCH(C694,'HARGA SATUAN'!$C$7:$C$1492,0),0)),"",OFFSET('HARGA SATUAN'!$E$6,MATCH(C694,'HARGA SATUAN'!$C$7:$C$1492,0),0)))</f>
        <v>0</v>
      </c>
      <c r="F694" s="138" t="str">
        <f t="shared" ca="1" si="32"/>
        <v/>
      </c>
      <c r="G694" s="41">
        <f ca="1">IF(ISERROR(OFFSET('HARGA SATUAN'!$I$6,MATCH(C694,'HARGA SATUAN'!$C$7:$C$1492,0),0)),"",OFFSET('HARGA SATUAN'!$I$6,MATCH(C694,'HARGA SATUAN'!$C$7:$C$1492,0),0))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SATUAN'!$C$7:$C$1492,0),0)),"",OFFSET('HARGA SATUAN'!$D$6,MATCH(C695,'HARGA SATUAN'!$C$7:$C$1492,0),0))</f>
        <v/>
      </c>
      <c r="E695" s="101">
        <f ca="1">IF(B695="+","Unit",IF(ISERROR(OFFSET('HARGA SATUAN'!$E$6,MATCH(C695,'HARGA SATUAN'!$C$7:$C$1492,0),0)),"",OFFSET('HARGA SATUAN'!$E$6,MATCH(C695,'HARGA SATUAN'!$C$7:$C$1492,0),0)))</f>
        <v>0</v>
      </c>
      <c r="F695" s="138" t="str">
        <f t="shared" ca="1" si="32"/>
        <v/>
      </c>
      <c r="G695" s="41">
        <f ca="1">IF(ISERROR(OFFSET('HARGA SATUAN'!$I$6,MATCH(C695,'HARGA SATUAN'!$C$7:$C$1492,0),0)),"",OFFSET('HARGA SATUAN'!$I$6,MATCH(C695,'HARGA SATUAN'!$C$7:$C$1492,0),0))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SATUAN'!$C$7:$C$1492,0),0)),"",OFFSET('HARGA SATUAN'!$D$6,MATCH(C696,'HARGA SATUAN'!$C$7:$C$1492,0),0))</f>
        <v/>
      </c>
      <c r="E696" s="101">
        <f ca="1">IF(B696="+","Unit",IF(ISERROR(OFFSET('HARGA SATUAN'!$E$6,MATCH(C696,'HARGA SATUAN'!$C$7:$C$1492,0),0)),"",OFFSET('HARGA SATUAN'!$E$6,MATCH(C696,'HARGA SATUAN'!$C$7:$C$1492,0),0)))</f>
        <v>0</v>
      </c>
      <c r="F696" s="138" t="str">
        <f t="shared" ca="1" si="32"/>
        <v/>
      </c>
      <c r="G696" s="41">
        <f ca="1">IF(ISERROR(OFFSET('HARGA SATUAN'!$I$6,MATCH(C696,'HARGA SATUAN'!$C$7:$C$1492,0),0)),"",OFFSET('HARGA SATUAN'!$I$6,MATCH(C696,'HARGA SATUAN'!$C$7:$C$1492,0),0))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SATUAN'!$C$7:$C$1492,0),0)),"",OFFSET('HARGA SATUAN'!$D$6,MATCH(C697,'HARGA SATUAN'!$C$7:$C$1492,0),0))</f>
        <v/>
      </c>
      <c r="E697" s="101">
        <f ca="1">IF(B697="+","Unit",IF(ISERROR(OFFSET('HARGA SATUAN'!$E$6,MATCH(C697,'HARGA SATUAN'!$C$7:$C$1492,0),0)),"",OFFSET('HARGA SATUAN'!$E$6,MATCH(C697,'HARGA SATUAN'!$C$7:$C$1492,0),0)))</f>
        <v>0</v>
      </c>
      <c r="F697" s="138" t="str">
        <f t="shared" ca="1" si="32"/>
        <v/>
      </c>
      <c r="G697" s="41">
        <f ca="1">IF(ISERROR(OFFSET('HARGA SATUAN'!$I$6,MATCH(C697,'HARGA SATUAN'!$C$7:$C$1492,0),0)),"",OFFSET('HARGA SATUAN'!$I$6,MATCH(C697,'HARGA SATUAN'!$C$7:$C$1492,0),0))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SATUAN'!$C$7:$C$1492,0),0)),"",OFFSET('HARGA SATUAN'!$D$6,MATCH(C698,'HARGA SATUAN'!$C$7:$C$1492,0),0))</f>
        <v/>
      </c>
      <c r="E698" s="101">
        <f ca="1">IF(B698="+","Unit",IF(ISERROR(OFFSET('HARGA SATUAN'!$E$6,MATCH(C698,'HARGA SATUAN'!$C$7:$C$1492,0),0)),"",OFFSET('HARGA SATUAN'!$E$6,MATCH(C698,'HARGA SATUAN'!$C$7:$C$1492,0),0)))</f>
        <v>0</v>
      </c>
      <c r="F698" s="138" t="str">
        <f t="shared" ca="1" si="32"/>
        <v/>
      </c>
      <c r="G698" s="41">
        <f ca="1">IF(ISERROR(OFFSET('HARGA SATUAN'!$I$6,MATCH(C698,'HARGA SATUAN'!$C$7:$C$1492,0),0)),"",OFFSET('HARGA SATUAN'!$I$6,MATCH(C698,'HARGA SATUAN'!$C$7:$C$1492,0),0))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SATUAN'!$C$7:$C$1492,0),0)),"",OFFSET('HARGA SATUAN'!$D$6,MATCH(C699,'HARGA SATUAN'!$C$7:$C$1492,0),0))</f>
        <v/>
      </c>
      <c r="E699" s="101">
        <f ca="1">IF(B699="+","Unit",IF(ISERROR(OFFSET('HARGA SATUAN'!$E$6,MATCH(C699,'HARGA SATUAN'!$C$7:$C$1492,0),0)),"",OFFSET('HARGA SATUAN'!$E$6,MATCH(C699,'HARGA SATUAN'!$C$7:$C$1492,0),0)))</f>
        <v>0</v>
      </c>
      <c r="F699" s="138" t="str">
        <f t="shared" ca="1" si="32"/>
        <v/>
      </c>
      <c r="G699" s="41">
        <f ca="1">IF(ISERROR(OFFSET('HARGA SATUAN'!$I$6,MATCH(C699,'HARGA SATUAN'!$C$7:$C$1492,0),0)),"",OFFSET('HARGA SATUAN'!$I$6,MATCH(C699,'HARGA SATUAN'!$C$7:$C$1492,0),0))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SATUAN'!$C$7:$C$1492,0),0)),"",OFFSET('HARGA SATUAN'!$D$6,MATCH(C700,'HARGA SATUAN'!$C$7:$C$1492,0),0))</f>
        <v/>
      </c>
      <c r="E700" s="101">
        <f ca="1">IF(B700="+","Unit",IF(ISERROR(OFFSET('HARGA SATUAN'!$E$6,MATCH(C700,'HARGA SATUAN'!$C$7:$C$1492,0),0)),"",OFFSET('HARGA SATUAN'!$E$6,MATCH(C700,'HARGA SATUAN'!$C$7:$C$1492,0),0)))</f>
        <v>0</v>
      </c>
      <c r="F700" s="138" t="str">
        <f t="shared" ca="1" si="32"/>
        <v/>
      </c>
      <c r="G700" s="41">
        <f ca="1">IF(ISERROR(OFFSET('HARGA SATUAN'!$I$6,MATCH(C700,'HARGA SATUAN'!$C$7:$C$1492,0),0)),"",OFFSET('HARGA SATUAN'!$I$6,MATCH(C700,'HARGA SATUAN'!$C$7:$C$1492,0),0))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SATUAN'!$C$7:$C$1492,0),0)),"",OFFSET('HARGA SATUAN'!$D$6,MATCH(C701,'HARGA SATUAN'!$C$7:$C$1492,0),0))</f>
        <v/>
      </c>
      <c r="E701" s="101">
        <f ca="1">IF(B701="+","Unit",IF(ISERROR(OFFSET('HARGA SATUAN'!$E$6,MATCH(C701,'HARGA SATUAN'!$C$7:$C$1492,0),0)),"",OFFSET('HARGA SATUAN'!$E$6,MATCH(C701,'HARGA SATUAN'!$C$7:$C$1492,0),0)))</f>
        <v>0</v>
      </c>
      <c r="F701" s="138" t="str">
        <f t="shared" ca="1" si="32"/>
        <v/>
      </c>
      <c r="G701" s="41">
        <f ca="1">IF(ISERROR(OFFSET('HARGA SATUAN'!$I$6,MATCH(C701,'HARGA SATUAN'!$C$7:$C$1492,0),0)),"",OFFSET('HARGA SATUAN'!$I$6,MATCH(C701,'HARGA SATUAN'!$C$7:$C$1492,0),0))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SATUAN'!$C$7:$C$1492,0),0)),"",OFFSET('HARGA SATUAN'!$D$6,MATCH(C702,'HARGA SATUAN'!$C$7:$C$1492,0),0))</f>
        <v/>
      </c>
      <c r="E702" s="101">
        <f ca="1">IF(B702="+","Unit",IF(ISERROR(OFFSET('HARGA SATUAN'!$E$6,MATCH(C702,'HARGA SATUAN'!$C$7:$C$1492,0),0)),"",OFFSET('HARGA SATUAN'!$E$6,MATCH(C702,'HARGA SATUAN'!$C$7:$C$1492,0),0)))</f>
        <v>0</v>
      </c>
      <c r="F702" s="138" t="str">
        <f t="shared" ca="1" si="32"/>
        <v/>
      </c>
      <c r="G702" s="41">
        <f ca="1">IF(ISERROR(OFFSET('HARGA SATUAN'!$I$6,MATCH(C702,'HARGA SATUAN'!$C$7:$C$1492,0),0)),"",OFFSET('HARGA SATUAN'!$I$6,MATCH(C702,'HARGA SATUAN'!$C$7:$C$1492,0),0))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SATUAN'!$C$7:$C$1492,0),0)),"",OFFSET('HARGA SATUAN'!$D$6,MATCH(C703,'HARGA SATUAN'!$C$7:$C$1492,0),0))</f>
        <v/>
      </c>
      <c r="E703" s="101">
        <f ca="1">IF(B703="+","Unit",IF(ISERROR(OFFSET('HARGA SATUAN'!$E$6,MATCH(C703,'HARGA SATUAN'!$C$7:$C$1492,0),0)),"",OFFSET('HARGA SATUAN'!$E$6,MATCH(C703,'HARGA SATUAN'!$C$7:$C$1492,0),0)))</f>
        <v>0</v>
      </c>
      <c r="F703" s="138" t="str">
        <f t="shared" ca="1" si="32"/>
        <v/>
      </c>
      <c r="G703" s="41">
        <f ca="1">IF(ISERROR(OFFSET('HARGA SATUAN'!$I$6,MATCH(C703,'HARGA SATUAN'!$C$7:$C$1492,0),0)),"",OFFSET('HARGA SATUAN'!$I$6,MATCH(C703,'HARGA SATUAN'!$C$7:$C$1492,0),0))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SATUAN'!$C$7:$C$1492,0),0)),"",OFFSET('HARGA SATUAN'!$D$6,MATCH(C704,'HARGA SATUAN'!$C$7:$C$1492,0),0))</f>
        <v/>
      </c>
      <c r="E704" s="101">
        <f ca="1">IF(B704="+","Unit",IF(ISERROR(OFFSET('HARGA SATUAN'!$E$6,MATCH(C704,'HARGA SATUAN'!$C$7:$C$1492,0),0)),"",OFFSET('HARGA SATUAN'!$E$6,MATCH(C704,'HARGA SATUAN'!$C$7:$C$1492,0),0)))</f>
        <v>0</v>
      </c>
      <c r="F704" s="138" t="str">
        <f t="shared" ca="1" si="32"/>
        <v/>
      </c>
      <c r="G704" s="41">
        <f ca="1">IF(ISERROR(OFFSET('HARGA SATUAN'!$I$6,MATCH(C704,'HARGA SATUAN'!$C$7:$C$1492,0),0)),"",OFFSET('HARGA SATUAN'!$I$6,MATCH(C704,'HARGA SATUAN'!$C$7:$C$1492,0),0))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SATUAN'!$C$7:$C$1492,0),0)),"",OFFSET('HARGA SATUAN'!$D$6,MATCH(C705,'HARGA SATUAN'!$C$7:$C$1492,0),0))</f>
        <v/>
      </c>
      <c r="E705" s="101">
        <f ca="1">IF(B705="+","Unit",IF(ISERROR(OFFSET('HARGA SATUAN'!$E$6,MATCH(C705,'HARGA SATUAN'!$C$7:$C$1492,0),0)),"",OFFSET('HARGA SATUAN'!$E$6,MATCH(C705,'HARGA SATUAN'!$C$7:$C$1492,0),0)))</f>
        <v>0</v>
      </c>
      <c r="F705" s="138" t="str">
        <f t="shared" ca="1" si="32"/>
        <v/>
      </c>
      <c r="G705" s="41">
        <f ca="1">IF(ISERROR(OFFSET('HARGA SATUAN'!$I$6,MATCH(C705,'HARGA SATUAN'!$C$7:$C$1492,0),0)),"",OFFSET('HARGA SATUAN'!$I$6,MATCH(C705,'HARGA SATUAN'!$C$7:$C$1492,0),0))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SATUAN'!$C$7:$C$1492,0),0)),"",OFFSET('HARGA SATUAN'!$D$6,MATCH(C706,'HARGA SATUAN'!$C$7:$C$1492,0),0))</f>
        <v/>
      </c>
      <c r="E706" s="101">
        <f ca="1">IF(B706="+","Unit",IF(ISERROR(OFFSET('HARGA SATUAN'!$E$6,MATCH(C706,'HARGA SATUAN'!$C$7:$C$1492,0),0)),"",OFFSET('HARGA SATUAN'!$E$6,MATCH(C706,'HARGA SATUAN'!$C$7:$C$1492,0),0)))</f>
        <v>0</v>
      </c>
      <c r="F706" s="138" t="str">
        <f t="shared" ca="1" si="32"/>
        <v/>
      </c>
      <c r="G706" s="41">
        <f ca="1">IF(ISERROR(OFFSET('HARGA SATUAN'!$I$6,MATCH(C706,'HARGA SATUAN'!$C$7:$C$1492,0),0)),"",OFFSET('HARGA SATUAN'!$I$6,MATCH(C706,'HARGA SATUAN'!$C$7:$C$1492,0),0))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SATUAN'!$C$7:$C$1492,0),0)),"",OFFSET('HARGA SATUAN'!$D$6,MATCH(C707,'HARGA SATUAN'!$C$7:$C$1492,0),0))</f>
        <v/>
      </c>
      <c r="E707" s="101">
        <f ca="1">IF(B707="+","Unit",IF(ISERROR(OFFSET('HARGA SATUAN'!$E$6,MATCH(C707,'HARGA SATUAN'!$C$7:$C$1492,0),0)),"",OFFSET('HARGA SATUAN'!$E$6,MATCH(C707,'HARGA SATUAN'!$C$7:$C$1492,0),0)))</f>
        <v>0</v>
      </c>
      <c r="F707" s="138" t="str">
        <f t="shared" ca="1" si="32"/>
        <v/>
      </c>
      <c r="G707" s="41">
        <f ca="1">IF(ISERROR(OFFSET('HARGA SATUAN'!$I$6,MATCH(C707,'HARGA SATUAN'!$C$7:$C$1492,0),0)),"",OFFSET('HARGA SATUAN'!$I$6,MATCH(C707,'HARGA SATUAN'!$C$7:$C$1492,0),0))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SATUAN'!$C$7:$C$1492,0),0)),"",OFFSET('HARGA SATUAN'!$D$6,MATCH(C708,'HARGA SATUAN'!$C$7:$C$1492,0),0))</f>
        <v/>
      </c>
      <c r="E708" s="101">
        <f ca="1">IF(B708="+","Unit",IF(ISERROR(OFFSET('HARGA SATUAN'!$E$6,MATCH(C708,'HARGA SATUAN'!$C$7:$C$1492,0),0)),"",OFFSET('HARGA SATUAN'!$E$6,MATCH(C708,'HARGA SATUAN'!$C$7:$C$1492,0),0)))</f>
        <v>0</v>
      </c>
      <c r="F708" s="138" t="str">
        <f t="shared" ca="1" si="32"/>
        <v/>
      </c>
      <c r="G708" s="41">
        <f ca="1">IF(ISERROR(OFFSET('HARGA SATUAN'!$I$6,MATCH(C708,'HARGA SATUAN'!$C$7:$C$1492,0),0)),"",OFFSET('HARGA SATUAN'!$I$6,MATCH(C708,'HARGA SATUAN'!$C$7:$C$1492,0),0))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SATUAN'!$C$7:$C$1492,0),0)),"",OFFSET('HARGA SATUAN'!$D$6,MATCH(C709,'HARGA SATUAN'!$C$7:$C$1492,0),0))</f>
        <v/>
      </c>
      <c r="E709" s="101">
        <f ca="1">IF(B709="+","Unit",IF(ISERROR(OFFSET('HARGA SATUAN'!$E$6,MATCH(C709,'HARGA SATUAN'!$C$7:$C$1492,0),0)),"",OFFSET('HARGA SATUAN'!$E$6,MATCH(C709,'HARGA SATUAN'!$C$7:$C$1492,0),0)))</f>
        <v>0</v>
      </c>
      <c r="F709" s="138" t="str">
        <f t="shared" ca="1" si="32"/>
        <v/>
      </c>
      <c r="G709" s="41">
        <f ca="1">IF(ISERROR(OFFSET('HARGA SATUAN'!$I$6,MATCH(C709,'HARGA SATUAN'!$C$7:$C$1492,0),0)),"",OFFSET('HARGA SATUAN'!$I$6,MATCH(C709,'HARGA SATUAN'!$C$7:$C$1492,0),0))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SATUAN'!$C$7:$C$1492,0),0)),"",OFFSET('HARGA SATUAN'!$D$6,MATCH(C710,'HARGA SATUAN'!$C$7:$C$1492,0),0))</f>
        <v/>
      </c>
      <c r="E710" s="101">
        <f ca="1">IF(B710="+","Unit",IF(ISERROR(OFFSET('HARGA SATUAN'!$E$6,MATCH(C710,'HARGA SATUAN'!$C$7:$C$1492,0),0)),"",OFFSET('HARGA SATUAN'!$E$6,MATCH(C710,'HARGA SATUAN'!$C$7:$C$1492,0),0)))</f>
        <v>0</v>
      </c>
      <c r="F710" s="138" t="str">
        <f t="shared" ca="1" si="32"/>
        <v/>
      </c>
      <c r="G710" s="41">
        <f ca="1">IF(ISERROR(OFFSET('HARGA SATUAN'!$I$6,MATCH(C710,'HARGA SATUAN'!$C$7:$C$1492,0),0)),"",OFFSET('HARGA SATUAN'!$I$6,MATCH(C710,'HARGA SATUAN'!$C$7:$C$1492,0),0))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SATUAN'!$C$7:$C$1492,0),0)),"",OFFSET('HARGA SATUAN'!$I$6,MATCH(C711,'HARGA SATUAN'!$C$7:$C$1492,0),0))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SATUAN'!$N$7:$N$1492,0),0)),"",OFFSET('HARGA SATUAN'!$C$6,MATCH(B714,'HARGA SATUAN'!$N$7:$N$1492,0),0))</f>
        <v>KWH MPB; 1P;230V;5(60)A;1;2W</v>
      </c>
      <c r="D714" s="139">
        <f ca="1">SUMIFS(RAB!$F$14:$F$54,RAB!$C$14:$C$54,C714)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139">
        <f ca="1">SUMIFS(RAB!$F$14:$F$54,RAB!$C$14:$C$54,C715)</f>
        <v>1</v>
      </c>
      <c r="E715" s="26">
        <f t="shared" ref="E715:E778" ca="1" si="33">IF(D715=0,0,1)</f>
        <v>1</v>
      </c>
      <c r="F715" s="26">
        <f ca="1">IF(D715=0,0,SUM($E$713:E715))</f>
        <v>1</v>
      </c>
    </row>
    <row r="716" spans="1:12" hidden="1">
      <c r="B716" s="113">
        <v>3</v>
      </c>
      <c r="C716" s="139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139">
        <f ca="1">SUMIFS(RAB!$F$14:$F$54,RAB!$C$14:$C$54,C716)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139">
        <f ca="1">SUMIFS(RAB!$F$14:$F$54,RAB!$C$14:$C$54,C717)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139">
        <f ca="1">SUMIFS(RAB!$F$14:$F$54,RAB!$C$14:$C$54,C718)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139">
        <f ca="1">SUMIFS(RAB!$F$14:$F$54,RAB!$C$14:$C$54,C719)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139">
        <f ca="1">SUMIFS(RAB!$F$14:$F$54,RAB!$C$14:$C$54,C720)</f>
        <v>1</v>
      </c>
      <c r="E720" s="26">
        <f t="shared" ca="1" si="33"/>
        <v>1</v>
      </c>
      <c r="F720" s="26">
        <f ca="1">IF(D720=0,0,SUM($E$713:E720))</f>
        <v>2</v>
      </c>
    </row>
    <row r="721" spans="2:6" hidden="1">
      <c r="B721" s="113">
        <v>8</v>
      </c>
      <c r="C721" s="139" t="str">
        <f ca="1">IF(ISERROR(OFFSET('HARGA SATUAN'!$C$6,MATCH(B721,'HARGA SATUAN'!$N$7:$N$1492,0),0)),"",OFFSET('HARGA SATUAN'!$C$6,MATCH(B721,'HARGA SATUAN'!$N$7:$N$1492,0),0))</f>
        <v>MCB 1 Fasa 2 A</v>
      </c>
      <c r="D721" s="139">
        <f ca="1">SUMIFS(RAB!$F$14:$F$54,RAB!$C$14:$C$54,C721)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SATUAN'!$N$7:$N$1492,0),0)),"",OFFSET('HARGA SATUAN'!$C$6,MATCH(B722,'HARGA SATUAN'!$N$7:$N$1492,0),0))</f>
        <v>MCB 1 Fasa 4 A</v>
      </c>
      <c r="D722" s="139">
        <f ca="1">SUMIFS(RAB!$F$14:$F$54,RAB!$C$14:$C$54,C722)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SATUAN'!$N$7:$N$1492,0),0)),"",OFFSET('HARGA SATUAN'!$C$6,MATCH(B723,'HARGA SATUAN'!$N$7:$N$1492,0),0))</f>
        <v>MCB 1 Fasa 6 A</v>
      </c>
      <c r="D723" s="139">
        <f ca="1">SUMIFS(RAB!$F$14:$F$54,RAB!$C$14:$C$54,C723)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SATUAN'!$N$7:$N$1492,0),0)),"",OFFSET('HARGA SATUAN'!$C$6,MATCH(B724,'HARGA SATUAN'!$N$7:$N$1492,0),0))</f>
        <v>MCB 1 Fasa 10 A</v>
      </c>
      <c r="D724" s="139">
        <f ca="1">SUMIFS(RAB!$F$14:$F$54,RAB!$C$14:$C$54,C724)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SATUAN'!$N$7:$N$1492,0),0)),"",OFFSET('HARGA SATUAN'!$C$6,MATCH(B725,'HARGA SATUAN'!$N$7:$N$1492,0),0))</f>
        <v>MCB 1 Fasa 16 A</v>
      </c>
      <c r="D725" s="139">
        <f ca="1">SUMIFS(RAB!$F$14:$F$54,RAB!$C$14:$C$54,C725)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SATUAN'!$N$7:$N$1492,0),0)),"",OFFSET('HARGA SATUAN'!$C$6,MATCH(B726,'HARGA SATUAN'!$N$7:$N$1492,0),0))</f>
        <v>MCB 1 Fasa 20 A</v>
      </c>
      <c r="D726" s="139">
        <f ca="1">SUMIFS(RAB!$F$14:$F$54,RAB!$C$14:$C$54,C726)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SATUAN'!$N$7:$N$1492,0),0)),"",OFFSET('HARGA SATUAN'!$C$6,MATCH(B727,'HARGA SATUAN'!$N$7:$N$1492,0),0))</f>
        <v>MCB 1 Fasa 25 A</v>
      </c>
      <c r="D727" s="139">
        <f ca="1">SUMIFS(RAB!$F$14:$F$54,RAB!$C$14:$C$54,C727)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SATUAN'!$N$7:$N$1492,0),0)),"",OFFSET('HARGA SATUAN'!$C$6,MATCH(B728,'HARGA SATUAN'!$N$7:$N$1492,0),0))</f>
        <v>MCB 1 Fasa 35 A</v>
      </c>
      <c r="D728" s="139">
        <f ca="1">SUMIFS(RAB!$F$14:$F$54,RAB!$C$14:$C$54,C728)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SATUAN'!$N$7:$N$1492,0),0)),"",OFFSET('HARGA SATUAN'!$C$6,MATCH(B729,'HARGA SATUAN'!$N$7:$N$1492,0),0))</f>
        <v>MCB 1 Fasa 50 A</v>
      </c>
      <c r="D729" s="139">
        <f ca="1">SUMIFS(RAB!$F$14:$F$54,RAB!$C$14:$C$54,C729)</f>
        <v>1</v>
      </c>
      <c r="E729" s="26">
        <f t="shared" ca="1" si="33"/>
        <v>1</v>
      </c>
      <c r="F729" s="26">
        <f ca="1">IF(D729=0,0,SUM($E$713:E729))</f>
        <v>3</v>
      </c>
    </row>
    <row r="730" spans="2:6" hidden="1">
      <c r="B730" s="113">
        <v>17</v>
      </c>
      <c r="C730" s="139" t="str">
        <f ca="1">IF(ISERROR(OFFSET('HARGA SATUAN'!$C$6,MATCH(B730,'HARGA SATUAN'!$N$7:$N$1492,0),0)),"",OFFSET('HARGA SATUAN'!$C$6,MATCH(B730,'HARGA SATUAN'!$N$7:$N$1492,0),0))</f>
        <v>MCB 3 Fasa 10 A</v>
      </c>
      <c r="D730" s="139">
        <f ca="1">SUMIFS(RAB!$F$14:$F$54,RAB!$C$14:$C$54,C730)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SATUAN'!$N$7:$N$1492,0),0)),"",OFFSET('HARGA SATUAN'!$C$6,MATCH(B731,'HARGA SATUAN'!$N$7:$N$1492,0),0))</f>
        <v>MCB 3 Fasa 16 A</v>
      </c>
      <c r="D731" s="139">
        <f ca="1">SUMIFS(RAB!$F$14:$F$54,RAB!$C$14:$C$54,C731)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SATUAN'!$N$7:$N$1492,0),0)),"",OFFSET('HARGA SATUAN'!$C$6,MATCH(B732,'HARGA SATUAN'!$N$7:$N$1492,0),0))</f>
        <v>MCB 3 Fasa 20 A</v>
      </c>
      <c r="D732" s="139">
        <f ca="1">SUMIFS(RAB!$F$14:$F$54,RAB!$C$14:$C$54,C732)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SATUAN'!$N$7:$N$1492,0),0)),"",OFFSET('HARGA SATUAN'!$C$6,MATCH(B733,'HARGA SATUAN'!$N$7:$N$1492,0),0))</f>
        <v>MCB 3 Fasa 25 A</v>
      </c>
      <c r="D733" s="139">
        <f ca="1">SUMIFS(RAB!$F$14:$F$54,RAB!$C$14:$C$54,C733)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SATUAN'!$N$7:$N$1492,0),0)),"",OFFSET('HARGA SATUAN'!$C$6,MATCH(B734,'HARGA SATUAN'!$N$7:$N$1492,0),0))</f>
        <v>MCB 3 Fasa 35 A</v>
      </c>
      <c r="D734" s="139">
        <f ca="1">SUMIFS(RAB!$F$14:$F$54,RAB!$C$14:$C$54,C734)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SATUAN'!$N$7:$N$1492,0),0)),"",OFFSET('HARGA SATUAN'!$C$6,MATCH(B735,'HARGA SATUAN'!$N$7:$N$1492,0),0))</f>
        <v>CT TM Indoor Tipe Blok 10/5-5A</v>
      </c>
      <c r="D735" s="139">
        <f ca="1">SUMIFS(RAB!$F$14:$F$54,RAB!$C$14:$C$54,C735)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SATUAN'!$N$7:$N$1492,0),0)),"",OFFSET('HARGA SATUAN'!$C$6,MATCH(B736,'HARGA SATUAN'!$N$7:$N$1492,0),0))</f>
        <v>CT TM Indoor Tipe Blok 15/5-5A</v>
      </c>
      <c r="D736" s="139">
        <f ca="1">SUMIFS(RAB!$F$14:$F$54,RAB!$C$14:$C$54,C736)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SATUAN'!$N$7:$N$1492,0),0)),"",OFFSET('HARGA SATUAN'!$C$6,MATCH(B737,'HARGA SATUAN'!$N$7:$N$1492,0),0))</f>
        <v>CT TM Indoor Tipe Blok 20/5-5A</v>
      </c>
      <c r="D737" s="139">
        <f ca="1">SUMIFS(RAB!$F$14:$F$54,RAB!$C$14:$C$54,C737)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SATUAN'!$N$7:$N$1492,0),0)),"",OFFSET('HARGA SATUAN'!$C$6,MATCH(B738,'HARGA SATUAN'!$N$7:$N$1492,0),0))</f>
        <v>CT TM Indoor Tipe Blok 30/5-5A</v>
      </c>
      <c r="D738" s="139">
        <f ca="1">SUMIFS(RAB!$F$14:$F$54,RAB!$C$14:$C$54,C738)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SATUAN'!$N$7:$N$1492,0),0)),"",OFFSET('HARGA SATUAN'!$C$6,MATCH(B739,'HARGA SATUAN'!$N$7:$N$1492,0),0))</f>
        <v>CT TM Indoor Tipe Blok 40/5-5A</v>
      </c>
      <c r="D739" s="139">
        <f ca="1">SUMIFS(RAB!$F$14:$F$54,RAB!$C$14:$C$54,C739)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SATUAN'!$N$7:$N$1492,0),0)),"",OFFSET('HARGA SATUAN'!$C$6,MATCH(B740,'HARGA SATUAN'!$N$7:$N$1492,0),0))</f>
        <v>CT TM Indoor Tipe Blok 50/5-5A</v>
      </c>
      <c r="D740" s="139">
        <f ca="1">SUMIFS(RAB!$F$14:$F$54,RAB!$C$14:$C$54,C740)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SATUAN'!$N$7:$N$1492,0),0)),"",OFFSET('HARGA SATUAN'!$C$6,MATCH(B741,'HARGA SATUAN'!$N$7:$N$1492,0),0))</f>
        <v>CT TM Indoor Tipe Blok 60/5-5A</v>
      </c>
      <c r="D741" s="139">
        <f ca="1">SUMIFS(RAB!$F$14:$F$54,RAB!$C$14:$C$54,C741)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SATUAN'!$N$7:$N$1492,0),0)),"",OFFSET('HARGA SATUAN'!$C$6,MATCH(B742,'HARGA SATUAN'!$N$7:$N$1492,0),0))</f>
        <v>CT TM Indoor Tipe Blok 75/5-5A</v>
      </c>
      <c r="D742" s="139">
        <f ca="1">SUMIFS(RAB!$F$14:$F$54,RAB!$C$14:$C$54,C742)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SATUAN'!$N$7:$N$1492,0),0)),"",OFFSET('HARGA SATUAN'!$C$6,MATCH(B743,'HARGA SATUAN'!$N$7:$N$1492,0),0))</f>
        <v>CT TM Indoor Tipe Blok 80/5-5A</v>
      </c>
      <c r="D743" s="139">
        <f ca="1">SUMIFS(RAB!$F$14:$F$54,RAB!$C$14:$C$54,C743)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SATUAN'!$N$7:$N$1492,0),0)),"",OFFSET('HARGA SATUAN'!$C$6,MATCH(B744,'HARGA SATUAN'!$N$7:$N$1492,0),0))</f>
        <v>CT TM Indoor Tipe Blok 100/5-5A</v>
      </c>
      <c r="D744" s="139">
        <f ca="1">SUMIFS(RAB!$F$14:$F$54,RAB!$C$14:$C$54,C744)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SATUAN'!$N$7:$N$1492,0),0)),"",OFFSET('HARGA SATUAN'!$C$6,MATCH(B745,'HARGA SATUAN'!$N$7:$N$1492,0),0))</f>
        <v>CT TM Indoor Tipe Blok 150/5-5A</v>
      </c>
      <c r="D745" s="139">
        <f ca="1">SUMIFS(RAB!$F$14:$F$54,RAB!$C$14:$C$54,C745)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SATUAN'!$N$7:$N$1492,0),0)),"",OFFSET('HARGA SATUAN'!$C$6,MATCH(B746,'HARGA SATUAN'!$N$7:$N$1492,0),0))</f>
        <v>CT TM Indoor Tipe Blok 200/5-5A</v>
      </c>
      <c r="D746" s="139">
        <f ca="1">SUMIFS(RAB!$F$14:$F$54,RAB!$C$14:$C$54,C746)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SATUAN'!$N$7:$N$1492,0),0)),"",OFFSET('HARGA SATUAN'!$C$6,MATCH(B747,'HARGA SATUAN'!$N$7:$N$1492,0),0))</f>
        <v>CT TM Indoor Tipe Blok 250/5-5A</v>
      </c>
      <c r="D747" s="139">
        <f ca="1">SUMIFS(RAB!$F$14:$F$54,RAB!$C$14:$C$54,C747)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SATUAN'!$N$7:$N$1492,0),0)),"",OFFSET('HARGA SATUAN'!$C$6,MATCH(B748,'HARGA SATUAN'!$N$7:$N$1492,0),0))</f>
        <v>CT TM Indoor Tipe Blok 300/5-5A</v>
      </c>
      <c r="D748" s="139">
        <f ca="1">SUMIFS(RAB!$F$14:$F$54,RAB!$C$14:$C$54,C748)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SATUAN'!$N$7:$N$1492,0),0)),"",OFFSET('HARGA SATUAN'!$C$6,MATCH(B749,'HARGA SATUAN'!$N$7:$N$1492,0),0))</f>
        <v>CT TM Indoor Tipe Blok 400/5-5A</v>
      </c>
      <c r="D749" s="139">
        <f ca="1">SUMIFS(RAB!$F$14:$F$54,RAB!$C$14:$C$54,C749)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SATUAN'!$N$7:$N$1492,0),0)),"",OFFSET('HARGA SATUAN'!$C$6,MATCH(B750,'HARGA SATUAN'!$N$7:$N$1492,0),0))</f>
        <v>CT TM Indoor Tipe Blok 500/5-5A</v>
      </c>
      <c r="D750" s="139">
        <f ca="1">SUMIFS(RAB!$F$14:$F$54,RAB!$C$14:$C$54,C750)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SATUAN'!$N$7:$N$1492,0),0)),"",OFFSET('HARGA SATUAN'!$C$6,MATCH(B751,'HARGA SATUAN'!$N$7:$N$1492,0),0))</f>
        <v>CT TM Indoor Tipe Blok 600/5-5A</v>
      </c>
      <c r="D751" s="139">
        <f ca="1">SUMIFS(RAB!$F$14:$F$54,RAB!$C$14:$C$54,C751)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SATUAN'!$N$7:$N$1492,0),0)),"",OFFSET('HARGA SATUAN'!$C$6,MATCH(B752,'HARGA SATUAN'!$N$7:$N$1492,0),0))</f>
        <v>CT TM Indoor Tipe Blok 750/5-5A</v>
      </c>
      <c r="D752" s="139">
        <f ca="1">SUMIFS(RAB!$F$14:$F$54,RAB!$C$14:$C$54,C752)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SATUAN'!$N$7:$N$1492,0),0)),"",OFFSET('HARGA SATUAN'!$C$6,MATCH(B753,'HARGA SATUAN'!$N$7:$N$1492,0),0))</f>
        <v>CT TM Indoor Tipe Blok 800/5-5A</v>
      </c>
      <c r="D753" s="139">
        <f ca="1">SUMIFS(RAB!$F$14:$F$54,RAB!$C$14:$C$54,C753)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SATUAN'!$N$7:$N$1492,0),0)),"",OFFSET('HARGA SATUAN'!$C$6,MATCH(B754,'HARGA SATUAN'!$N$7:$N$1492,0),0))</f>
        <v>CT TM Indoor Tipe Blok 1000/5-5A</v>
      </c>
      <c r="D754" s="139">
        <f ca="1">SUMIFS(RAB!$F$14:$F$54,RAB!$C$14:$C$54,C754)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SATUAN'!$N$7:$N$1492,0),0)),"",OFFSET('HARGA SATUAN'!$C$6,MATCH(B755,'HARGA SATUAN'!$N$7:$N$1492,0),0))</f>
        <v>CT TM Indoor Tipe Ring 50/5-5A</v>
      </c>
      <c r="D755" s="139">
        <f ca="1">SUMIFS(RAB!$F$14:$F$54,RAB!$C$14:$C$54,C755)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SATUAN'!$N$7:$N$1492,0),0)),"",OFFSET('HARGA SATUAN'!$C$6,MATCH(B756,'HARGA SATUAN'!$N$7:$N$1492,0),0))</f>
        <v>CT TM Indoor Tipe Ring 100/5-5A</v>
      </c>
      <c r="D756" s="139">
        <f ca="1">SUMIFS(RAB!$F$14:$F$54,RAB!$C$14:$C$54,C756)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SATUAN'!$N$7:$N$1492,0),0)),"",OFFSET('HARGA SATUAN'!$C$6,MATCH(B757,'HARGA SATUAN'!$N$7:$N$1492,0),0))</f>
        <v>CT TM Outdoor  10/5</v>
      </c>
      <c r="D757" s="139">
        <f ca="1">SUMIFS(RAB!$F$14:$F$54,RAB!$C$14:$C$54,C757)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SATUAN'!$N$7:$N$1492,0),0)),"",OFFSET('HARGA SATUAN'!$C$6,MATCH(B758,'HARGA SATUAN'!$N$7:$N$1492,0),0))</f>
        <v>CT TM Outdoor  15/5</v>
      </c>
      <c r="D758" s="139">
        <f ca="1">SUMIFS(RAB!$F$14:$F$54,RAB!$C$14:$C$54,C758)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SATUAN'!$N$7:$N$1492,0),0)),"",OFFSET('HARGA SATUAN'!$C$6,MATCH(B759,'HARGA SATUAN'!$N$7:$N$1492,0),0))</f>
        <v>CT TM Outdoor  20/5</v>
      </c>
      <c r="D759" s="139">
        <f ca="1">SUMIFS(RAB!$F$14:$F$54,RAB!$C$14:$C$54,C759)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SATUAN'!$N$7:$N$1492,0),0)),"",OFFSET('HARGA SATUAN'!$C$6,MATCH(B760,'HARGA SATUAN'!$N$7:$N$1492,0),0))</f>
        <v>CT TM Outdoor  25/5</v>
      </c>
      <c r="D760" s="139">
        <f ca="1">SUMIFS(RAB!$F$14:$F$54,RAB!$C$14:$C$54,C760)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SATUAN'!$N$7:$N$1492,0),0)),"",OFFSET('HARGA SATUAN'!$C$6,MATCH(B761,'HARGA SATUAN'!$N$7:$N$1492,0),0))</f>
        <v>CT TM Outdoor  30/5</v>
      </c>
      <c r="D761" s="139">
        <f ca="1">SUMIFS(RAB!$F$14:$F$54,RAB!$C$14:$C$54,C761)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SATUAN'!$N$7:$N$1492,0),0)),"",OFFSET('HARGA SATUAN'!$C$6,MATCH(B762,'HARGA SATUAN'!$N$7:$N$1492,0),0))</f>
        <v>CT TM Outdoor  40/5</v>
      </c>
      <c r="D762" s="139">
        <f ca="1">SUMIFS(RAB!$F$14:$F$54,RAB!$C$14:$C$54,C762)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SATUAN'!$N$7:$N$1492,0),0)),"",OFFSET('HARGA SATUAN'!$C$6,MATCH(B763,'HARGA SATUAN'!$N$7:$N$1492,0),0))</f>
        <v>CT TM Outdoor  50/5</v>
      </c>
      <c r="D763" s="139">
        <f ca="1">SUMIFS(RAB!$F$14:$F$54,RAB!$C$14:$C$54,C763)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SATUAN'!$N$7:$N$1492,0),0)),"",OFFSET('HARGA SATUAN'!$C$6,MATCH(B764,'HARGA SATUAN'!$N$7:$N$1492,0),0))</f>
        <v>CT TM Outdoor  60/5</v>
      </c>
      <c r="D764" s="139">
        <f ca="1">SUMIFS(RAB!$F$14:$F$54,RAB!$C$14:$C$54,C764)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SATUAN'!$N$7:$N$1492,0),0)),"",OFFSET('HARGA SATUAN'!$C$6,MATCH(B765,'HARGA SATUAN'!$N$7:$N$1492,0),0))</f>
        <v>CT TM Outdoor  75/5</v>
      </c>
      <c r="D765" s="139">
        <f ca="1">SUMIFS(RAB!$F$14:$F$54,RAB!$C$14:$C$54,C765)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SATUAN'!$N$7:$N$1492,0),0)),"",OFFSET('HARGA SATUAN'!$C$6,MATCH(B766,'HARGA SATUAN'!$N$7:$N$1492,0),0))</f>
        <v>CT TM Outdoor 80/5</v>
      </c>
      <c r="D766" s="139">
        <f ca="1">SUMIFS(RAB!$F$14:$F$54,RAB!$C$14:$C$54,C766)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SATUAN'!$N$7:$N$1492,0),0)),"",OFFSET('HARGA SATUAN'!$C$6,MATCH(B767,'HARGA SATUAN'!$N$7:$N$1492,0),0))</f>
        <v>CT TM Outdoor 100/5</v>
      </c>
      <c r="D767" s="139">
        <f ca="1">SUMIFS(RAB!$F$14:$F$54,RAB!$C$14:$C$54,C767)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SATUAN'!$N$7:$N$1492,0),0)),"",OFFSET('HARGA SATUAN'!$C$6,MATCH(B768,'HARGA SATUAN'!$N$7:$N$1492,0),0))</f>
        <v>CT TM Outdoor 150/5</v>
      </c>
      <c r="D768" s="139">
        <f ca="1">SUMIFS(RAB!$F$14:$F$54,RAB!$C$14:$C$54,C768)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SATUAN'!$N$7:$N$1492,0),0)),"",OFFSET('HARGA SATUAN'!$C$6,MATCH(B769,'HARGA SATUAN'!$N$7:$N$1492,0),0))</f>
        <v>CT TM Outdoor 200/5</v>
      </c>
      <c r="D769" s="139">
        <f ca="1">SUMIFS(RAB!$F$14:$F$54,RAB!$C$14:$C$54,C769)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SATUAN'!$N$7:$N$1492,0),0)),"",OFFSET('HARGA SATUAN'!$C$6,MATCH(B770,'HARGA SATUAN'!$N$7:$N$1492,0),0))</f>
        <v>CT TM Outdoor 250/5</v>
      </c>
      <c r="D770" s="139">
        <f ca="1">SUMIFS(RAB!$F$14:$F$54,RAB!$C$14:$C$54,C770)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SATUAN'!$N$7:$N$1492,0),0)),"",OFFSET('HARGA SATUAN'!$C$6,MATCH(B771,'HARGA SATUAN'!$N$7:$N$1492,0),0))</f>
        <v>CT TM Outdoor 300/5</v>
      </c>
      <c r="D771" s="139">
        <f ca="1">SUMIFS(RAB!$F$14:$F$54,RAB!$C$14:$C$54,C771)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SATUAN'!$N$7:$N$1492,0),0)),"",OFFSET('HARGA SATUAN'!$C$6,MATCH(B772,'HARGA SATUAN'!$N$7:$N$1492,0),0))</f>
        <v>CT TM Outdoor 400/5</v>
      </c>
      <c r="D772" s="139">
        <f ca="1">SUMIFS(RAB!$F$14:$F$54,RAB!$C$14:$C$54,C772)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139">
        <f ca="1">SUMIFS(RAB!$F$14:$F$54,RAB!$C$14:$C$54,C773)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139">
        <f ca="1">SUMIFS(RAB!$F$14:$F$54,RAB!$C$14:$C$54,C774)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139">
        <f ca="1">SUMIFS(RAB!$F$14:$F$54,RAB!$C$14:$C$54,C775)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139">
        <f ca="1">SUMIFS(RAB!$F$14:$F$54,RAB!$C$14:$C$54,C776)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139">
        <f ca="1">SUMIFS(RAB!$F$14:$F$54,RAB!$C$14:$C$54,C777)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139">
        <f ca="1">SUMIFS(RAB!$F$14:$F$54,RAB!$C$14:$C$54,C778)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139">
        <f ca="1">SUMIFS(RAB!$F$14:$F$54,RAB!$C$14:$C$54,C779)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139">
        <f ca="1">SUMIFS(RAB!$F$14:$F$54,RAB!$C$14:$C$54,C780)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139">
        <f ca="1">SUMIFS(RAB!$F$14:$F$54,RAB!$C$14:$C$54,C781)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139">
        <f ca="1">SUMIFS(RAB!$F$14:$F$54,RAB!$C$14:$C$54,C782)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139">
        <f ca="1">SUMIFS(RAB!$F$14:$F$54,RAB!$C$14:$C$54,C783)</f>
        <v>1</v>
      </c>
      <c r="E783" s="26">
        <f t="shared" ca="1" si="34"/>
        <v>1</v>
      </c>
      <c r="F783" s="26">
        <f ca="1">IF(D783=0,0,SUM($E$713:E783))</f>
        <v>4</v>
      </c>
    </row>
    <row r="784" spans="2:6" hidden="1">
      <c r="B784" s="113">
        <v>71</v>
      </c>
      <c r="C784" s="139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139">
        <f ca="1">SUMIFS(RAB!$F$14:$F$54,RAB!$C$14:$C$54,C784)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139">
        <f ca="1">SUMIFS(RAB!$F$14:$F$54,RAB!$C$14:$C$54,C785)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139">
        <f ca="1">SUMIFS(RAB!$F$14:$F$54,RAB!$C$14:$C$54,C786)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139">
        <f ca="1">SUMIFS(RAB!$F$14:$F$54,RAB!$C$14:$C$54,C787)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139">
        <f ca="1">SUMIFS(RAB!$F$14:$F$54,RAB!$C$14:$C$54,C788)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139">
        <f ca="1">SUMIFS(RAB!$F$14:$F$54,RAB!$C$14:$C$54,C789)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139">
        <f ca="1">SUMIFS(RAB!$F$14:$F$54,RAB!$C$14:$C$54,C790)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SATUAN'!$N$7:$N$1492,0),0)),"",OFFSET('HARGA SATUAN'!$C$6,MATCH(B791,'HARGA SATUAN'!$N$7:$N$1492,0),0))</f>
        <v>Smart Box Tidak Langsung Daya TM</v>
      </c>
      <c r="D791" s="139">
        <f ca="1">SUMIFS(RAB!$F$14:$F$54,RAB!$C$14:$C$54,C791)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139">
        <f ca="1">SUMIFS(RAB!$F$14:$F$54,RAB!$C$14:$C$54,C792)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139">
        <f ca="1">SUMIFS(RAB!$F$14:$F$54,RAB!$C$14:$C$54,C793)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139">
        <f ca="1">SUMIFS(RAB!$F$14:$F$54,RAB!$C$14:$C$54,C794)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139">
        <f ca="1">SUMIFS(RAB!$F$14:$F$54,RAB!$C$14:$C$54,C795)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139">
        <f ca="1">SUMIFS(RAB!$F$14:$F$54,RAB!$C$14:$C$54,C796)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139">
        <f ca="1">SUMIFS(RAB!$F$14:$F$54,RAB!$C$14:$C$54,C797)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SATUAN'!$N$7:$N$1492,0),0)),"",OFFSET('HARGA SATUAN'!$C$6,MATCH(B798,'HARGA SATUAN'!$N$7:$N$1492,0),0))</f>
        <v>Automatic Change Over (ACO) TM</v>
      </c>
      <c r="D798" s="139">
        <f ca="1">SUMIFS(RAB!$F$14:$F$54,RAB!$C$14:$C$54,C798)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SATUAN'!$N$7:$N$1492,0),0)),"",OFFSET('HARGA SATUAN'!$C$6,MATCH(B799,'HARGA SATUAN'!$N$7:$N$1492,0),0))</f>
        <v>Automatic Change Over (ACO) TR</v>
      </c>
      <c r="D799" s="139">
        <f ca="1">SUMIFS(RAB!$F$14:$F$54,RAB!$C$14:$C$54,C799)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SATUAN'!$N$7:$N$1492,0),0)),"",OFFSET('HARGA SATUAN'!$C$6,MATCH(B800,'HARGA SATUAN'!$N$7:$N$1492,0),0))</f>
        <v>Metaclad;Outgoing;20kV;630A;25kA - GI</v>
      </c>
      <c r="D800" s="139">
        <f ca="1">SUMIFS(RAB!$F$14:$F$54,RAB!$C$14:$C$54,C800)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SATUAN'!$N$7:$N$1492,0),0)),"",OFFSET('HARGA SATUAN'!$C$6,MATCH(B801,'HARGA SATUAN'!$N$7:$N$1492,0),0))</f>
        <v>Metaclad;Couple;20kV;2000A;25kA - GI</v>
      </c>
      <c r="D801" s="139">
        <f ca="1">SUMIFS(RAB!$F$14:$F$54,RAB!$C$14:$C$54,C801)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SATUAN'!$N$7:$N$1492,0),0)),"",OFFSET('HARGA SATUAN'!$C$6,MATCH(B802,'HARGA SATUAN'!$N$7:$N$1492,0),0))</f>
        <v>Trafo 1 Fasa CSP 50 kVA</v>
      </c>
      <c r="D802" s="139">
        <f ca="1">SUMIFS(RAB!$F$14:$F$54,RAB!$C$14:$C$54,C802)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SATUAN'!$N$7:$N$1492,0),0)),"",OFFSET('HARGA SATUAN'!$C$6,MATCH(B803,'HARGA SATUAN'!$N$7:$N$1492,0),0))</f>
        <v>Trafo 3 phasa 50 kVA YNyn0</v>
      </c>
      <c r="D803" s="139">
        <f ca="1">SUMIFS(RAB!$F$14:$F$54,RAB!$C$14:$C$54,C803)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SATUAN'!$N$7:$N$1492,0),0)),"",OFFSET('HARGA SATUAN'!$C$6,MATCH(B804,'HARGA SATUAN'!$N$7:$N$1492,0),0))</f>
        <v>Trafo 3 phasa 100 kVA YNyn0</v>
      </c>
      <c r="D804" s="139">
        <f ca="1">SUMIFS(RAB!$F$14:$F$54,RAB!$C$14:$C$54,C804)</f>
        <v>1</v>
      </c>
      <c r="E804" s="26">
        <f t="shared" ca="1" si="34"/>
        <v>1</v>
      </c>
      <c r="F804" s="26">
        <f ca="1">IF(D804=0,0,SUM($E$713:E804))</f>
        <v>5</v>
      </c>
    </row>
    <row r="805" spans="2:6" hidden="1">
      <c r="B805" s="113">
        <v>92</v>
      </c>
      <c r="C805" s="139" t="str">
        <f ca="1">IF(ISERROR(OFFSET('HARGA SATUAN'!$C$6,MATCH(B805,'HARGA SATUAN'!$N$7:$N$1492,0),0)),"",OFFSET('HARGA SATUAN'!$C$6,MATCH(B805,'HARGA SATUAN'!$N$7:$N$1492,0),0))</f>
        <v>Trafo 3 phasa 160 kVA YNyn0</v>
      </c>
      <c r="D805" s="139">
        <f ca="1">SUMIFS(RAB!$F$14:$F$54,RAB!$C$14:$C$54,C805)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SATUAN'!$N$7:$N$1492,0),0)),"",OFFSET('HARGA SATUAN'!$C$6,MATCH(B806,'HARGA SATUAN'!$N$7:$N$1492,0),0))</f>
        <v>Trafo 3 phasa 50 kVA Yzn5</v>
      </c>
      <c r="D806" s="139">
        <f ca="1">SUMIFS(RAB!$F$14:$F$54,RAB!$C$14:$C$54,C806)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SATUAN'!$N$7:$N$1492,0),0)),"",OFFSET('HARGA SATUAN'!$C$6,MATCH(B807,'HARGA SATUAN'!$N$7:$N$1492,0),0))</f>
        <v>Trafo 3 phasa 100 kVA Yzn5</v>
      </c>
      <c r="D807" s="139">
        <f ca="1">SUMIFS(RAB!$F$14:$F$54,RAB!$C$14:$C$54,C807)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SATUAN'!$N$7:$N$1492,0),0)),"",OFFSET('HARGA SATUAN'!$C$6,MATCH(B808,'HARGA SATUAN'!$N$7:$N$1492,0),0))</f>
        <v>Trafo 3 phasa 160 kVA Yzn5</v>
      </c>
      <c r="D808" s="139">
        <f ca="1">SUMIFS(RAB!$F$14:$F$54,RAB!$C$14:$C$54,C808)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SATUAN'!$N$7:$N$1492,0),0)),"",OFFSET('HARGA SATUAN'!$C$6,MATCH(B809,'HARGA SATUAN'!$N$7:$N$1492,0),0))</f>
        <v>Trafo 3 phasa 200 kVA Dyn5</v>
      </c>
      <c r="D809" s="139">
        <f ca="1">SUMIFS(RAB!$F$14:$F$54,RAB!$C$14:$C$54,C809)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SATUAN'!$N$7:$N$1492,0),0)),"",OFFSET('HARGA SATUAN'!$C$6,MATCH(B810,'HARGA SATUAN'!$N$7:$N$1492,0),0))</f>
        <v>Trafo 3 phasa 250 kVA DYn5</v>
      </c>
      <c r="D810" s="139">
        <f ca="1">SUMIFS(RAB!$F$14:$F$54,RAB!$C$14:$C$54,C810)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SATUAN'!$N$7:$N$1492,0),0)),"",OFFSET('HARGA SATUAN'!$C$6,MATCH(B811,'HARGA SATUAN'!$N$7:$N$1492,0),0))</f>
        <v>Trafo 3 phasa 400 kVA DYn5 OD</v>
      </c>
      <c r="D811" s="139">
        <f ca="1">SUMIFS(RAB!$F$14:$F$54,RAB!$C$14:$C$54,C811)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SATUAN'!$N$7:$N$1492,0),0)),"",OFFSET('HARGA SATUAN'!$C$6,MATCH(B812,'HARGA SATUAN'!$N$7:$N$1492,0),0))</f>
        <v>LVCB 2 Jurusan 250 A MCCB</v>
      </c>
      <c r="D812" s="139">
        <f ca="1">SUMIFS(RAB!$F$14:$F$54,RAB!$C$14:$C$54,C812)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SATUAN'!$N$7:$N$1492,0),0)),"",OFFSET('HARGA SATUAN'!$C$6,MATCH(B813,'HARGA SATUAN'!$N$7:$N$1492,0),0))</f>
        <v>LVCB 2 Jurusan 250 A LBS</v>
      </c>
      <c r="D813" s="139">
        <f ca="1">SUMIFS(RAB!$F$14:$F$54,RAB!$C$14:$C$54,C813)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SATUAN'!$N$7:$N$1492,0),0)),"",OFFSET('HARGA SATUAN'!$C$6,MATCH(B814,'HARGA SATUAN'!$N$7:$N$1492,0),0))</f>
        <v>LVCB 2 Jurusan 400 A LBS</v>
      </c>
      <c r="D814" s="139">
        <f ca="1">SUMIFS(RAB!$F$14:$F$54,RAB!$C$14:$C$54,C814)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SATUAN'!$N$7:$N$1492,0),0)),"",OFFSET('HARGA SATUAN'!$C$6,MATCH(B815,'HARGA SATUAN'!$N$7:$N$1492,0),0))</f>
        <v>LVCB 4 Jurusan 400 A LBS</v>
      </c>
      <c r="D815" s="139">
        <f ca="1">SUMIFS(RAB!$F$14:$F$54,RAB!$C$14:$C$54,C815)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SATUAN'!$N$7:$N$1492,0),0)),"",OFFSET('HARGA SATUAN'!$C$6,MATCH(B816,'HARGA SATUAN'!$N$7:$N$1492,0),0))</f>
        <v>LVCB 4 Jurusan 630 A LBS</v>
      </c>
      <c r="D816" s="139">
        <f ca="1">SUMIFS(RAB!$F$14:$F$54,RAB!$C$14:$C$54,C816)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SATUAN'!$N$7:$N$1492,0),0)),"",OFFSET('HARGA SATUAN'!$C$6,MATCH(B817,'HARGA SATUAN'!$N$7:$N$1492,0),0))</f>
        <v>FCO Polymer</v>
      </c>
      <c r="D817" s="139">
        <f ca="1">SUMIFS(RAB!$F$14:$F$54,RAB!$C$14:$C$54,C817)</f>
        <v>0</v>
      </c>
      <c r="E817" s="26">
        <f t="shared" ca="1" si="34"/>
        <v>0</v>
      </c>
      <c r="F817" s="26">
        <f ca="1">IF(D817=0,0,SUM($E$713:E817))</f>
        <v>0</v>
      </c>
    </row>
    <row r="818" spans="2:6" hidden="1">
      <c r="B818" s="113">
        <v>105</v>
      </c>
      <c r="C818" s="139" t="str">
        <f ca="1">IF(ISERROR(OFFSET('HARGA SATUAN'!$C$6,MATCH(B818,'HARGA SATUAN'!$N$7:$N$1492,0),0)),"",OFFSET('HARGA SATUAN'!$C$6,MATCH(B818,'HARGA SATUAN'!$N$7:$N$1492,0),0))</f>
        <v>Load Break Switch</v>
      </c>
      <c r="D818" s="139">
        <f ca="1">SUMIFS(RAB!$F$14:$F$54,RAB!$C$14:$C$54,C818)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SATUAN'!$N$7:$N$1492,0),0)),"",OFFSET('HARGA SATUAN'!$C$6,MATCH(B819,'HARGA SATUAN'!$N$7:$N$1492,0),0))</f>
        <v>Recloser</v>
      </c>
      <c r="D819" s="139">
        <f ca="1">SUMIFS(RAB!$F$14:$F$54,RAB!$C$14:$C$54,C819)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139">
        <f ca="1">SUMIFS(RAB!$F$14:$F$54,RAB!$C$14:$C$54,C820)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139">
        <f ca="1">SUMIFS(RAB!$F$14:$F$54,RAB!$C$14:$C$54,C821)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139">
        <f ca="1">SUMIFS(RAB!$F$14:$F$54,RAB!$C$14:$C$54,C822)</f>
        <v>0</v>
      </c>
      <c r="E822" s="26">
        <f t="shared" ca="1" si="34"/>
        <v>0</v>
      </c>
      <c r="F822" s="26">
        <f ca="1">IF(D822=0,0,SUM($E$713:E822))</f>
        <v>0</v>
      </c>
    </row>
    <row r="823" spans="2:6" hidden="1">
      <c r="B823" s="113">
        <v>110</v>
      </c>
      <c r="C823" s="139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139">
        <f ca="1">SUMIFS(RAB!$F$14:$F$54,RAB!$C$14:$C$54,C823)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139">
        <f ca="1">SUMIFS(RAB!$F$14:$F$54,RAB!$C$14:$C$54,C824)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139">
        <f ca="1">SUMIFS(RAB!$F$14:$F$54,RAB!$C$14:$C$54,C825)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139">
        <f ca="1">SUMIFS(RAB!$F$14:$F$54,RAB!$C$14:$C$54,C826)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139">
        <f ca="1">SUMIFS(RAB!$F$14:$F$54,RAB!$C$14:$C$54,C827)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SATUAN'!$N$7:$N$1492,0),0)),"",OFFSET('HARGA SATUAN'!$C$6,MATCH(B828,'HARGA SATUAN'!$N$7:$N$1492,0),0))</f>
        <v>AAAC 70 mm²</v>
      </c>
      <c r="D828" s="139">
        <f ca="1">SUMIFS(RAB!$F$14:$F$54,RAB!$C$14:$C$54,C828)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SATUAN'!$N$7:$N$1492,0),0)),"",OFFSET('HARGA SATUAN'!$C$6,MATCH(B829,'HARGA SATUAN'!$N$7:$N$1492,0),0))</f>
        <v>AAAC 150 mm²</v>
      </c>
      <c r="D829" s="139">
        <f ca="1">SUMIFS(RAB!$F$14:$F$54,RAB!$C$14:$C$54,C829)</f>
        <v>0</v>
      </c>
      <c r="E829" s="26">
        <f t="shared" ca="1" si="34"/>
        <v>0</v>
      </c>
      <c r="F829" s="26">
        <f ca="1">IF(D829=0,0,SUM($E$713:E829))</f>
        <v>0</v>
      </c>
    </row>
    <row r="830" spans="2:6" hidden="1">
      <c r="B830" s="113">
        <v>117</v>
      </c>
      <c r="C830" s="139" t="str">
        <f ca="1">IF(ISERROR(OFFSET('HARGA SATUAN'!$C$6,MATCH(B830,'HARGA SATUAN'!$N$7:$N$1492,0),0)),"",OFFSET('HARGA SATUAN'!$C$6,MATCH(B830,'HARGA SATUAN'!$N$7:$N$1492,0),0))</f>
        <v>AAAC 240 mm²</v>
      </c>
      <c r="D830" s="139">
        <f ca="1">SUMIFS(RAB!$F$14:$F$54,RAB!$C$14:$C$54,C830)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SATUAN'!$N$7:$N$1492,0),0)),"",OFFSET('HARGA SATUAN'!$C$6,MATCH(B831,'HARGA SATUAN'!$N$7:$N$1492,0),0))</f>
        <v>AAAC/S 70 mm²</v>
      </c>
      <c r="D831" s="139">
        <f ca="1">SUMIFS(RAB!$F$14:$F$54,RAB!$C$14:$C$54,C831)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SATUAN'!$N$7:$N$1492,0),0)),"",OFFSET('HARGA SATUAN'!$C$6,MATCH(B832,'HARGA SATUAN'!$N$7:$N$1492,0),0))</f>
        <v>AAAC/S 150 mm²</v>
      </c>
      <c r="D832" s="139">
        <f ca="1">SUMIFS(RAB!$F$14:$F$54,RAB!$C$14:$C$54,C832)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SATUAN'!$N$7:$N$1492,0),0)),"",OFFSET('HARGA SATUAN'!$C$6,MATCH(B833,'HARGA SATUAN'!$N$7:$N$1492,0),0))</f>
        <v>AAAC/S 240 mm²</v>
      </c>
      <c r="D833" s="139">
        <f ca="1">SUMIFS(RAB!$F$14:$F$54,RAB!$C$14:$C$54,C833)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SATUAN'!$N$7:$N$1492,0),0)),"",OFFSET('HARGA SATUAN'!$C$6,MATCH(B834,'HARGA SATUAN'!$N$7:$N$1492,0),0))</f>
        <v>NFA2X-T 2 x 70 + N 70 mm²</v>
      </c>
      <c r="D834" s="139">
        <f ca="1">SUMIFS(RAB!$F$14:$F$54,RAB!$C$14:$C$54,C834)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SATUAN'!$N$7:$N$1492,0),0)),"",OFFSET('HARGA SATUAN'!$C$6,MATCH(B835,'HARGA SATUAN'!$N$7:$N$1492,0),0))</f>
        <v>NFA2X-T 3x35+1x35</v>
      </c>
      <c r="D835" s="139">
        <f ca="1">SUMIFS(RAB!$F$14:$F$54,RAB!$C$14:$C$54,C835)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SATUAN'!$N$7:$N$1492,0),0)),"",OFFSET('HARGA SATUAN'!$C$6,MATCH(B836,'HARGA SATUAN'!$N$7:$N$1492,0),0))</f>
        <v>NFA2X-T 3x70+1x70</v>
      </c>
      <c r="D836" s="139">
        <f ca="1">SUMIFS(RAB!$F$14:$F$54,RAB!$C$14:$C$54,C836)</f>
        <v>30</v>
      </c>
      <c r="E836" s="26">
        <f t="shared" ca="1" si="34"/>
        <v>1</v>
      </c>
      <c r="F836" s="26">
        <f ca="1">IF(D836=0,0,SUM($E$713:E836))</f>
        <v>6</v>
      </c>
    </row>
    <row r="837" spans="2:6" hidden="1">
      <c r="B837" s="113">
        <v>124</v>
      </c>
      <c r="C837" s="139" t="str">
        <f ca="1">IF(ISERROR(OFFSET('HARGA SATUAN'!$C$6,MATCH(B837,'HARGA SATUAN'!$N$7:$N$1492,0),0)),"",OFFSET('HARGA SATUAN'!$C$6,MATCH(B837,'HARGA SATUAN'!$N$7:$N$1492,0),0))</f>
        <v>NFA2X 2 x 10 mm²</v>
      </c>
      <c r="D837" s="139">
        <f ca="1">SUMIFS(RAB!$F$14:$F$54,RAB!$C$14:$C$54,C837)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SATUAN'!$N$7:$N$1492,0),0)),"",OFFSET('HARGA SATUAN'!$C$6,MATCH(B838,'HARGA SATUAN'!$N$7:$N$1492,0),0))</f>
        <v>NFA2X 2 x 16 mm²</v>
      </c>
      <c r="D838" s="139">
        <f ca="1">SUMIFS(RAB!$F$14:$F$54,RAB!$C$14:$C$54,C838)</f>
        <v>35</v>
      </c>
      <c r="E838" s="26">
        <f t="shared" ca="1" si="34"/>
        <v>1</v>
      </c>
      <c r="F838" s="26">
        <f ca="1">IF(D838=0,0,SUM($E$713:E838))</f>
        <v>7</v>
      </c>
    </row>
    <row r="839" spans="2:6" hidden="1">
      <c r="B839" s="113">
        <v>126</v>
      </c>
      <c r="C839" s="139" t="str">
        <f ca="1">IF(ISERROR(OFFSET('HARGA SATUAN'!$C$6,MATCH(B839,'HARGA SATUAN'!$N$7:$N$1492,0),0)),"",OFFSET('HARGA SATUAN'!$C$6,MATCH(B839,'HARGA SATUAN'!$N$7:$N$1492,0),0))</f>
        <v>NFA2X 4 x 16 mm²</v>
      </c>
      <c r="D839" s="139">
        <f ca="1">SUMIFS(RAB!$F$14:$F$54,RAB!$C$14:$C$54,C839)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SATUAN'!$N$7:$N$1492,0),0)),"",OFFSET('HARGA SATUAN'!$C$6,MATCH(B840,'HARGA SATUAN'!$N$7:$N$1492,0),0))</f>
        <v>NFA2X 4 x 70 mm²</v>
      </c>
      <c r="D840" s="139">
        <f ca="1">SUMIFS(RAB!$F$14:$F$54,RAB!$C$14:$C$54,C840)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SATUAN'!$N$7:$N$1492,0),0)),"",OFFSET('HARGA SATUAN'!$C$6,MATCH(B841,'HARGA SATUAN'!$N$7:$N$1492,0),0))</f>
        <v>Kabel NYY 1 x 70 mm²</v>
      </c>
      <c r="D841" s="139">
        <f ca="1">SUMIFS(RAB!$F$14:$F$54,RAB!$C$14:$C$54,C841)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SATUAN'!$N$7:$N$1492,0),0)),"",OFFSET('HARGA SATUAN'!$C$6,MATCH(B842,'HARGA SATUAN'!$N$7:$N$1492,0),0))</f>
        <v>Kabel NYY 1 x 95 mm²</v>
      </c>
      <c r="D842" s="139">
        <f ca="1">SUMIFS(RAB!$F$14:$F$54,RAB!$C$14:$C$54,C842)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SATUAN'!$N$7:$N$1492,0),0)),"",OFFSET('HARGA SATUAN'!$C$6,MATCH(B843,'HARGA SATUAN'!$N$7:$N$1492,0),0))</f>
        <v>Kabel NYY 1 x 150 mm²</v>
      </c>
      <c r="D843" s="139">
        <f ca="1">SUMIFS(RAB!$F$14:$F$54,RAB!$C$14:$C$54,C843)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SATUAN'!$N$7:$N$1492,0),0)),"",OFFSET('HARGA SATUAN'!$C$6,MATCH(B844,'HARGA SATUAN'!$N$7:$N$1492,0),0))</f>
        <v>Kabel NYY 1 x 240 mm²</v>
      </c>
      <c r="D844" s="139">
        <f ca="1">SUMIFS(RAB!$F$14:$F$54,RAB!$C$14:$C$54,C844)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SATUAN'!$N$7:$N$1492,0),0)),"",OFFSET('HARGA SATUAN'!$C$6,MATCH(B845,'HARGA SATUAN'!$N$7:$N$1492,0),0))</f>
        <v>Kabel NYY 4 x 70 mm²</v>
      </c>
      <c r="D845" s="139">
        <f ca="1">SUMIFS(RAB!$F$14:$F$54,RAB!$C$14:$C$54,C845)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SATUAN'!$N$7:$N$1492,0),0)),"",OFFSET('HARGA SATUAN'!$C$6,MATCH(B846,'HARGA SATUAN'!$N$7:$N$1492,0),0))</f>
        <v>Kabel NA2XSEYBY 20 KV, 3 x 150 mm²</v>
      </c>
      <c r="D846" s="139">
        <f ca="1">SUMIFS(RAB!$F$14:$F$54,RAB!$C$14:$C$54,C846)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SATUAN'!$N$7:$N$1492,0),0)),"",OFFSET('HARGA SATUAN'!$C$6,MATCH(B847,'HARGA SATUAN'!$N$7:$N$1492,0),0))</f>
        <v>Kabel NA2XSEYBY 20 KV, 3 x 240 mm²</v>
      </c>
      <c r="D847" s="139">
        <f ca="1">SUMIFS(RAB!$F$14:$F$54,RAB!$C$14:$C$54,C847)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SATUAN'!$N$7:$N$1492,0),0)),"",OFFSET('HARGA SATUAN'!$C$6,MATCH(B848,'HARGA SATUAN'!$N$7:$N$1492,0),0))</f>
        <v>Kabel NA2XSEYBY 20 KV, 3 x 300 mm²</v>
      </c>
      <c r="D848" s="139">
        <f ca="1">SUMIFS(RAB!$F$14:$F$54,RAB!$C$14:$C$54,C848)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SATUAN'!$N$7:$N$1492,0),0)),"",OFFSET('HARGA SATUAN'!$C$6,MATCH(B849,'HARGA SATUAN'!$N$7:$N$1492,0),0))</f>
        <v>MVTIC 3 x 150 + N 95 mm²</v>
      </c>
      <c r="D849" s="139">
        <f ca="1">SUMIFS(RAB!$F$14:$F$54,RAB!$C$14:$C$54,C849)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SATUAN'!$N$7:$N$1492,0),0)),"",OFFSET('HARGA SATUAN'!$C$6,MATCH(B850,'HARGA SATUAN'!$N$7:$N$1492,0),0))</f>
        <v>MVTIC 3 x 240 + N 95 mm²</v>
      </c>
      <c r="D850" s="139">
        <f ca="1">SUMIFS(RAB!$F$14:$F$54,RAB!$C$14:$C$54,C850)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139">
        <f ca="1">SUMIFS(RAB!$F$14:$F$54,RAB!$C$14:$C$54,C851)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SATUAN'!$N$7:$N$1492,0),0)),"",OFFSET('HARGA SATUAN'!$C$6,MATCH(B852,'HARGA SATUAN'!$N$7:$N$1492,0),0))</f>
        <v>Modem 3G/4G</v>
      </c>
      <c r="D852" s="139">
        <f ca="1">SUMIFS(RAB!$F$14:$F$54,RAB!$C$14:$C$54,C852)</f>
        <v>1</v>
      </c>
      <c r="E852" s="26">
        <f t="shared" ca="1" si="35"/>
        <v>1</v>
      </c>
      <c r="F852" s="26">
        <f ca="1">IF(D852=0,0,SUM($E$713:E852))</f>
        <v>8</v>
      </c>
    </row>
    <row r="853" spans="2:6" hidden="1">
      <c r="B853" s="113">
        <v>140</v>
      </c>
      <c r="C853" s="139" t="str">
        <f ca="1">IF(ISERROR(OFFSET('HARGA SATUAN'!$C$6,MATCH(B853,'HARGA SATUAN'!$N$7:$N$1492,0),0)),"",OFFSET('HARGA SATUAN'!$C$6,MATCH(B853,'HARGA SATUAN'!$N$7:$N$1492,0),0))</f>
        <v>MCCB 1 Fasa 40 A</v>
      </c>
      <c r="D853" s="139">
        <f ca="1">SUMIFS(RAB!$F$14:$F$54,RAB!$C$14:$C$54,C853)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SATUAN'!$N$7:$N$1492,0),0)),"",OFFSET('HARGA SATUAN'!$C$6,MATCH(B854,'HARGA SATUAN'!$N$7:$N$1492,0),0))</f>
        <v>MCCB 1 Fasa 63 A</v>
      </c>
      <c r="D854" s="139">
        <f ca="1">SUMIFS(RAB!$F$14:$F$54,RAB!$C$14:$C$54,C854)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SATUAN'!$N$7:$N$1492,0),0)),"",OFFSET('HARGA SATUAN'!$C$6,MATCH(B855,'HARGA SATUAN'!$N$7:$N$1492,0),0))</f>
        <v>MCCB 1 Fasa 80 A</v>
      </c>
      <c r="D855" s="139">
        <f ca="1">SUMIFS(RAB!$F$14:$F$54,RAB!$C$14:$C$54,C855)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SATUAN'!$N$7:$N$1492,0),0)),"",OFFSET('HARGA SATUAN'!$C$6,MATCH(B856,'HARGA SATUAN'!$N$7:$N$1492,0),0))</f>
        <v>MCCB 1 Fasa 100 A</v>
      </c>
      <c r="D856" s="139">
        <f ca="1">SUMIFS(RAB!$F$14:$F$54,RAB!$C$14:$C$54,C856)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SATUAN'!$N$7:$N$1492,0),0)),"",OFFSET('HARGA SATUAN'!$C$6,MATCH(B857,'HARGA SATUAN'!$N$7:$N$1492,0),0))</f>
        <v>MCCB 3 Fasa 80 A</v>
      </c>
      <c r="D857" s="139">
        <f ca="1">SUMIFS(RAB!$F$14:$F$54,RAB!$C$14:$C$54,C857)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SATUAN'!$N$7:$N$1492,0),0)),"",OFFSET('HARGA SATUAN'!$C$6,MATCH(B858,'HARGA SATUAN'!$N$7:$N$1492,0),0))</f>
        <v>MCCB 3 Fasa 100 A</v>
      </c>
      <c r="D858" s="139">
        <f ca="1">SUMIFS(RAB!$F$14:$F$54,RAB!$C$14:$C$54,C858)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SATUAN'!$N$7:$N$1492,0),0)),"",OFFSET('HARGA SATUAN'!$C$6,MATCH(B859,'HARGA SATUAN'!$N$7:$N$1492,0),0))</f>
        <v>MCCB 3 Fasa 125 A</v>
      </c>
      <c r="D859" s="139">
        <f ca="1">SUMIFS(RAB!$F$14:$F$54,RAB!$C$14:$C$54,C859)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SATUAN'!$N$7:$N$1492,0),0)),"",OFFSET('HARGA SATUAN'!$C$6,MATCH(B860,'HARGA SATUAN'!$N$7:$N$1492,0),0))</f>
        <v>MCCB 3 Fasa 160 A</v>
      </c>
      <c r="D860" s="139">
        <f ca="1">SUMIFS(RAB!$F$14:$F$54,RAB!$C$14:$C$54,C860)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SATUAN'!$N$7:$N$1492,0),0)),"",OFFSET('HARGA SATUAN'!$C$6,MATCH(B861,'HARGA SATUAN'!$N$7:$N$1492,0),0))</f>
        <v>MCCB 3 Fasa 200 A</v>
      </c>
      <c r="D861" s="139">
        <f ca="1">SUMIFS(RAB!$F$14:$F$54,RAB!$C$14:$C$54,C861)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SATUAN'!$N$7:$N$1492,0),0)),"",OFFSET('HARGA SATUAN'!$C$6,MATCH(B862,'HARGA SATUAN'!$N$7:$N$1492,0),0))</f>
        <v>MCCB 3 Fasa 225 A</v>
      </c>
      <c r="D862" s="139">
        <f ca="1">SUMIFS(RAB!$F$14:$F$54,RAB!$C$14:$C$54,C862)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SATUAN'!$N$7:$N$1492,0),0)),"",OFFSET('HARGA SATUAN'!$C$6,MATCH(B863,'HARGA SATUAN'!$N$7:$N$1492,0),0))</f>
        <v>MCCB 3 Fasa 250 A</v>
      </c>
      <c r="D863" s="139">
        <f ca="1">SUMIFS(RAB!$F$14:$F$54,RAB!$C$14:$C$54,C863)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SATUAN'!$N$7:$N$1492,0),0)),"",OFFSET('HARGA SATUAN'!$C$6,MATCH(B864,'HARGA SATUAN'!$N$7:$N$1492,0),0))</f>
        <v>MCCB 3 Fasa 300 A</v>
      </c>
      <c r="D864" s="139">
        <f ca="1">SUMIFS(RAB!$F$14:$F$54,RAB!$C$14:$C$54,C864)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139">
        <f ca="1">SUMIFS(RAB!$F$14:$F$54,RAB!$C$14:$C$54,C865)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139">
        <f ca="1">SUMIFS(RAB!$F$14:$F$54,RAB!$C$14:$C$54,C866)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SATUAN'!$N$7:$N$1492,0),0)),"",OFFSET('HARGA SATUAN'!$C$6,MATCH(B867,'HARGA SATUAN'!$N$7:$N$1492,0),0))</f>
        <v/>
      </c>
      <c r="D867" s="139">
        <f ca="1">SUMIFS(RAB!$F$14:$F$54,RAB!$C$14:$C$54,C867)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SATUAN'!$N$7:$N$1492,0),0)),"",OFFSET('HARGA SATUAN'!$C$6,MATCH(B868,'HARGA SATUAN'!$N$7:$N$1492,0),0))</f>
        <v/>
      </c>
      <c r="D868" s="139">
        <f ca="1">SUMIFS(RAB!$F$14:$F$54,RAB!$C$14:$C$54,C868)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SATUAN'!$N$7:$N$1492,0),0)),"",OFFSET('HARGA SATUAN'!$C$6,MATCH(B869,'HARGA SATUAN'!$N$7:$N$1492,0),0))</f>
        <v/>
      </c>
      <c r="D869" s="139">
        <f ca="1">SUMIFS(RAB!$F$14:$F$54,RAB!$C$14:$C$54,C869)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SATUAN'!$N$7:$N$1492,0),0)),"",OFFSET('HARGA SATUAN'!$C$6,MATCH(B870,'HARGA SATUAN'!$N$7:$N$1492,0),0))</f>
        <v/>
      </c>
      <c r="D870" s="139">
        <f ca="1">SUMIFS(RAB!$F$14:$F$54,RAB!$C$14:$C$54,C870)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SATUAN'!$N$7:$N$1492,0),0)),"",OFFSET('HARGA SATUAN'!$C$6,MATCH(B871,'HARGA SATUAN'!$N$7:$N$1492,0),0))</f>
        <v/>
      </c>
      <c r="D871" s="139">
        <f ca="1">SUMIFS(RAB!$F$14:$F$54,RAB!$C$14:$C$54,C871)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SATUAN'!$N$7:$N$1492,0),0)),"",OFFSET('HARGA SATUAN'!$C$6,MATCH(B872,'HARGA SATUAN'!$N$7:$N$1492,0),0))</f>
        <v/>
      </c>
      <c r="D872" s="139">
        <f ca="1">SUMIFS(RAB!$F$14:$F$54,RAB!$C$14:$C$54,C872)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SATUAN'!$N$7:$N$1492,0),0)),"",OFFSET('HARGA SATUAN'!$C$6,MATCH(B873,'HARGA SATUAN'!$N$7:$N$1492,0),0))</f>
        <v/>
      </c>
      <c r="D873" s="139">
        <f ca="1">SUMIFS(RAB!$F$14:$F$54,RAB!$C$14:$C$54,C873)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SATUAN'!$N$7:$N$1492,0),0)),"",OFFSET('HARGA SATUAN'!$C$6,MATCH(B874,'HARGA SATUAN'!$N$7:$N$1492,0),0))</f>
        <v/>
      </c>
      <c r="D874" s="139">
        <f ca="1">SUMIFS(RAB!$F$14:$F$54,RAB!$C$14:$C$54,C874)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SATUAN'!$N$7:$N$1492,0),0)),"",OFFSET('HARGA SATUAN'!$C$6,MATCH(B875,'HARGA SATUAN'!$N$7:$N$1492,0),0))</f>
        <v/>
      </c>
      <c r="D875" s="139">
        <f ca="1">SUMIFS(RAB!$F$14:$F$54,RAB!$C$14:$C$54,C875)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SATUAN'!$N$7:$N$1492,0),0)),"",OFFSET('HARGA SATUAN'!$C$6,MATCH(B876,'HARGA SATUAN'!$N$7:$N$1492,0),0))</f>
        <v/>
      </c>
      <c r="D876" s="139">
        <f ca="1">SUMIFS(RAB!$F$14:$F$54,RAB!$C$14:$C$54,C876)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SATUAN'!$N$7:$N$1492,0),0)),"",OFFSET('HARGA SATUAN'!$C$6,MATCH(B877,'HARGA SATUAN'!$N$7:$N$1492,0),0))</f>
        <v/>
      </c>
      <c r="D877" s="139">
        <f ca="1">SUMIFS(RAB!$F$14:$F$54,RAB!$C$14:$C$54,C877)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SATUAN'!$N$7:$N$1492,0),0)),"",OFFSET('HARGA SATUAN'!$C$6,MATCH(B878,'HARGA SATUAN'!$N$7:$N$1492,0),0))</f>
        <v/>
      </c>
      <c r="D878" s="139">
        <f ca="1">SUMIFS(RAB!$F$14:$F$54,RAB!$C$14:$C$54,C878)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SATUAN'!$N$7:$N$1492,0),0)),"",OFFSET('HARGA SATUAN'!$C$6,MATCH(B879,'HARGA SATUAN'!$N$7:$N$1492,0),0))</f>
        <v/>
      </c>
      <c r="D879" s="139">
        <f ca="1">SUMIFS(RAB!$F$14:$F$54,RAB!$C$14:$C$54,C879)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SATUAN'!$N$7:$N$1492,0),0)),"",OFFSET('HARGA SATUAN'!$C$6,MATCH(B880,'HARGA SATUAN'!$N$7:$N$1492,0),0))</f>
        <v/>
      </c>
      <c r="D880" s="139">
        <f ca="1">SUMIFS(RAB!$F$14:$F$54,RAB!$C$14:$C$54,C880)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SATUAN'!$N$7:$N$1492,0),0)),"",OFFSET('HARGA SATUAN'!$C$6,MATCH(B881,'HARGA SATUAN'!$N$7:$N$1492,0),0))</f>
        <v/>
      </c>
      <c r="D881" s="139">
        <f ca="1">SUMIFS(RAB!$F$14:$F$54,RAB!$C$14:$C$54,C881)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SATUAN'!$N$7:$N$1492,0),0)),"",OFFSET('HARGA SATUAN'!$C$6,MATCH(B882,'HARGA SATUAN'!$N$7:$N$1492,0),0))</f>
        <v/>
      </c>
      <c r="D882" s="139">
        <f ca="1">SUMIFS(RAB!$F$14:$F$54,RAB!$C$14:$C$54,C882)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SATUAN'!$N$7:$N$1492,0),0)),"",OFFSET('HARGA SATUAN'!$C$6,MATCH(B883,'HARGA SATUAN'!$N$7:$N$1492,0),0))</f>
        <v/>
      </c>
      <c r="D883" s="139">
        <f ca="1">SUMIFS(RAB!$F$14:$F$54,RAB!$C$14:$C$54,C883)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SATUAN'!$N$7:$N$1492,0),0)),"",OFFSET('HARGA SATUAN'!$C$6,MATCH(B884,'HARGA SATUAN'!$N$7:$N$1492,0),0))</f>
        <v/>
      </c>
      <c r="D884" s="139">
        <f ca="1">SUMIFS(RAB!$F$14:$F$54,RAB!$C$14:$C$54,C884)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SATUAN'!$N$7:$N$1492,0),0)),"",OFFSET('HARGA SATUAN'!$C$6,MATCH(B885,'HARGA SATUAN'!$N$7:$N$1492,0),0))</f>
        <v/>
      </c>
      <c r="D885" s="139">
        <f ca="1">SUMIFS(RAB!$F$14:$F$54,RAB!$C$14:$C$54,C885)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SATUAN'!$N$7:$N$1492,0),0)),"",OFFSET('HARGA SATUAN'!$C$6,MATCH(B886,'HARGA SATUAN'!$N$7:$N$1492,0),0))</f>
        <v/>
      </c>
      <c r="D886" s="139">
        <f ca="1">SUMIFS(RAB!$F$14:$F$54,RAB!$C$14:$C$54,C886)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SATUAN'!$N$7:$N$1492,0),0)),"",OFFSET('HARGA SATUAN'!$C$6,MATCH(B887,'HARGA SATUAN'!$N$7:$N$1492,0),0))</f>
        <v/>
      </c>
      <c r="D887" s="139">
        <f ca="1">SUMIFS(RAB!$F$14:$F$54,RAB!$C$14:$C$54,C887)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SATUAN'!$N$7:$N$1492,0),0)),"",OFFSET('HARGA SATUAN'!$C$6,MATCH(B888,'HARGA SATUAN'!$N$7:$N$1492,0),0))</f>
        <v/>
      </c>
      <c r="D888" s="139">
        <f ca="1">SUMIFS(RAB!$F$14:$F$54,RAB!$C$14:$C$54,C888)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SATUAN'!$N$7:$N$1492,0),0)),"",OFFSET('HARGA SATUAN'!$C$6,MATCH(B889,'HARGA SATUAN'!$N$7:$N$1492,0),0))</f>
        <v/>
      </c>
      <c r="D889" s="139">
        <f ca="1">SUMIFS(RAB!$F$14:$F$54,RAB!$C$14:$C$54,C889)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SATUAN'!$N$7:$N$1492,0),0)),"",OFFSET('HARGA SATUAN'!$C$6,MATCH(B890,'HARGA SATUAN'!$N$7:$N$1492,0),0))</f>
        <v/>
      </c>
      <c r="D890" s="139">
        <f ca="1">SUMIFS(RAB!$F$14:$F$54,RAB!$C$14:$C$54,C890)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SATUAN'!$N$7:$N$1492,0),0)),"",OFFSET('HARGA SATUAN'!$C$6,MATCH(B891,'HARGA SATUAN'!$N$7:$N$1492,0),0))</f>
        <v/>
      </c>
      <c r="D891" s="139">
        <f ca="1">SUMIFS(RAB!$F$14:$F$54,RAB!$C$14:$C$54,C891)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SATUAN'!$N$7:$N$1492,0),0)),"",OFFSET('HARGA SATUAN'!$C$6,MATCH(B892,'HARGA SATUAN'!$N$7:$N$1492,0),0))</f>
        <v/>
      </c>
      <c r="D892" s="139">
        <f ca="1">SUMIFS(RAB!$F$14:$F$54,RAB!$C$14:$C$54,C892)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SATUAN'!$N$7:$N$1492,0),0)),"",OFFSET('HARGA SATUAN'!$C$6,MATCH(B893,'HARGA SATUAN'!$N$7:$N$1492,0),0))</f>
        <v/>
      </c>
      <c r="D893" s="139">
        <f ca="1">SUMIFS(RAB!$F$14:$F$54,RAB!$C$14:$C$54,C893)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SATUAN'!$N$7:$N$1492,0),0)),"",OFFSET('HARGA SATUAN'!$C$6,MATCH(B894,'HARGA SATUAN'!$N$7:$N$1492,0),0))</f>
        <v/>
      </c>
      <c r="D894" s="139">
        <f ca="1">SUMIFS(RAB!$F$14:$F$54,RAB!$C$14:$C$54,C894)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SATUAN'!$N$7:$N$1492,0),0)),"",OFFSET('HARGA SATUAN'!$C$6,MATCH(B895,'HARGA SATUAN'!$N$7:$N$1492,0),0))</f>
        <v/>
      </c>
      <c r="D895" s="139">
        <f ca="1">SUMIFS(RAB!$F$14:$F$54,RAB!$C$14:$C$54,C895)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SATUAN'!$N$7:$N$1492,0),0)),"",OFFSET('HARGA SATUAN'!$C$6,MATCH(B896,'HARGA SATUAN'!$N$7:$N$1492,0),0))</f>
        <v/>
      </c>
      <c r="D896" s="139">
        <f ca="1">SUMIFS(RAB!$F$14:$F$54,RAB!$C$14:$C$54,C896)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SATUAN'!$N$7:$N$1492,0),0)),"",OFFSET('HARGA SATUAN'!$C$6,MATCH(B897,'HARGA SATUAN'!$N$7:$N$1492,0),0))</f>
        <v/>
      </c>
      <c r="D897" s="139">
        <f ca="1">SUMIFS(RAB!$F$14:$F$54,RAB!$C$14:$C$54,C897)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SATUAN'!$N$7:$N$1492,0),0)),"",OFFSET('HARGA SATUAN'!$C$6,MATCH(B898,'HARGA SATUAN'!$N$7:$N$1492,0),0))</f>
        <v/>
      </c>
      <c r="D898" s="139">
        <f ca="1">SUMIFS(RAB!$F$14:$F$54,RAB!$C$14:$C$54,C898)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SATUAN'!$N$7:$N$1492,0),0)),"",OFFSET('HARGA SATUAN'!$C$6,MATCH(B899,'HARGA SATUAN'!$N$7:$N$1492,0),0))</f>
        <v/>
      </c>
      <c r="D899" s="139">
        <f ca="1">SUMIFS(RAB!$F$14:$F$54,RAB!$C$14:$C$54,C899)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SATUAN'!$N$7:$N$1492,0),0)),"",OFFSET('HARGA SATUAN'!$C$6,MATCH(B900,'HARGA SATUAN'!$N$7:$N$1492,0),0))</f>
        <v/>
      </c>
      <c r="D900" s="139">
        <f ca="1">SUMIFS(RAB!$F$14:$F$54,RAB!$C$14:$C$54,C900)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SATUAN'!$N$7:$N$1492,0),0)),"",OFFSET('HARGA SATUAN'!$C$6,MATCH(B901,'HARGA SATUAN'!$N$7:$N$1492,0),0))</f>
        <v/>
      </c>
      <c r="D901" s="139">
        <f ca="1">SUMIFS(RAB!$F$14:$F$54,RAB!$C$14:$C$54,C901)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SATUAN'!$N$7:$N$1492,0),0)),"",OFFSET('HARGA SATUAN'!$C$6,MATCH(B902,'HARGA SATUAN'!$N$7:$N$1492,0),0))</f>
        <v/>
      </c>
      <c r="D902" s="139">
        <f ca="1">SUMIFS(RAB!$F$14:$F$54,RAB!$C$14:$C$54,C902)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SATUAN'!$N$7:$N$1492,0),0)),"",OFFSET('HARGA SATUAN'!$C$6,MATCH(B903,'HARGA SATUAN'!$N$7:$N$1492,0),0))</f>
        <v/>
      </c>
      <c r="D903" s="139">
        <f ca="1">SUMIFS(RAB!$F$14:$F$54,RAB!$C$14:$C$54,C903)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SATUAN'!$N$7:$N$1492,0),0)),"",OFFSET('HARGA SATUAN'!$C$6,MATCH(B904,'HARGA SATUAN'!$N$7:$N$1492,0),0))</f>
        <v/>
      </c>
      <c r="D904" s="139">
        <f ca="1">SUMIFS(RAB!$F$14:$F$54,RAB!$C$14:$C$54,C904)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SATUAN'!$N$7:$N$1492,0),0)),"",OFFSET('HARGA SATUAN'!$C$6,MATCH(B905,'HARGA SATUAN'!$N$7:$N$1492,0),0))</f>
        <v/>
      </c>
      <c r="D905" s="139">
        <f ca="1">SUMIFS(RAB!$F$14:$F$54,RAB!$C$14:$C$54,C905)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SATUAN'!$N$7:$N$1492,0),0)),"",OFFSET('HARGA SATUAN'!$C$6,MATCH(B906,'HARGA SATUAN'!$N$7:$N$1492,0),0))</f>
        <v/>
      </c>
      <c r="D906" s="139">
        <f ca="1">SUMIFS(RAB!$F$14:$F$54,RAB!$C$14:$C$54,C906)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SATUAN'!$N$7:$N$1492,0),0)),"",OFFSET('HARGA SATUAN'!$C$6,MATCH(B907,'HARGA SATUAN'!$N$7:$N$1492,0),0))</f>
        <v/>
      </c>
      <c r="D907" s="139">
        <f ca="1">SUMIFS(RAB!$F$14:$F$54,RAB!$C$14:$C$54,C907)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SATUAN'!$N$7:$N$1492,0),0)),"",OFFSET('HARGA SATUAN'!$C$6,MATCH(B908,'HARGA SATUAN'!$N$7:$N$1492,0),0))</f>
        <v/>
      </c>
      <c r="D908" s="139">
        <f ca="1">SUMIFS(RAB!$F$14:$F$54,RAB!$C$14:$C$54,C908)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SATUAN'!$N$7:$N$1492,0),0)),"",OFFSET('HARGA SATUAN'!$C$6,MATCH(B909,'HARGA SATUAN'!$N$7:$N$1492,0),0))</f>
        <v/>
      </c>
      <c r="D909" s="139">
        <f ca="1">SUMIFS(RAB!$F$14:$F$54,RAB!$C$14:$C$54,C909)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SATUAN'!$N$7:$N$1492,0),0)),"",OFFSET('HARGA SATUAN'!$C$6,MATCH(B910,'HARGA SATUAN'!$N$7:$N$1492,0),0))</f>
        <v/>
      </c>
      <c r="D910" s="139">
        <f ca="1">SUMIFS(RAB!$F$14:$F$54,RAB!$C$14:$C$54,C910)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SATUAN'!$N$7:$N$1492,0),0)),"",OFFSET('HARGA SATUAN'!$C$6,MATCH(B911,'HARGA SATUAN'!$N$7:$N$1492,0),0))</f>
        <v/>
      </c>
      <c r="D911" s="139">
        <f ca="1">SUMIFS(RAB!$F$14:$F$54,RAB!$C$14:$C$54,C911)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SATUAN'!$N$7:$N$1492,0),0)),"",OFFSET('HARGA SATUAN'!$C$6,MATCH(B912,'HARGA SATUAN'!$N$7:$N$1492,0),0))</f>
        <v/>
      </c>
      <c r="D912" s="139">
        <f ca="1">SUMIFS(RAB!$F$14:$F$54,RAB!$C$14:$C$54,C912)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SATUAN'!$N$7:$N$1492,0),0)),"",OFFSET('HARGA SATUAN'!$C$6,MATCH(B913,'HARGA SATUAN'!$N$7:$N$1492,0),0))</f>
        <v/>
      </c>
      <c r="D913" s="139">
        <f ca="1">SUMIFS(RAB!$F$14:$F$54,RAB!$C$14:$C$54,C913)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SATUAN'!$N$7:$N$1492,0),0)),"",OFFSET('HARGA SATUAN'!$C$6,MATCH(B914,'HARGA SATUAN'!$N$7:$N$1492,0),0))</f>
        <v/>
      </c>
      <c r="D914" s="139">
        <f ca="1">SUMIFS(RAB!$F$14:$F$54,RAB!$C$14:$C$54,C914)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SATUAN'!$N$7:$N$1492,0),0)),"",OFFSET('HARGA SATUAN'!$C$6,MATCH(B915,'HARGA SATUAN'!$N$7:$N$1492,0),0))</f>
        <v/>
      </c>
      <c r="D915" s="139">
        <f ca="1">SUMIFS(RAB!$F$14:$F$54,RAB!$C$14:$C$54,C915)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SATUAN'!$N$7:$N$1492,0),0)),"",OFFSET('HARGA SATUAN'!$C$6,MATCH(B916,'HARGA SATUAN'!$N$7:$N$1492,0),0))</f>
        <v/>
      </c>
      <c r="D916" s="139">
        <f ca="1">SUMIFS(RAB!$F$14:$F$54,RAB!$C$14:$C$54,C916)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SATUAN'!$N$7:$N$1492,0),0)),"",OFFSET('HARGA SATUAN'!$C$6,MATCH(B917,'HARGA SATUAN'!$N$7:$N$1492,0),0))</f>
        <v/>
      </c>
      <c r="D917" s="139">
        <f ca="1">SUMIFS(RAB!$F$14:$F$54,RAB!$C$14:$C$54,C917)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SATUAN'!$N$7:$N$1492,0),0)),"",OFFSET('HARGA SATUAN'!$C$6,MATCH(B918,'HARGA SATUAN'!$N$7:$N$1492,0),0))</f>
        <v/>
      </c>
      <c r="D918" s="139">
        <f ca="1">SUMIFS(RAB!$F$14:$F$54,RAB!$C$14:$C$54,C918)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SATUAN'!$N$7:$N$1492,0),0)),"",OFFSET('HARGA SATUAN'!$C$6,MATCH(B919,'HARGA SATUAN'!$N$7:$N$1492,0),0))</f>
        <v/>
      </c>
      <c r="D919" s="139">
        <f ca="1">SUMIFS(RAB!$F$14:$F$54,RAB!$C$14:$C$54,C919)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SATUAN'!$N$7:$N$1492,0),0)),"",OFFSET('HARGA SATUAN'!$C$6,MATCH(B920,'HARGA SATUAN'!$N$7:$N$1492,0),0))</f>
        <v/>
      </c>
      <c r="D920" s="139">
        <f ca="1">SUMIFS(RAB!$F$14:$F$54,RAB!$C$14:$C$54,C920)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SATUAN'!$N$7:$N$1492,0),0)),"",OFFSET('HARGA SATUAN'!$C$6,MATCH(B921,'HARGA SATUAN'!$N$7:$N$1492,0),0))</f>
        <v/>
      </c>
      <c r="D921" s="139">
        <f ca="1">SUMIFS(RAB!$F$14:$F$54,RAB!$C$14:$C$54,C921)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SATUAN'!$N$7:$N$1492,0),0)),"",OFFSET('HARGA SATUAN'!$C$6,MATCH(B922,'HARGA SATUAN'!$N$7:$N$1492,0),0))</f>
        <v/>
      </c>
      <c r="D922" s="139">
        <f ca="1">SUMIFS(RAB!$F$14:$F$54,RAB!$C$14:$C$54,C922)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SATUAN'!$N$7:$N$1492,0),0)),"",OFFSET('HARGA SATUAN'!$C$6,MATCH(B923,'HARGA SATUAN'!$N$7:$N$1492,0),0))</f>
        <v/>
      </c>
      <c r="D923" s="139">
        <f ca="1">SUMIFS(RAB!$F$14:$F$54,RAB!$C$14:$C$54,C923)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SATUAN'!$N$7:$N$1492,0),0)),"",OFFSET('HARGA SATUAN'!$C$6,MATCH(B924,'HARGA SATUAN'!$N$7:$N$1492,0),0))</f>
        <v/>
      </c>
      <c r="D924" s="139">
        <f ca="1">SUMIFS(RAB!$F$14:$F$54,RAB!$C$14:$C$54,C924)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SATUAN'!$N$7:$N$1492,0),0)),"",OFFSET('HARGA SATUAN'!$C$6,MATCH(B925,'HARGA SATUAN'!$N$7:$N$1492,0),0))</f>
        <v/>
      </c>
      <c r="D925" s="139">
        <f ca="1">SUMIFS(RAB!$F$14:$F$54,RAB!$C$14:$C$54,C925)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SATUAN'!$N$7:$N$1492,0),0)),"",OFFSET('HARGA SATUAN'!$C$6,MATCH(B926,'HARGA SATUAN'!$N$7:$N$1492,0),0))</f>
        <v/>
      </c>
      <c r="D926" s="139">
        <f ca="1">SUMIFS(RAB!$F$14:$F$54,RAB!$C$14:$C$54,C926)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SATUAN'!$N$7:$N$1492,0),0)),"",OFFSET('HARGA SATUAN'!$C$6,MATCH(B927,'HARGA SATUAN'!$N$7:$N$1492,0),0))</f>
        <v/>
      </c>
      <c r="D927" s="139">
        <f ca="1">SUMIFS(RAB!$F$14:$F$54,RAB!$C$14:$C$54,C927)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SATUAN'!$N$7:$N$1492,0),0)),"",OFFSET('HARGA SATUAN'!$C$6,MATCH(B928,'HARGA SATUAN'!$N$7:$N$1492,0),0))</f>
        <v/>
      </c>
      <c r="D928" s="139">
        <f ca="1">SUMIFS(RAB!$F$14:$F$54,RAB!$C$14:$C$54,C928)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SATUAN'!$N$7:$N$1492,0),0)),"",OFFSET('HARGA SATUAN'!$C$6,MATCH(B929,'HARGA SATUAN'!$N$7:$N$1492,0),0))</f>
        <v/>
      </c>
      <c r="D929" s="139">
        <f ca="1">SUMIFS(RAB!$F$14:$F$54,RAB!$C$14:$C$54,C929)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SATUAN'!$N$7:$N$1492,0),0)),"",OFFSET('HARGA SATUAN'!$C$6,MATCH(B930,'HARGA SATUAN'!$N$7:$N$1492,0),0))</f>
        <v/>
      </c>
      <c r="D930" s="139">
        <f ca="1">SUMIFS(RAB!$F$14:$F$54,RAB!$C$14:$C$54,C930)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SATUAN'!$N$7:$N$1492,0),0)),"",OFFSET('HARGA SATUAN'!$C$6,MATCH(B931,'HARGA SATUAN'!$N$7:$N$1492,0),0))</f>
        <v/>
      </c>
      <c r="D931" s="139">
        <f ca="1">SUMIFS(RAB!$F$14:$F$54,RAB!$C$14:$C$54,C931)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SATUAN'!$N$7:$N$1492,0),0)),"",OFFSET('HARGA SATUAN'!$C$6,MATCH(B932,'HARGA SATUAN'!$N$7:$N$1492,0),0))</f>
        <v/>
      </c>
      <c r="D932" s="139">
        <f ca="1">SUMIFS(RAB!$F$14:$F$54,RAB!$C$14:$C$54,C932)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SATUAN'!$N$7:$N$1492,0),0)),"",OFFSET('HARGA SATUAN'!$C$6,MATCH(B933,'HARGA SATUAN'!$N$7:$N$1492,0),0))</f>
        <v/>
      </c>
      <c r="D933" s="139">
        <f ca="1">SUMIFS(RAB!$F$14:$F$54,RAB!$C$14:$C$54,C933)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SATUAN'!$N$7:$N$1492,0),0)),"",OFFSET('HARGA SATUAN'!$C$6,MATCH(B934,'HARGA SATUAN'!$N$7:$N$1492,0),0))</f>
        <v/>
      </c>
      <c r="D934" s="139">
        <f ca="1">SUMIFS(RAB!$F$14:$F$54,RAB!$C$14:$C$54,C934)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SATUAN'!$N$7:$N$1492,0),0)),"",OFFSET('HARGA SATUAN'!$C$6,MATCH(B935,'HARGA SATUAN'!$N$7:$N$1492,0),0))</f>
        <v/>
      </c>
      <c r="D935" s="139">
        <f ca="1">SUMIFS(RAB!$F$14:$F$54,RAB!$C$14:$C$54,C935)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SATUAN'!$N$7:$N$1492,0),0)),"",OFFSET('HARGA SATUAN'!$C$6,MATCH(B936,'HARGA SATUAN'!$N$7:$N$1492,0),0))</f>
        <v/>
      </c>
      <c r="D936" s="139">
        <f ca="1">SUMIFS(RAB!$F$14:$F$54,RAB!$C$14:$C$54,C936)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SATUAN'!$N$7:$N$1492,0),0)),"",OFFSET('HARGA SATUAN'!$C$6,MATCH(B937,'HARGA SATUAN'!$N$7:$N$1492,0),0))</f>
        <v/>
      </c>
      <c r="D937" s="139">
        <f ca="1">SUMIFS(RAB!$F$14:$F$54,RAB!$C$14:$C$54,C937)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SATUAN'!$N$7:$N$1492,0),0)),"",OFFSET('HARGA SATUAN'!$C$6,MATCH(B938,'HARGA SATUAN'!$N$7:$N$1492,0),0))</f>
        <v/>
      </c>
      <c r="D938" s="139">
        <f ca="1">SUMIFS(RAB!$F$14:$F$54,RAB!$C$14:$C$54,C938)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SATUAN'!$N$7:$N$1492,0),0)),"",OFFSET('HARGA SATUAN'!$C$6,MATCH(B939,'HARGA SATUAN'!$N$7:$N$1492,0),0))</f>
        <v/>
      </c>
      <c r="D939" s="139">
        <f ca="1">SUMIFS(RAB!$F$14:$F$54,RAB!$C$14:$C$54,C939)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SATUAN'!$N$7:$N$1492,0),0)),"",OFFSET('HARGA SATUAN'!$C$6,MATCH(B940,'HARGA SATUAN'!$N$7:$N$1492,0),0))</f>
        <v/>
      </c>
      <c r="D940" s="139">
        <f ca="1">SUMIFS(RAB!$F$14:$F$54,RAB!$C$14:$C$54,C940)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SATUAN'!$N$7:$N$1492,0),0)),"",OFFSET('HARGA SATUAN'!$C$6,MATCH(B941,'HARGA SATUAN'!$N$7:$N$1492,0),0))</f>
        <v/>
      </c>
      <c r="D941" s="139">
        <f ca="1">SUMIFS(RAB!$F$14:$F$54,RAB!$C$14:$C$54,C941)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SATUAN'!$N$7:$N$1492,0),0)),"",OFFSET('HARGA SATUAN'!$C$6,MATCH(B942,'HARGA SATUAN'!$N$7:$N$1492,0),0))</f>
        <v/>
      </c>
      <c r="D942" s="139">
        <f ca="1">SUMIFS(RAB!$F$14:$F$54,RAB!$C$14:$C$54,C942)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SATUAN'!$N$7:$N$1492,0),0)),"",OFFSET('HARGA SATUAN'!$C$6,MATCH(B943,'HARGA SATUAN'!$N$7:$N$1492,0),0))</f>
        <v/>
      </c>
      <c r="D943" s="139">
        <f ca="1">SUMIFS(RAB!$F$14:$F$54,RAB!$C$14:$C$54,C943)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SATUAN'!$N$7:$N$1492,0),0)),"",OFFSET('HARGA SATUAN'!$C$6,MATCH(B944,'HARGA SATUAN'!$N$7:$N$1492,0),0))</f>
        <v/>
      </c>
      <c r="D944" s="139">
        <f ca="1">SUMIFS(RAB!$F$14:$F$54,RAB!$C$14:$C$54,C944)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SATUAN'!$N$7:$N$1492,0),0)),"",OFFSET('HARGA SATUAN'!$C$6,MATCH(B945,'HARGA SATUAN'!$N$7:$N$1492,0),0))</f>
        <v/>
      </c>
      <c r="D945" s="139">
        <f ca="1">SUMIFS(RAB!$F$14:$F$54,RAB!$C$14:$C$54,C945)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SATUAN'!$N$7:$N$1492,0),0)),"",OFFSET('HARGA SATUAN'!$C$6,MATCH(B946,'HARGA SATUAN'!$N$7:$N$1492,0),0))</f>
        <v/>
      </c>
      <c r="D946" s="139">
        <f ca="1">SUMIFS(RAB!$F$14:$F$54,RAB!$C$14:$C$54,C946)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SATUAN'!$N$7:$N$1492,0),0)),"",OFFSET('HARGA SATUAN'!$C$6,MATCH(B947,'HARGA SATUAN'!$N$7:$N$1492,0),0))</f>
        <v/>
      </c>
      <c r="D947" s="139">
        <f ca="1">SUMIFS(RAB!$F$14:$F$54,RAB!$C$14:$C$54,C947)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SATUAN'!$N$7:$N$1492,0),0)),"",OFFSET('HARGA SATUAN'!$C$6,MATCH(B948,'HARGA SATUAN'!$N$7:$N$1492,0),0))</f>
        <v/>
      </c>
      <c r="D948" s="139">
        <f ca="1">SUMIFS(RAB!$F$14:$F$54,RAB!$C$14:$C$54,C948)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SATUAN'!$N$7:$N$1492,0),0)),"",OFFSET('HARGA SATUAN'!$C$6,MATCH(B949,'HARGA SATUAN'!$N$7:$N$1492,0),0))</f>
        <v/>
      </c>
      <c r="D949" s="139">
        <f ca="1">SUMIFS(RAB!$F$14:$F$54,RAB!$C$14:$C$54,C949)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SATUAN'!$N$7:$N$1492,0),0)),"",OFFSET('HARGA SATUAN'!$C$6,MATCH(B950,'HARGA SATUAN'!$N$7:$N$1492,0),0))</f>
        <v/>
      </c>
      <c r="D950" s="139">
        <f ca="1">SUMIFS(RAB!$F$14:$F$54,RAB!$C$14:$C$54,C950)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SATUAN'!$N$7:$N$1492,0),0)),"",OFFSET('HARGA SATUAN'!$C$6,MATCH(B951,'HARGA SATUAN'!$N$7:$N$1492,0),0))</f>
        <v/>
      </c>
      <c r="D951" s="139">
        <f ca="1">SUMIFS(RAB!$F$14:$F$54,RAB!$C$14:$C$54,C951)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SATUAN'!$N$7:$N$1492,0),0)),"",OFFSET('HARGA SATUAN'!$C$6,MATCH(B952,'HARGA SATUAN'!$N$7:$N$1492,0),0))</f>
        <v/>
      </c>
      <c r="D952" s="139">
        <f ca="1">SUMIFS(RAB!$F$14:$F$54,RAB!$C$14:$C$54,C952)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SATUAN'!$N$7:$N$1492,0),0)),"",OFFSET('HARGA SATUAN'!$C$6,MATCH(B953,'HARGA SATUAN'!$N$7:$N$1492,0),0))</f>
        <v/>
      </c>
      <c r="D953" s="139">
        <f ca="1">SUMIFS(RAB!$F$14:$F$54,RAB!$C$14:$C$54,C953)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SATUAN'!$N$7:$N$1492,0),0)),"",OFFSET('HARGA SATUAN'!$C$6,MATCH(B954,'HARGA SATUAN'!$N$7:$N$1492,0),0))</f>
        <v/>
      </c>
      <c r="D954" s="139">
        <f ca="1">SUMIFS(RAB!$F$14:$F$54,RAB!$C$14:$C$54,C954)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SATUAN'!$N$7:$N$1492,0),0)),"",OFFSET('HARGA SATUAN'!$C$6,MATCH(B955,'HARGA SATUAN'!$N$7:$N$1492,0),0))</f>
        <v/>
      </c>
      <c r="D955" s="139">
        <f ca="1">SUMIFS(RAB!$F$14:$F$54,RAB!$C$14:$C$54,C955)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SATUAN'!$N$7:$N$1492,0),0)),"",OFFSET('HARGA SATUAN'!$C$6,MATCH(B956,'HARGA SATUAN'!$N$7:$N$1492,0),0))</f>
        <v/>
      </c>
      <c r="D956" s="139">
        <f ca="1">SUMIFS(RAB!$F$14:$F$54,RAB!$C$14:$C$54,C956)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SATUAN'!$N$7:$N$1492,0),0)),"",OFFSET('HARGA SATUAN'!$C$6,MATCH(B957,'HARGA SATUAN'!$N$7:$N$1492,0),0))</f>
        <v/>
      </c>
      <c r="D957" s="139">
        <f ca="1">SUMIFS(RAB!$F$14:$F$54,RAB!$C$14:$C$54,C957)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SATUAN'!$N$7:$N$1492,0),0)),"",OFFSET('HARGA SATUAN'!$C$6,MATCH(B958,'HARGA SATUAN'!$N$7:$N$1492,0),0))</f>
        <v/>
      </c>
      <c r="D958" s="139">
        <f ca="1">SUMIFS(RAB!$F$14:$F$54,RAB!$C$14:$C$54,C958)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SATUAN'!$N$7:$N$1492,0),0)),"",OFFSET('HARGA SATUAN'!$C$6,MATCH(B959,'HARGA SATUAN'!$N$7:$N$1492,0),0))</f>
        <v/>
      </c>
      <c r="D959" s="139">
        <f ca="1">SUMIFS(RAB!$F$14:$F$54,RAB!$C$14:$C$54,C959)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SATUAN'!$N$7:$N$1492,0),0)),"",OFFSET('HARGA SATUAN'!$C$6,MATCH(B960,'HARGA SATUAN'!$N$7:$N$1492,0),0))</f>
        <v/>
      </c>
      <c r="D960" s="139">
        <f ca="1">SUMIFS(RAB!$F$14:$F$54,RAB!$C$14:$C$54,C960)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SATUAN'!$N$7:$N$1492,0),0)),"",OFFSET('HARGA SATUAN'!$C$6,MATCH(B961,'HARGA SATUAN'!$N$7:$N$1492,0),0))</f>
        <v/>
      </c>
      <c r="D961" s="139">
        <f ca="1">SUMIFS(RAB!$F$14:$F$54,RAB!$C$14:$C$54,C961)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SATUAN'!$N$7:$N$1492,0),0)),"",OFFSET('HARGA SATUAN'!$C$6,MATCH(B962,'HARGA SATUAN'!$N$7:$N$1492,0),0))</f>
        <v/>
      </c>
      <c r="D962" s="139">
        <f ca="1">SUMIFS(RAB!$F$14:$F$54,RAB!$C$14:$C$54,C962)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SATUAN'!$N$7:$N$1492,0),0)),"",OFFSET('HARGA SATUAN'!$C$6,MATCH(B963,'HARGA SATUAN'!$N$7:$N$1492,0),0))</f>
        <v/>
      </c>
      <c r="D963" s="139">
        <f ca="1">SUMIFS(RAB!$F$14:$F$54,RAB!$C$14:$C$54,C963)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SATUAN'!$N$7:$N$1492,0),0)),"",OFFSET('HARGA SATUAN'!$C$6,MATCH(B964,'HARGA SATUAN'!$N$7:$N$1492,0),0))</f>
        <v/>
      </c>
      <c r="D964" s="139">
        <f ca="1">SUMIFS(RAB!$F$14:$F$54,RAB!$C$14:$C$54,C964)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SATUAN'!$N$7:$N$1492,0),0)),"",OFFSET('HARGA SATUAN'!$C$6,MATCH(B965,'HARGA SATUAN'!$N$7:$N$1492,0),0))</f>
        <v/>
      </c>
      <c r="D965" s="139">
        <f ca="1">SUMIFS(RAB!$F$14:$F$54,RAB!$C$14:$C$54,C965)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SATUAN'!$N$7:$N$1492,0),0)),"",OFFSET('HARGA SATUAN'!$C$6,MATCH(B966,'HARGA SATUAN'!$N$7:$N$1492,0),0))</f>
        <v/>
      </c>
      <c r="D966" s="139">
        <f ca="1">SUMIFS(RAB!$F$14:$F$54,RAB!$C$14:$C$54,C966)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SATUAN'!$N$7:$N$1492,0),0)),"",OFFSET('HARGA SATUAN'!$C$6,MATCH(B967,'HARGA SATUAN'!$N$7:$N$1492,0),0))</f>
        <v/>
      </c>
      <c r="D967" s="139">
        <f ca="1">SUMIFS(RAB!$F$14:$F$54,RAB!$C$14:$C$54,C967)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SATUAN'!$N$7:$N$1492,0),0)),"",OFFSET('HARGA SATUAN'!$C$6,MATCH(B968,'HARGA SATUAN'!$N$7:$N$1492,0),0))</f>
        <v/>
      </c>
      <c r="D968" s="139">
        <f ca="1">SUMIFS(RAB!$F$14:$F$54,RAB!$C$14:$C$54,C968)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SATUAN'!$N$7:$N$1492,0),0)),"",OFFSET('HARGA SATUAN'!$C$6,MATCH(B969,'HARGA SATUAN'!$N$7:$N$1492,0),0))</f>
        <v/>
      </c>
      <c r="D969" s="139">
        <f ca="1">SUMIFS(RAB!$F$14:$F$54,RAB!$C$14:$C$54,C969)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SATUAN'!$N$7:$N$1492,0),0)),"",OFFSET('HARGA SATUAN'!$C$6,MATCH(B970,'HARGA SATUAN'!$N$7:$N$1492,0),0))</f>
        <v/>
      </c>
      <c r="D970" s="139">
        <f ca="1">SUMIFS(RAB!$F$14:$F$54,RAB!$C$14:$C$54,C970)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SATUAN'!$N$7:$N$1492,0),0)),"",OFFSET('HARGA SATUAN'!$C$6,MATCH(B971,'HARGA SATUAN'!$N$7:$N$1492,0),0))</f>
        <v/>
      </c>
      <c r="D971" s="139">
        <f ca="1">SUMIFS(RAB!$F$14:$F$54,RAB!$C$14:$C$54,C971)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SATUAN'!$N$7:$N$1492,0),0)),"",OFFSET('HARGA SATUAN'!$C$6,MATCH(B972,'HARGA SATUAN'!$N$7:$N$1492,0),0))</f>
        <v/>
      </c>
      <c r="D972" s="139">
        <f ca="1">SUMIFS(RAB!$F$14:$F$54,RAB!$C$14:$C$54,C972)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SATUAN'!$N$7:$N$1492,0),0)),"",OFFSET('HARGA SATUAN'!$C$6,MATCH(B973,'HARGA SATUAN'!$N$7:$N$1492,0),0))</f>
        <v/>
      </c>
      <c r="D973" s="139">
        <f ca="1">SUMIFS(RAB!$F$14:$F$54,RAB!$C$14:$C$54,C973)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SATUAN'!$N$7:$N$1492,0),0)),"",OFFSET('HARGA SATUAN'!$C$6,MATCH(B974,'HARGA SATUAN'!$N$7:$N$1492,0),0))</f>
        <v/>
      </c>
      <c r="D974" s="139">
        <f ca="1">SUMIFS(RAB!$F$14:$F$54,RAB!$C$14:$C$54,C974)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SATUAN'!$N$7:$N$1492,0),0)),"",OFFSET('HARGA SATUAN'!$C$6,MATCH(B975,'HARGA SATUAN'!$N$7:$N$1492,0),0))</f>
        <v/>
      </c>
      <c r="D975" s="139">
        <f ca="1">SUMIFS(RAB!$F$14:$F$54,RAB!$C$14:$C$54,C975)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SATUAN'!$N$7:$N$1492,0),0)),"",OFFSET('HARGA SATUAN'!$C$6,MATCH(B976,'HARGA SATUAN'!$N$7:$N$1492,0),0))</f>
        <v/>
      </c>
      <c r="D976" s="139">
        <f ca="1">SUMIFS(RAB!$F$14:$F$54,RAB!$C$14:$C$54,C976)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SATUAN'!$N$7:$N$1492,0),0)),"",OFFSET('HARGA SATUAN'!$C$6,MATCH(B977,'HARGA SATUAN'!$N$7:$N$1492,0),0))</f>
        <v/>
      </c>
      <c r="D977" s="139">
        <f ca="1">SUMIFS(RAB!$F$14:$F$54,RAB!$C$14:$C$54,C977)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SATUAN'!$N$7:$N$1492,0),0)),"",OFFSET('HARGA SATUAN'!$C$6,MATCH(B978,'HARGA SATUAN'!$N$7:$N$1492,0),0))</f>
        <v/>
      </c>
      <c r="D978" s="139">
        <f ca="1">SUMIFS(RAB!$F$14:$F$54,RAB!$C$14:$C$54,C978)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SATUAN'!$N$7:$N$1492,0),0)),"",OFFSET('HARGA SATUAN'!$C$6,MATCH(B979,'HARGA SATUAN'!$N$7:$N$1492,0),0))</f>
        <v/>
      </c>
      <c r="D979" s="139">
        <f ca="1">SUMIFS(RAB!$F$14:$F$54,RAB!$C$14:$C$54,C979)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SATUAN'!$N$7:$N$1492,0),0)),"",OFFSET('HARGA SATUAN'!$C$6,MATCH(B980,'HARGA SATUAN'!$N$7:$N$1492,0),0))</f>
        <v/>
      </c>
      <c r="D980" s="139">
        <f ca="1">SUMIFS(RAB!$F$14:$F$54,RAB!$C$14:$C$54,C980)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SATUAN'!$N$7:$N$1492,0),0)),"",OFFSET('HARGA SATUAN'!$C$6,MATCH(B981,'HARGA SATUAN'!$N$7:$N$1492,0),0))</f>
        <v/>
      </c>
      <c r="D981" s="139">
        <f ca="1">SUMIFS(RAB!$F$14:$F$54,RAB!$C$14:$C$54,C981)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SATUAN'!$N$7:$N$1492,0),0)),"",OFFSET('HARGA SATUAN'!$C$6,MATCH(B982,'HARGA SATUAN'!$N$7:$N$1492,0),0))</f>
        <v/>
      </c>
      <c r="D982" s="139">
        <f ca="1">SUMIFS(RAB!$F$14:$F$54,RAB!$C$14:$C$54,C982)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SATUAN'!$N$7:$N$1492,0),0)),"",OFFSET('HARGA SATUAN'!$C$6,MATCH(B983,'HARGA SATUAN'!$N$7:$N$1492,0),0))</f>
        <v/>
      </c>
      <c r="D983" s="139">
        <f ca="1">SUMIFS(RAB!$F$14:$F$54,RAB!$C$14:$C$54,C983)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SATUAN'!$N$7:$N$1492,0),0)),"",OFFSET('HARGA SATUAN'!$C$6,MATCH(B984,'HARGA SATUAN'!$N$7:$N$1492,0),0))</f>
        <v/>
      </c>
      <c r="D984" s="139">
        <f ca="1">SUMIFS(RAB!$F$14:$F$54,RAB!$C$14:$C$54,C984)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SATUAN'!$N$7:$N$1492,0),0)),"",OFFSET('HARGA SATUAN'!$C$6,MATCH(B985,'HARGA SATUAN'!$N$7:$N$1492,0),0))</f>
        <v/>
      </c>
      <c r="D985" s="139">
        <f ca="1">SUMIFS(RAB!$F$14:$F$54,RAB!$C$14:$C$54,C985)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SATUAN'!$N$7:$N$1492,0),0)),"",OFFSET('HARGA SATUAN'!$C$6,MATCH(B986,'HARGA SATUAN'!$N$7:$N$1492,0),0))</f>
        <v/>
      </c>
      <c r="D986" s="139">
        <f ca="1">SUMIFS(RAB!$F$14:$F$54,RAB!$C$14:$C$54,C986)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SATUAN'!$N$7:$N$1492,0),0)),"",OFFSET('HARGA SATUAN'!$C$6,MATCH(B987,'HARGA SATUAN'!$N$7:$N$1492,0),0))</f>
        <v/>
      </c>
      <c r="D987" s="139">
        <f ca="1">SUMIFS(RAB!$F$14:$F$54,RAB!$C$14:$C$54,C987)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SATUAN'!$N$7:$N$1492,0),0)),"",OFFSET('HARGA SATUAN'!$C$6,MATCH(B988,'HARGA SATUAN'!$N$7:$N$1492,0),0))</f>
        <v/>
      </c>
      <c r="D988" s="139">
        <f ca="1">SUMIFS(RAB!$F$14:$F$54,RAB!$C$14:$C$54,C988)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SATUAN'!$N$7:$N$1492,0),0)),"",OFFSET('HARGA SATUAN'!$C$6,MATCH(B989,'HARGA SATUAN'!$N$7:$N$1492,0),0))</f>
        <v/>
      </c>
      <c r="D989" s="139">
        <f ca="1">SUMIFS(RAB!$F$14:$F$54,RAB!$C$14:$C$54,C989)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SATUAN'!$N$7:$N$1492,0),0)),"",OFFSET('HARGA SATUAN'!$C$6,MATCH(B990,'HARGA SATUAN'!$N$7:$N$1492,0),0))</f>
        <v/>
      </c>
      <c r="D990" s="139">
        <f ca="1">SUMIFS(RAB!$F$14:$F$54,RAB!$C$14:$C$54,C990)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SATUAN'!$N$7:$N$1492,0),0)),"",OFFSET('HARGA SATUAN'!$C$6,MATCH(B991,'HARGA SATUAN'!$N$7:$N$1492,0),0))</f>
        <v/>
      </c>
      <c r="D991" s="139">
        <f ca="1">SUMIFS(RAB!$F$14:$F$54,RAB!$C$14:$C$54,C991)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SATUAN'!$N$7:$N$1492,0),0)),"",OFFSET('HARGA SATUAN'!$C$6,MATCH(B992,'HARGA SATUAN'!$N$7:$N$1492,0),0))</f>
        <v/>
      </c>
      <c r="D992" s="139">
        <f ca="1">SUMIFS(RAB!$F$14:$F$54,RAB!$C$14:$C$54,C992)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SATUAN'!$N$7:$N$1492,0),0)),"",OFFSET('HARGA SATUAN'!$C$6,MATCH(B993,'HARGA SATUAN'!$N$7:$N$1492,0),0))</f>
        <v/>
      </c>
      <c r="D993" s="139">
        <f ca="1">SUMIFS(RAB!$F$14:$F$54,RAB!$C$14:$C$54,C993)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SATUAN'!$N$7:$N$1492,0),0)),"",OFFSET('HARGA SATUAN'!$C$6,MATCH(B994,'HARGA SATUAN'!$N$7:$N$1492,0),0))</f>
        <v/>
      </c>
      <c r="D994" s="139">
        <f ca="1">SUMIFS(RAB!$F$14:$F$54,RAB!$C$14:$C$54,C994)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SATUAN'!$N$7:$N$1492,0),0)),"",OFFSET('HARGA SATUAN'!$C$6,MATCH(B995,'HARGA SATUAN'!$N$7:$N$1492,0),0))</f>
        <v/>
      </c>
      <c r="D995" s="139">
        <f ca="1">SUMIFS(RAB!$F$14:$F$54,RAB!$C$14:$C$54,C995)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SATUAN'!$N$7:$N$1492,0),0)),"",OFFSET('HARGA SATUAN'!$C$6,MATCH(B996,'HARGA SATUAN'!$N$7:$N$1492,0),0))</f>
        <v/>
      </c>
      <c r="D996" s="139">
        <f ca="1">SUMIFS(RAB!$F$14:$F$54,RAB!$C$14:$C$54,C996)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SATUAN'!$N$7:$N$1492,0),0)),"",OFFSET('HARGA SATUAN'!$C$6,MATCH(B997,'HARGA SATUAN'!$N$7:$N$1492,0),0))</f>
        <v/>
      </c>
      <c r="D997" s="139">
        <f ca="1">SUMIFS(RAB!$F$14:$F$54,RAB!$C$14:$C$54,C997)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SATUAN'!$N$7:$N$1492,0),0)),"",OFFSET('HARGA SATUAN'!$C$6,MATCH(B998,'HARGA SATUAN'!$N$7:$N$1492,0),0))</f>
        <v/>
      </c>
      <c r="D998" s="139">
        <f ca="1">SUMIFS(RAB!$F$14:$F$54,RAB!$C$14:$C$54,C998)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SATUAN'!$N$7:$N$1492,0),0)),"",OFFSET('HARGA SATUAN'!$C$6,MATCH(B999,'HARGA SATUAN'!$N$7:$N$1492,0),0))</f>
        <v/>
      </c>
      <c r="D999" s="139">
        <f ca="1">SUMIFS(RAB!$F$14:$F$54,RAB!$C$14:$C$54,C999)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SATUAN'!$N$7:$N$1492,0),0)),"",OFFSET('HARGA SATUAN'!$C$6,MATCH(B1000,'HARGA SATUAN'!$N$7:$N$1492,0),0))</f>
        <v/>
      </c>
      <c r="D1000" s="139">
        <f ca="1">SUMIFS(RAB!$F$14:$F$54,RAB!$C$14:$C$54,C1000)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SATUAN'!$N$7:$N$1492,0),0)),"",OFFSET('HARGA SATUAN'!$C$6,MATCH(B1001,'HARGA SATUAN'!$N$7:$N$1492,0),0))</f>
        <v/>
      </c>
      <c r="D1001" s="139">
        <f ca="1">SUMIFS(RAB!$F$14:$F$54,RAB!$C$14:$C$54,C1001)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SATUAN'!$N$7:$N$1492,0),0)),"",OFFSET('HARGA SATUAN'!$C$6,MATCH(B1002,'HARGA SATUAN'!$N$7:$N$1492,0),0))</f>
        <v/>
      </c>
      <c r="D1002" s="139">
        <f ca="1">SUMIFS(RAB!$F$14:$F$54,RAB!$C$14:$C$54,C1002)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SATUAN'!$N$7:$N$1492,0),0)),"",OFFSET('HARGA SATUAN'!$C$6,MATCH(B1003,'HARGA SATUAN'!$N$7:$N$1492,0),0))</f>
        <v/>
      </c>
      <c r="D1003" s="139">
        <f ca="1">SUMIFS(RAB!$F$14:$F$54,RAB!$C$14:$C$54,C1003)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SATUAN'!$N$7:$N$1492,0),0)),"",OFFSET('HARGA SATUAN'!$C$6,MATCH(B1004,'HARGA SATUAN'!$N$7:$N$1492,0),0))</f>
        <v/>
      </c>
      <c r="D1004" s="139">
        <f ca="1">SUMIFS(RAB!$F$14:$F$54,RAB!$C$14:$C$54,C1004)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SATUAN'!$N$7:$N$1492,0),0)),"",OFFSET('HARGA SATUAN'!$C$6,MATCH(B1005,'HARGA SATUAN'!$N$7:$N$1492,0),0))</f>
        <v/>
      </c>
      <c r="D1005" s="139">
        <f ca="1">SUMIFS(RAB!$F$14:$F$54,RAB!$C$14:$C$54,C1005)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SATUAN'!$N$7:$N$1492,0),0)),"",OFFSET('HARGA SATUAN'!$C$6,MATCH(B1006,'HARGA SATUAN'!$N$7:$N$1492,0),0))</f>
        <v/>
      </c>
      <c r="D1006" s="139">
        <f ca="1">SUMIFS(RAB!$F$14:$F$54,RAB!$C$14:$C$54,C1006)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SATUAN'!$N$7:$N$1492,0),0)),"",OFFSET('HARGA SATUAN'!$C$6,MATCH(B1007,'HARGA SATUAN'!$N$7:$N$1492,0),0))</f>
        <v/>
      </c>
      <c r="D1007" s="139">
        <f ca="1">SUMIFS(RAB!$F$14:$F$54,RAB!$C$14:$C$54,C1007)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SATUAN'!$N$7:$N$1492,0),0)),"",OFFSET('HARGA SATUAN'!$C$6,MATCH(B1008,'HARGA SATUAN'!$N$7:$N$1492,0),0))</f>
        <v/>
      </c>
      <c r="D1008" s="139">
        <f ca="1">SUMIFS(RAB!$F$14:$F$54,RAB!$C$14:$C$54,C1008)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SATUAN'!$N$7:$N$1492,0),0)),"",OFFSET('HARGA SATUAN'!$C$6,MATCH(B1009,'HARGA SATUAN'!$N$7:$N$1492,0),0))</f>
        <v/>
      </c>
      <c r="D1009" s="139">
        <f ca="1">SUMIFS(RAB!$F$14:$F$54,RAB!$C$14:$C$54,C1009)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SATUAN'!$N$7:$N$1492,0),0)),"",OFFSET('HARGA SATUAN'!$C$6,MATCH(B1010,'HARGA SATUAN'!$N$7:$N$1492,0),0))</f>
        <v/>
      </c>
      <c r="D1010" s="139">
        <f ca="1">SUMIFS(RAB!$F$14:$F$54,RAB!$C$14:$C$54,C1010)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SATUAN'!$N$7:$N$1492,0),0)),"",OFFSET('HARGA SATUAN'!$C$6,MATCH(B1011,'HARGA SATUAN'!$N$7:$N$1492,0),0))</f>
        <v/>
      </c>
      <c r="D1011" s="139">
        <f ca="1">SUMIFS(RAB!$F$14:$F$54,RAB!$C$14:$C$54,C1011)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SATUAN'!$N$7:$N$1492,0),0)),"",OFFSET('HARGA SATUAN'!$C$6,MATCH(B1012,'HARGA SATUAN'!$N$7:$N$1492,0),0))</f>
        <v/>
      </c>
      <c r="D1012" s="139">
        <f ca="1">SUMIFS(RAB!$F$14:$F$54,RAB!$C$14:$C$54,C1012)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SATUAN'!$N$7:$N$1492,0),0)),"",OFFSET('HARGA SATUAN'!$C$6,MATCH(B1013,'HARGA SATUAN'!$N$7:$N$1492,0),0))</f>
        <v/>
      </c>
      <c r="D1013" s="139">
        <f ca="1">SUMIFS(RAB!$F$14:$F$54,RAB!$C$14:$C$54,C1013)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SATUAN'!$N$7:$N$1492,0),0)),"",OFFSET('HARGA SATUAN'!$C$6,MATCH(B1014,'HARGA SATUAN'!$N$7:$N$1492,0),0))</f>
        <v/>
      </c>
      <c r="D1014" s="139">
        <f ca="1">SUMIFS(RAB!$F$14:$F$54,RAB!$C$14:$C$54,C1014)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SATUAN'!$N$7:$N$1492,0),0)),"",OFFSET('HARGA SATUAN'!$C$6,MATCH(B1015,'HARGA SATUAN'!$N$7:$N$1492,0),0))</f>
        <v/>
      </c>
      <c r="D1015" s="139">
        <f ca="1">SUMIFS(RAB!$F$14:$F$54,RAB!$C$14:$C$54,C1015)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SATUAN'!$N$7:$N$1492,0),0)),"",OFFSET('HARGA SATUAN'!$C$6,MATCH(B1016,'HARGA SATUAN'!$N$7:$N$1492,0),0))</f>
        <v/>
      </c>
      <c r="D1016" s="139">
        <f ca="1">SUMIFS(RAB!$F$14:$F$54,RAB!$C$14:$C$54,C1016)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SATUAN'!$N$7:$N$1492,0),0)),"",OFFSET('HARGA SATUAN'!$C$6,MATCH(B1017,'HARGA SATUAN'!$N$7:$N$1492,0),0))</f>
        <v/>
      </c>
      <c r="D1017" s="139">
        <f ca="1">SUMIFS(RAB!$F$14:$F$54,RAB!$C$14:$C$54,C1017)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SATUAN'!$N$7:$N$1492,0),0)),"",OFFSET('HARGA SATUAN'!$C$6,MATCH(B1018,'HARGA SATUAN'!$N$7:$N$1492,0),0))</f>
        <v/>
      </c>
      <c r="D1018" s="139">
        <f ca="1">SUMIFS(RAB!$F$14:$F$54,RAB!$C$14:$C$54,C1018)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SATUAN'!$N$7:$N$1492,0),0)),"",OFFSET('HARGA SATUAN'!$C$6,MATCH(B1019,'HARGA SATUAN'!$N$7:$N$1492,0),0))</f>
        <v/>
      </c>
      <c r="D1019" s="139">
        <f ca="1">SUMIFS(RAB!$F$14:$F$54,RAB!$C$14:$C$54,C1019)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SATUAN'!$N$7:$N$1492,0),0)),"",OFFSET('HARGA SATUAN'!$C$6,MATCH(B1020,'HARGA SATUAN'!$N$7:$N$1492,0),0))</f>
        <v/>
      </c>
      <c r="D1020" s="139">
        <f ca="1">SUMIFS(RAB!$F$14:$F$54,RAB!$C$14:$C$54,C1020)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SATUAN'!$N$7:$N$1492,0),0)),"",OFFSET('HARGA SATUAN'!$C$6,MATCH(B1021,'HARGA SATUAN'!$N$7:$N$1492,0),0))</f>
        <v/>
      </c>
      <c r="D1021" s="139">
        <f ca="1">SUMIFS(RAB!$F$14:$F$54,RAB!$C$14:$C$54,C1021)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SATUAN'!$N$7:$N$1492,0),0)),"",OFFSET('HARGA SATUAN'!$C$6,MATCH(B1022,'HARGA SATUAN'!$N$7:$N$1492,0),0))</f>
        <v/>
      </c>
      <c r="D1022" s="139">
        <f ca="1">SUMIFS(RAB!$F$14:$F$54,RAB!$C$14:$C$54,C1022)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SATUAN'!$N$7:$N$1492,0),0)),"",OFFSET('HARGA SATUAN'!$C$6,MATCH(B1023,'HARGA SATUAN'!$N$7:$N$1492,0),0))</f>
        <v/>
      </c>
      <c r="D1023" s="139">
        <f ca="1">SUMIFS(RAB!$F$14:$F$54,RAB!$C$14:$C$54,C1023)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SATUAN'!$N$7:$N$1492,0),0)),"",OFFSET('HARGA SATUAN'!$C$6,MATCH(B1024,'HARGA SATUAN'!$N$7:$N$1492,0),0))</f>
        <v/>
      </c>
      <c r="D1024" s="139">
        <f ca="1">SUMIFS(RAB!$F$14:$F$54,RAB!$C$14:$C$54,C1024)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SATUAN'!$N$7:$N$1492,0),0)),"",OFFSET('HARGA SATUAN'!$C$6,MATCH(B1025,'HARGA SATUAN'!$N$7:$N$1492,0),0))</f>
        <v/>
      </c>
      <c r="D1025" s="139">
        <f ca="1">SUMIFS(RAB!$F$14:$F$54,RAB!$C$14:$C$54,C1025)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SATUAN'!$N$7:$N$1492,0),0)),"",OFFSET('HARGA SATUAN'!$C$6,MATCH(B1026,'HARGA SATUAN'!$N$7:$N$1492,0),0))</f>
        <v/>
      </c>
      <c r="D1026" s="139">
        <f ca="1">SUMIFS(RAB!$F$14:$F$54,RAB!$C$14:$C$54,C1026)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SATUAN'!$N$7:$N$1492,0),0)),"",OFFSET('HARGA SATUAN'!$C$6,MATCH(B1027,'HARGA SATUAN'!$N$7:$N$1492,0),0))</f>
        <v/>
      </c>
      <c r="D1027" s="139">
        <f ca="1">SUMIFS(RAB!$F$14:$F$54,RAB!$C$14:$C$54,C1027)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SATUAN'!$N$7:$N$1492,0),0)),"",OFFSET('HARGA SATUAN'!$C$6,MATCH(B1028,'HARGA SATUAN'!$N$7:$N$1492,0),0))</f>
        <v/>
      </c>
      <c r="D1028" s="139">
        <f ca="1">SUMIFS(RAB!$F$14:$F$54,RAB!$C$14:$C$54,C1028)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SATUAN'!$N$7:$N$1492,0),0)),"",OFFSET('HARGA SATUAN'!$C$6,MATCH(B1029,'HARGA SATUAN'!$N$7:$N$1492,0),0))</f>
        <v/>
      </c>
      <c r="D1029" s="139">
        <f ca="1">SUMIFS(RAB!$F$14:$F$54,RAB!$C$14:$C$54,C1029)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SATUAN'!$N$7:$N$1492,0),0)),"",OFFSET('HARGA SATUAN'!$C$6,MATCH(B1030,'HARGA SATUAN'!$N$7:$N$1492,0),0))</f>
        <v/>
      </c>
      <c r="D1030" s="139">
        <f ca="1">SUMIFS(RAB!$F$14:$F$54,RAB!$C$14:$C$54,C1030)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SATUAN'!$N$7:$N$1492,0),0)),"",OFFSET('HARGA SATUAN'!$C$6,MATCH(B1031,'HARGA SATUAN'!$N$7:$N$1492,0),0))</f>
        <v/>
      </c>
      <c r="D1031" s="139">
        <f ca="1">SUMIFS(RAB!$F$14:$F$54,RAB!$C$14:$C$54,C1031)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SATUAN'!$N$7:$N$1492,0),0)),"",OFFSET('HARGA SATUAN'!$C$6,MATCH(B1032,'HARGA SATUAN'!$N$7:$N$1492,0),0))</f>
        <v/>
      </c>
      <c r="D1032" s="139">
        <f ca="1">SUMIFS(RAB!$F$14:$F$54,RAB!$C$14:$C$54,C1032)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SATUAN'!$N$7:$N$1492,0),0)),"",OFFSET('HARGA SATUAN'!$C$6,MATCH(B1033,'HARGA SATUAN'!$N$7:$N$1492,0),0))</f>
        <v/>
      </c>
      <c r="D1033" s="139">
        <f ca="1">SUMIFS(RAB!$F$14:$F$54,RAB!$C$14:$C$54,C1033)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SATUAN'!$N$7:$N$1492,0),0)),"",OFFSET('HARGA SATUAN'!$C$6,MATCH(B1034,'HARGA SATUAN'!$N$7:$N$1492,0),0))</f>
        <v/>
      </c>
      <c r="D1034" s="139">
        <f ca="1">SUMIFS(RAB!$F$14:$F$54,RAB!$C$14:$C$54,C1034)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SATUAN'!$N$7:$N$1492,0),0)),"",OFFSET('HARGA SATUAN'!$C$6,MATCH(B1035,'HARGA SATUAN'!$N$7:$N$1492,0),0))</f>
        <v/>
      </c>
      <c r="D1035" s="139">
        <f ca="1">SUMIFS(RAB!$F$14:$F$54,RAB!$C$14:$C$54,C1035)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SATUAN'!$N$7:$N$1492,0),0)),"",OFFSET('HARGA SATUAN'!$C$6,MATCH(B1036,'HARGA SATUAN'!$N$7:$N$1492,0),0))</f>
        <v/>
      </c>
      <c r="D1036" s="139">
        <f ca="1">SUMIFS(RAB!$F$14:$F$54,RAB!$C$14:$C$54,C1036)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SATUAN'!$N$7:$N$1492,0),0)),"",OFFSET('HARGA SATUAN'!$C$6,MATCH(B1037,'HARGA SATUAN'!$N$7:$N$1492,0),0))</f>
        <v/>
      </c>
      <c r="D1037" s="139">
        <f ca="1">SUMIFS(RAB!$F$14:$F$54,RAB!$C$14:$C$54,C1037)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SATUAN'!$N$7:$N$1492,0),0)),"",OFFSET('HARGA SATUAN'!$C$6,MATCH(B1038,'HARGA SATUAN'!$N$7:$N$1492,0),0))</f>
        <v/>
      </c>
      <c r="D1038" s="139">
        <f ca="1">SUMIFS(RAB!$F$14:$F$54,RAB!$C$14:$C$54,C1038)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SATUAN'!$N$7:$N$1492,0),0)),"",OFFSET('HARGA SATUAN'!$C$6,MATCH(B1039,'HARGA SATUAN'!$N$7:$N$1492,0),0))</f>
        <v/>
      </c>
      <c r="D1039" s="139">
        <f ca="1">SUMIFS(RAB!$F$14:$F$54,RAB!$C$14:$C$54,C1039)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SATUAN'!$N$7:$N$1492,0),0)),"",OFFSET('HARGA SATUAN'!$C$6,MATCH(B1040,'HARGA SATUAN'!$N$7:$N$1492,0),0))</f>
        <v/>
      </c>
      <c r="D1040" s="139">
        <f ca="1">SUMIFS(RAB!$F$14:$F$54,RAB!$C$14:$C$54,C1040)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SATUAN'!$N$7:$N$1492,0),0)),"",OFFSET('HARGA SATUAN'!$C$6,MATCH(B1041,'HARGA SATUAN'!$N$7:$N$1492,0),0))</f>
        <v/>
      </c>
      <c r="D1041" s="139">
        <f ca="1">SUMIFS(RAB!$F$14:$F$54,RAB!$C$14:$C$54,C1041)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SATUAN'!$N$7:$N$1492,0),0)),"",OFFSET('HARGA SATUAN'!$C$6,MATCH(B1042,'HARGA SATUAN'!$N$7:$N$1492,0),0))</f>
        <v/>
      </c>
      <c r="D1042" s="139">
        <f ca="1">SUMIFS(RAB!$F$14:$F$54,RAB!$C$14:$C$54,C1042)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SATUAN'!$N$7:$N$1492,0),0)),"",OFFSET('HARGA SATUAN'!$C$6,MATCH(B1043,'HARGA SATUAN'!$N$7:$N$1492,0),0))</f>
        <v/>
      </c>
      <c r="D1043" s="139">
        <f ca="1">SUMIFS(RAB!$F$14:$F$54,RAB!$C$14:$C$54,C1043)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SATUAN'!$N$7:$N$1492,0),0)),"",OFFSET('HARGA SATUAN'!$C$6,MATCH(B1044,'HARGA SATUAN'!$N$7:$N$1492,0),0))</f>
        <v/>
      </c>
      <c r="D1044" s="139">
        <f ca="1">SUMIFS(RAB!$F$14:$F$54,RAB!$C$14:$C$54,C1044)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SATUAN'!$N$7:$N$1492,0),0)),"",OFFSET('HARGA SATUAN'!$C$6,MATCH(B1045,'HARGA SATUAN'!$N$7:$N$1492,0),0))</f>
        <v/>
      </c>
      <c r="D1045" s="139">
        <f ca="1">SUMIFS(RAB!$F$14:$F$54,RAB!$C$14:$C$54,C1045)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SATUAN'!$N$7:$N$1492,0),0)),"",OFFSET('HARGA SATUAN'!$C$6,MATCH(B1046,'HARGA SATUAN'!$N$7:$N$1492,0),0))</f>
        <v/>
      </c>
      <c r="D1046" s="139">
        <f ca="1">SUMIFS(RAB!$F$14:$F$54,RAB!$C$14:$C$54,C1046)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SATUAN'!$N$7:$N$1492,0),0)),"",OFFSET('HARGA SATUAN'!$C$6,MATCH(B1047,'HARGA SATUAN'!$N$7:$N$1492,0),0))</f>
        <v/>
      </c>
      <c r="D1047" s="139">
        <f ca="1">SUMIFS(RAB!$F$14:$F$54,RAB!$C$14:$C$54,C1047)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SATUAN'!$N$7:$N$1492,0),0)),"",OFFSET('HARGA SATUAN'!$C$6,MATCH(B1048,'HARGA SATUAN'!$N$7:$N$1492,0),0))</f>
        <v/>
      </c>
      <c r="D1048" s="139">
        <f ca="1">SUMIFS(RAB!$F$14:$F$54,RAB!$C$14:$C$54,C1048)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SATUAN'!$N$7:$N$1492,0),0)),"",OFFSET('HARGA SATUAN'!$C$6,MATCH(B1049,'HARGA SATUAN'!$N$7:$N$1492,0),0))</f>
        <v/>
      </c>
      <c r="D1049" s="139">
        <f ca="1">SUMIFS(RAB!$F$14:$F$54,RAB!$C$14:$C$54,C1049)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SATUAN'!$N$7:$N$1492,0),0)),"",OFFSET('HARGA SATUAN'!$C$6,MATCH(B1050,'HARGA SATUAN'!$N$7:$N$1492,0),0))</f>
        <v/>
      </c>
      <c r="D1050" s="139">
        <f ca="1">SUMIFS(RAB!$F$14:$F$54,RAB!$C$14:$C$54,C1050)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SATUAN'!$N$7:$N$1492,0),0)),"",OFFSET('HARGA SATUAN'!$C$6,MATCH(B1051,'HARGA SATUAN'!$N$7:$N$1492,0),0))</f>
        <v/>
      </c>
      <c r="D1051" s="139">
        <f ca="1">SUMIFS(RAB!$F$14:$F$54,RAB!$C$14:$C$54,C1051)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SATUAN'!$N$7:$N$1492,0),0)),"",OFFSET('HARGA SATUAN'!$C$6,MATCH(B1052,'HARGA SATUAN'!$N$7:$N$1492,0),0))</f>
        <v/>
      </c>
      <c r="D1052" s="139">
        <f ca="1">SUMIFS(RAB!$F$14:$F$54,RAB!$C$14:$C$54,C1052)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SATUAN'!$N$7:$N$1492,0),0)),"",OFFSET('HARGA SATUAN'!$C$6,MATCH(B1053,'HARGA SATUAN'!$N$7:$N$1492,0),0))</f>
        <v/>
      </c>
      <c r="D1053" s="139">
        <f ca="1">SUMIFS(RAB!$F$14:$F$54,RAB!$C$14:$C$54,C1053)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SATUAN'!$N$7:$N$1492,0),0)),"",OFFSET('HARGA SATUAN'!$C$6,MATCH(B1054,'HARGA SATUAN'!$N$7:$N$1492,0),0))</f>
        <v/>
      </c>
      <c r="D1054" s="139">
        <f ca="1">SUMIFS(RAB!$F$14:$F$54,RAB!$C$14:$C$54,C1054)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SATUAN'!$N$7:$N$1492,0),0)),"",OFFSET('HARGA SATUAN'!$C$6,MATCH(B1055,'HARGA SATUAN'!$N$7:$N$1492,0),0))</f>
        <v/>
      </c>
      <c r="D1055" s="139">
        <f ca="1">SUMIFS(RAB!$F$14:$F$54,RAB!$C$14:$C$54,C1055)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SATUAN'!$N$7:$N$1492,0),0)),"",OFFSET('HARGA SATUAN'!$C$6,MATCH(B1056,'HARGA SATUAN'!$N$7:$N$1492,0),0))</f>
        <v/>
      </c>
      <c r="D1056" s="139">
        <f ca="1">SUMIFS(RAB!$F$14:$F$54,RAB!$C$14:$C$54,C1056)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SATUAN'!$N$7:$N$1492,0),0)),"",OFFSET('HARGA SATUAN'!$C$6,MATCH(B1057,'HARGA SATUAN'!$N$7:$N$1492,0),0))</f>
        <v/>
      </c>
      <c r="D1057" s="139">
        <f ca="1">SUMIFS(RAB!$F$14:$F$54,RAB!$C$14:$C$54,C1057)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SATUAN'!$N$7:$N$1492,0),0)),"",OFFSET('HARGA SATUAN'!$C$6,MATCH(B1058,'HARGA SATUAN'!$N$7:$N$1492,0),0))</f>
        <v/>
      </c>
      <c r="D1058" s="139">
        <f ca="1">SUMIFS(RAB!$F$14:$F$54,RAB!$C$14:$C$54,C1058)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SATUAN'!$N$7:$N$1492,0),0)),"",OFFSET('HARGA SATUAN'!$C$6,MATCH(B1059,'HARGA SATUAN'!$N$7:$N$1492,0),0))</f>
        <v/>
      </c>
      <c r="D1059" s="139">
        <f ca="1">SUMIFS(RAB!$F$14:$F$54,RAB!$C$14:$C$54,C1059)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SATUAN'!$N$7:$N$1492,0),0)),"",OFFSET('HARGA SATUAN'!$C$6,MATCH(B1060,'HARGA SATUAN'!$N$7:$N$1492,0),0))</f>
        <v/>
      </c>
      <c r="D1060" s="139">
        <f ca="1">SUMIFS(RAB!$F$14:$F$54,RAB!$C$14:$C$54,C1060)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SATUAN'!$N$7:$N$1492,0),0)),"",OFFSET('HARGA SATUAN'!$C$6,MATCH(B1061,'HARGA SATUAN'!$N$7:$N$1492,0),0))</f>
        <v/>
      </c>
      <c r="D1061" s="139">
        <f ca="1">SUMIFS(RAB!$F$14:$F$54,RAB!$C$14:$C$54,C1061)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SATUAN'!$N$7:$N$1492,0),0)),"",OFFSET('HARGA SATUAN'!$C$6,MATCH(B1062,'HARGA SATUAN'!$N$7:$N$1492,0),0))</f>
        <v/>
      </c>
      <c r="D1062" s="139">
        <f ca="1">SUMIFS(RAB!$F$14:$F$54,RAB!$C$14:$C$54,C1062)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SATUAN'!$N$7:$N$1492,0),0)),"",OFFSET('HARGA SATUAN'!$C$6,MATCH(B1063,'HARGA SATUAN'!$N$7:$N$1492,0),0))</f>
        <v/>
      </c>
      <c r="D1063" s="139">
        <f ca="1">SUMIFS(RAB!$F$14:$F$54,RAB!$C$14:$C$54,C1063)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SATUAN'!$N$7:$N$1492,0),0)),"",OFFSET('HARGA SATUAN'!$C$6,MATCH(B1064,'HARGA SATUAN'!$N$7:$N$1492,0),0))</f>
        <v/>
      </c>
      <c r="D1064" s="139">
        <f ca="1">SUMIFS(RAB!$F$14:$F$54,RAB!$C$14:$C$54,C1064)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SATUAN'!$N$7:$N$1492,0),0)),"",OFFSET('HARGA SATUAN'!$C$6,MATCH(B1065,'HARGA SATUAN'!$N$7:$N$1492,0),0))</f>
        <v/>
      </c>
      <c r="D1065" s="139">
        <f ca="1">SUMIFS(RAB!$F$14:$F$54,RAB!$C$14:$C$54,C1065)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SATUAN'!$N$7:$N$1492,0),0)),"",OFFSET('HARGA SATUAN'!$C$6,MATCH(B1066,'HARGA SATUAN'!$N$7:$N$1492,0),0))</f>
        <v/>
      </c>
      <c r="D1066" s="139">
        <f ca="1">SUMIFS(RAB!$F$14:$F$54,RAB!$C$14:$C$54,C1066)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SATUAN'!$N$7:$N$1492,0),0)),"",OFFSET('HARGA SATUAN'!$C$6,MATCH(B1067,'HARGA SATUAN'!$N$7:$N$1492,0),0))</f>
        <v/>
      </c>
      <c r="D1067" s="139">
        <f ca="1">SUMIFS(RAB!$F$14:$F$54,RAB!$C$14:$C$54,C1067)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SATUAN'!$N$7:$N$1492,0),0)),"",OFFSET('HARGA SATUAN'!$C$6,MATCH(B1068,'HARGA SATUAN'!$N$7:$N$1492,0),0))</f>
        <v/>
      </c>
      <c r="D1068" s="139">
        <f ca="1">SUMIFS(RAB!$F$14:$F$54,RAB!$C$14:$C$54,C1068)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SATUAN'!$N$7:$N$1492,0),0)),"",OFFSET('HARGA SATUAN'!$C$6,MATCH(B1069,'HARGA SATUAN'!$N$7:$N$1492,0),0))</f>
        <v/>
      </c>
      <c r="D1069" s="139">
        <f ca="1">SUMIFS(RAB!$F$14:$F$54,RAB!$C$14:$C$54,C1069)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SATUAN'!$N$7:$N$1492,0),0)),"",OFFSET('HARGA SATUAN'!$C$6,MATCH(B1070,'HARGA SATUAN'!$N$7:$N$1492,0),0))</f>
        <v/>
      </c>
      <c r="D1070" s="139">
        <f ca="1">SUMIFS(RAB!$F$14:$F$54,RAB!$C$14:$C$54,C1070)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SATUAN'!$N$7:$N$1492,0),0)),"",OFFSET('HARGA SATUAN'!$C$6,MATCH(B1071,'HARGA SATUAN'!$N$7:$N$1492,0),0))</f>
        <v/>
      </c>
      <c r="D1071" s="139">
        <f ca="1">SUMIFS(RAB!$F$14:$F$54,RAB!$C$14:$C$54,C1071)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SATUAN'!$N$7:$N$1492,0),0)),"",OFFSET('HARGA SATUAN'!$C$6,MATCH(B1072,'HARGA SATUAN'!$N$7:$N$1492,0),0))</f>
        <v/>
      </c>
      <c r="D1072" s="139">
        <f ca="1">SUMIFS(RAB!$F$14:$F$54,RAB!$C$14:$C$54,C1072)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SATUAN'!$N$7:$N$1492,0),0)),"",OFFSET('HARGA SATUAN'!$C$6,MATCH(B1073,'HARGA SATUAN'!$N$7:$N$1492,0),0))</f>
        <v/>
      </c>
      <c r="D1073" s="139">
        <f ca="1">SUMIFS(RAB!$F$14:$F$54,RAB!$C$14:$C$54,C1073)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SATUAN'!$N$7:$N$1492,0),0)),"",OFFSET('HARGA SATUAN'!$C$6,MATCH(B1074,'HARGA SATUAN'!$N$7:$N$1492,0),0))</f>
        <v/>
      </c>
      <c r="D1074" s="139">
        <f ca="1">SUMIFS(RAB!$F$14:$F$54,RAB!$C$14:$C$54,C1074)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SATUAN'!$N$7:$N$1492,0),0)),"",OFFSET('HARGA SATUAN'!$C$6,MATCH(B1075,'HARGA SATUAN'!$N$7:$N$1492,0),0))</f>
        <v/>
      </c>
      <c r="D1075" s="139">
        <f ca="1">SUMIFS(RAB!$F$14:$F$54,RAB!$C$14:$C$54,C1075)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SATUAN'!$N$7:$N$1492,0),0)),"",OFFSET('HARGA SATUAN'!$C$6,MATCH(B1076,'HARGA SATUAN'!$N$7:$N$1492,0),0))</f>
        <v/>
      </c>
      <c r="D1076" s="139">
        <f ca="1">SUMIFS(RAB!$F$14:$F$54,RAB!$C$14:$C$54,C1076)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SATUAN'!$N$7:$N$1492,0),0)),"",OFFSET('HARGA SATUAN'!$C$6,MATCH(B1077,'HARGA SATUAN'!$N$7:$N$1492,0),0))</f>
        <v/>
      </c>
      <c r="D1077" s="139">
        <f ca="1">SUMIFS(RAB!$F$14:$F$54,RAB!$C$14:$C$54,C1077)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SATUAN'!$N$7:$N$1492,0),0)),"",OFFSET('HARGA SATUAN'!$C$6,MATCH(B1078,'HARGA SATUAN'!$N$7:$N$1492,0),0))</f>
        <v/>
      </c>
      <c r="D1078" s="139">
        <f ca="1">SUMIFS(RAB!$F$14:$F$54,RAB!$C$14:$C$54,C1078)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SATUAN'!$N$7:$N$1492,0),0)),"",OFFSET('HARGA SATUAN'!$C$6,MATCH(B1079,'HARGA SATUAN'!$N$7:$N$1492,0),0))</f>
        <v/>
      </c>
      <c r="D1079" s="139">
        <f ca="1">SUMIFS(RAB!$F$14:$F$54,RAB!$C$14:$C$54,C1079)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SATUAN'!$N$7:$N$1492,0),0)),"",OFFSET('HARGA SATUAN'!$C$6,MATCH(B1080,'HARGA SATUAN'!$N$7:$N$1492,0),0))</f>
        <v/>
      </c>
      <c r="D1080" s="139">
        <f ca="1">SUMIFS(RAB!$F$14:$F$54,RAB!$C$14:$C$54,C1080)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SATUAN'!$N$7:$N$1492,0),0)),"",OFFSET('HARGA SATUAN'!$C$6,MATCH(B1081,'HARGA SATUAN'!$N$7:$N$1492,0),0))</f>
        <v/>
      </c>
      <c r="D1081" s="139">
        <f ca="1">SUMIFS(RAB!$F$14:$F$54,RAB!$C$14:$C$54,C1081)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SATUAN'!$N$7:$N$1492,0),0)),"",OFFSET('HARGA SATUAN'!$C$6,MATCH(B1082,'HARGA SATUAN'!$N$7:$N$1492,0),0))</f>
        <v/>
      </c>
      <c r="D1082" s="139">
        <f ca="1">SUMIFS(RAB!$F$14:$F$54,RAB!$C$14:$C$54,C1082)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SATUAN'!$N$7:$N$1492,0),0)),"",OFFSET('HARGA SATUAN'!$C$6,MATCH(B1083,'HARGA SATUAN'!$N$7:$N$1492,0),0))</f>
        <v/>
      </c>
      <c r="D1083" s="139">
        <f ca="1">SUMIFS(RAB!$F$14:$F$54,RAB!$C$14:$C$54,C1083)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SATUAN'!$N$7:$N$1492,0),0)),"",OFFSET('HARGA SATUAN'!$C$6,MATCH(B1084,'HARGA SATUAN'!$N$7:$N$1492,0),0))</f>
        <v/>
      </c>
      <c r="D1084" s="139">
        <f ca="1">SUMIFS(RAB!$F$14:$F$54,RAB!$C$14:$C$54,C1084)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SATUAN'!$N$7:$N$1492,0),0)),"",OFFSET('HARGA SATUAN'!$C$6,MATCH(B1085,'HARGA SATUAN'!$N$7:$N$1492,0),0))</f>
        <v/>
      </c>
      <c r="D1085" s="139">
        <f ca="1">SUMIFS(RAB!$F$14:$F$54,RAB!$C$14:$C$54,C1085)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SATUAN'!$N$7:$N$1492,0),0)),"",OFFSET('HARGA SATUAN'!$C$6,MATCH(B1086,'HARGA SATUAN'!$N$7:$N$1492,0),0))</f>
        <v/>
      </c>
      <c r="D1086" s="139">
        <f ca="1">SUMIFS(RAB!$F$14:$F$54,RAB!$C$14:$C$54,C1086)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SATUAN'!$N$7:$N$1492,0),0)),"",OFFSET('HARGA SATUAN'!$C$6,MATCH(B1087,'HARGA SATUAN'!$N$7:$N$1492,0),0))</f>
        <v/>
      </c>
      <c r="D1087" s="139">
        <f ca="1">SUMIFS(RAB!$F$14:$F$54,RAB!$C$14:$C$54,C1087)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SATUAN'!$N$7:$N$1492,0),0)),"",OFFSET('HARGA SATUAN'!$C$6,MATCH(B1088,'HARGA SATUAN'!$N$7:$N$1492,0),0))</f>
        <v/>
      </c>
      <c r="D1088" s="139">
        <f ca="1">SUMIFS(RAB!$F$14:$F$54,RAB!$C$14:$C$54,C1088)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SATUAN'!$N$7:$N$1492,0),0)),"",OFFSET('HARGA SATUAN'!$C$6,MATCH(B1089,'HARGA SATUAN'!$N$7:$N$1492,0),0))</f>
        <v/>
      </c>
      <c r="D1089" s="139">
        <f ca="1">SUMIFS(RAB!$F$14:$F$54,RAB!$C$14:$C$54,C1089)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SATUAN'!$N$7:$N$1492,0),0)),"",OFFSET('HARGA SATUAN'!$C$6,MATCH(B1090,'HARGA SATUAN'!$N$7:$N$1492,0),0))</f>
        <v/>
      </c>
      <c r="D1090" s="139">
        <f ca="1">SUMIFS(RAB!$F$14:$F$54,RAB!$C$14:$C$54,C1090)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SATUAN'!$N$7:$N$1492,0),0)),"",OFFSET('HARGA SATUAN'!$C$6,MATCH(B1091,'HARGA SATUAN'!$N$7:$N$1492,0),0))</f>
        <v/>
      </c>
      <c r="D1091" s="139">
        <f ca="1">SUMIFS(RAB!$F$14:$F$54,RAB!$C$14:$C$54,C1091)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SATUAN'!$N$7:$N$1492,0),0)),"",OFFSET('HARGA SATUAN'!$C$6,MATCH(B1092,'HARGA SATUAN'!$N$7:$N$1492,0),0))</f>
        <v/>
      </c>
      <c r="D1092" s="139">
        <f ca="1">SUMIFS(RAB!$F$14:$F$54,RAB!$C$14:$C$54,C1092)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SATUAN'!$N$7:$N$1492,0),0)),"",OFFSET('HARGA SATUAN'!$C$6,MATCH(B1093,'HARGA SATUAN'!$N$7:$N$1492,0),0))</f>
        <v/>
      </c>
      <c r="D1093" s="139">
        <f ca="1">SUMIFS(RAB!$F$14:$F$54,RAB!$C$14:$C$54,C1093)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SATUAN'!$N$7:$N$1492,0),0)),"",OFFSET('HARGA SATUAN'!$C$6,MATCH(B1094,'HARGA SATUAN'!$N$7:$N$1492,0),0))</f>
        <v/>
      </c>
      <c r="D1094" s="139">
        <f ca="1">SUMIFS(RAB!$F$14:$F$54,RAB!$C$14:$C$54,C1094)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SATUAN'!$N$7:$N$1492,0),0)),"",OFFSET('HARGA SATUAN'!$C$6,MATCH(B1095,'HARGA SATUAN'!$N$7:$N$1492,0),0))</f>
        <v/>
      </c>
      <c r="D1095" s="139">
        <f ca="1">SUMIFS(RAB!$F$14:$F$54,RAB!$C$14:$C$54,C1095)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SATUAN'!$N$7:$N$1492,0),0)),"",OFFSET('HARGA SATUAN'!$C$6,MATCH(B1096,'HARGA SATUAN'!$N$7:$N$1492,0),0))</f>
        <v/>
      </c>
      <c r="D1096" s="139">
        <f ca="1">SUMIFS(RAB!$F$14:$F$54,RAB!$C$14:$C$54,C1096)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SATUAN'!$N$7:$N$1492,0),0)),"",OFFSET('HARGA SATUAN'!$C$6,MATCH(B1097,'HARGA SATUAN'!$N$7:$N$1492,0),0))</f>
        <v/>
      </c>
      <c r="D1097" s="139">
        <f ca="1">SUMIFS(RAB!$F$14:$F$54,RAB!$C$14:$C$54,C1097)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SATUAN'!$N$7:$N$1492,0),0)),"",OFFSET('HARGA SATUAN'!$C$6,MATCH(B1098,'HARGA SATUAN'!$N$7:$N$1492,0),0))</f>
        <v/>
      </c>
      <c r="D1098" s="139">
        <f ca="1">SUMIFS(RAB!$F$14:$F$54,RAB!$C$14:$C$54,C1098)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SATUAN'!$N$7:$N$1492,0),0)),"",OFFSET('HARGA SATUAN'!$C$6,MATCH(B1099,'HARGA SATUAN'!$N$7:$N$1492,0),0))</f>
        <v/>
      </c>
      <c r="D1099" s="139">
        <f ca="1">SUMIFS(RAB!$F$14:$F$54,RAB!$C$14:$C$54,C1099)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SATUAN'!$N$7:$N$1492,0),0)),"",OFFSET('HARGA SATUAN'!$C$6,MATCH(B1100,'HARGA SATUAN'!$N$7:$N$1492,0),0))</f>
        <v/>
      </c>
      <c r="D1100" s="139">
        <f ca="1">SUMIFS(RAB!$F$14:$F$54,RAB!$C$14:$C$54,C1100)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SATUAN'!$N$7:$N$1492,0),0)),"",OFFSET('HARGA SATUAN'!$C$6,MATCH(B1101,'HARGA SATUAN'!$N$7:$N$1492,0),0))</f>
        <v/>
      </c>
      <c r="D1101" s="139">
        <f ca="1">SUMIFS(RAB!$F$14:$F$54,RAB!$C$14:$C$54,C1101)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SATUAN'!$N$7:$N$1492,0),0)),"",OFFSET('HARGA SATUAN'!$C$6,MATCH(B1102,'HARGA SATUAN'!$N$7:$N$1492,0),0))</f>
        <v/>
      </c>
      <c r="D1102" s="139">
        <f ca="1">SUMIFS(RAB!$F$14:$F$54,RAB!$C$14:$C$54,C1102)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SATUAN'!$N$7:$N$1492,0),0)),"",OFFSET('HARGA SATUAN'!$C$6,MATCH(B1103,'HARGA SATUAN'!$N$7:$N$1492,0),0))</f>
        <v/>
      </c>
      <c r="D1103" s="139">
        <f ca="1">SUMIFS(RAB!$F$14:$F$54,RAB!$C$14:$C$54,C1103)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SATUAN'!$N$7:$N$1492,0),0)),"",OFFSET('HARGA SATUAN'!$C$6,MATCH(B1104,'HARGA SATUAN'!$N$7:$N$1492,0),0))</f>
        <v/>
      </c>
      <c r="D1104" s="139">
        <f ca="1">SUMIFS(RAB!$F$14:$F$54,RAB!$C$14:$C$54,C1104)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SATUAN'!$N$7:$N$1492,0),0)),"",OFFSET('HARGA SATUAN'!$C$6,MATCH(B1105,'HARGA SATUAN'!$N$7:$N$1492,0),0))</f>
        <v/>
      </c>
      <c r="D1105" s="139">
        <f ca="1">SUMIFS(RAB!$F$14:$F$54,RAB!$C$14:$C$54,C1105)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SATUAN'!$N$7:$N$1492,0),0)),"",OFFSET('HARGA SATUAN'!$C$6,MATCH(B1106,'HARGA SATUAN'!$N$7:$N$1492,0),0))</f>
        <v/>
      </c>
      <c r="D1106" s="139">
        <f ca="1">SUMIFS(RAB!$F$14:$F$54,RAB!$C$14:$C$54,C1106)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SATUAN'!$N$7:$N$1492,0),0)),"",OFFSET('HARGA SATUAN'!$C$6,MATCH(B1107,'HARGA SATUAN'!$N$7:$N$1492,0),0))</f>
        <v/>
      </c>
      <c r="D1107" s="139">
        <f ca="1">SUMIFS(RAB!$F$14:$F$54,RAB!$C$14:$C$54,C1107)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SATUAN'!$N$7:$N$1492,0),0)),"",OFFSET('HARGA SATUAN'!$C$6,MATCH(B1108,'HARGA SATUAN'!$N$7:$N$1492,0),0))</f>
        <v/>
      </c>
      <c r="D1108" s="139">
        <f ca="1">SUMIFS(RAB!$F$14:$F$54,RAB!$C$14:$C$54,C1108)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SATUAN'!$N$7:$N$1492,0),0)),"",OFFSET('HARGA SATUAN'!$C$6,MATCH(B1109,'HARGA SATUAN'!$N$7:$N$1492,0),0))</f>
        <v/>
      </c>
      <c r="D1109" s="139">
        <f ca="1">SUMIFS(RAB!$F$14:$F$54,RAB!$C$14:$C$54,C1109)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SATUAN'!$N$7:$N$1492,0),0)),"",OFFSET('HARGA SATUAN'!$C$6,MATCH(B1110,'HARGA SATUAN'!$N$7:$N$1492,0),0))</f>
        <v/>
      </c>
      <c r="D1110" s="139">
        <f ca="1">SUMIFS(RAB!$F$14:$F$54,RAB!$C$14:$C$54,C1110)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SATUAN'!$N$7:$N$1492,0),0)),"",OFFSET('HARGA SATUAN'!$C$6,MATCH(B1111,'HARGA SATUAN'!$N$7:$N$1492,0),0))</f>
        <v/>
      </c>
      <c r="D1111" s="139">
        <f ca="1">SUMIFS(RAB!$F$14:$F$54,RAB!$C$14:$C$54,C1111)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SATUAN'!$N$7:$N$1492,0),0)),"",OFFSET('HARGA SATUAN'!$C$6,MATCH(B1112,'HARGA SATUAN'!$N$7:$N$1492,0),0))</f>
        <v/>
      </c>
      <c r="D1112" s="139">
        <f ca="1">SUMIFS(RAB!$F$14:$F$54,RAB!$C$14:$C$54,C1112)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SATUAN'!$N$7:$N$1492,0),0)),"",OFFSET('HARGA SATUAN'!$C$6,MATCH(B1113,'HARGA SATUAN'!$N$7:$N$1492,0),0))</f>
        <v/>
      </c>
      <c r="D1113" s="139">
        <f ca="1">SUMIFS(RAB!$F$14:$F$54,RAB!$C$14:$C$54,C1113)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SATUAN'!$N$7:$N$1492,0),0)),"",OFFSET('HARGA SATUAN'!$C$6,MATCH(B1114,'HARGA SATUAN'!$N$7:$N$1492,0),0))</f>
        <v/>
      </c>
      <c r="D1114" s="139">
        <f ca="1">SUMIFS(RAB!$F$14:$F$54,RAB!$C$14:$C$54,C1114)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SATUAN'!$N$7:$N$1492,0),0)),"",OFFSET('HARGA SATUAN'!$C$6,MATCH(B1115,'HARGA SATUAN'!$N$7:$N$1492,0),0))</f>
        <v/>
      </c>
      <c r="D1115" s="139">
        <f ca="1">SUMIFS(RAB!$F$14:$F$54,RAB!$C$14:$C$54,C1115)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SATUAN'!$N$7:$N$1492,0),0)),"",OFFSET('HARGA SATUAN'!$C$6,MATCH(B1116,'HARGA SATUAN'!$N$7:$N$1492,0),0))</f>
        <v/>
      </c>
      <c r="D1116" s="139">
        <f ca="1">SUMIFS(RAB!$F$14:$F$54,RAB!$C$14:$C$54,C1116)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SATUAN'!$N$7:$N$1492,0),0)),"",OFFSET('HARGA SATUAN'!$C$6,MATCH(B1117,'HARGA SATUAN'!$N$7:$N$1492,0),0))</f>
        <v/>
      </c>
      <c r="D1117" s="139">
        <f ca="1">SUMIFS(RAB!$F$14:$F$54,RAB!$C$14:$C$54,C1117)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SATUAN'!$N$7:$N$1492,0),0)),"",OFFSET('HARGA SATUAN'!$C$6,MATCH(B1118,'HARGA SATUAN'!$N$7:$N$1492,0),0))</f>
        <v/>
      </c>
      <c r="D1118" s="139">
        <f ca="1">SUMIFS(RAB!$F$14:$F$54,RAB!$C$14:$C$54,C1118)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SATUAN'!$N$7:$N$1492,0),0)),"",OFFSET('HARGA SATUAN'!$C$6,MATCH(B1119,'HARGA SATUAN'!$N$7:$N$1492,0),0))</f>
        <v/>
      </c>
      <c r="D1119" s="139">
        <f ca="1">SUMIFS(RAB!$F$14:$F$54,RAB!$C$14:$C$54,C1119)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SATUAN'!$N$7:$N$1492,0),0)),"",OFFSET('HARGA SATUAN'!$C$6,MATCH(B1120,'HARGA SATUAN'!$N$7:$N$1492,0),0))</f>
        <v/>
      </c>
      <c r="D1120" s="139">
        <f ca="1">SUMIFS(RAB!$F$14:$F$54,RAB!$C$14:$C$54,C1120)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SATUAN'!$N$7:$N$1492,0),0)),"",OFFSET('HARGA SATUAN'!$C$6,MATCH(B1121,'HARGA SATUAN'!$N$7:$N$1492,0),0))</f>
        <v/>
      </c>
      <c r="D1121" s="139">
        <f ca="1">SUMIFS(RAB!$F$14:$F$54,RAB!$C$14:$C$54,C1121)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SATUAN'!$N$7:$N$1492,0),0)),"",OFFSET('HARGA SATUAN'!$C$6,MATCH(B1122,'HARGA SATUAN'!$N$7:$N$1492,0),0))</f>
        <v/>
      </c>
      <c r="D1122" s="139">
        <f ca="1">SUMIFS(RAB!$F$14:$F$54,RAB!$C$14:$C$54,C1122)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SATUAN'!$N$7:$N$1492,0),0)),"",OFFSET('HARGA SATUAN'!$C$6,MATCH(B1123,'HARGA SATUAN'!$N$7:$N$1492,0),0))</f>
        <v/>
      </c>
      <c r="D1123" s="139">
        <f ca="1">SUMIFS(RAB!$F$14:$F$54,RAB!$C$14:$C$54,C1123)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SATUAN'!$N$7:$N$1492,0),0)),"",OFFSET('HARGA SATUAN'!$C$6,MATCH(B1124,'HARGA SATUAN'!$N$7:$N$1492,0),0))</f>
        <v/>
      </c>
      <c r="D1124" s="139">
        <f ca="1">SUMIFS(RAB!$F$14:$F$54,RAB!$C$14:$C$54,C1124)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SATUAN'!$N$7:$N$1492,0),0)),"",OFFSET('HARGA SATUAN'!$C$6,MATCH(B1125,'HARGA SATUAN'!$N$7:$N$1492,0),0))</f>
        <v/>
      </c>
      <c r="D1125" s="139">
        <f ca="1">SUMIFS(RAB!$F$14:$F$54,RAB!$C$14:$C$54,C1125)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SATUAN'!$N$7:$N$1492,0),0)),"",OFFSET('HARGA SATUAN'!$C$6,MATCH(B1126,'HARGA SATUAN'!$N$7:$N$1492,0),0))</f>
        <v/>
      </c>
      <c r="D1126" s="139">
        <f ca="1">SUMIFS(RAB!$F$14:$F$54,RAB!$C$14:$C$54,C1126)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SATUAN'!$N$7:$N$1492,0),0)),"",OFFSET('HARGA SATUAN'!$C$6,MATCH(B1127,'HARGA SATUAN'!$N$7:$N$1492,0),0))</f>
        <v/>
      </c>
      <c r="D1127" s="139">
        <f ca="1">SUMIFS(RAB!$F$14:$F$54,RAB!$C$14:$C$54,C1127)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SATUAN'!$N$7:$N$1492,0),0)),"",OFFSET('HARGA SATUAN'!$C$6,MATCH(B1128,'HARGA SATUAN'!$N$7:$N$1492,0),0))</f>
        <v/>
      </c>
      <c r="D1128" s="139">
        <f ca="1">SUMIFS(RAB!$F$14:$F$54,RAB!$C$14:$C$54,C1128)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SATUAN'!$N$7:$N$1492,0),0)),"",OFFSET('HARGA SATUAN'!$C$6,MATCH(B1129,'HARGA SATUAN'!$N$7:$N$1492,0),0))</f>
        <v/>
      </c>
      <c r="D1129" s="139">
        <f ca="1">SUMIFS(RAB!$F$14:$F$54,RAB!$C$14:$C$54,C1129)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SATUAN'!$N$7:$N$1492,0),0)),"",OFFSET('HARGA SATUAN'!$C$6,MATCH(B1130,'HARGA SATUAN'!$N$7:$N$1492,0),0))</f>
        <v/>
      </c>
      <c r="D1130" s="139">
        <f ca="1">SUMIFS(RAB!$F$14:$F$54,RAB!$C$14:$C$54,C1130)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SATUAN'!$N$7:$N$1492,0),0)),"",OFFSET('HARGA SATUAN'!$C$6,MATCH(B1131,'HARGA SATUAN'!$N$7:$N$1492,0),0))</f>
        <v/>
      </c>
      <c r="D1131" s="139">
        <f ca="1">SUMIFS(RAB!$F$14:$F$54,RAB!$C$14:$C$54,C1131)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SATUAN'!$N$7:$N$1492,0),0)),"",OFFSET('HARGA SATUAN'!$C$6,MATCH(B1132,'HARGA SATUAN'!$N$7:$N$1492,0),0))</f>
        <v/>
      </c>
      <c r="D1132" s="139">
        <f ca="1">SUMIFS(RAB!$F$14:$F$54,RAB!$C$14:$C$54,C1132)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SATUAN'!$N$7:$N$1492,0),0)),"",OFFSET('HARGA SATUAN'!$C$6,MATCH(B1133,'HARGA SATUAN'!$N$7:$N$1492,0),0))</f>
        <v/>
      </c>
      <c r="D1133" s="139">
        <f ca="1">SUMIFS(RAB!$F$14:$F$54,RAB!$C$14:$C$54,C1133)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SATUAN'!$N$7:$N$1492,0),0)),"",OFFSET('HARGA SATUAN'!$C$6,MATCH(B1134,'HARGA SATUAN'!$N$7:$N$1492,0),0))</f>
        <v/>
      </c>
      <c r="D1134" s="139">
        <f ca="1">SUMIFS(RAB!$F$14:$F$54,RAB!$C$14:$C$54,C1134)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SATUAN'!$N$7:$N$1492,0),0)),"",OFFSET('HARGA SATUAN'!$C$6,MATCH(B1135,'HARGA SATUAN'!$N$7:$N$1492,0),0))</f>
        <v/>
      </c>
      <c r="D1135" s="139">
        <f ca="1">SUMIFS(RAB!$F$14:$F$54,RAB!$C$14:$C$54,C1135)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SATUAN'!$N$7:$N$1492,0),0)),"",OFFSET('HARGA SATUAN'!$C$6,MATCH(B1136,'HARGA SATUAN'!$N$7:$N$1492,0),0))</f>
        <v/>
      </c>
      <c r="D1136" s="139">
        <f ca="1">SUMIFS(RAB!$F$14:$F$54,RAB!$C$14:$C$54,C1136)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SATUAN'!$N$7:$N$1492,0),0)),"",OFFSET('HARGA SATUAN'!$C$6,MATCH(B1137,'HARGA SATUAN'!$N$7:$N$1492,0),0))</f>
        <v/>
      </c>
      <c r="D1137" s="139">
        <f ca="1">SUMIFS(RAB!$F$14:$F$54,RAB!$C$14:$C$54,C1137)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SATUAN'!$N$7:$N$1492,0),0)),"",OFFSET('HARGA SATUAN'!$C$6,MATCH(B1138,'HARGA SATUAN'!$N$7:$N$1492,0),0))</f>
        <v/>
      </c>
      <c r="D1138" s="139">
        <f ca="1">SUMIFS(RAB!$F$14:$F$54,RAB!$C$14:$C$54,C1138)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SATUAN'!$N$7:$N$1492,0),0)),"",OFFSET('HARGA SATUAN'!$C$6,MATCH(B1139,'HARGA SATUAN'!$N$7:$N$1492,0),0))</f>
        <v/>
      </c>
      <c r="D1139" s="139">
        <f ca="1">SUMIFS(RAB!$F$14:$F$54,RAB!$C$14:$C$54,C1139)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SATUAN'!$N$7:$N$1492,0),0)),"",OFFSET('HARGA SATUAN'!$C$6,MATCH(B1140,'HARGA SATUAN'!$N$7:$N$1492,0),0))</f>
        <v/>
      </c>
      <c r="D1140" s="139">
        <f ca="1">SUMIFS(RAB!$F$14:$F$54,RAB!$C$14:$C$54,C1140)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SATUAN'!$N$7:$N$1492,0),0)),"",OFFSET('HARGA SATUAN'!$C$6,MATCH(B1141,'HARGA SATUAN'!$N$7:$N$1492,0),0))</f>
        <v/>
      </c>
      <c r="D1141" s="139">
        <f ca="1">SUMIFS(RAB!$F$14:$F$54,RAB!$C$14:$C$54,C1141)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SATUAN'!$N$7:$N$1492,0),0)),"",OFFSET('HARGA SATUAN'!$C$6,MATCH(B1142,'HARGA SATUAN'!$N$7:$N$1492,0),0))</f>
        <v/>
      </c>
      <c r="D1142" s="139">
        <f ca="1">SUMIFS(RAB!$F$14:$F$54,RAB!$C$14:$C$54,C1142)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SATUAN'!$N$7:$N$1492,0),0)),"",OFFSET('HARGA SATUAN'!$C$6,MATCH(B1143,'HARGA SATUAN'!$N$7:$N$1492,0),0))</f>
        <v/>
      </c>
      <c r="D1143" s="139">
        <f ca="1">SUMIFS(RAB!$F$14:$F$54,RAB!$C$14:$C$54,C1143)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SATUAN'!$N$7:$N$1492,0),0)),"",OFFSET('HARGA SATUAN'!$C$6,MATCH(B1144,'HARGA SATUAN'!$N$7:$N$1492,0),0))</f>
        <v/>
      </c>
      <c r="D1144" s="139">
        <f ca="1">SUMIFS(RAB!$F$14:$F$54,RAB!$C$14:$C$54,C1144)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SATUAN'!$N$7:$N$1492,0),0)),"",OFFSET('HARGA SATUAN'!$C$6,MATCH(B1145,'HARGA SATUAN'!$N$7:$N$1492,0),0))</f>
        <v/>
      </c>
      <c r="D1145" s="139">
        <f ca="1">SUMIFS(RAB!$F$14:$F$54,RAB!$C$14:$C$54,C1145)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SATUAN'!$N$7:$N$1492,0),0)),"",OFFSET('HARGA SATUAN'!$C$6,MATCH(B1146,'HARGA SATUAN'!$N$7:$N$1492,0),0))</f>
        <v/>
      </c>
      <c r="D1146" s="139">
        <f ca="1">SUMIFS(RAB!$F$14:$F$54,RAB!$C$14:$C$54,C1146)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SATUAN'!$N$7:$N$1492,0),0)),"",OFFSET('HARGA SATUAN'!$C$6,MATCH(B1147,'HARGA SATUAN'!$N$7:$N$1492,0),0))</f>
        <v/>
      </c>
      <c r="D1147" s="139">
        <f ca="1">SUMIFS(RAB!$F$14:$F$54,RAB!$C$14:$C$54,C1147)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SATUAN'!$N$7:$N$1492,0),0)),"",OFFSET('HARGA SATUAN'!$C$6,MATCH(B1148,'HARGA SATUAN'!$N$7:$N$1492,0),0))</f>
        <v/>
      </c>
      <c r="D1148" s="139">
        <f ca="1">SUMIFS(RAB!$F$14:$F$54,RAB!$C$14:$C$54,C1148)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SATUAN'!$N$7:$N$1492,0),0)),"",OFFSET('HARGA SATUAN'!$C$6,MATCH(B1149,'HARGA SATUAN'!$N$7:$N$1492,0),0))</f>
        <v/>
      </c>
      <c r="D1149" s="139">
        <f ca="1">SUMIFS(RAB!$F$14:$F$54,RAB!$C$14:$C$54,C1149)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SATUAN'!$N$7:$N$1492,0),0)),"",OFFSET('HARGA SATUAN'!$C$6,MATCH(B1150,'HARGA SATUAN'!$N$7:$N$1492,0),0))</f>
        <v/>
      </c>
      <c r="D1150" s="139">
        <f ca="1">SUMIFS(RAB!$F$14:$F$54,RAB!$C$14:$C$54,C1150)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SATUAN'!$N$7:$N$1492,0),0)),"",OFFSET('HARGA SATUAN'!$C$6,MATCH(B1151,'HARGA SATUAN'!$N$7:$N$1492,0),0))</f>
        <v/>
      </c>
      <c r="D1151" s="139">
        <f ca="1">SUMIFS(RAB!$F$14:$F$54,RAB!$C$14:$C$54,C1151)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SATUAN'!$N$7:$N$1492,0),0)),"",OFFSET('HARGA SATUAN'!$C$6,MATCH(B1152,'HARGA SATUAN'!$N$7:$N$1492,0),0))</f>
        <v/>
      </c>
      <c r="D1152" s="139">
        <f ca="1">SUMIFS(RAB!$F$14:$F$54,RAB!$C$14:$C$54,C1152)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SATUAN'!$N$7:$N$1492,0),0)),"",OFFSET('HARGA SATUAN'!$C$6,MATCH(B1153,'HARGA SATUAN'!$N$7:$N$1492,0),0))</f>
        <v/>
      </c>
      <c r="D1153" s="139">
        <f ca="1">SUMIFS(RAB!$F$14:$F$54,RAB!$C$14:$C$54,C1153)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SATUAN'!$N$7:$N$1492,0),0)),"",OFFSET('HARGA SATUAN'!$C$6,MATCH(B1154,'HARGA SATUAN'!$N$7:$N$1492,0),0))</f>
        <v/>
      </c>
      <c r="D1154" s="139">
        <f ca="1">SUMIFS(RAB!$F$14:$F$54,RAB!$C$14:$C$54,C1154)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SATUAN'!$N$7:$N$1492,0),0)),"",OFFSET('HARGA SATUAN'!$C$6,MATCH(B1155,'HARGA SATUAN'!$N$7:$N$1492,0),0))</f>
        <v/>
      </c>
      <c r="D1155" s="139">
        <f ca="1">SUMIFS(RAB!$F$14:$F$54,RAB!$C$14:$C$54,C1155)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SATUAN'!$N$7:$N$1492,0),0)),"",OFFSET('HARGA SATUAN'!$C$6,MATCH(B1156,'HARGA SATUAN'!$N$7:$N$1492,0),0))</f>
        <v/>
      </c>
      <c r="D1156" s="139">
        <f ca="1">SUMIFS(RAB!$F$14:$F$54,RAB!$C$14:$C$54,C1156)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SATUAN'!$N$7:$N$1492,0),0)),"",OFFSET('HARGA SATUAN'!$C$6,MATCH(B1157,'HARGA SATUAN'!$N$7:$N$1492,0),0))</f>
        <v/>
      </c>
      <c r="D1157" s="139">
        <f ca="1">SUMIFS(RAB!$F$14:$F$54,RAB!$C$14:$C$54,C1157)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SATUAN'!$N$7:$N$1492,0),0)),"",OFFSET('HARGA SATUAN'!$C$6,MATCH(B1158,'HARGA SATUAN'!$N$7:$N$1492,0),0))</f>
        <v/>
      </c>
      <c r="D1158" s="139">
        <f ca="1">SUMIFS(RAB!$F$14:$F$54,RAB!$C$14:$C$54,C1158)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SATUAN'!$N$7:$N$1492,0),0)),"",OFFSET('HARGA SATUAN'!$C$6,MATCH(B1159,'HARGA SATUAN'!$N$7:$N$1492,0),0))</f>
        <v/>
      </c>
      <c r="D1159" s="139">
        <f ca="1">SUMIFS(RAB!$F$14:$F$54,RAB!$C$14:$C$54,C1159)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SATUAN'!$N$7:$N$1492,0),0)),"",OFFSET('HARGA SATUAN'!$C$6,MATCH(B1160,'HARGA SATUAN'!$N$7:$N$1492,0),0))</f>
        <v/>
      </c>
      <c r="D1160" s="139">
        <f ca="1">SUMIFS(RAB!$F$14:$F$54,RAB!$C$14:$C$54,C1160)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SATUAN'!$N$7:$N$1492,0),0)),"",OFFSET('HARGA SATUAN'!$C$6,MATCH(B1161,'HARGA SATUAN'!$N$7:$N$1492,0),0))</f>
        <v/>
      </c>
      <c r="D1161" s="139">
        <f ca="1">SUMIFS(RAB!$F$14:$F$54,RAB!$C$14:$C$54,C1161)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SATUAN'!$N$7:$N$1492,0),0)),"",OFFSET('HARGA SATUAN'!$C$6,MATCH(B1162,'HARGA SATUAN'!$N$7:$N$1492,0),0))</f>
        <v/>
      </c>
      <c r="D1162" s="139">
        <f ca="1">SUMIFS(RAB!$F$14:$F$54,RAB!$C$14:$C$54,C1162)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SATUAN'!$N$7:$N$1492,0),0)),"",OFFSET('HARGA SATUAN'!$C$6,MATCH(B1163,'HARGA SATUAN'!$N$7:$N$1492,0),0))</f>
        <v/>
      </c>
      <c r="D1163" s="139">
        <f ca="1">SUMIFS(RAB!$F$14:$F$54,RAB!$C$14:$C$54,C1163)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SATUAN'!$N$7:$N$1492,0),0)),"",OFFSET('HARGA SATUAN'!$C$6,MATCH(B1164,'HARGA SATUAN'!$N$7:$N$1492,0),0))</f>
        <v/>
      </c>
      <c r="D1164" s="139">
        <f ca="1">SUMIFS(RAB!$F$14:$F$54,RAB!$C$14:$C$54,C1164)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SATUAN'!$N$7:$N$1492,0),0)),"",OFFSET('HARGA SATUAN'!$C$6,MATCH(B1165,'HARGA SATUAN'!$N$7:$N$1492,0),0))</f>
        <v/>
      </c>
      <c r="D1165" s="139">
        <f ca="1">SUMIFS(RAB!$F$14:$F$54,RAB!$C$14:$C$54,C1165)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SATUAN'!$N$7:$N$1492,0),0)),"",OFFSET('HARGA SATUAN'!$C$6,MATCH(B1166,'HARGA SATUAN'!$N$7:$N$1492,0),0))</f>
        <v/>
      </c>
      <c r="D1166" s="139">
        <f ca="1">SUMIFS(RAB!$F$14:$F$54,RAB!$C$14:$C$54,C1166)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SATUAN'!$N$7:$N$1492,0),0)),"",OFFSET('HARGA SATUAN'!$C$6,MATCH(B1167,'HARGA SATUAN'!$N$7:$N$1492,0),0))</f>
        <v/>
      </c>
      <c r="D1167" s="139">
        <f ca="1">SUMIFS(RAB!$F$14:$F$54,RAB!$C$14:$C$54,C1167)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SATUAN'!$N$7:$N$1492,0),0)),"",OFFSET('HARGA SATUAN'!$C$6,MATCH(B1168,'HARGA SATUAN'!$N$7:$N$1492,0),0))</f>
        <v/>
      </c>
      <c r="D1168" s="139">
        <f ca="1">SUMIFS(RAB!$F$14:$F$54,RAB!$C$14:$C$54,C1168)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SATUAN'!$N$7:$N$1492,0),0)),"",OFFSET('HARGA SATUAN'!$C$6,MATCH(B1169,'HARGA SATUAN'!$N$7:$N$1492,0),0))</f>
        <v/>
      </c>
      <c r="D1169" s="139">
        <f ca="1">SUMIFS(RAB!$F$14:$F$54,RAB!$C$14:$C$54,C1169)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SATUAN'!$N$7:$N$1492,0),0)),"",OFFSET('HARGA SATUAN'!$C$6,MATCH(B1170,'HARGA SATUAN'!$N$7:$N$1492,0),0))</f>
        <v/>
      </c>
      <c r="D1170" s="139">
        <f ca="1">SUMIFS(RAB!$F$14:$F$54,RAB!$C$14:$C$54,C1170)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SATUAN'!$N$7:$N$1492,0),0)),"",OFFSET('HARGA SATUAN'!$C$6,MATCH(B1171,'HARGA SATUAN'!$N$7:$N$1492,0),0))</f>
        <v/>
      </c>
      <c r="D1171" s="139">
        <f ca="1">SUMIFS(RAB!$F$14:$F$54,RAB!$C$14:$C$54,C1171)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SATUAN'!$N$7:$N$1492,0),0)),"",OFFSET('HARGA SATUAN'!$C$6,MATCH(B1172,'HARGA SATUAN'!$N$7:$N$1492,0),0))</f>
        <v/>
      </c>
      <c r="D1172" s="139">
        <f ca="1">SUMIFS(RAB!$F$14:$F$54,RAB!$C$14:$C$54,C1172)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SATUAN'!$N$7:$N$1492,0),0)),"",OFFSET('HARGA SATUAN'!$C$6,MATCH(B1173,'HARGA SATUAN'!$N$7:$N$1492,0),0))</f>
        <v/>
      </c>
      <c r="D1173" s="139">
        <f ca="1">SUMIFS(RAB!$F$14:$F$54,RAB!$C$14:$C$54,C1173)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SATUAN'!$N$7:$N$1492,0),0)),"",OFFSET('HARGA SATUAN'!$C$6,MATCH(B1174,'HARGA SATUAN'!$N$7:$N$1492,0),0))</f>
        <v/>
      </c>
      <c r="D1174" s="139">
        <f ca="1">SUMIFS(RAB!$F$14:$F$54,RAB!$C$14:$C$54,C1174)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SATUAN'!$N$7:$N$1492,0),0)),"",OFFSET('HARGA SATUAN'!$C$6,MATCH(B1175,'HARGA SATUAN'!$N$7:$N$1492,0),0))</f>
        <v/>
      </c>
      <c r="D1175" s="139">
        <f ca="1">SUMIFS(RAB!$F$14:$F$54,RAB!$C$14:$C$54,C1175)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SATUAN'!$N$7:$N$1492,0),0)),"",OFFSET('HARGA SATUAN'!$C$6,MATCH(B1176,'HARGA SATUAN'!$N$7:$N$1492,0),0))</f>
        <v/>
      </c>
      <c r="D1176" s="139">
        <f ca="1">SUMIFS(RAB!$F$14:$F$54,RAB!$C$14:$C$54,C1176)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SATUAN'!$N$7:$N$1492,0),0)),"",OFFSET('HARGA SATUAN'!$C$6,MATCH(B1177,'HARGA SATUAN'!$N$7:$N$1492,0),0))</f>
        <v/>
      </c>
      <c r="D1177" s="139">
        <f ca="1">SUMIFS(RAB!$F$14:$F$54,RAB!$C$14:$C$54,C1177)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SATUAN'!$N$7:$N$1492,0),0)),"",OFFSET('HARGA SATUAN'!$C$6,MATCH(B1178,'HARGA SATUAN'!$N$7:$N$1492,0),0))</f>
        <v/>
      </c>
      <c r="D1178" s="139">
        <f ca="1">SUMIFS(RAB!$F$14:$F$54,RAB!$C$14:$C$54,C1178)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SATUAN'!$N$7:$N$1492,0),0)),"",OFFSET('HARGA SATUAN'!$C$6,MATCH(B1179,'HARGA SATUAN'!$N$7:$N$1492,0),0))</f>
        <v/>
      </c>
      <c r="D1179" s="139">
        <f ca="1">SUMIFS(RAB!$F$14:$F$54,RAB!$C$14:$C$54,C1179)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SATUAN'!$N$7:$N$1492,0),0)),"",OFFSET('HARGA SATUAN'!$C$6,MATCH(B1180,'HARGA SATUAN'!$N$7:$N$1492,0),0))</f>
        <v/>
      </c>
      <c r="D1180" s="139">
        <f ca="1">SUMIFS(RAB!$F$14:$F$54,RAB!$C$14:$C$54,C1180)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SATUAN'!$N$7:$N$1492,0),0)),"",OFFSET('HARGA SATUAN'!$C$6,MATCH(B1181,'HARGA SATUAN'!$N$7:$N$1492,0),0))</f>
        <v/>
      </c>
      <c r="D1181" s="139">
        <f ca="1">SUMIFS(RAB!$F$14:$F$54,RAB!$C$14:$C$54,C1181)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SATUAN'!$N$7:$N$1492,0),0)),"",OFFSET('HARGA SATUAN'!$C$6,MATCH(B1182,'HARGA SATUAN'!$N$7:$N$1492,0),0))</f>
        <v/>
      </c>
      <c r="D1182" s="139">
        <f ca="1">SUMIFS(RAB!$F$14:$F$54,RAB!$C$14:$C$54,C1182)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SATUAN'!$N$7:$N$1492,0),0)),"",OFFSET('HARGA SATUAN'!$C$6,MATCH(B1183,'HARGA SATUAN'!$N$7:$N$1492,0),0))</f>
        <v/>
      </c>
      <c r="D1183" s="139">
        <f ca="1">SUMIFS(RAB!$F$14:$F$54,RAB!$C$14:$C$54,C1183)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SATUAN'!$N$7:$N$1492,0),0)),"",OFFSET('HARGA SATUAN'!$C$6,MATCH(B1184,'HARGA SATUAN'!$N$7:$N$1492,0),0))</f>
        <v/>
      </c>
      <c r="D1184" s="139">
        <f ca="1">SUMIFS(RAB!$F$14:$F$54,RAB!$C$14:$C$54,C1184)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SATUAN'!$N$7:$N$1492,0),0)),"",OFFSET('HARGA SATUAN'!$C$6,MATCH(B1185,'HARGA SATUAN'!$N$7:$N$1492,0),0))</f>
        <v/>
      </c>
      <c r="D1185" s="139">
        <f ca="1">SUMIFS(RAB!$F$14:$F$54,RAB!$C$14:$C$54,C1185)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SATUAN'!$N$7:$N$1492,0),0)),"",OFFSET('HARGA SATUAN'!$C$6,MATCH(B1186,'HARGA SATUAN'!$N$7:$N$1492,0),0))</f>
        <v/>
      </c>
      <c r="D1186" s="139">
        <f ca="1">SUMIFS(RAB!$F$14:$F$54,RAB!$C$14:$C$54,C1186)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SATUAN'!$N$7:$N$1492,0),0)),"",OFFSET('HARGA SATUAN'!$C$6,MATCH(B1187,'HARGA SATUAN'!$N$7:$N$1492,0),0))</f>
        <v/>
      </c>
      <c r="D1187" s="139">
        <f ca="1">SUMIFS(RAB!$F$14:$F$54,RAB!$C$14:$C$54,C1187)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SATUAN'!$N$7:$N$1492,0),0)),"",OFFSET('HARGA SATUAN'!$C$6,MATCH(B1188,'HARGA SATUAN'!$N$7:$N$1492,0),0))</f>
        <v/>
      </c>
      <c r="D1188" s="139">
        <f ca="1">SUMIFS(RAB!$F$14:$F$54,RAB!$C$14:$C$54,C1188)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SATUAN'!$N$7:$N$1492,0),0)),"",OFFSET('HARGA SATUAN'!$C$6,MATCH(B1189,'HARGA SATUAN'!$N$7:$N$1492,0),0))</f>
        <v/>
      </c>
      <c r="D1189" s="139">
        <f ca="1">SUMIFS(RAB!$F$14:$F$54,RAB!$C$14:$C$54,C1189)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SATUAN'!$N$7:$N$1492,0),0)),"",OFFSET('HARGA SATUAN'!$C$6,MATCH(B1190,'HARGA SATUAN'!$N$7:$N$1492,0),0))</f>
        <v/>
      </c>
      <c r="D1190" s="139">
        <f ca="1">SUMIFS(RAB!$F$14:$F$54,RAB!$C$14:$C$54,C1190)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SATUAN'!$N$7:$N$1492,0),0)),"",OFFSET('HARGA SATUAN'!$C$6,MATCH(B1191,'HARGA SATUAN'!$N$7:$N$1492,0),0))</f>
        <v/>
      </c>
      <c r="D1191" s="139">
        <f ca="1">SUMIFS(RAB!$F$14:$F$54,RAB!$C$14:$C$54,C1191)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SATUAN'!$N$7:$N$1492,0),0)),"",OFFSET('HARGA SATUAN'!$C$6,MATCH(B1192,'HARGA SATUAN'!$N$7:$N$1492,0),0))</f>
        <v/>
      </c>
      <c r="D1192" s="139">
        <f ca="1">SUMIFS(RAB!$F$14:$F$54,RAB!$C$14:$C$54,C1192)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SATUAN'!$N$7:$N$1492,0),0)),"",OFFSET('HARGA SATUAN'!$C$6,MATCH(B1193,'HARGA SATUAN'!$N$7:$N$1492,0),0))</f>
        <v/>
      </c>
      <c r="D1193" s="139">
        <f ca="1">SUMIFS(RAB!$F$14:$F$54,RAB!$C$14:$C$54,C1193)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SATUAN'!$N$7:$N$1492,0),0)),"",OFFSET('HARGA SATUAN'!$C$6,MATCH(B1194,'HARGA SATUAN'!$N$7:$N$1492,0),0))</f>
        <v/>
      </c>
      <c r="D1194" s="139">
        <f ca="1">SUMIFS(RAB!$F$14:$F$54,RAB!$C$14:$C$54,C1194)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SATUAN'!$N$7:$N$1492,0),0)),"",OFFSET('HARGA SATUAN'!$C$6,MATCH(B1195,'HARGA SATUAN'!$N$7:$N$1492,0),0))</f>
        <v/>
      </c>
      <c r="D1195" s="139">
        <f ca="1">SUMIFS(RAB!$F$14:$F$54,RAB!$C$14:$C$54,C1195)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SATUAN'!$N$7:$N$1492,0),0)),"",OFFSET('HARGA SATUAN'!$C$6,MATCH(B1196,'HARGA SATUAN'!$N$7:$N$1492,0),0))</f>
        <v/>
      </c>
      <c r="D1196" s="139">
        <f ca="1">SUMIFS(RAB!$F$14:$F$54,RAB!$C$14:$C$54,C1196)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SATUAN'!$N$7:$N$1492,0),0)),"",OFFSET('HARGA SATUAN'!$C$6,MATCH(B1197,'HARGA SATUAN'!$N$7:$N$1492,0),0))</f>
        <v/>
      </c>
      <c r="D1197" s="139">
        <f ca="1">SUMIFS(RAB!$F$14:$F$54,RAB!$C$14:$C$54,C1197)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SATUAN'!$N$7:$N$1492,0),0)),"",OFFSET('HARGA SATUAN'!$C$6,MATCH(B1198,'HARGA SATUAN'!$N$7:$N$1492,0),0))</f>
        <v/>
      </c>
      <c r="D1198" s="139">
        <f ca="1">SUMIFS(RAB!$F$14:$F$54,RAB!$C$14:$C$54,C1198)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SATUAN'!$N$7:$N$1492,0),0)),"",OFFSET('HARGA SATUAN'!$C$6,MATCH(B1199,'HARGA SATUAN'!$N$7:$N$1492,0),0))</f>
        <v/>
      </c>
      <c r="D1199" s="139">
        <f ca="1">SUMIFS(RAB!$F$14:$F$54,RAB!$C$14:$C$54,C1199)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SATUAN'!$N$7:$N$1492,0),0)),"",OFFSET('HARGA SATUAN'!$C$6,MATCH(B1200,'HARGA SATUAN'!$N$7:$N$1492,0),0))</f>
        <v/>
      </c>
      <c r="D1200" s="139">
        <f ca="1">SUMIFS(RAB!$F$14:$F$54,RAB!$C$14:$C$54,C1200)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SATUAN'!$N$7:$N$1492,0),0)),"",OFFSET('HARGA SATUAN'!$C$6,MATCH(B1201,'HARGA SATUAN'!$N$7:$N$1492,0),0))</f>
        <v/>
      </c>
      <c r="D1201" s="139">
        <f ca="1">SUMIFS(RAB!$F$14:$F$54,RAB!$C$14:$C$54,C1201)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SATUAN'!$N$7:$N$1492,0),0)),"",OFFSET('HARGA SATUAN'!$C$6,MATCH(B1202,'HARGA SATUAN'!$N$7:$N$1492,0),0))</f>
        <v/>
      </c>
      <c r="D1202" s="139">
        <f ca="1">SUMIFS(RAB!$F$14:$F$54,RAB!$C$14:$C$54,C1202)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SATUAN'!$N$7:$N$1492,0),0)),"",OFFSET('HARGA SATUAN'!$C$6,MATCH(B1203,'HARGA SATUAN'!$N$7:$N$1492,0),0))</f>
        <v/>
      </c>
      <c r="D1203" s="139">
        <f ca="1">SUMIFS(RAB!$F$14:$F$54,RAB!$C$14:$C$54,C1203)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SATUAN'!$N$7:$N$1492,0),0)),"",OFFSET('HARGA SATUAN'!$C$6,MATCH(B1204,'HARGA SATUAN'!$N$7:$N$1492,0),0))</f>
        <v/>
      </c>
      <c r="D1204" s="139">
        <f ca="1">SUMIFS(RAB!$F$14:$F$54,RAB!$C$14:$C$54,C1204)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SATUAN'!$N$7:$N$1492,0),0)),"",OFFSET('HARGA SATUAN'!$C$6,MATCH(B1205,'HARGA SATUAN'!$N$7:$N$1492,0),0))</f>
        <v/>
      </c>
      <c r="D1205" s="139">
        <f ca="1">SUMIFS(RAB!$F$14:$F$54,RAB!$C$14:$C$54,C1205)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SATUAN'!$N$7:$N$1492,0),0)),"",OFFSET('HARGA SATUAN'!$C$6,MATCH(B1206,'HARGA SATUAN'!$N$7:$N$1492,0),0))</f>
        <v/>
      </c>
      <c r="D1206" s="139">
        <f ca="1">SUMIFS(RAB!$F$14:$F$54,RAB!$C$14:$C$54,C1206)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SATUAN'!$N$7:$N$1492,0),0)),"",OFFSET('HARGA SATUAN'!$C$6,MATCH(B1207,'HARGA SATUAN'!$N$7:$N$1492,0),0))</f>
        <v/>
      </c>
      <c r="D1207" s="139">
        <f ca="1">SUMIFS(RAB!$F$14:$F$54,RAB!$C$14:$C$54,C1207)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SATUAN'!$N$7:$N$1492,0),0)),"",OFFSET('HARGA SATUAN'!$C$6,MATCH(B1208,'HARGA SATUAN'!$N$7:$N$1492,0),0))</f>
        <v/>
      </c>
      <c r="D1208" s="139">
        <f ca="1">SUMIFS(RAB!$F$14:$F$54,RAB!$C$14:$C$54,C1208)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SATUAN'!$N$7:$N$1492,0),0)),"",OFFSET('HARGA SATUAN'!$C$6,MATCH(B1209,'HARGA SATUAN'!$N$7:$N$1492,0),0))</f>
        <v/>
      </c>
      <c r="D1209" s="139">
        <f ca="1">SUMIFS(RAB!$F$14:$F$54,RAB!$C$14:$C$54,C1209)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SATUAN'!$N$7:$N$1492,0),0)),"",OFFSET('HARGA SATUAN'!$C$6,MATCH(B1210,'HARGA SATUAN'!$N$7:$N$1492,0),0))</f>
        <v/>
      </c>
      <c r="D1210" s="139">
        <f ca="1">SUMIFS(RAB!$F$14:$F$54,RAB!$C$14:$C$54,C1210)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SATUAN'!$N$7:$N$1492,0),0)),"",OFFSET('HARGA SATUAN'!$C$6,MATCH(B1211,'HARGA SATUAN'!$N$7:$N$1492,0),0))</f>
        <v/>
      </c>
      <c r="D1211" s="139">
        <f ca="1">SUMIFS(RAB!$F$14:$F$54,RAB!$C$14:$C$54,C1211)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SATUAN'!$N$7:$N$1492,0),0)),"",OFFSET('HARGA SATUAN'!$C$6,MATCH(B1212,'HARGA SATUAN'!$N$7:$N$1492,0),0))</f>
        <v/>
      </c>
      <c r="D1212" s="139">
        <f ca="1">SUMIFS(RAB!$F$14:$F$54,RAB!$C$14:$C$54,C1212)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SATUAN'!$N$7:$N$1492,0),0)),"",OFFSET('HARGA SATUAN'!$C$6,MATCH(B1213,'HARGA SATUAN'!$N$7:$N$1492,0),0))</f>
        <v/>
      </c>
      <c r="D1213" s="139">
        <f ca="1">SUMIFS(RAB!$F$14:$F$54,RAB!$C$14:$C$54,C1213)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SATUAN'!$N$7:$N$1492,0),0)),"",OFFSET('HARGA SATUAN'!$C$6,MATCH(B1214,'HARGA SATUAN'!$N$7:$N$1492,0),0))</f>
        <v/>
      </c>
      <c r="D1214" s="139">
        <f ca="1">SUMIFS(RAB!$F$14:$F$54,RAB!$C$14:$C$54,C1214)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SATUAN'!$N$7:$N$1492,0),0)),"",OFFSET('HARGA SATUAN'!$C$6,MATCH(B1215,'HARGA SATUAN'!$N$7:$N$1492,0),0))</f>
        <v/>
      </c>
      <c r="D1215" s="139">
        <f ca="1">SUMIFS(RAB!$F$14:$F$54,RAB!$C$14:$C$54,C1215)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SATUAN'!$N$7:$N$1492,0),0)),"",OFFSET('HARGA SATUAN'!$C$6,MATCH(B1216,'HARGA SATUAN'!$N$7:$N$1492,0),0))</f>
        <v/>
      </c>
      <c r="D1216" s="139">
        <f ca="1">SUMIFS(RAB!$F$14:$F$54,RAB!$C$14:$C$54,C1216)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SATUAN'!$N$7:$N$1492,0),0)),"",OFFSET('HARGA SATUAN'!$C$6,MATCH(B1217,'HARGA SATUAN'!$N$7:$N$1492,0),0))</f>
        <v/>
      </c>
      <c r="D1217" s="139">
        <f ca="1">SUMIFS(RAB!$F$14:$F$54,RAB!$C$14:$C$54,C1217)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SATUAN'!$N$7:$N$1492,0),0)),"",OFFSET('HARGA SATUAN'!$C$6,MATCH(B1218,'HARGA SATUAN'!$N$7:$N$1492,0),0))</f>
        <v/>
      </c>
      <c r="D1218" s="139">
        <f ca="1">SUMIFS(RAB!$F$14:$F$54,RAB!$C$14:$C$54,C1218)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SATUAN'!$N$7:$N$1492,0),0)),"",OFFSET('HARGA SATUAN'!$C$6,MATCH(B1219,'HARGA SATUAN'!$N$7:$N$1492,0),0))</f>
        <v/>
      </c>
      <c r="D1219" s="139">
        <f ca="1">SUMIFS(RAB!$F$14:$F$54,RAB!$C$14:$C$54,C1219)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SATUAN'!$N$7:$N$1492,0),0)),"",OFFSET('HARGA SATUAN'!$C$6,MATCH(B1220,'HARGA SATUAN'!$N$7:$N$1492,0),0))</f>
        <v/>
      </c>
      <c r="D1220" s="139">
        <f ca="1">SUMIFS(RAB!$F$14:$F$54,RAB!$C$14:$C$54,C1220)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SATUAN'!$N$7:$N$1492,0),0)),"",OFFSET('HARGA SATUAN'!$C$6,MATCH(B1221,'HARGA SATUAN'!$N$7:$N$1492,0),0))</f>
        <v/>
      </c>
      <c r="D1221" s="139">
        <f ca="1">SUMIFS(RAB!$F$14:$F$54,RAB!$C$14:$C$54,C1221)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SATUAN'!$N$7:$N$1492,0),0)),"",OFFSET('HARGA SATUAN'!$C$6,MATCH(B1222,'HARGA SATUAN'!$N$7:$N$1492,0),0))</f>
        <v/>
      </c>
      <c r="D1222" s="139">
        <f ca="1">SUMIFS(RAB!$F$14:$F$54,RAB!$C$14:$C$54,C1222)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SATUAN'!$N$7:$N$1492,0),0)),"",OFFSET('HARGA SATUAN'!$C$6,MATCH(B1223,'HARGA SATUAN'!$N$7:$N$1492,0),0))</f>
        <v/>
      </c>
      <c r="D1223" s="139">
        <f ca="1">SUMIFS(RAB!$F$14:$F$54,RAB!$C$14:$C$54,C1223)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SATUAN'!$N$7:$N$1492,0),0)),"",OFFSET('HARGA SATUAN'!$C$6,MATCH(B1224,'HARGA SATUAN'!$N$7:$N$1492,0),0))</f>
        <v/>
      </c>
      <c r="D1224" s="139">
        <f ca="1">SUMIFS(RAB!$F$14:$F$54,RAB!$C$14:$C$54,C1224)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SATUAN'!$N$7:$N$1492,0),0)),"",OFFSET('HARGA SATUAN'!$C$6,MATCH(B1225,'HARGA SATUAN'!$N$7:$N$1492,0),0))</f>
        <v/>
      </c>
      <c r="D1225" s="139">
        <f ca="1">SUMIFS(RAB!$F$14:$F$54,RAB!$C$14:$C$54,C1225)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SATUAN'!$N$7:$N$1492,0),0)),"",OFFSET('HARGA SATUAN'!$C$6,MATCH(B1226,'HARGA SATUAN'!$N$7:$N$1492,0),0))</f>
        <v/>
      </c>
      <c r="D1226" s="139">
        <f ca="1">SUMIFS(RAB!$F$14:$F$54,RAB!$C$14:$C$54,C1226)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SATUAN'!$N$7:$N$1492,0),0)),"",OFFSET('HARGA SATUAN'!$C$6,MATCH(B1227,'HARGA SATUAN'!$N$7:$N$1492,0),0))</f>
        <v/>
      </c>
      <c r="D1227" s="139">
        <f ca="1">SUMIFS(RAB!$F$14:$F$54,RAB!$C$14:$C$54,C1227)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SATUAN'!$N$7:$N$1492,0),0)),"",OFFSET('HARGA SATUAN'!$C$6,MATCH(B1228,'HARGA SATUAN'!$N$7:$N$1492,0),0))</f>
        <v/>
      </c>
      <c r="D1228" s="139">
        <f ca="1">SUMIFS(RAB!$F$14:$F$54,RAB!$C$14:$C$54,C1228)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SATUAN'!$N$7:$N$1492,0),0)),"",OFFSET('HARGA SATUAN'!$C$6,MATCH(B1229,'HARGA SATUAN'!$N$7:$N$1492,0),0))</f>
        <v/>
      </c>
      <c r="D1229" s="139">
        <f ca="1">SUMIFS(RAB!$F$14:$F$54,RAB!$C$14:$C$54,C1229)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SATUAN'!$N$7:$N$1492,0),0)),"",OFFSET('HARGA SATUAN'!$C$6,MATCH(B1230,'HARGA SATUAN'!$N$7:$N$1492,0),0))</f>
        <v/>
      </c>
      <c r="D1230" s="139">
        <f ca="1">SUMIFS(RAB!$F$14:$F$54,RAB!$C$14:$C$54,C1230)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SATUAN'!$N$7:$N$1492,0),0)),"",OFFSET('HARGA SATUAN'!$C$6,MATCH(B1231,'HARGA SATUAN'!$N$7:$N$1492,0),0))</f>
        <v/>
      </c>
      <c r="D1231" s="139">
        <f ca="1">SUMIFS(RAB!$F$14:$F$54,RAB!$C$14:$C$54,C1231)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SATUAN'!$N$7:$N$1492,0),0)),"",OFFSET('HARGA SATUAN'!$C$6,MATCH(B1232,'HARGA SATUAN'!$N$7:$N$1492,0),0))</f>
        <v/>
      </c>
      <c r="D1232" s="139">
        <f ca="1">SUMIFS(RAB!$F$14:$F$54,RAB!$C$14:$C$54,C1232)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SATUAN'!$N$7:$N$1492,0),0)),"",OFFSET('HARGA SATUAN'!$C$6,MATCH(B1233,'HARGA SATUAN'!$N$7:$N$1492,0),0))</f>
        <v/>
      </c>
      <c r="D1233" s="139">
        <f ca="1">SUMIFS(RAB!$F$14:$F$54,RAB!$C$14:$C$54,C1233)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SATUAN'!$N$7:$N$1492,0),0)),"",OFFSET('HARGA SATUAN'!$C$6,MATCH(B1234,'HARGA SATUAN'!$N$7:$N$1492,0),0))</f>
        <v/>
      </c>
      <c r="D1234" s="139">
        <f ca="1">SUMIFS(RAB!$F$14:$F$54,RAB!$C$14:$C$54,C1234)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SATUAN'!$N$7:$N$1492,0),0)),"",OFFSET('HARGA SATUAN'!$C$6,MATCH(B1235,'HARGA SATUAN'!$N$7:$N$1492,0),0))</f>
        <v/>
      </c>
      <c r="D1235" s="139">
        <f ca="1">SUMIFS(RAB!$F$14:$F$54,RAB!$C$14:$C$54,C1235)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SATUAN'!$N$7:$N$1492,0),0)),"",OFFSET('HARGA SATUAN'!$C$6,MATCH(B1236,'HARGA SATUAN'!$N$7:$N$1492,0),0))</f>
        <v/>
      </c>
      <c r="D1236" s="139">
        <f ca="1">SUMIFS(RAB!$F$14:$F$54,RAB!$C$14:$C$54,C1236)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SATUAN'!$N$7:$N$1492,0),0)),"",OFFSET('HARGA SATUAN'!$C$6,MATCH(B1237,'HARGA SATUAN'!$N$7:$N$1492,0),0))</f>
        <v/>
      </c>
      <c r="D1237" s="139">
        <f ca="1">SUMIFS(RAB!$F$14:$F$54,RAB!$C$14:$C$54,C1237)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SATUAN'!$N$7:$N$1492,0),0)),"",OFFSET('HARGA SATUAN'!$C$6,MATCH(B1238,'HARGA SATUAN'!$N$7:$N$1492,0),0))</f>
        <v/>
      </c>
      <c r="D1238" s="139">
        <f ca="1">SUMIFS(RAB!$F$14:$F$54,RAB!$C$14:$C$54,C1238)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SATUAN'!$N$7:$N$1492,0),0)),"",OFFSET('HARGA SATUAN'!$C$6,MATCH(B1239,'HARGA SATUAN'!$N$7:$N$1492,0),0))</f>
        <v/>
      </c>
      <c r="D1239" s="139">
        <f ca="1">SUMIFS(RAB!$F$14:$F$54,RAB!$C$14:$C$54,C1239)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SATUAN'!$N$7:$N$1492,0),0)),"",OFFSET('HARGA SATUAN'!$C$6,MATCH(B1240,'HARGA SATUAN'!$N$7:$N$1492,0),0))</f>
        <v/>
      </c>
      <c r="D1240" s="139">
        <f ca="1">SUMIFS(RAB!$F$14:$F$54,RAB!$C$14:$C$54,C1240)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SATUAN'!$N$7:$N$1492,0),0)),"",OFFSET('HARGA SATUAN'!$C$6,MATCH(B1241,'HARGA SATUAN'!$N$7:$N$1492,0),0))</f>
        <v/>
      </c>
      <c r="D1241" s="139">
        <f ca="1">SUMIFS(RAB!$F$14:$F$54,RAB!$C$14:$C$54,C1241)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SATUAN'!$N$7:$N$1492,0),0)),"",OFFSET('HARGA SATUAN'!$C$6,MATCH(B1242,'HARGA SATUAN'!$N$7:$N$1492,0),0))</f>
        <v/>
      </c>
      <c r="D1242" s="139">
        <f ca="1">SUMIFS(RAB!$F$14:$F$54,RAB!$C$14:$C$54,C1242)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SATUAN'!$N$7:$N$1492,0),0)),"",OFFSET('HARGA SATUAN'!$C$6,MATCH(B1243,'HARGA SATUAN'!$N$7:$N$1492,0),0))</f>
        <v/>
      </c>
      <c r="D1243" s="139">
        <f ca="1">SUMIFS(RAB!$F$14:$F$54,RAB!$C$14:$C$54,C1243)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SATUAN'!$N$7:$N$1492,0),0)),"",OFFSET('HARGA SATUAN'!$C$6,MATCH(B1244,'HARGA SATUAN'!$N$7:$N$1492,0),0))</f>
        <v/>
      </c>
      <c r="D1244" s="139">
        <f ca="1">SUMIFS(RAB!$F$14:$F$54,RAB!$C$14:$C$54,C1244)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SATUAN'!$N$7:$N$1492,0),0)),"",OFFSET('HARGA SATUAN'!$C$6,MATCH(B1245,'HARGA SATUAN'!$N$7:$N$1492,0),0))</f>
        <v/>
      </c>
      <c r="D1245" s="139">
        <f ca="1">SUMIFS(RAB!$F$14:$F$54,RAB!$C$14:$C$54,C1245)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SATUAN'!$N$7:$N$1492,0),0)),"",OFFSET('HARGA SATUAN'!$C$6,MATCH(B1246,'HARGA SATUAN'!$N$7:$N$1492,0),0))</f>
        <v/>
      </c>
      <c r="D1246" s="139">
        <f ca="1">SUMIFS(RAB!$F$14:$F$54,RAB!$C$14:$C$54,C1246)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SATUAN'!$N$7:$N$1492,0),0)),"",OFFSET('HARGA SATUAN'!$C$6,MATCH(B1247,'HARGA SATUAN'!$N$7:$N$1492,0),0))</f>
        <v/>
      </c>
      <c r="D1247" s="139">
        <f ca="1">SUMIFS(RAB!$F$14:$F$54,RAB!$C$14:$C$54,C1247)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SATUAN'!$N$7:$N$1492,0),0)),"",OFFSET('HARGA SATUAN'!$C$6,MATCH(B1248,'HARGA SATUAN'!$N$7:$N$1492,0),0))</f>
        <v/>
      </c>
      <c r="D1248" s="139">
        <f ca="1">SUMIFS(RAB!$F$14:$F$54,RAB!$C$14:$C$54,C1248)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SATUAN'!$N$7:$N$1492,0),0)),"",OFFSET('HARGA SATUAN'!$C$6,MATCH(B1249,'HARGA SATUAN'!$N$7:$N$1492,0),0))</f>
        <v/>
      </c>
      <c r="D1249" s="139">
        <f ca="1">SUMIFS(RAB!$F$14:$F$54,RAB!$C$14:$C$54,C1249)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SATUAN'!$N$7:$N$1492,0),0)),"",OFFSET('HARGA SATUAN'!$C$6,MATCH(B1250,'HARGA SATUAN'!$N$7:$N$1492,0),0))</f>
        <v/>
      </c>
      <c r="D1250" s="139">
        <f ca="1">SUMIFS(RAB!$F$14:$F$54,RAB!$C$14:$C$54,C1250)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SATUAN'!$N$7:$N$1492,0),0)),"",OFFSET('HARGA SATUAN'!$C$6,MATCH(B1251,'HARGA SATUAN'!$N$7:$N$1492,0),0))</f>
        <v/>
      </c>
      <c r="D1251" s="139">
        <f ca="1">SUMIFS(RAB!$F$14:$F$54,RAB!$C$14:$C$54,C1251)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SATUAN'!$N$7:$N$1492,0),0)),"",OFFSET('HARGA SATUAN'!$C$6,MATCH(B1252,'HARGA SATUAN'!$N$7:$N$1492,0),0))</f>
        <v/>
      </c>
      <c r="D1252" s="139">
        <f ca="1">SUMIFS(RAB!$F$14:$F$54,RAB!$C$14:$C$54,C1252)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SATUAN'!$N$7:$N$1492,0),0)),"",OFFSET('HARGA SATUAN'!$C$6,MATCH(B1253,'HARGA SATUAN'!$N$7:$N$1492,0),0))</f>
        <v/>
      </c>
      <c r="D1253" s="139">
        <f ca="1">SUMIFS(RAB!$F$14:$F$54,RAB!$C$14:$C$54,C1253)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SATUAN'!$N$7:$N$1492,0),0)),"",OFFSET('HARGA SATUAN'!$C$6,MATCH(B1254,'HARGA SATUAN'!$N$7:$N$1492,0),0))</f>
        <v/>
      </c>
      <c r="D1254" s="139">
        <f ca="1">SUMIFS(RAB!$F$14:$F$54,RAB!$C$14:$C$54,C1254)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SATUAN'!$N$7:$N$1492,0),0)),"",OFFSET('HARGA SATUAN'!$C$6,MATCH(B1255,'HARGA SATUAN'!$N$7:$N$1492,0),0))</f>
        <v/>
      </c>
      <c r="D1255" s="139">
        <f ca="1">SUMIFS(RAB!$F$14:$F$54,RAB!$C$14:$C$54,C1255)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SATUAN'!$N$7:$N$1492,0),0)),"",OFFSET('HARGA SATUAN'!$C$6,MATCH(B1256,'HARGA SATUAN'!$N$7:$N$1492,0),0))</f>
        <v/>
      </c>
      <c r="D1256" s="139">
        <f ca="1">SUMIFS(RAB!$F$14:$F$54,RAB!$C$14:$C$54,C1256)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SATUAN'!$N$7:$N$1492,0),0)),"",OFFSET('HARGA SATUAN'!$C$6,MATCH(B1257,'HARGA SATUAN'!$N$7:$N$1492,0),0))</f>
        <v/>
      </c>
      <c r="D1257" s="139">
        <f ca="1">SUMIFS(RAB!$F$14:$F$54,RAB!$C$14:$C$54,C1257)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SATUAN'!$N$7:$N$1492,0),0)),"",OFFSET('HARGA SATUAN'!$C$6,MATCH(B1258,'HARGA SATUAN'!$N$7:$N$1492,0),0))</f>
        <v/>
      </c>
      <c r="D1258" s="139">
        <f ca="1">SUMIFS(RAB!$F$14:$F$54,RAB!$C$14:$C$54,C1258)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SATUAN'!$N$7:$N$1492,0),0)),"",OFFSET('HARGA SATUAN'!$C$6,MATCH(B1259,'HARGA SATUAN'!$N$7:$N$1492,0),0))</f>
        <v/>
      </c>
      <c r="D1259" s="139">
        <f ca="1">SUMIFS(RAB!$F$14:$F$54,RAB!$C$14:$C$54,C1259)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SATUAN'!$N$7:$N$1492,0),0)),"",OFFSET('HARGA SATUAN'!$C$6,MATCH(B1260,'HARGA SATUAN'!$N$7:$N$1492,0),0))</f>
        <v/>
      </c>
      <c r="D1260" s="139">
        <f ca="1">SUMIFS(RAB!$F$14:$F$54,RAB!$C$14:$C$54,C1260)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SATUAN'!$N$7:$N$1492,0),0)),"",OFFSET('HARGA SATUAN'!$C$6,MATCH(B1261,'HARGA SATUAN'!$N$7:$N$1492,0),0))</f>
        <v/>
      </c>
      <c r="D1261" s="139">
        <f ca="1">SUMIFS(RAB!$F$14:$F$54,RAB!$C$14:$C$54,C1261)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SATUAN'!$N$7:$N$1492,0),0)),"",OFFSET('HARGA SATUAN'!$C$6,MATCH(B1262,'HARGA SATUAN'!$N$7:$N$1492,0),0))</f>
        <v/>
      </c>
      <c r="D1262" s="139">
        <f ca="1">SUMIFS(RAB!$F$14:$F$54,RAB!$C$14:$C$54,C1262)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SATUAN'!$N$7:$N$1492,0),0)),"",OFFSET('HARGA SATUAN'!$C$6,MATCH(B1263,'HARGA SATUAN'!$N$7:$N$1492,0),0))</f>
        <v/>
      </c>
      <c r="D1263" s="139">
        <f ca="1">SUMIFS(RAB!$F$14:$F$54,RAB!$C$14:$C$54,C1263)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SATUAN'!$N$7:$N$1492,0),0)),"",OFFSET('HARGA SATUAN'!$C$6,MATCH(B1264,'HARGA SATUAN'!$N$7:$N$1492,0),0))</f>
        <v/>
      </c>
      <c r="D1264" s="139">
        <f ca="1">SUMIFS(RAB!$F$14:$F$54,RAB!$C$14:$C$54,C1264)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SATUAN'!$N$7:$N$1492,0),0)),"",OFFSET('HARGA SATUAN'!$C$6,MATCH(B1265,'HARGA SATUAN'!$N$7:$N$1492,0),0))</f>
        <v/>
      </c>
      <c r="D1265" s="139">
        <f ca="1">SUMIFS(RAB!$F$14:$F$54,RAB!$C$14:$C$54,C1265)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SATUAN'!$N$7:$N$1492,0),0)),"",OFFSET('HARGA SATUAN'!$C$6,MATCH(B1266,'HARGA SATUAN'!$N$7:$N$1492,0),0))</f>
        <v/>
      </c>
      <c r="D1266" s="139">
        <f ca="1">SUMIFS(RAB!$F$14:$F$54,RAB!$C$14:$C$54,C1266)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SATUAN'!$N$7:$N$1492,0),0)),"",OFFSET('HARGA SATUAN'!$C$6,MATCH(B1267,'HARGA SATUAN'!$N$7:$N$1492,0),0))</f>
        <v/>
      </c>
      <c r="D1267" s="139">
        <f ca="1">SUMIFS(RAB!$F$14:$F$54,RAB!$C$14:$C$54,C1267)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SATUAN'!$N$7:$N$1492,0),0)),"",OFFSET('HARGA SATUAN'!$C$6,MATCH(B1268,'HARGA SATUAN'!$N$7:$N$1492,0),0))</f>
        <v/>
      </c>
      <c r="D1268" s="139">
        <f ca="1">SUMIFS(RAB!$F$14:$F$54,RAB!$C$14:$C$54,C1268)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SATUAN'!$N$7:$N$1492,0),0)),"",OFFSET('HARGA SATUAN'!$C$6,MATCH(B1269,'HARGA SATUAN'!$N$7:$N$1492,0),0))</f>
        <v/>
      </c>
      <c r="D1269" s="139">
        <f ca="1">SUMIFS(RAB!$F$14:$F$54,RAB!$C$14:$C$54,C1269)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SATUAN'!$N$7:$N$1492,0),0)),"",OFFSET('HARGA SATUAN'!$C$6,MATCH(B1270,'HARGA SATUAN'!$N$7:$N$1492,0),0))</f>
        <v/>
      </c>
      <c r="D1270" s="139">
        <f ca="1">SUMIFS(RAB!$F$14:$F$54,RAB!$C$14:$C$54,C1270)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SATUAN'!$N$7:$N$1492,0),0)),"",OFFSET('HARGA SATUAN'!$C$6,MATCH(B1271,'HARGA SATUAN'!$N$7:$N$1492,0),0))</f>
        <v/>
      </c>
      <c r="D1271" s="139">
        <f ca="1">SUMIFS(RAB!$F$14:$F$54,RAB!$C$14:$C$54,C1271)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SATUAN'!$N$7:$N$1492,0),0)),"",OFFSET('HARGA SATUAN'!$C$6,MATCH(B1272,'HARGA SATUAN'!$N$7:$N$1492,0),0))</f>
        <v/>
      </c>
      <c r="D1272" s="139">
        <f ca="1">SUMIFS(RAB!$F$14:$F$54,RAB!$C$14:$C$54,C1272)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SATUAN'!$N$7:$N$1492,0),0)),"",OFFSET('HARGA SATUAN'!$C$6,MATCH(B1273,'HARGA SATUAN'!$N$7:$N$1492,0),0))</f>
        <v/>
      </c>
      <c r="D1273" s="139">
        <f ca="1">SUMIFS(RAB!$F$14:$F$54,RAB!$C$14:$C$54,C1273)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SATUAN'!$N$7:$N$1492,0),0)),"",OFFSET('HARGA SATUAN'!$C$6,MATCH(B1274,'HARGA SATUAN'!$N$7:$N$1492,0),0))</f>
        <v/>
      </c>
      <c r="D1274" s="139">
        <f ca="1">SUMIFS(RAB!$F$14:$F$54,RAB!$C$14:$C$54,C1274)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SATUAN'!$N$7:$N$1492,0),0)),"",OFFSET('HARGA SATUAN'!$C$6,MATCH(B1275,'HARGA SATUAN'!$N$7:$N$1492,0),0))</f>
        <v/>
      </c>
      <c r="D1275" s="139">
        <f ca="1">SUMIFS(RAB!$F$14:$F$54,RAB!$C$14:$C$54,C1275)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SATUAN'!$N$7:$N$1492,0),0)),"",OFFSET('HARGA SATUAN'!$C$6,MATCH(B1276,'HARGA SATUAN'!$N$7:$N$1492,0),0))</f>
        <v/>
      </c>
      <c r="D1276" s="139">
        <f ca="1">SUMIFS(RAB!$F$14:$F$54,RAB!$C$14:$C$54,C1276)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SATUAN'!$N$7:$N$1492,0),0)),"",OFFSET('HARGA SATUAN'!$C$6,MATCH(B1277,'HARGA SATUAN'!$N$7:$N$1492,0),0))</f>
        <v/>
      </c>
      <c r="D1277" s="139">
        <f ca="1">SUMIFS(RAB!$F$14:$F$54,RAB!$C$14:$C$54,C1277)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SATUAN'!$N$7:$N$1492,0),0)),"",OFFSET('HARGA SATUAN'!$C$6,MATCH(B1278,'HARGA SATUAN'!$N$7:$N$1492,0),0))</f>
        <v/>
      </c>
      <c r="D1278" s="139">
        <f ca="1">SUMIFS(RAB!$F$14:$F$54,RAB!$C$14:$C$54,C1278)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SATUAN'!$N$7:$N$1492,0),0)),"",OFFSET('HARGA SATUAN'!$C$6,MATCH(B1279,'HARGA SATUAN'!$N$7:$N$1492,0),0))</f>
        <v/>
      </c>
      <c r="D1279" s="139">
        <f ca="1">SUMIFS(RAB!$F$14:$F$54,RAB!$C$14:$C$54,C1279)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SATUAN'!$N$7:$N$1492,0),0)),"",OFFSET('HARGA SATUAN'!$C$6,MATCH(B1280,'HARGA SATUAN'!$N$7:$N$1492,0),0))</f>
        <v/>
      </c>
      <c r="D1280" s="139">
        <f ca="1">SUMIFS(RAB!$F$14:$F$54,RAB!$C$14:$C$54,C1280)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SATUAN'!$N$7:$N$1492,0),0)),"",OFFSET('HARGA SATUAN'!$C$6,MATCH(B1281,'HARGA SATUAN'!$N$7:$N$1492,0),0))</f>
        <v/>
      </c>
      <c r="D1281" s="139">
        <f ca="1">SUMIFS(RAB!$F$14:$F$54,RAB!$C$14:$C$54,C1281)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SATUAN'!$N$7:$N$1492,0),0)),"",OFFSET('HARGA SATUAN'!$C$6,MATCH(B1282,'HARGA SATUAN'!$N$7:$N$1492,0),0))</f>
        <v/>
      </c>
      <c r="D1282" s="139">
        <f ca="1">SUMIFS(RAB!$F$14:$F$54,RAB!$C$14:$C$54,C1282)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SATUAN'!$N$7:$N$1492,0),0)),"",OFFSET('HARGA SATUAN'!$C$6,MATCH(B1283,'HARGA SATUAN'!$N$7:$N$1492,0),0))</f>
        <v/>
      </c>
      <c r="D1283" s="139">
        <f ca="1">SUMIFS(RAB!$F$14:$F$54,RAB!$C$14:$C$54,C1283)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SATUAN'!$N$7:$N$1492,0),0)),"",OFFSET('HARGA SATUAN'!$C$6,MATCH(B1284,'HARGA SATUAN'!$N$7:$N$1492,0),0))</f>
        <v/>
      </c>
      <c r="D1284" s="139">
        <f ca="1">SUMIFS(RAB!$F$14:$F$54,RAB!$C$14:$C$54,C1284)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SATUAN'!$N$7:$N$1492,0),0)),"",OFFSET('HARGA SATUAN'!$C$6,MATCH(B1285,'HARGA SATUAN'!$N$7:$N$1492,0),0))</f>
        <v/>
      </c>
      <c r="D1285" s="139">
        <f ca="1">SUMIFS(RAB!$F$14:$F$54,RAB!$C$14:$C$54,C1285)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SATUAN'!$N$7:$N$1492,0),0)),"",OFFSET('HARGA SATUAN'!$C$6,MATCH(B1286,'HARGA SATUAN'!$N$7:$N$1492,0),0))</f>
        <v/>
      </c>
      <c r="D1286" s="139">
        <f ca="1">SUMIFS(RAB!$F$14:$F$54,RAB!$C$14:$C$54,C1286)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SATUAN'!$N$7:$N$1492,0),0)),"",OFFSET('HARGA SATUAN'!$C$6,MATCH(B1287,'HARGA SATUAN'!$N$7:$N$1492,0),0))</f>
        <v/>
      </c>
      <c r="D1287" s="139">
        <f ca="1">SUMIFS(RAB!$F$14:$F$54,RAB!$C$14:$C$54,C1287)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SATUAN'!$N$7:$N$1492,0),0)),"",OFFSET('HARGA SATUAN'!$C$6,MATCH(B1288,'HARGA SATUAN'!$N$7:$N$1492,0),0))</f>
        <v/>
      </c>
      <c r="D1288" s="139">
        <f ca="1">SUMIFS(RAB!$F$14:$F$54,RAB!$C$14:$C$54,C1288)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SATUAN'!$N$7:$N$1492,0),0)),"",OFFSET('HARGA SATUAN'!$C$6,MATCH(B1289,'HARGA SATUAN'!$N$7:$N$1492,0),0))</f>
        <v/>
      </c>
      <c r="D1289" s="139">
        <f ca="1">SUMIFS(RAB!$F$14:$F$54,RAB!$C$14:$C$54,C1289)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SATUAN'!$N$7:$N$1492,0),0)),"",OFFSET('HARGA SATUAN'!$C$6,MATCH(B1290,'HARGA SATUAN'!$N$7:$N$1492,0),0))</f>
        <v/>
      </c>
      <c r="D1290" s="139">
        <f ca="1">SUMIFS(RAB!$F$14:$F$54,RAB!$C$14:$C$54,C1290)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SATUAN'!$N$7:$N$1492,0),0)),"",OFFSET('HARGA SATUAN'!$C$6,MATCH(B1291,'HARGA SATUAN'!$N$7:$N$1492,0),0))</f>
        <v/>
      </c>
      <c r="D1291" s="139">
        <f ca="1">SUMIFS(RAB!$F$14:$F$54,RAB!$C$14:$C$54,C1291)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SATUAN'!$N$7:$N$1492,0),0)),"",OFFSET('HARGA SATUAN'!$C$6,MATCH(B1292,'HARGA SATUAN'!$N$7:$N$1492,0),0))</f>
        <v/>
      </c>
      <c r="D1292" s="139">
        <f ca="1">SUMIFS(RAB!$F$14:$F$54,RAB!$C$14:$C$54,C1292)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SATUAN'!$N$7:$N$1492,0),0)),"",OFFSET('HARGA SATUAN'!$C$6,MATCH(B1293,'HARGA SATUAN'!$N$7:$N$1492,0),0))</f>
        <v/>
      </c>
      <c r="D1293" s="139">
        <f ca="1">SUMIFS(RAB!$F$14:$F$54,RAB!$C$14:$C$54,C1293)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SATUAN'!$N$7:$N$1492,0),0)),"",OFFSET('HARGA SATUAN'!$C$6,MATCH(B1294,'HARGA SATUAN'!$N$7:$N$1492,0),0))</f>
        <v/>
      </c>
      <c r="D1294" s="139">
        <f ca="1">SUMIFS(RAB!$F$14:$F$54,RAB!$C$14:$C$54,C1294)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SATUAN'!$N$7:$N$1492,0),0)),"",OFFSET('HARGA SATUAN'!$C$6,MATCH(B1295,'HARGA SATUAN'!$N$7:$N$1492,0),0))</f>
        <v/>
      </c>
      <c r="D1295" s="139">
        <f ca="1">SUMIFS(RAB!$F$14:$F$54,RAB!$C$14:$C$54,C1295)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SATUAN'!$N$7:$N$1492,0),0)),"",OFFSET('HARGA SATUAN'!$C$6,MATCH(B1296,'HARGA SATUAN'!$N$7:$N$1492,0),0))</f>
        <v/>
      </c>
      <c r="D1296" s="139">
        <f ca="1">SUMIFS(RAB!$F$14:$F$54,RAB!$C$14:$C$54,C1296)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SATUAN'!$N$7:$N$1492,0),0)),"",OFFSET('HARGA SATUAN'!$C$6,MATCH(B1297,'HARGA SATUAN'!$N$7:$N$1492,0),0))</f>
        <v/>
      </c>
      <c r="D1297" s="139">
        <f ca="1">SUMIFS(RAB!$F$14:$F$54,RAB!$C$14:$C$54,C1297)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SATUAN'!$N$7:$N$1492,0),0)),"",OFFSET('HARGA SATUAN'!$C$6,MATCH(B1298,'HARGA SATUAN'!$N$7:$N$1492,0),0))</f>
        <v/>
      </c>
      <c r="D1298" s="139">
        <f ca="1">SUMIFS(RAB!$F$14:$F$54,RAB!$C$14:$C$54,C1298)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SATUAN'!$N$7:$N$1492,0),0)),"",OFFSET('HARGA SATUAN'!$C$6,MATCH(B1299,'HARGA SATUAN'!$N$7:$N$1492,0),0))</f>
        <v/>
      </c>
      <c r="D1299" s="139">
        <f ca="1">SUMIFS(RAB!$F$14:$F$54,RAB!$C$14:$C$54,C1299)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SATUAN'!$N$7:$N$1492,0),0)),"",OFFSET('HARGA SATUAN'!$C$6,MATCH(B1300,'HARGA SATUAN'!$N$7:$N$1492,0),0))</f>
        <v/>
      </c>
      <c r="D1300" s="139">
        <f ca="1">SUMIFS(RAB!$F$14:$F$54,RAB!$C$14:$C$54,C1300)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SATUAN'!$N$7:$N$1492,0),0)),"",OFFSET('HARGA SATUAN'!$C$6,MATCH(B1301,'HARGA SATUAN'!$N$7:$N$1492,0),0))</f>
        <v/>
      </c>
      <c r="D1301" s="139">
        <f ca="1">SUMIFS(RAB!$F$14:$F$54,RAB!$C$14:$C$54,C1301)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SATUAN'!$N$7:$N$1492,0),0)),"",OFFSET('HARGA SATUAN'!$C$6,MATCH(B1302,'HARGA SATUAN'!$N$7:$N$1492,0),0))</f>
        <v/>
      </c>
      <c r="D1302" s="139">
        <f ca="1">SUMIFS(RAB!$F$14:$F$54,RAB!$C$14:$C$54,C1302)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SATUAN'!$N$7:$N$1492,0),0)),"",OFFSET('HARGA SATUAN'!$C$6,MATCH(B1303,'HARGA SATUAN'!$N$7:$N$1492,0),0))</f>
        <v/>
      </c>
      <c r="D1303" s="139">
        <f ca="1">SUMIFS(RAB!$F$14:$F$54,RAB!$C$14:$C$54,C1303)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SATUAN'!$N$7:$N$1492,0),0)),"",OFFSET('HARGA SATUAN'!$C$6,MATCH(B1304,'HARGA SATUAN'!$N$7:$N$1492,0),0))</f>
        <v/>
      </c>
      <c r="D1304" s="139">
        <f ca="1">SUMIFS(RAB!$F$14:$F$54,RAB!$C$14:$C$54,C1304)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SATUAN'!$N$7:$N$1492,0),0)),"",OFFSET('HARGA SATUAN'!$C$6,MATCH(B1305,'HARGA SATUAN'!$N$7:$N$1492,0),0))</f>
        <v/>
      </c>
      <c r="D1305" s="139">
        <f ca="1">SUMIFS(RAB!$F$14:$F$54,RAB!$C$14:$C$54,C1305)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SATUAN'!$N$7:$N$1492,0),0)),"",OFFSET('HARGA SATUAN'!$C$6,MATCH(B1306,'HARGA SATUAN'!$N$7:$N$1492,0),0))</f>
        <v/>
      </c>
      <c r="D1306" s="139">
        <f ca="1">SUMIFS(RAB!$F$14:$F$54,RAB!$C$14:$C$54,C1306)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SATUAN'!$N$7:$N$1492,0),0)),"",OFFSET('HARGA SATUAN'!$C$6,MATCH(B1307,'HARGA SATUAN'!$N$7:$N$1492,0),0))</f>
        <v/>
      </c>
      <c r="D1307" s="139">
        <f ca="1">SUMIFS(RAB!$F$14:$F$54,RAB!$C$14:$C$54,C1307)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SATUAN'!$N$7:$N$1492,0),0)),"",OFFSET('HARGA SATUAN'!$C$6,MATCH(B1308,'HARGA SATUAN'!$N$7:$N$1492,0),0))</f>
        <v/>
      </c>
      <c r="D1308" s="139">
        <f ca="1">SUMIFS(RAB!$F$14:$F$54,RAB!$C$14:$C$54,C1308)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SATUAN'!$N$7:$N$1492,0),0)),"",OFFSET('HARGA SATUAN'!$C$6,MATCH(B1309,'HARGA SATUAN'!$N$7:$N$1492,0),0))</f>
        <v/>
      </c>
      <c r="D1309" s="139">
        <f ca="1">SUMIFS(RAB!$F$14:$F$54,RAB!$C$14:$C$54,C1309)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SATUAN'!$N$7:$N$1492,0),0)),"",OFFSET('HARGA SATUAN'!$C$6,MATCH(B1310,'HARGA SATUAN'!$N$7:$N$1492,0),0))</f>
        <v/>
      </c>
      <c r="D1310" s="139">
        <f ca="1">SUMIFS(RAB!$F$14:$F$54,RAB!$C$14:$C$54,C1310)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SATUAN'!$N$7:$N$1492,0),0)),"",OFFSET('HARGA SATUAN'!$C$6,MATCH(B1311,'HARGA SATUAN'!$N$7:$N$1492,0),0))</f>
        <v/>
      </c>
      <c r="D1311" s="139">
        <f ca="1">SUMIFS(RAB!$F$14:$F$54,RAB!$C$14:$C$54,C1311)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SATUAN'!$N$7:$N$1492,0),0)),"",OFFSET('HARGA SATUAN'!$C$6,MATCH(B1312,'HARGA SATUAN'!$N$7:$N$1492,0),0))</f>
        <v/>
      </c>
      <c r="D1312" s="139">
        <f ca="1">SUMIFS(RAB!$F$14:$F$54,RAB!$C$14:$C$54,C1312)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SATUAN'!$N$7:$N$1492,0),0)),"",OFFSET('HARGA SATUAN'!$C$6,MATCH(B1313,'HARGA SATUAN'!$N$7:$N$1492,0),0))</f>
        <v/>
      </c>
      <c r="D1313" s="139">
        <f ca="1">SUMIFS(RAB!$F$14:$F$54,RAB!$C$14:$C$54,C1313)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SATUAN'!$N$7:$N$1492,0),0)),"",OFFSET('HARGA SATUAN'!$C$6,MATCH(B1314,'HARGA SATUAN'!$N$7:$N$1492,0),0))</f>
        <v/>
      </c>
      <c r="D1314" s="139">
        <f ca="1">SUMIFS(RAB!$F$14:$F$54,RAB!$C$14:$C$54,C1314)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SATUAN'!$N$7:$N$1492,0),0)),"",OFFSET('HARGA SATUAN'!$C$6,MATCH(B1315,'HARGA SATUAN'!$N$7:$N$1492,0),0))</f>
        <v/>
      </c>
      <c r="D1315" s="139">
        <f ca="1">SUMIFS(RAB!$F$14:$F$54,RAB!$C$14:$C$54,C1315)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SATUAN'!$N$7:$N$1492,0),0)),"",OFFSET('HARGA SATUAN'!$C$6,MATCH(B1316,'HARGA SATUAN'!$N$7:$N$1492,0),0))</f>
        <v/>
      </c>
      <c r="D1316" s="139">
        <f ca="1">SUMIFS(RAB!$F$14:$F$54,RAB!$C$14:$C$54,C1316)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SATUAN'!$N$7:$N$1492,0),0)),"",OFFSET('HARGA SATUAN'!$C$6,MATCH(B1317,'HARGA SATUAN'!$N$7:$N$1492,0),0))</f>
        <v/>
      </c>
      <c r="D1317" s="139">
        <f ca="1">SUMIFS(RAB!$F$14:$F$54,RAB!$C$14:$C$54,C1317)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SATUAN'!$N$7:$N$1492,0),0)),"",OFFSET('HARGA SATUAN'!$C$6,MATCH(B1318,'HARGA SATUAN'!$N$7:$N$1492,0),0))</f>
        <v/>
      </c>
      <c r="D1318" s="139">
        <f ca="1">SUMIFS(RAB!$F$14:$F$54,RAB!$C$14:$C$54,C1318)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SATUAN'!$N$7:$N$1492,0),0)),"",OFFSET('HARGA SATUAN'!$C$6,MATCH(B1319,'HARGA SATUAN'!$N$7:$N$1492,0),0))</f>
        <v/>
      </c>
      <c r="D1319" s="139">
        <f ca="1">SUMIFS(RAB!$F$14:$F$54,RAB!$C$14:$C$54,C1319)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SATUAN'!$N$7:$N$1492,0),0)),"",OFFSET('HARGA SATUAN'!$C$6,MATCH(B1320,'HARGA SATUAN'!$N$7:$N$1492,0),0))</f>
        <v/>
      </c>
      <c r="D1320" s="139">
        <f ca="1">SUMIFS(RAB!$F$14:$F$54,RAB!$C$14:$C$54,C1320)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56" priority="5" operator="equal">
      <formula>0</formula>
    </cfRule>
  </conditionalFormatting>
  <conditionalFormatting sqref="A10:L65536">
    <cfRule type="cellIs" dxfId="55" priority="1" operator="equal">
      <formula>0</formula>
    </cfRule>
  </conditionalFormatting>
  <conditionalFormatting sqref="C12:C711">
    <cfRule type="cellIs" dxfId="54" priority="66" stopIfTrue="1" operator="equal">
      <formula>0</formula>
    </cfRule>
  </conditionalFormatting>
  <conditionalFormatting sqref="E712:E65536">
    <cfRule type="cellIs" dxfId="53" priority="16" stopIfTrue="1" operator="equal">
      <formula>0</formula>
    </cfRule>
  </conditionalFormatting>
  <conditionalFormatting sqref="G1:G11 E6:E11 E1:E3 H7 H10:H11 F10:F711 G712:G65536">
    <cfRule type="cellIs" dxfId="52" priority="69" stopIfTrue="1" operator="equal">
      <formula>0</formula>
    </cfRule>
  </conditionalFormatting>
  <conditionalFormatting sqref="G12:H711">
    <cfRule type="cellIs" dxfId="51" priority="12" stopIfTrue="1" operator="equal">
      <formula>0</formula>
    </cfRule>
  </conditionalFormatting>
  <conditionalFormatting sqref="I7:K7">
    <cfRule type="cellIs" dxfId="50" priority="4" stopIfTrue="1" operator="equal">
      <formula>0</formula>
    </cfRule>
  </conditionalFormatting>
  <conditionalFormatting sqref="I10:L711">
    <cfRule type="cellIs" dxfId="49" priority="2" stopIfTrue="1" operator="equal">
      <formula>0</formula>
    </cfRule>
  </conditionalFormatting>
  <conditionalFormatting sqref="L1:L6">
    <cfRule type="cellIs" dxfId="48" priority="10" operator="equal">
      <formula>0</formula>
    </cfRule>
  </conditionalFormatting>
  <conditionalFormatting sqref="M1:IV1048576 A8:G9">
    <cfRule type="cellIs" dxfId="47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/>
  </dataValidations>
  <printOptions horizontalCentered="1"/>
  <pageMargins left="0.27559055118110237" right="0.3" top="0.31496062992125984" bottom="0.59055118110236227" header="0.31496062992125984" footer="0.31496062992125984"/>
  <pageSetup paperSize="9" scale="91" fitToHeight="12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6699"/>
    <pageSetUpPr fitToPage="1"/>
  </sheetPr>
  <dimension ref="C1:AD56"/>
  <sheetViews>
    <sheetView showGridLines="0" view="pageBreakPreview" topLeftCell="A40" zoomScaleNormal="115" zoomScaleSheetLayoutView="100" workbookViewId="0">
      <selection activeCell="M56" sqref="M56"/>
    </sheetView>
  </sheetViews>
  <sheetFormatPr defaultRowHeight="12"/>
  <cols>
    <col min="1" max="2" width="1.42578125" style="235" customWidth="1"/>
    <col min="3" max="22" width="7.42578125" style="235" customWidth="1"/>
    <col min="23" max="23" width="5.7109375" style="235" customWidth="1"/>
    <col min="24" max="24" width="6.28515625" style="235" customWidth="1"/>
    <col min="25" max="26" width="5.7109375" style="235" customWidth="1"/>
    <col min="27" max="27" width="6.5703125" style="235" customWidth="1"/>
    <col min="28" max="109" width="5.7109375" style="235" customWidth="1"/>
    <col min="110" max="16384" width="9.140625" style="235"/>
  </cols>
  <sheetData>
    <row r="1" spans="3:30" ht="12.75" thickBot="1"/>
    <row r="2" spans="3:30" ht="15.75" customHeight="1">
      <c r="C2" s="236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628" t="s">
        <v>1438</v>
      </c>
      <c r="X2" s="629"/>
      <c r="Y2" s="629"/>
      <c r="Z2" s="629"/>
      <c r="AA2" s="629"/>
      <c r="AB2" s="629"/>
      <c r="AC2" s="629"/>
      <c r="AD2" s="630"/>
    </row>
    <row r="3" spans="3:30" ht="15.75" customHeight="1">
      <c r="C3" s="238"/>
      <c r="W3" s="631"/>
      <c r="X3" s="632"/>
      <c r="Y3" s="632"/>
      <c r="Z3" s="632"/>
      <c r="AA3" s="632"/>
      <c r="AB3" s="632"/>
      <c r="AC3" s="632"/>
      <c r="AD3" s="633"/>
    </row>
    <row r="4" spans="3:30" ht="15.75" customHeight="1">
      <c r="C4" s="238"/>
      <c r="W4" s="239" t="s">
        <v>986</v>
      </c>
      <c r="AD4" s="240"/>
    </row>
    <row r="5" spans="3:30" ht="15.75" customHeight="1">
      <c r="C5" s="238"/>
      <c r="W5" s="241" t="s">
        <v>990</v>
      </c>
      <c r="X5" s="626" t="s">
        <v>989</v>
      </c>
      <c r="Y5" s="626"/>
      <c r="Z5" s="626"/>
      <c r="AA5" s="626" t="s">
        <v>987</v>
      </c>
      <c r="AB5" s="626"/>
      <c r="AC5" s="626" t="s">
        <v>988</v>
      </c>
      <c r="AD5" s="627"/>
    </row>
    <row r="6" spans="3:30" ht="15.75" customHeight="1">
      <c r="C6" s="238"/>
      <c r="W6" s="241">
        <v>1</v>
      </c>
      <c r="X6" s="626" t="s">
        <v>992</v>
      </c>
      <c r="Y6" s="626"/>
      <c r="Z6" s="626"/>
      <c r="AA6" s="626"/>
      <c r="AB6" s="626"/>
      <c r="AC6" s="626"/>
      <c r="AD6" s="627"/>
    </row>
    <row r="7" spans="3:30" ht="15.75" customHeight="1">
      <c r="C7" s="238"/>
      <c r="E7" s="471" t="str">
        <f>PETA!C6</f>
        <v>KOORDINAT : -6.867442, 110.754870</v>
      </c>
      <c r="W7" s="241">
        <v>2</v>
      </c>
      <c r="X7" s="626" t="s">
        <v>993</v>
      </c>
      <c r="Y7" s="626"/>
      <c r="Z7" s="626"/>
      <c r="AA7" s="626"/>
      <c r="AB7" s="626"/>
      <c r="AC7" s="626"/>
      <c r="AD7" s="627"/>
    </row>
    <row r="8" spans="3:30" ht="15.75" customHeight="1">
      <c r="C8" s="238"/>
      <c r="W8" s="241">
        <v>3</v>
      </c>
      <c r="X8" s="626" t="s">
        <v>994</v>
      </c>
      <c r="Y8" s="626"/>
      <c r="Z8" s="626"/>
      <c r="AA8" s="626"/>
      <c r="AB8" s="626"/>
      <c r="AC8" s="626"/>
      <c r="AD8" s="627"/>
    </row>
    <row r="9" spans="3:30" ht="15.75" customHeight="1">
      <c r="C9" s="238"/>
      <c r="W9" s="241">
        <v>4</v>
      </c>
      <c r="X9" s="626" t="s">
        <v>995</v>
      </c>
      <c r="Y9" s="626"/>
      <c r="Z9" s="626"/>
      <c r="AA9" s="626"/>
      <c r="AB9" s="626"/>
      <c r="AC9" s="626"/>
      <c r="AD9" s="627"/>
    </row>
    <row r="10" spans="3:30" ht="15.75" customHeight="1">
      <c r="C10" s="238"/>
      <c r="W10" s="241">
        <v>5</v>
      </c>
      <c r="X10" s="626" t="s">
        <v>996</v>
      </c>
      <c r="Y10" s="626"/>
      <c r="Z10" s="626"/>
      <c r="AA10" s="626"/>
      <c r="AB10" s="626"/>
      <c r="AC10" s="626"/>
      <c r="AD10" s="627"/>
    </row>
    <row r="11" spans="3:30" ht="15.75" customHeight="1">
      <c r="C11" s="238"/>
      <c r="W11" s="241">
        <v>6</v>
      </c>
      <c r="X11" s="626" t="s">
        <v>997</v>
      </c>
      <c r="Y11" s="626"/>
      <c r="Z11" s="626"/>
      <c r="AA11" s="626"/>
      <c r="AB11" s="626"/>
      <c r="AC11" s="626"/>
      <c r="AD11" s="627"/>
    </row>
    <row r="12" spans="3:30" ht="15.75" customHeight="1">
      <c r="C12" s="238"/>
      <c r="W12" s="241">
        <v>7</v>
      </c>
      <c r="X12" s="626" t="s">
        <v>998</v>
      </c>
      <c r="Y12" s="626"/>
      <c r="Z12" s="626"/>
      <c r="AA12" s="626"/>
      <c r="AB12" s="626"/>
      <c r="AC12" s="626"/>
      <c r="AD12" s="627"/>
    </row>
    <row r="13" spans="3:30" ht="15.75" customHeight="1">
      <c r="C13" s="238"/>
      <c r="W13" s="241">
        <v>8</v>
      </c>
      <c r="X13" s="626" t="s">
        <v>999</v>
      </c>
      <c r="Y13" s="626"/>
      <c r="Z13" s="626"/>
      <c r="AA13" s="626"/>
      <c r="AB13" s="626"/>
      <c r="AC13" s="626"/>
      <c r="AD13" s="627"/>
    </row>
    <row r="14" spans="3:30" ht="15.75" customHeight="1">
      <c r="C14" s="238"/>
      <c r="W14" s="241">
        <v>9</v>
      </c>
      <c r="X14" s="626" t="s">
        <v>1000</v>
      </c>
      <c r="Y14" s="626"/>
      <c r="Z14" s="626"/>
      <c r="AA14" s="626"/>
      <c r="AB14" s="626"/>
      <c r="AC14" s="626"/>
      <c r="AD14" s="627"/>
    </row>
    <row r="15" spans="3:30" ht="15.75" customHeight="1">
      <c r="C15" s="238"/>
      <c r="W15" s="241">
        <v>10</v>
      </c>
      <c r="X15" s="626" t="s">
        <v>1009</v>
      </c>
      <c r="Y15" s="626"/>
      <c r="Z15" s="626"/>
      <c r="AA15" s="626"/>
      <c r="AB15" s="626"/>
      <c r="AC15" s="626"/>
      <c r="AD15" s="627"/>
    </row>
    <row r="16" spans="3:30" ht="15.75" customHeight="1">
      <c r="C16" s="238"/>
      <c r="W16" s="241">
        <v>11</v>
      </c>
      <c r="X16" s="626" t="s">
        <v>1454</v>
      </c>
      <c r="Y16" s="626"/>
      <c r="Z16" s="626"/>
      <c r="AA16" s="626"/>
      <c r="AB16" s="626"/>
      <c r="AC16" s="626"/>
      <c r="AD16" s="627"/>
    </row>
    <row r="17" spans="3:30" ht="15.75" customHeight="1">
      <c r="C17" s="238"/>
      <c r="S17" s="242"/>
      <c r="W17" s="241">
        <v>12</v>
      </c>
      <c r="X17" s="626" t="s">
        <v>1010</v>
      </c>
      <c r="Y17" s="626"/>
      <c r="Z17" s="626"/>
      <c r="AA17" s="626"/>
      <c r="AB17" s="626"/>
      <c r="AC17" s="626"/>
      <c r="AD17" s="627"/>
    </row>
    <row r="18" spans="3:30" ht="15.75" customHeight="1">
      <c r="C18" s="243"/>
      <c r="D18" s="244"/>
      <c r="E18" s="244"/>
      <c r="W18" s="241">
        <v>13</v>
      </c>
      <c r="X18" s="626"/>
      <c r="Y18" s="626"/>
      <c r="Z18" s="626"/>
      <c r="AA18" s="626"/>
      <c r="AB18" s="626"/>
      <c r="AC18" s="626"/>
      <c r="AD18" s="627"/>
    </row>
    <row r="19" spans="3:30" ht="15.75" customHeight="1">
      <c r="C19" s="238"/>
      <c r="W19" s="245"/>
      <c r="X19" s="634"/>
      <c r="Y19" s="634"/>
      <c r="Z19" s="634"/>
      <c r="AA19" s="634"/>
      <c r="AB19" s="634"/>
      <c r="AC19" s="634"/>
      <c r="AD19" s="635"/>
    </row>
    <row r="20" spans="3:30" ht="15.75" customHeight="1">
      <c r="C20" s="238"/>
      <c r="W20" s="640" t="s">
        <v>991</v>
      </c>
      <c r="X20" s="641"/>
      <c r="Y20" s="641"/>
      <c r="Z20" s="641"/>
      <c r="AA20" s="641"/>
      <c r="AB20" s="641"/>
      <c r="AC20" s="641"/>
      <c r="AD20" s="642"/>
    </row>
    <row r="21" spans="3:30" ht="15.75" customHeight="1">
      <c r="C21" s="238"/>
      <c r="W21" s="643" t="s">
        <v>984</v>
      </c>
      <c r="X21" s="644"/>
      <c r="Y21" s="644"/>
      <c r="Z21" s="645"/>
      <c r="AA21" s="646" t="s">
        <v>985</v>
      </c>
      <c r="AB21" s="647"/>
      <c r="AC21" s="647"/>
      <c r="AD21" s="648"/>
    </row>
    <row r="22" spans="3:30" ht="15.75" customHeight="1">
      <c r="C22" s="238"/>
      <c r="W22" s="638"/>
      <c r="X22" s="639"/>
      <c r="Y22" s="475"/>
      <c r="Z22" s="476"/>
      <c r="AA22" s="649"/>
      <c r="AB22" s="650"/>
      <c r="AC22" s="248"/>
      <c r="AD22" s="249"/>
    </row>
    <row r="23" spans="3:30" ht="15.75" customHeight="1">
      <c r="C23" s="238"/>
      <c r="W23" s="638"/>
      <c r="X23" s="639"/>
      <c r="Y23" s="475"/>
      <c r="Z23" s="476"/>
      <c r="AA23" s="651"/>
      <c r="AB23" s="652"/>
      <c r="AC23" s="248"/>
      <c r="AD23" s="249"/>
    </row>
    <row r="24" spans="3:30" ht="15.75" customHeight="1">
      <c r="C24" s="238"/>
      <c r="W24" s="473"/>
      <c r="X24" s="474"/>
      <c r="Y24" s="475"/>
      <c r="Z24" s="476"/>
      <c r="AA24" s="655"/>
      <c r="AB24" s="656"/>
      <c r="AC24" s="248"/>
      <c r="AD24" s="249"/>
    </row>
    <row r="25" spans="3:30" ht="15.75" customHeight="1">
      <c r="C25" s="238"/>
      <c r="W25" s="636"/>
      <c r="X25" s="637"/>
      <c r="Y25" s="475"/>
      <c r="Z25" s="476"/>
      <c r="AA25" s="651"/>
      <c r="AB25" s="652"/>
      <c r="AC25" s="248"/>
      <c r="AD25" s="249"/>
    </row>
    <row r="26" spans="3:30" ht="15.75" customHeight="1">
      <c r="C26" s="238"/>
      <c r="W26" s="636"/>
      <c r="X26" s="637"/>
      <c r="Y26" s="475"/>
      <c r="Z26" s="476"/>
      <c r="AA26" s="651"/>
      <c r="AB26" s="652"/>
      <c r="AC26" s="248"/>
      <c r="AD26" s="249"/>
    </row>
    <row r="27" spans="3:30" ht="15.75" customHeight="1">
      <c r="C27" s="238"/>
      <c r="W27" s="636"/>
      <c r="X27" s="637"/>
      <c r="Y27" s="475"/>
      <c r="Z27" s="476"/>
      <c r="AA27" s="653"/>
      <c r="AB27" s="654"/>
      <c r="AC27" s="248"/>
      <c r="AD27" s="249"/>
    </row>
    <row r="28" spans="3:30" ht="15.75" customHeight="1">
      <c r="C28" s="238"/>
      <c r="W28" s="636"/>
      <c r="X28" s="637"/>
      <c r="Y28" s="475"/>
      <c r="Z28" s="476"/>
      <c r="AA28" s="653"/>
      <c r="AB28" s="654"/>
      <c r="AC28" s="248"/>
      <c r="AD28" s="249"/>
    </row>
    <row r="29" spans="3:30" ht="15.75" customHeight="1">
      <c r="C29" s="238"/>
      <c r="W29" s="636"/>
      <c r="X29" s="637"/>
      <c r="Y29" s="475"/>
      <c r="Z29" s="476"/>
      <c r="AA29" s="653"/>
      <c r="AB29" s="654"/>
      <c r="AC29" s="248"/>
      <c r="AD29" s="249"/>
    </row>
    <row r="30" spans="3:30" ht="15.75" customHeight="1">
      <c r="C30" s="238"/>
      <c r="W30" s="473"/>
      <c r="X30" s="474"/>
      <c r="Y30" s="475"/>
      <c r="Z30" s="476"/>
      <c r="AA30" s="653"/>
      <c r="AB30" s="654"/>
      <c r="AC30" s="248"/>
      <c r="AD30" s="249"/>
    </row>
    <row r="31" spans="3:30" ht="15.75" customHeight="1">
      <c r="C31" s="238"/>
      <c r="U31" s="250"/>
      <c r="W31" s="636"/>
      <c r="X31" s="637"/>
      <c r="Y31" s="475"/>
      <c r="Z31" s="476"/>
      <c r="AA31" s="653"/>
      <c r="AB31" s="654"/>
      <c r="AC31" s="248"/>
      <c r="AD31" s="249"/>
    </row>
    <row r="32" spans="3:30" ht="15.75" customHeight="1">
      <c r="C32" s="238"/>
      <c r="U32" s="250"/>
      <c r="W32" s="638"/>
      <c r="X32" s="639"/>
      <c r="Y32" s="246"/>
      <c r="Z32" s="476"/>
      <c r="AA32" s="653"/>
      <c r="AB32" s="654"/>
      <c r="AC32" s="248"/>
      <c r="AD32" s="249"/>
    </row>
    <row r="33" spans="3:30" ht="15.75" customHeight="1">
      <c r="C33" s="238"/>
      <c r="W33" s="636"/>
      <c r="X33" s="637"/>
      <c r="Y33" s="475"/>
      <c r="Z33" s="476"/>
      <c r="AA33" s="657"/>
      <c r="AB33" s="657"/>
      <c r="AC33" s="248"/>
      <c r="AD33" s="249"/>
    </row>
    <row r="34" spans="3:30" ht="15.75" customHeight="1">
      <c r="C34" s="238"/>
      <c r="W34" s="473"/>
      <c r="X34" s="474"/>
      <c r="Y34" s="246"/>
      <c r="Z34" s="476"/>
      <c r="AA34" s="657"/>
      <c r="AB34" s="657"/>
      <c r="AC34" s="248"/>
      <c r="AD34" s="249"/>
    </row>
    <row r="35" spans="3:30" ht="15.75" customHeight="1">
      <c r="C35" s="238"/>
      <c r="W35" s="636"/>
      <c r="X35" s="637"/>
      <c r="Y35" s="246"/>
      <c r="Z35" s="247"/>
      <c r="AA35" s="657"/>
      <c r="AB35" s="657"/>
      <c r="AC35" s="248"/>
      <c r="AD35" s="249"/>
    </row>
    <row r="36" spans="3:30" ht="15.75" customHeight="1">
      <c r="C36" s="238"/>
      <c r="W36" s="636"/>
      <c r="X36" s="637"/>
      <c r="Y36" s="475"/>
      <c r="Z36" s="476"/>
      <c r="AA36" s="657"/>
      <c r="AB36" s="657"/>
      <c r="AC36" s="248"/>
      <c r="AD36" s="249"/>
    </row>
    <row r="37" spans="3:30" ht="15.75" customHeight="1">
      <c r="C37" s="238"/>
      <c r="W37" s="658"/>
      <c r="X37" s="659"/>
      <c r="Y37" s="246"/>
      <c r="Z37" s="476"/>
      <c r="AA37" s="660"/>
      <c r="AB37" s="660"/>
      <c r="AC37" s="251"/>
      <c r="AD37" s="252"/>
    </row>
    <row r="38" spans="3:30" ht="15.75" customHeight="1">
      <c r="C38" s="238"/>
      <c r="W38" s="658"/>
      <c r="X38" s="659"/>
      <c r="Y38" s="253"/>
      <c r="Z38" s="247"/>
      <c r="AA38" s="663"/>
      <c r="AB38" s="664"/>
      <c r="AC38" s="251"/>
      <c r="AD38" s="252"/>
    </row>
    <row r="39" spans="3:30" ht="15.75" customHeight="1">
      <c r="C39" s="238"/>
      <c r="W39" s="658"/>
      <c r="X39" s="659"/>
      <c r="Y39" s="253"/>
      <c r="Z39" s="254"/>
      <c r="AA39" s="661"/>
      <c r="AB39" s="662"/>
      <c r="AC39" s="251"/>
      <c r="AD39" s="252"/>
    </row>
    <row r="40" spans="3:30" ht="15.75" customHeight="1">
      <c r="C40" s="238"/>
      <c r="W40" s="668"/>
      <c r="X40" s="669"/>
      <c r="Y40" s="253"/>
      <c r="Z40" s="254"/>
      <c r="AA40" s="255"/>
      <c r="AB40" s="256"/>
      <c r="AC40" s="251"/>
      <c r="AD40" s="252"/>
    </row>
    <row r="41" spans="3:30" ht="15.75" customHeight="1">
      <c r="C41" s="238"/>
      <c r="W41" s="670"/>
      <c r="X41" s="671"/>
      <c r="Y41" s="257"/>
      <c r="Z41" s="258"/>
      <c r="AA41" s="661"/>
      <c r="AB41" s="662"/>
      <c r="AC41" s="251"/>
      <c r="AD41" s="252"/>
    </row>
    <row r="42" spans="3:30" ht="15.75" customHeight="1">
      <c r="C42" s="238"/>
      <c r="W42" s="672" t="s">
        <v>1455</v>
      </c>
      <c r="X42" s="673"/>
      <c r="Y42" s="673"/>
      <c r="Z42" s="673"/>
      <c r="AA42" s="259"/>
      <c r="AB42" s="259"/>
      <c r="AC42" s="259"/>
      <c r="AD42" s="260"/>
    </row>
    <row r="43" spans="3:30" ht="15.75" customHeight="1">
      <c r="C43" s="238"/>
      <c r="D43" s="235" t="s">
        <v>1609</v>
      </c>
      <c r="E43" s="483" t="s">
        <v>1610</v>
      </c>
      <c r="V43" s="261"/>
      <c r="W43" s="262"/>
      <c r="X43" s="263"/>
      <c r="Y43" s="263"/>
      <c r="Z43" s="263"/>
      <c r="AA43" s="263"/>
      <c r="AB43" s="263"/>
      <c r="AC43" s="263"/>
      <c r="AD43" s="264"/>
    </row>
    <row r="44" spans="3:30" ht="15.75" customHeight="1">
      <c r="C44" s="265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61"/>
      <c r="W44" s="665" t="s">
        <v>11</v>
      </c>
      <c r="X44" s="666"/>
      <c r="Y44" s="626"/>
      <c r="Z44" s="626"/>
      <c r="AA44" s="626"/>
      <c r="AB44" s="626"/>
      <c r="AC44" s="626"/>
      <c r="AD44" s="627"/>
    </row>
    <row r="45" spans="3:30" ht="15.75" customHeight="1">
      <c r="C45" s="265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1"/>
      <c r="W45" s="665" t="s">
        <v>983</v>
      </c>
      <c r="X45" s="666"/>
      <c r="Y45" s="626">
        <v>1</v>
      </c>
      <c r="Z45" s="626"/>
      <c r="AA45" s="626"/>
      <c r="AB45" s="626" t="s">
        <v>12</v>
      </c>
      <c r="AC45" s="626"/>
      <c r="AD45" s="267" t="s">
        <v>13</v>
      </c>
    </row>
    <row r="46" spans="3:30" ht="15.75" customHeight="1">
      <c r="C46" s="265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1"/>
      <c r="W46" s="665" t="s">
        <v>15</v>
      </c>
      <c r="X46" s="666"/>
      <c r="Y46" s="667"/>
      <c r="Z46" s="667"/>
      <c r="AA46" s="667"/>
      <c r="AB46" s="626" t="s">
        <v>16</v>
      </c>
      <c r="AC46" s="626"/>
      <c r="AD46" s="268"/>
    </row>
    <row r="47" spans="3:30" ht="15.75" customHeight="1">
      <c r="C47" s="265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1"/>
      <c r="W47" s="678" t="s">
        <v>17</v>
      </c>
      <c r="X47" s="678"/>
      <c r="Y47" s="678"/>
      <c r="Z47" s="678"/>
      <c r="AA47" s="678"/>
      <c r="AB47" s="678"/>
      <c r="AC47" s="678"/>
      <c r="AD47" s="679"/>
    </row>
    <row r="48" spans="3:30" ht="15.75" customHeight="1">
      <c r="C48" s="265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1"/>
      <c r="W48" s="680" t="str">
        <f>RAB!G6</f>
        <v>PONPES CAHAYA TASBIH</v>
      </c>
      <c r="X48" s="680"/>
      <c r="Y48" s="680"/>
      <c r="Z48" s="680"/>
      <c r="AA48" s="680"/>
      <c r="AB48" s="680"/>
      <c r="AC48" s="680"/>
      <c r="AD48" s="681"/>
    </row>
    <row r="49" spans="3:30" ht="15.75" customHeight="1">
      <c r="C49" s="265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9"/>
      <c r="W49" s="680"/>
      <c r="X49" s="680"/>
      <c r="Y49" s="680"/>
      <c r="Z49" s="680"/>
      <c r="AA49" s="680"/>
      <c r="AB49" s="680"/>
      <c r="AC49" s="680"/>
      <c r="AD49" s="681"/>
    </row>
    <row r="50" spans="3:30" ht="15.75" customHeight="1">
      <c r="C50" s="265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9"/>
      <c r="W50" s="680"/>
      <c r="X50" s="680"/>
      <c r="Y50" s="680"/>
      <c r="Z50" s="680"/>
      <c r="AA50" s="680"/>
      <c r="AB50" s="680"/>
      <c r="AC50" s="680"/>
      <c r="AD50" s="681"/>
    </row>
    <row r="51" spans="3:30" ht="15.75" customHeight="1">
      <c r="C51" s="265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9"/>
      <c r="W51" s="682"/>
      <c r="X51" s="682"/>
      <c r="Y51" s="682"/>
      <c r="Z51" s="682"/>
      <c r="AA51" s="682"/>
      <c r="AB51" s="682"/>
      <c r="AC51" s="682"/>
      <c r="AD51" s="683"/>
    </row>
    <row r="52" spans="3:30" ht="15.75" customHeight="1">
      <c r="C52" s="265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1"/>
      <c r="W52" s="665" t="s">
        <v>18</v>
      </c>
      <c r="X52" s="666"/>
      <c r="Y52" s="626" t="s">
        <v>1627</v>
      </c>
      <c r="Z52" s="626"/>
      <c r="AA52" s="626"/>
      <c r="AB52" s="626"/>
      <c r="AC52" s="626"/>
      <c r="AD52" s="627"/>
    </row>
    <row r="53" spans="3:30" ht="15.75" customHeight="1">
      <c r="C53" s="265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V53" s="261"/>
      <c r="W53" s="665" t="s">
        <v>19</v>
      </c>
      <c r="X53" s="666"/>
      <c r="Y53" s="626" t="s">
        <v>1628</v>
      </c>
      <c r="Z53" s="626"/>
      <c r="AA53" s="626"/>
      <c r="AB53" s="626"/>
      <c r="AC53" s="626"/>
      <c r="AD53" s="627"/>
    </row>
    <row r="54" spans="3:30" ht="15.75" customHeight="1" thickBot="1">
      <c r="C54" s="265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V54" s="261"/>
      <c r="W54" s="665" t="s">
        <v>20</v>
      </c>
      <c r="X54" s="666"/>
      <c r="Y54" s="674" t="s">
        <v>1628</v>
      </c>
      <c r="Z54" s="674"/>
      <c r="AA54" s="674"/>
      <c r="AB54" s="626"/>
      <c r="AC54" s="626"/>
      <c r="AD54" s="627"/>
    </row>
    <row r="55" spans="3:30" ht="15.75" customHeight="1" thickBot="1">
      <c r="C55" s="270"/>
      <c r="D55" s="271"/>
      <c r="E55" s="271"/>
      <c r="F55" s="271"/>
      <c r="G55" s="271"/>
      <c r="H55" s="271"/>
      <c r="I55" s="271"/>
      <c r="J55" s="271"/>
      <c r="K55" s="271"/>
      <c r="L55" s="271"/>
      <c r="M55" s="271"/>
      <c r="N55" s="271"/>
      <c r="O55" s="271"/>
      <c r="P55" s="271"/>
      <c r="Q55" s="271"/>
      <c r="R55" s="271"/>
      <c r="S55" s="271"/>
      <c r="T55" s="271"/>
      <c r="U55" s="272"/>
      <c r="V55" s="273"/>
      <c r="W55" s="675" t="s">
        <v>21</v>
      </c>
      <c r="X55" s="676"/>
      <c r="Y55" s="674" t="s">
        <v>1546</v>
      </c>
      <c r="Z55" s="674"/>
      <c r="AA55" s="674"/>
      <c r="AB55" s="674"/>
      <c r="AC55" s="674"/>
      <c r="AD55" s="677"/>
    </row>
    <row r="56" spans="3:30" ht="15.75" customHeight="1"/>
  </sheetData>
  <mergeCells count="108">
    <mergeCell ref="W54:X54"/>
    <mergeCell ref="Y54:AA54"/>
    <mergeCell ref="AB54:AD54"/>
    <mergeCell ref="W55:X55"/>
    <mergeCell ref="Y55:AA55"/>
    <mergeCell ref="AB55:AD55"/>
    <mergeCell ref="W47:AD47"/>
    <mergeCell ref="W48:AD51"/>
    <mergeCell ref="W52:X52"/>
    <mergeCell ref="Y52:AA52"/>
    <mergeCell ref="AB52:AD52"/>
    <mergeCell ref="W53:X53"/>
    <mergeCell ref="Y53:AA53"/>
    <mergeCell ref="AB53:AD53"/>
    <mergeCell ref="W45:X45"/>
    <mergeCell ref="Y45:AA45"/>
    <mergeCell ref="AB45:AC45"/>
    <mergeCell ref="W46:X46"/>
    <mergeCell ref="Y46:AA46"/>
    <mergeCell ref="AB46:AC46"/>
    <mergeCell ref="W40:X40"/>
    <mergeCell ref="W41:X41"/>
    <mergeCell ref="AA41:AB41"/>
    <mergeCell ref="W42:Z42"/>
    <mergeCell ref="W44:X44"/>
    <mergeCell ref="Y44:AD44"/>
    <mergeCell ref="W36:X36"/>
    <mergeCell ref="AA36:AB36"/>
    <mergeCell ref="W37:X37"/>
    <mergeCell ref="AA37:AB37"/>
    <mergeCell ref="W38:X38"/>
    <mergeCell ref="W39:X39"/>
    <mergeCell ref="AA39:AB39"/>
    <mergeCell ref="AA33:AB33"/>
    <mergeCell ref="AA34:AB34"/>
    <mergeCell ref="W35:X35"/>
    <mergeCell ref="AA35:AB35"/>
    <mergeCell ref="W33:X33"/>
    <mergeCell ref="AA38:AB38"/>
    <mergeCell ref="W26:X26"/>
    <mergeCell ref="W27:X27"/>
    <mergeCell ref="W28:X28"/>
    <mergeCell ref="W29:X29"/>
    <mergeCell ref="W31:X31"/>
    <mergeCell ref="W32:X32"/>
    <mergeCell ref="W25:X25"/>
    <mergeCell ref="W20:AD20"/>
    <mergeCell ref="W21:Z21"/>
    <mergeCell ref="AA21:AD21"/>
    <mergeCell ref="W22:X22"/>
    <mergeCell ref="AA22:AB22"/>
    <mergeCell ref="W23:X23"/>
    <mergeCell ref="AA23:AB23"/>
    <mergeCell ref="AA30:AB30"/>
    <mergeCell ref="AA31:AB31"/>
    <mergeCell ref="AA32:AB32"/>
    <mergeCell ref="AA27:AB27"/>
    <mergeCell ref="AA28:AB28"/>
    <mergeCell ref="AA29:AB29"/>
    <mergeCell ref="AA24:AB24"/>
    <mergeCell ref="AA25:AB25"/>
    <mergeCell ref="AA26:AB26"/>
    <mergeCell ref="X18:Z18"/>
    <mergeCell ref="AA18:AB18"/>
    <mergeCell ref="AC18:AD18"/>
    <mergeCell ref="X19:Z19"/>
    <mergeCell ref="AA19:AB19"/>
    <mergeCell ref="AC19:AD19"/>
    <mergeCell ref="X16:Z16"/>
    <mergeCell ref="AA16:AB16"/>
    <mergeCell ref="AC16:AD16"/>
    <mergeCell ref="X17:Z17"/>
    <mergeCell ref="AA17:AB17"/>
    <mergeCell ref="AC17:AD17"/>
    <mergeCell ref="X14:Z14"/>
    <mergeCell ref="AA14:AB14"/>
    <mergeCell ref="AC14:AD14"/>
    <mergeCell ref="X15:Z15"/>
    <mergeCell ref="AA15:AB15"/>
    <mergeCell ref="AC15:AD15"/>
    <mergeCell ref="X12:Z12"/>
    <mergeCell ref="AA12:AB12"/>
    <mergeCell ref="AC12:AD12"/>
    <mergeCell ref="X13:Z13"/>
    <mergeCell ref="AA13:AB13"/>
    <mergeCell ref="AC13:AD13"/>
    <mergeCell ref="X10:Z10"/>
    <mergeCell ref="AA10:AB10"/>
    <mergeCell ref="AC10:AD10"/>
    <mergeCell ref="X11:Z11"/>
    <mergeCell ref="AA11:AB11"/>
    <mergeCell ref="AC11:AD11"/>
    <mergeCell ref="W2:AD3"/>
    <mergeCell ref="X5:Z5"/>
    <mergeCell ref="AA5:AB5"/>
    <mergeCell ref="AC5:AD5"/>
    <mergeCell ref="X8:Z8"/>
    <mergeCell ref="AA8:AB8"/>
    <mergeCell ref="AC8:AD8"/>
    <mergeCell ref="X9:Z9"/>
    <mergeCell ref="AA9:AB9"/>
    <mergeCell ref="AC9:AD9"/>
    <mergeCell ref="X6:Z6"/>
    <mergeCell ref="AA6:AB6"/>
    <mergeCell ref="AC6:AD6"/>
    <mergeCell ref="X7:Z7"/>
    <mergeCell ref="AA7:AB7"/>
    <mergeCell ref="AC7:AD7"/>
  </mergeCells>
  <printOptions vertic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6699"/>
  </sheetPr>
  <dimension ref="B1:AF68"/>
  <sheetViews>
    <sheetView view="pageBreakPreview" topLeftCell="A22" zoomScale="55" zoomScaleNormal="55" zoomScaleSheetLayoutView="55" workbookViewId="0">
      <selection activeCell="AA54" sqref="AA54"/>
    </sheetView>
  </sheetViews>
  <sheetFormatPr defaultRowHeight="12.75"/>
  <cols>
    <col min="1" max="1" width="1.7109375" style="211" customWidth="1"/>
    <col min="2" max="2" width="1.5703125" style="211" customWidth="1"/>
    <col min="3" max="3" width="10.7109375" style="211" customWidth="1"/>
    <col min="4" max="4" width="2.5703125" style="211" customWidth="1"/>
    <col min="5" max="21" width="9.140625" style="211"/>
    <col min="22" max="22" width="14.5703125" style="211" customWidth="1"/>
    <col min="23" max="23" width="3.140625" style="211" customWidth="1"/>
    <col min="24" max="27" width="9.140625" style="211"/>
    <col min="28" max="28" width="2.85546875" style="211" customWidth="1"/>
    <col min="29" max="31" width="4.7109375" style="211" customWidth="1"/>
    <col min="32" max="32" width="1.7109375" style="211" customWidth="1"/>
    <col min="33" max="16384" width="9.140625" style="211"/>
  </cols>
  <sheetData>
    <row r="1" spans="2:32" ht="13.5" thickBot="1"/>
    <row r="2" spans="2:32" ht="6" customHeight="1" thickBot="1"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4"/>
    </row>
    <row r="3" spans="2:32" ht="13.5" thickBot="1">
      <c r="B3" s="215"/>
      <c r="C3" s="212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4"/>
      <c r="AF3" s="216"/>
    </row>
    <row r="4" spans="2:32" ht="12.75" customHeight="1">
      <c r="B4" s="215"/>
      <c r="C4" s="215"/>
      <c r="D4" s="684" t="s">
        <v>1527</v>
      </c>
      <c r="E4" s="685"/>
      <c r="F4" s="685"/>
      <c r="G4" s="685"/>
      <c r="H4" s="685"/>
      <c r="I4" s="685"/>
      <c r="J4" s="685"/>
      <c r="K4" s="685"/>
      <c r="L4" s="685"/>
      <c r="M4" s="685"/>
      <c r="N4" s="685"/>
      <c r="O4" s="685"/>
      <c r="P4" s="685"/>
      <c r="Q4" s="685"/>
      <c r="R4" s="685"/>
      <c r="S4" s="685"/>
      <c r="T4" s="685"/>
      <c r="U4" s="685"/>
      <c r="V4" s="685"/>
      <c r="W4" s="685"/>
      <c r="X4" s="685"/>
      <c r="Y4" s="685"/>
      <c r="Z4" s="685"/>
      <c r="AA4" s="685"/>
      <c r="AB4" s="685"/>
      <c r="AC4" s="686"/>
      <c r="AD4" s="217"/>
      <c r="AE4" s="216"/>
      <c r="AF4" s="216"/>
    </row>
    <row r="5" spans="2:32" ht="13.5" customHeight="1">
      <c r="B5" s="215"/>
      <c r="C5" s="215"/>
      <c r="D5" s="687"/>
      <c r="E5" s="688"/>
      <c r="F5" s="688"/>
      <c r="G5" s="688"/>
      <c r="H5" s="688"/>
      <c r="I5" s="688"/>
      <c r="J5" s="688"/>
      <c r="K5" s="688"/>
      <c r="L5" s="688"/>
      <c r="M5" s="688"/>
      <c r="N5" s="688"/>
      <c r="O5" s="688"/>
      <c r="P5" s="688"/>
      <c r="Q5" s="688"/>
      <c r="R5" s="688"/>
      <c r="S5" s="688"/>
      <c r="T5" s="688"/>
      <c r="U5" s="688"/>
      <c r="V5" s="688"/>
      <c r="W5" s="688"/>
      <c r="X5" s="688"/>
      <c r="Y5" s="688"/>
      <c r="Z5" s="688"/>
      <c r="AA5" s="688"/>
      <c r="AB5" s="688"/>
      <c r="AC5" s="689"/>
      <c r="AD5" s="217"/>
      <c r="AE5" s="216"/>
      <c r="AF5" s="216"/>
    </row>
    <row r="6" spans="2:32" ht="12.75" customHeight="1">
      <c r="B6" s="215"/>
      <c r="C6" s="215"/>
      <c r="D6" s="687"/>
      <c r="E6" s="688"/>
      <c r="F6" s="688"/>
      <c r="G6" s="688"/>
      <c r="H6" s="688"/>
      <c r="I6" s="688"/>
      <c r="J6" s="688"/>
      <c r="K6" s="688"/>
      <c r="L6" s="688"/>
      <c r="M6" s="688"/>
      <c r="N6" s="688"/>
      <c r="O6" s="688"/>
      <c r="P6" s="688"/>
      <c r="Q6" s="688"/>
      <c r="R6" s="688"/>
      <c r="S6" s="688"/>
      <c r="T6" s="688"/>
      <c r="U6" s="688"/>
      <c r="V6" s="688"/>
      <c r="W6" s="688"/>
      <c r="X6" s="688"/>
      <c r="Y6" s="688"/>
      <c r="Z6" s="688"/>
      <c r="AA6" s="688"/>
      <c r="AB6" s="688"/>
      <c r="AC6" s="689"/>
      <c r="AE6" s="216"/>
      <c r="AF6" s="216"/>
    </row>
    <row r="7" spans="2:32" ht="12.75" customHeight="1" thickBot="1">
      <c r="B7" s="215"/>
      <c r="C7" s="215"/>
      <c r="D7" s="690"/>
      <c r="E7" s="691"/>
      <c r="F7" s="691"/>
      <c r="G7" s="691"/>
      <c r="H7" s="691"/>
      <c r="I7" s="691"/>
      <c r="J7" s="691"/>
      <c r="K7" s="691"/>
      <c r="L7" s="691"/>
      <c r="M7" s="691"/>
      <c r="N7" s="691"/>
      <c r="O7" s="691"/>
      <c r="P7" s="691"/>
      <c r="Q7" s="691"/>
      <c r="R7" s="691"/>
      <c r="S7" s="691"/>
      <c r="T7" s="691"/>
      <c r="U7" s="691"/>
      <c r="V7" s="691"/>
      <c r="W7" s="691"/>
      <c r="X7" s="691"/>
      <c r="Y7" s="691"/>
      <c r="Z7" s="691"/>
      <c r="AA7" s="691"/>
      <c r="AB7" s="691"/>
      <c r="AC7" s="692"/>
      <c r="AD7" s="219"/>
      <c r="AE7" s="216"/>
      <c r="AF7" s="216"/>
    </row>
    <row r="8" spans="2:32" ht="12.75" customHeight="1">
      <c r="B8" s="215"/>
      <c r="C8" s="215"/>
      <c r="Z8" s="218"/>
      <c r="AA8" s="218"/>
      <c r="AB8" s="218"/>
      <c r="AC8" s="219"/>
      <c r="AD8" s="219"/>
      <c r="AE8" s="216"/>
      <c r="AF8" s="216"/>
    </row>
    <row r="9" spans="2:32" ht="12.75" customHeight="1">
      <c r="B9" s="215"/>
      <c r="C9" s="215"/>
      <c r="AE9" s="216"/>
      <c r="AF9" s="216"/>
    </row>
    <row r="10" spans="2:32" ht="12.75" customHeight="1">
      <c r="B10" s="215"/>
      <c r="C10" s="215"/>
      <c r="AE10" s="216"/>
      <c r="AF10" s="216"/>
    </row>
    <row r="11" spans="2:32">
      <c r="B11" s="215"/>
      <c r="C11" s="215"/>
      <c r="AE11" s="216"/>
      <c r="AF11" s="216"/>
    </row>
    <row r="12" spans="2:32">
      <c r="B12" s="215"/>
      <c r="C12" s="215"/>
      <c r="AE12" s="216"/>
      <c r="AF12" s="216"/>
    </row>
    <row r="13" spans="2:32">
      <c r="B13" s="215"/>
      <c r="C13" s="215"/>
      <c r="AE13" s="216"/>
      <c r="AF13" s="216"/>
    </row>
    <row r="14" spans="2:32">
      <c r="B14" s="215"/>
      <c r="C14" s="215"/>
      <c r="AE14" s="216"/>
      <c r="AF14" s="216"/>
    </row>
    <row r="15" spans="2:32">
      <c r="B15" s="215"/>
      <c r="C15" s="215"/>
      <c r="E15" s="220"/>
      <c r="AE15" s="216"/>
      <c r="AF15" s="216"/>
    </row>
    <row r="16" spans="2:32">
      <c r="B16" s="215"/>
      <c r="C16" s="215"/>
      <c r="AE16" s="216"/>
      <c r="AF16" s="216"/>
    </row>
    <row r="17" spans="2:32">
      <c r="B17" s="215"/>
      <c r="C17" s="215"/>
      <c r="AE17" s="216"/>
      <c r="AF17" s="216"/>
    </row>
    <row r="18" spans="2:32">
      <c r="B18" s="215"/>
      <c r="C18" s="215"/>
      <c r="AE18" s="216"/>
      <c r="AF18" s="216"/>
    </row>
    <row r="19" spans="2:32">
      <c r="B19" s="215"/>
      <c r="C19" s="215"/>
      <c r="AE19" s="216"/>
      <c r="AF19" s="216"/>
    </row>
    <row r="20" spans="2:32">
      <c r="B20" s="215"/>
      <c r="C20" s="215"/>
      <c r="AE20" s="216"/>
      <c r="AF20" s="216"/>
    </row>
    <row r="21" spans="2:32">
      <c r="B21" s="215"/>
      <c r="C21" s="215"/>
      <c r="AE21" s="216"/>
      <c r="AF21" s="216"/>
    </row>
    <row r="22" spans="2:32">
      <c r="B22" s="215"/>
      <c r="C22" s="215"/>
      <c r="AE22" s="216"/>
      <c r="AF22" s="216"/>
    </row>
    <row r="23" spans="2:32">
      <c r="B23" s="215"/>
      <c r="C23" s="215"/>
      <c r="AE23" s="216"/>
      <c r="AF23" s="216"/>
    </row>
    <row r="24" spans="2:32">
      <c r="B24" s="215"/>
      <c r="C24" s="215"/>
      <c r="AE24" s="216"/>
      <c r="AF24" s="216"/>
    </row>
    <row r="25" spans="2:32">
      <c r="B25" s="215"/>
      <c r="C25" s="215"/>
      <c r="AE25" s="216"/>
      <c r="AF25" s="216"/>
    </row>
    <row r="26" spans="2:32">
      <c r="B26" s="215"/>
      <c r="C26" s="215"/>
      <c r="AE26" s="216"/>
      <c r="AF26" s="216"/>
    </row>
    <row r="27" spans="2:32">
      <c r="B27" s="215"/>
      <c r="C27" s="215"/>
      <c r="AE27" s="216"/>
      <c r="AF27" s="216"/>
    </row>
    <row r="28" spans="2:32">
      <c r="B28" s="215"/>
      <c r="C28" s="215"/>
      <c r="AE28" s="216"/>
      <c r="AF28" s="216"/>
    </row>
    <row r="29" spans="2:32">
      <c r="B29" s="215"/>
      <c r="C29" s="215"/>
      <c r="AE29" s="216"/>
      <c r="AF29" s="216"/>
    </row>
    <row r="30" spans="2:32">
      <c r="B30" s="215"/>
      <c r="C30" s="215"/>
      <c r="AE30" s="216"/>
      <c r="AF30" s="216"/>
    </row>
    <row r="31" spans="2:32">
      <c r="B31" s="215"/>
      <c r="C31" s="215"/>
      <c r="AE31" s="216"/>
      <c r="AF31" s="216"/>
    </row>
    <row r="32" spans="2:32">
      <c r="B32" s="215"/>
      <c r="C32" s="215"/>
      <c r="AE32" s="216"/>
      <c r="AF32" s="216"/>
    </row>
    <row r="33" spans="2:32">
      <c r="B33" s="215"/>
      <c r="C33" s="215"/>
      <c r="AE33" s="216"/>
      <c r="AF33" s="216"/>
    </row>
    <row r="34" spans="2:32">
      <c r="B34" s="215"/>
      <c r="C34" s="215"/>
      <c r="AE34" s="216"/>
      <c r="AF34" s="216"/>
    </row>
    <row r="35" spans="2:32">
      <c r="B35" s="215"/>
      <c r="C35" s="215"/>
      <c r="AE35" s="216"/>
      <c r="AF35" s="216"/>
    </row>
    <row r="36" spans="2:32">
      <c r="B36" s="215"/>
      <c r="C36" s="215"/>
      <c r="AE36" s="216"/>
      <c r="AF36" s="216"/>
    </row>
    <row r="37" spans="2:32">
      <c r="B37" s="215"/>
      <c r="C37" s="215"/>
      <c r="AE37" s="216"/>
      <c r="AF37" s="216"/>
    </row>
    <row r="38" spans="2:32">
      <c r="B38" s="215"/>
      <c r="C38" s="215"/>
      <c r="AE38" s="216"/>
      <c r="AF38" s="216"/>
    </row>
    <row r="39" spans="2:32">
      <c r="B39" s="215"/>
      <c r="C39" s="215"/>
      <c r="AE39" s="216"/>
      <c r="AF39" s="216"/>
    </row>
    <row r="40" spans="2:32">
      <c r="B40" s="215"/>
      <c r="C40" s="215"/>
      <c r="AE40" s="216"/>
      <c r="AF40" s="216"/>
    </row>
    <row r="41" spans="2:32">
      <c r="B41" s="215"/>
      <c r="C41" s="215"/>
      <c r="AE41" s="216"/>
      <c r="AF41" s="216"/>
    </row>
    <row r="42" spans="2:32">
      <c r="B42" s="215"/>
      <c r="C42" s="215"/>
      <c r="AE42" s="216"/>
      <c r="AF42" s="216"/>
    </row>
    <row r="43" spans="2:32">
      <c r="B43" s="215"/>
      <c r="C43" s="215"/>
      <c r="AE43" s="216"/>
      <c r="AF43" s="216"/>
    </row>
    <row r="44" spans="2:32">
      <c r="B44" s="215"/>
      <c r="C44" s="215"/>
      <c r="AE44" s="216"/>
      <c r="AF44" s="216"/>
    </row>
    <row r="45" spans="2:32">
      <c r="B45" s="215"/>
      <c r="C45" s="215"/>
      <c r="AE45" s="216"/>
      <c r="AF45" s="216"/>
    </row>
    <row r="46" spans="2:32">
      <c r="B46" s="215"/>
      <c r="C46" s="215"/>
      <c r="AE46" s="216"/>
      <c r="AF46" s="216"/>
    </row>
    <row r="47" spans="2:32">
      <c r="B47" s="215"/>
      <c r="C47" s="215"/>
      <c r="AE47" s="216"/>
      <c r="AF47" s="216"/>
    </row>
    <row r="48" spans="2:32">
      <c r="B48" s="215"/>
      <c r="C48" s="215"/>
      <c r="AE48" s="216"/>
      <c r="AF48" s="216"/>
    </row>
    <row r="49" spans="2:32">
      <c r="B49" s="215"/>
      <c r="C49" s="215"/>
      <c r="AE49" s="216"/>
      <c r="AF49" s="216"/>
    </row>
    <row r="50" spans="2:32">
      <c r="B50" s="215"/>
      <c r="C50" s="215"/>
      <c r="AE50" s="216"/>
      <c r="AF50" s="216"/>
    </row>
    <row r="51" spans="2:32">
      <c r="B51" s="215"/>
      <c r="C51" s="215"/>
      <c r="AE51" s="216"/>
      <c r="AF51" s="216"/>
    </row>
    <row r="52" spans="2:32">
      <c r="B52" s="215"/>
      <c r="C52" s="215"/>
      <c r="AE52" s="216"/>
      <c r="AF52" s="216"/>
    </row>
    <row r="53" spans="2:32">
      <c r="B53" s="215"/>
      <c r="C53" s="215"/>
      <c r="AE53" s="216"/>
      <c r="AF53" s="216"/>
    </row>
    <row r="54" spans="2:32">
      <c r="B54" s="215"/>
      <c r="C54" s="215"/>
      <c r="AE54" s="216"/>
      <c r="AF54" s="216"/>
    </row>
    <row r="55" spans="2:32">
      <c r="B55" s="215"/>
      <c r="C55" s="215"/>
      <c r="AE55" s="216"/>
      <c r="AF55" s="216"/>
    </row>
    <row r="56" spans="2:32">
      <c r="B56" s="215"/>
      <c r="C56" s="215"/>
      <c r="AE56" s="216"/>
      <c r="AF56" s="216"/>
    </row>
    <row r="57" spans="2:32">
      <c r="B57" s="215"/>
      <c r="C57" s="215"/>
      <c r="S57" s="221"/>
      <c r="T57" s="221"/>
      <c r="U57" s="221"/>
      <c r="V57" s="222"/>
      <c r="W57" s="222"/>
      <c r="X57" s="222"/>
      <c r="Y57" s="222"/>
      <c r="Z57" s="222"/>
      <c r="AA57" s="222"/>
      <c r="AB57" s="222"/>
      <c r="AC57" s="222"/>
      <c r="AD57" s="222"/>
      <c r="AE57" s="223"/>
      <c r="AF57" s="216"/>
    </row>
    <row r="58" spans="2:32">
      <c r="B58" s="215"/>
      <c r="C58" s="215"/>
      <c r="S58" s="224"/>
      <c r="T58" s="221"/>
      <c r="U58" s="221"/>
      <c r="V58" s="222"/>
      <c r="W58" s="225"/>
      <c r="X58" s="222"/>
      <c r="Y58" s="222"/>
      <c r="Z58" s="222"/>
      <c r="AA58" s="222"/>
      <c r="AB58" s="225"/>
      <c r="AC58" s="225"/>
      <c r="AD58" s="225"/>
      <c r="AE58" s="226"/>
      <c r="AF58" s="216"/>
    </row>
    <row r="59" spans="2:32">
      <c r="B59" s="215"/>
      <c r="C59" s="215"/>
      <c r="V59" s="222"/>
      <c r="W59" s="225"/>
      <c r="X59" s="222"/>
      <c r="Y59" s="222"/>
      <c r="Z59" s="222"/>
      <c r="AA59" s="222"/>
      <c r="AB59" s="225"/>
      <c r="AC59" s="222"/>
      <c r="AD59" s="222"/>
      <c r="AE59" s="223"/>
      <c r="AF59" s="216"/>
    </row>
    <row r="60" spans="2:32">
      <c r="B60" s="215"/>
      <c r="C60" s="215"/>
      <c r="V60" s="222"/>
      <c r="W60" s="225"/>
      <c r="X60" s="222"/>
      <c r="Y60" s="222"/>
      <c r="Z60" s="222"/>
      <c r="AA60" s="222"/>
      <c r="AB60" s="222"/>
      <c r="AC60" s="222"/>
      <c r="AD60" s="222"/>
      <c r="AE60" s="223"/>
      <c r="AF60" s="216"/>
    </row>
    <row r="61" spans="2:32">
      <c r="B61" s="215"/>
      <c r="C61" s="215"/>
      <c r="V61" s="227"/>
      <c r="W61" s="227"/>
      <c r="X61" s="227"/>
      <c r="Y61" s="227"/>
      <c r="Z61" s="227"/>
      <c r="AA61" s="227"/>
      <c r="AB61" s="227"/>
      <c r="AC61" s="227"/>
      <c r="AD61" s="227"/>
      <c r="AE61" s="228"/>
      <c r="AF61" s="216"/>
    </row>
    <row r="62" spans="2:32">
      <c r="B62" s="215"/>
      <c r="C62" s="215"/>
      <c r="V62" s="222"/>
      <c r="W62" s="222"/>
      <c r="X62" s="222"/>
      <c r="Y62" s="222"/>
      <c r="Z62" s="222"/>
      <c r="AA62" s="222"/>
      <c r="AB62" s="222"/>
      <c r="AC62" s="222"/>
      <c r="AD62" s="222"/>
      <c r="AE62" s="223"/>
      <c r="AF62" s="216"/>
    </row>
    <row r="63" spans="2:32">
      <c r="B63" s="215"/>
      <c r="C63" s="215"/>
      <c r="V63" s="222"/>
      <c r="W63" s="225"/>
      <c r="X63" s="222"/>
      <c r="Y63" s="222"/>
      <c r="Z63" s="222"/>
      <c r="AA63" s="222"/>
      <c r="AB63" s="222"/>
      <c r="AC63" s="222"/>
      <c r="AD63" s="222"/>
      <c r="AE63" s="223"/>
      <c r="AF63" s="216"/>
    </row>
    <row r="64" spans="2:32">
      <c r="B64" s="215"/>
      <c r="C64" s="215"/>
      <c r="V64" s="222"/>
      <c r="W64" s="225"/>
      <c r="X64" s="222"/>
      <c r="Y64" s="222"/>
      <c r="Z64" s="222"/>
      <c r="AA64" s="222"/>
      <c r="AB64" s="222"/>
      <c r="AC64" s="222"/>
      <c r="AD64" s="222"/>
      <c r="AE64" s="223"/>
      <c r="AF64" s="216"/>
    </row>
    <row r="65" spans="2:32">
      <c r="B65" s="215"/>
      <c r="C65" s="215"/>
      <c r="V65" s="222"/>
      <c r="W65" s="225"/>
      <c r="X65" s="222"/>
      <c r="Y65" s="222"/>
      <c r="Z65" s="222"/>
      <c r="AA65" s="222"/>
      <c r="AB65" s="222"/>
      <c r="AC65" s="222"/>
      <c r="AD65" s="222"/>
      <c r="AE65" s="223"/>
      <c r="AF65" s="216"/>
    </row>
    <row r="66" spans="2:32">
      <c r="B66" s="215"/>
      <c r="C66" s="215"/>
      <c r="V66" s="222"/>
      <c r="W66" s="225"/>
      <c r="X66" s="222"/>
      <c r="Y66" s="222"/>
      <c r="Z66" s="222"/>
      <c r="AA66" s="222"/>
      <c r="AB66" s="222"/>
      <c r="AC66" s="222"/>
      <c r="AD66" s="222"/>
      <c r="AE66" s="223"/>
      <c r="AF66" s="216"/>
    </row>
    <row r="67" spans="2:32" ht="13.5" thickBot="1">
      <c r="B67" s="215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1"/>
      <c r="W67" s="232"/>
      <c r="X67" s="231"/>
      <c r="Y67" s="231"/>
      <c r="Z67" s="231"/>
      <c r="AA67" s="231"/>
      <c r="AB67" s="231"/>
      <c r="AC67" s="231"/>
      <c r="AD67" s="231"/>
      <c r="AE67" s="233"/>
      <c r="AF67" s="216"/>
    </row>
    <row r="68" spans="2:32" ht="6" customHeight="1" thickBot="1">
      <c r="B68" s="229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4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6699"/>
  </sheetPr>
  <dimension ref="A1:AD120"/>
  <sheetViews>
    <sheetView view="pageBreakPreview" zoomScale="55" zoomScaleNormal="40" zoomScaleSheetLayoutView="55" workbookViewId="0">
      <selection activeCell="W55" sqref="A1:W55"/>
    </sheetView>
  </sheetViews>
  <sheetFormatPr defaultRowHeight="12.75"/>
  <cols>
    <col min="1" max="1" width="1.7109375" style="410" customWidth="1"/>
    <col min="2" max="2" width="10.7109375" style="410" customWidth="1"/>
    <col min="3" max="3" width="2.5703125" style="410" customWidth="1"/>
    <col min="4" max="20" width="9.140625" style="410"/>
    <col min="21" max="21" width="14.5703125" style="410" customWidth="1"/>
    <col min="22" max="22" width="3.140625" style="410" customWidth="1"/>
    <col min="23" max="26" width="9.140625" style="410"/>
    <col min="27" max="27" width="2.85546875" style="410" customWidth="1"/>
    <col min="28" max="30" width="4.7109375" style="410" customWidth="1"/>
    <col min="31" max="31" width="1.7109375" style="410" customWidth="1"/>
    <col min="32" max="16384" width="9.140625" style="410"/>
  </cols>
  <sheetData>
    <row r="1" spans="1:29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80"/>
    </row>
    <row r="2" spans="1:29">
      <c r="A2" s="181"/>
      <c r="W2" s="182"/>
    </row>
    <row r="3" spans="1:29" ht="12.75" customHeight="1">
      <c r="A3" s="181"/>
      <c r="C3" s="688" t="s">
        <v>1526</v>
      </c>
      <c r="D3" s="688"/>
      <c r="E3" s="688"/>
      <c r="F3" s="688"/>
      <c r="G3" s="688"/>
      <c r="H3" s="688"/>
      <c r="I3" s="688"/>
      <c r="J3" s="688"/>
      <c r="K3" s="688"/>
      <c r="L3" s="688"/>
      <c r="M3" s="688"/>
      <c r="N3" s="688"/>
      <c r="O3" s="688"/>
      <c r="P3" s="688"/>
      <c r="Q3" s="688"/>
      <c r="R3" s="688"/>
      <c r="S3" s="688"/>
      <c r="T3" s="688"/>
      <c r="U3" s="688"/>
      <c r="V3" s="688"/>
      <c r="W3" s="182"/>
      <c r="X3" s="421"/>
      <c r="Y3" s="421"/>
      <c r="Z3" s="421"/>
      <c r="AA3" s="421"/>
      <c r="AB3" s="421"/>
      <c r="AC3" s="411"/>
    </row>
    <row r="4" spans="1:29" ht="18.75" customHeight="1">
      <c r="A4" s="181"/>
      <c r="C4" s="688"/>
      <c r="D4" s="688"/>
      <c r="E4" s="688"/>
      <c r="F4" s="688"/>
      <c r="G4" s="688"/>
      <c r="H4" s="688"/>
      <c r="I4" s="688"/>
      <c r="J4" s="688"/>
      <c r="K4" s="688"/>
      <c r="L4" s="688"/>
      <c r="M4" s="688"/>
      <c r="N4" s="688"/>
      <c r="O4" s="688"/>
      <c r="P4" s="688"/>
      <c r="Q4" s="688"/>
      <c r="R4" s="688"/>
      <c r="S4" s="688"/>
      <c r="T4" s="688"/>
      <c r="U4" s="688"/>
      <c r="V4" s="688"/>
      <c r="W4" s="182"/>
      <c r="X4" s="421"/>
      <c r="Y4" s="421"/>
      <c r="Z4" s="421"/>
      <c r="AA4" s="421"/>
      <c r="AB4" s="421"/>
      <c r="AC4" s="411"/>
    </row>
    <row r="5" spans="1:29" ht="12.75" customHeight="1">
      <c r="A5" s="181"/>
      <c r="C5" s="412"/>
      <c r="W5" s="182"/>
    </row>
    <row r="6" spans="1:29" ht="12.75" customHeight="1">
      <c r="A6" s="181"/>
      <c r="C6" s="693" t="s">
        <v>1624</v>
      </c>
      <c r="D6" s="693"/>
      <c r="E6" s="693"/>
      <c r="F6" s="693"/>
      <c r="G6" s="693"/>
      <c r="H6" s="693"/>
      <c r="I6" s="693"/>
      <c r="J6" s="693"/>
      <c r="K6" s="693"/>
      <c r="L6" s="693"/>
      <c r="M6" s="693"/>
      <c r="W6" s="182"/>
      <c r="Y6" s="413"/>
      <c r="Z6" s="413"/>
      <c r="AA6" s="413"/>
      <c r="AB6" s="414"/>
      <c r="AC6" s="414"/>
    </row>
    <row r="7" spans="1:29" ht="18" customHeight="1">
      <c r="A7" s="181"/>
      <c r="C7" s="693"/>
      <c r="D7" s="693"/>
      <c r="E7" s="693"/>
      <c r="F7" s="693"/>
      <c r="G7" s="693"/>
      <c r="H7" s="693"/>
      <c r="I7" s="693"/>
      <c r="J7" s="693"/>
      <c r="K7" s="693"/>
      <c r="L7" s="693"/>
      <c r="M7" s="693"/>
      <c r="W7" s="182"/>
      <c r="Y7" s="413"/>
      <c r="Z7" s="413"/>
      <c r="AA7" s="413"/>
      <c r="AB7" s="414"/>
      <c r="AC7" s="414"/>
    </row>
    <row r="8" spans="1:29">
      <c r="A8" s="181"/>
      <c r="W8" s="182"/>
    </row>
    <row r="9" spans="1:29">
      <c r="A9" s="181"/>
      <c r="W9" s="182"/>
    </row>
    <row r="10" spans="1:29">
      <c r="A10" s="181"/>
      <c r="W10" s="182"/>
    </row>
    <row r="11" spans="1:29">
      <c r="A11" s="181"/>
      <c r="W11" s="182"/>
    </row>
    <row r="12" spans="1:29">
      <c r="A12" s="181"/>
      <c r="D12" s="415"/>
      <c r="W12" s="182"/>
    </row>
    <row r="13" spans="1:29">
      <c r="A13" s="181"/>
      <c r="W13" s="182"/>
    </row>
    <row r="14" spans="1:29">
      <c r="A14" s="181"/>
      <c r="W14" s="182"/>
    </row>
    <row r="15" spans="1:29">
      <c r="A15" s="181"/>
      <c r="W15" s="182"/>
    </row>
    <row r="16" spans="1:29">
      <c r="A16" s="181"/>
      <c r="W16" s="182"/>
    </row>
    <row r="17" spans="1:23">
      <c r="A17" s="181"/>
      <c r="W17" s="182"/>
    </row>
    <row r="18" spans="1:23">
      <c r="A18" s="181"/>
      <c r="W18" s="182"/>
    </row>
    <row r="19" spans="1:23">
      <c r="A19" s="181"/>
      <c r="W19" s="182"/>
    </row>
    <row r="20" spans="1:23">
      <c r="A20" s="181"/>
      <c r="W20" s="182"/>
    </row>
    <row r="21" spans="1:23">
      <c r="A21" s="181"/>
      <c r="W21" s="182"/>
    </row>
    <row r="22" spans="1:23">
      <c r="A22" s="181"/>
      <c r="W22" s="182"/>
    </row>
    <row r="23" spans="1:23">
      <c r="A23" s="181"/>
      <c r="W23" s="182"/>
    </row>
    <row r="24" spans="1:23">
      <c r="A24" s="181"/>
      <c r="W24" s="182"/>
    </row>
    <row r="25" spans="1:23">
      <c r="A25" s="181"/>
      <c r="W25" s="182"/>
    </row>
    <row r="26" spans="1:23">
      <c r="A26" s="181"/>
      <c r="W26" s="182"/>
    </row>
    <row r="27" spans="1:23">
      <c r="A27" s="181"/>
      <c r="W27" s="182"/>
    </row>
    <row r="28" spans="1:23">
      <c r="A28" s="181"/>
      <c r="W28" s="182"/>
    </row>
    <row r="29" spans="1:23">
      <c r="A29" s="181"/>
      <c r="W29" s="182"/>
    </row>
    <row r="30" spans="1:23">
      <c r="A30" s="181"/>
      <c r="W30" s="182"/>
    </row>
    <row r="31" spans="1:23">
      <c r="A31" s="181"/>
      <c r="W31" s="182"/>
    </row>
    <row r="32" spans="1:23">
      <c r="A32" s="181"/>
      <c r="W32" s="182"/>
    </row>
    <row r="33" spans="1:23">
      <c r="A33" s="181"/>
      <c r="W33" s="182"/>
    </row>
    <row r="34" spans="1:23">
      <c r="A34" s="181"/>
      <c r="W34" s="182"/>
    </row>
    <row r="35" spans="1:23">
      <c r="A35" s="181"/>
      <c r="W35" s="182"/>
    </row>
    <row r="36" spans="1:23">
      <c r="A36" s="181"/>
      <c r="W36" s="182"/>
    </row>
    <row r="37" spans="1:23">
      <c r="A37" s="181"/>
      <c r="W37" s="182"/>
    </row>
    <row r="38" spans="1:23">
      <c r="A38" s="181"/>
      <c r="W38" s="182"/>
    </row>
    <row r="39" spans="1:23">
      <c r="A39" s="181"/>
      <c r="W39" s="182"/>
    </row>
    <row r="40" spans="1:23">
      <c r="A40" s="181"/>
      <c r="W40" s="182"/>
    </row>
    <row r="41" spans="1:23">
      <c r="A41" s="181"/>
      <c r="W41" s="182"/>
    </row>
    <row r="42" spans="1:23">
      <c r="A42" s="181"/>
      <c r="W42" s="182"/>
    </row>
    <row r="43" spans="1:23">
      <c r="A43" s="181"/>
      <c r="W43" s="182"/>
    </row>
    <row r="44" spans="1:23">
      <c r="A44" s="181"/>
      <c r="W44" s="182"/>
    </row>
    <row r="45" spans="1:23">
      <c r="A45" s="181"/>
      <c r="W45" s="182"/>
    </row>
    <row r="46" spans="1:23">
      <c r="A46" s="181"/>
      <c r="W46" s="182"/>
    </row>
    <row r="47" spans="1:23">
      <c r="A47" s="181"/>
      <c r="W47" s="182"/>
    </row>
    <row r="48" spans="1:23">
      <c r="A48" s="181"/>
      <c r="W48" s="182"/>
    </row>
    <row r="49" spans="1:30">
      <c r="A49" s="181"/>
      <c r="W49" s="182"/>
    </row>
    <row r="50" spans="1:30">
      <c r="A50" s="181"/>
      <c r="W50" s="182"/>
    </row>
    <row r="51" spans="1:30">
      <c r="A51" s="181"/>
      <c r="W51" s="182"/>
    </row>
    <row r="52" spans="1:30">
      <c r="A52" s="181"/>
      <c r="W52" s="182"/>
    </row>
    <row r="53" spans="1:30">
      <c r="A53" s="181"/>
      <c r="W53" s="182"/>
    </row>
    <row r="54" spans="1:30">
      <c r="A54" s="181"/>
      <c r="R54" s="416"/>
      <c r="S54" s="416"/>
      <c r="T54" s="416"/>
      <c r="U54" s="417"/>
      <c r="V54" s="417"/>
      <c r="W54" s="183"/>
      <c r="X54" s="417"/>
      <c r="Y54" s="417"/>
      <c r="Z54" s="417"/>
      <c r="AA54" s="417"/>
      <c r="AB54" s="417"/>
      <c r="AC54" s="417"/>
      <c r="AD54" s="417"/>
    </row>
    <row r="55" spans="1:30" ht="13.5" thickBot="1">
      <c r="A55" s="184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422"/>
      <c r="S55" s="423"/>
      <c r="T55" s="423"/>
      <c r="U55" s="186"/>
      <c r="V55" s="187"/>
      <c r="W55" s="188"/>
      <c r="X55" s="417"/>
      <c r="Y55" s="417"/>
      <c r="Z55" s="417"/>
      <c r="AA55" s="418"/>
      <c r="AB55" s="418"/>
      <c r="AC55" s="418"/>
      <c r="AD55" s="418"/>
    </row>
    <row r="56" spans="1:30">
      <c r="U56" s="417"/>
      <c r="V56" s="418"/>
      <c r="W56" s="417"/>
      <c r="X56" s="417"/>
      <c r="Y56" s="417"/>
      <c r="Z56" s="417"/>
      <c r="AA56" s="418"/>
      <c r="AB56" s="417"/>
      <c r="AC56" s="417"/>
      <c r="AD56" s="417"/>
    </row>
    <row r="57" spans="1:30">
      <c r="U57" s="417"/>
      <c r="V57" s="418"/>
      <c r="W57" s="417"/>
      <c r="X57" s="417"/>
      <c r="Y57" s="417"/>
      <c r="Z57" s="417"/>
      <c r="AA57" s="417"/>
      <c r="AB57" s="417"/>
      <c r="AC57" s="417"/>
      <c r="AD57" s="417"/>
    </row>
    <row r="58" spans="1:30">
      <c r="U58" s="417"/>
      <c r="V58" s="418"/>
      <c r="W58" s="417"/>
      <c r="X58" s="417"/>
      <c r="Y58" s="417"/>
      <c r="Z58" s="417"/>
      <c r="AA58" s="417"/>
      <c r="AB58" s="417"/>
      <c r="AC58" s="417"/>
      <c r="AD58" s="417"/>
    </row>
    <row r="59" spans="1:30">
      <c r="U59" s="417"/>
      <c r="V59" s="418"/>
      <c r="W59" s="417"/>
      <c r="X59" s="417"/>
      <c r="Y59" s="417"/>
      <c r="Z59" s="417"/>
      <c r="AA59" s="417"/>
      <c r="AB59" s="417"/>
      <c r="AC59" s="417"/>
      <c r="AD59" s="417"/>
    </row>
    <row r="60" spans="1:30">
      <c r="U60" s="417"/>
      <c r="V60" s="418"/>
      <c r="W60" s="417"/>
      <c r="X60" s="417"/>
      <c r="Y60" s="417"/>
      <c r="Z60" s="417"/>
      <c r="AA60" s="418"/>
      <c r="AB60" s="417"/>
      <c r="AC60" s="417"/>
      <c r="AD60" s="417"/>
    </row>
    <row r="61" spans="1:30">
      <c r="U61" s="417"/>
      <c r="V61" s="418"/>
      <c r="W61" s="417"/>
      <c r="X61" s="417"/>
      <c r="Y61" s="417"/>
      <c r="Z61" s="417"/>
      <c r="AA61" s="417"/>
      <c r="AB61" s="417"/>
      <c r="AC61" s="417"/>
      <c r="AD61" s="417"/>
    </row>
    <row r="62" spans="1:30">
      <c r="U62" s="417"/>
      <c r="V62" s="418"/>
      <c r="W62" s="417"/>
      <c r="X62" s="417"/>
      <c r="Y62" s="417"/>
      <c r="Z62" s="417"/>
      <c r="AA62" s="417"/>
      <c r="AB62" s="417"/>
      <c r="AC62" s="417"/>
      <c r="AD62" s="417"/>
    </row>
    <row r="63" spans="1:30">
      <c r="U63" s="417"/>
      <c r="V63" s="418"/>
      <c r="W63" s="417"/>
      <c r="X63" s="417"/>
      <c r="Y63" s="417"/>
      <c r="Z63" s="417"/>
      <c r="AA63" s="417"/>
      <c r="AB63" s="417"/>
      <c r="AC63" s="417"/>
      <c r="AD63" s="417"/>
    </row>
    <row r="64" spans="1:30">
      <c r="U64" s="417"/>
      <c r="V64" s="418"/>
      <c r="W64" s="417"/>
      <c r="X64" s="417"/>
      <c r="Y64" s="417"/>
      <c r="Z64" s="417"/>
      <c r="AA64" s="417"/>
      <c r="AB64" s="417"/>
      <c r="AC64" s="417"/>
      <c r="AD64" s="417"/>
    </row>
    <row r="65" spans="5:30">
      <c r="U65" s="417"/>
      <c r="V65" s="418"/>
      <c r="W65" s="417"/>
      <c r="X65" s="417"/>
      <c r="Y65" s="417"/>
      <c r="Z65" s="417"/>
      <c r="AA65" s="417"/>
      <c r="AB65" s="417"/>
      <c r="AC65" s="417"/>
      <c r="AD65" s="417"/>
    </row>
    <row r="66" spans="5:30" ht="6" customHeight="1"/>
    <row r="73" spans="5:30">
      <c r="M73" s="419"/>
    </row>
    <row r="74" spans="5:30" ht="15" customHeight="1">
      <c r="E74" s="420"/>
      <c r="M74" s="419"/>
    </row>
    <row r="75" spans="5:30" ht="15" customHeight="1">
      <c r="E75" s="420"/>
      <c r="M75" s="419"/>
    </row>
    <row r="76" spans="5:30" ht="15" customHeight="1">
      <c r="E76" s="420"/>
      <c r="M76" s="419"/>
    </row>
    <row r="77" spans="5:30" ht="15" customHeight="1">
      <c r="E77" s="420"/>
      <c r="M77" s="419"/>
    </row>
    <row r="78" spans="5:30" ht="15" customHeight="1">
      <c r="E78" s="420"/>
      <c r="M78" s="419"/>
    </row>
    <row r="79" spans="5:30" ht="15" customHeight="1">
      <c r="E79" s="420"/>
      <c r="M79" s="419"/>
    </row>
    <row r="80" spans="5:30" ht="15" customHeight="1">
      <c r="E80" s="420"/>
      <c r="M80" s="419"/>
    </row>
    <row r="81" spans="5:13" ht="15" customHeight="1">
      <c r="E81" s="420"/>
      <c r="M81" s="419"/>
    </row>
    <row r="82" spans="5:13" ht="15" customHeight="1">
      <c r="E82" s="420"/>
      <c r="M82" s="419"/>
    </row>
    <row r="83" spans="5:13" ht="15" customHeight="1">
      <c r="E83" s="420"/>
      <c r="M83" s="419"/>
    </row>
    <row r="84" spans="5:13" ht="15" customHeight="1">
      <c r="E84" s="420"/>
      <c r="M84" s="419"/>
    </row>
    <row r="85" spans="5:13" ht="15" customHeight="1">
      <c r="E85" s="420"/>
      <c r="M85" s="419"/>
    </row>
    <row r="86" spans="5:13" ht="15" customHeight="1">
      <c r="E86" s="420"/>
      <c r="M86" s="419"/>
    </row>
    <row r="87" spans="5:13" ht="15" customHeight="1">
      <c r="E87" s="420"/>
      <c r="M87" s="419"/>
    </row>
    <row r="88" spans="5:13" ht="15" customHeight="1">
      <c r="E88" s="420"/>
      <c r="M88" s="419"/>
    </row>
    <row r="89" spans="5:13" ht="15" customHeight="1">
      <c r="E89" s="420"/>
      <c r="M89" s="419"/>
    </row>
    <row r="90" spans="5:13" ht="15" customHeight="1">
      <c r="E90" s="420"/>
      <c r="M90" s="419"/>
    </row>
    <row r="91" spans="5:13" ht="15" customHeight="1">
      <c r="E91" s="420"/>
      <c r="M91" s="419"/>
    </row>
    <row r="92" spans="5:13" ht="15" customHeight="1">
      <c r="E92" s="420"/>
      <c r="M92" s="419"/>
    </row>
    <row r="93" spans="5:13" ht="15" customHeight="1">
      <c r="E93" s="420"/>
      <c r="M93" s="419"/>
    </row>
    <row r="94" spans="5:13" ht="15" customHeight="1">
      <c r="E94" s="420"/>
      <c r="M94" s="419"/>
    </row>
    <row r="95" spans="5:13" ht="15" customHeight="1">
      <c r="E95" s="420"/>
      <c r="M95" s="419"/>
    </row>
    <row r="96" spans="5:13" ht="15" customHeight="1">
      <c r="E96" s="420"/>
    </row>
    <row r="97" spans="5:5" ht="15" customHeight="1">
      <c r="E97" s="420"/>
    </row>
    <row r="98" spans="5:5" ht="15" customHeight="1">
      <c r="E98" s="420"/>
    </row>
    <row r="99" spans="5:5" ht="15" customHeight="1">
      <c r="E99" s="420"/>
    </row>
    <row r="100" spans="5:5" ht="15" customHeight="1">
      <c r="E100" s="420"/>
    </row>
    <row r="101" spans="5:5" ht="15" customHeight="1">
      <c r="E101" s="420"/>
    </row>
    <row r="102" spans="5:5" ht="15" customHeight="1">
      <c r="E102" s="420"/>
    </row>
    <row r="103" spans="5:5" ht="15" customHeight="1">
      <c r="E103" s="420"/>
    </row>
    <row r="104" spans="5:5" ht="15" customHeight="1">
      <c r="E104" s="420"/>
    </row>
    <row r="105" spans="5:5" ht="15" customHeight="1">
      <c r="E105" s="420"/>
    </row>
    <row r="106" spans="5:5" ht="15" customHeight="1">
      <c r="E106" s="420"/>
    </row>
    <row r="107" spans="5:5" ht="15" customHeight="1">
      <c r="E107" s="420"/>
    </row>
    <row r="108" spans="5:5" ht="15" customHeight="1">
      <c r="E108" s="420"/>
    </row>
    <row r="109" spans="5:5" ht="15" customHeight="1">
      <c r="E109" s="420"/>
    </row>
    <row r="110" spans="5:5" ht="15" customHeight="1">
      <c r="E110" s="420"/>
    </row>
    <row r="111" spans="5:5" ht="15" customHeight="1">
      <c r="E111" s="420"/>
    </row>
    <row r="112" spans="5:5" ht="15" customHeight="1">
      <c r="E112" s="420"/>
    </row>
    <row r="113" spans="5:5" ht="15" customHeight="1">
      <c r="E113" s="420"/>
    </row>
    <row r="114" spans="5:5" ht="15" customHeight="1">
      <c r="E114" s="420"/>
    </row>
    <row r="115" spans="5:5" ht="15" customHeight="1">
      <c r="E115" s="420"/>
    </row>
    <row r="116" spans="5:5" ht="15" customHeight="1">
      <c r="E116" s="420"/>
    </row>
    <row r="117" spans="5:5" ht="15" customHeight="1">
      <c r="E117" s="420"/>
    </row>
    <row r="118" spans="5:5" ht="15" customHeight="1">
      <c r="E118" s="420"/>
    </row>
    <row r="119" spans="5:5" ht="15" customHeight="1">
      <c r="E119" s="420"/>
    </row>
    <row r="120" spans="5:5">
      <c r="E120" s="420"/>
    </row>
  </sheetData>
  <mergeCells count="2">
    <mergeCell ref="C6:M7"/>
    <mergeCell ref="C3:V4"/>
  </mergeCells>
  <printOptions horizontalCentered="1" verticalCentered="1"/>
  <pageMargins left="0.70866141732283472" right="0.70866141732283472" top="0.55118110236220474" bottom="0.35433070866141736" header="0.31496062992125984" footer="0.31496062992125984"/>
  <pageSetup paperSize="9" scale="65" orientation="landscape" horizontalDpi="1200" verticalDpi="1200" r:id="rId1"/>
  <rowBreaks count="1" manualBreakCount="1">
    <brk id="62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442">
        <v>1</v>
      </c>
    </row>
    <row r="2" spans="1:11" ht="48" customHeight="1">
      <c r="A2" s="442">
        <v>3</v>
      </c>
    </row>
    <row r="4" spans="1:11" ht="48" customHeight="1">
      <c r="C4" s="442">
        <v>1</v>
      </c>
    </row>
    <row r="5" spans="1:11" ht="48" customHeight="1">
      <c r="C5" s="442">
        <v>3</v>
      </c>
    </row>
    <row r="7" spans="1:11" ht="48" customHeight="1">
      <c r="E7" s="442">
        <v>1</v>
      </c>
    </row>
    <row r="8" spans="1:11" ht="48" customHeight="1">
      <c r="E8" s="442">
        <v>3</v>
      </c>
    </row>
    <row r="10" spans="1:11" ht="48" customHeight="1">
      <c r="G10" s="442">
        <v>3</v>
      </c>
    </row>
    <row r="11" spans="1:11" ht="48" customHeight="1">
      <c r="G11" s="442">
        <v>1</v>
      </c>
    </row>
    <row r="13" spans="1:11" ht="48" customHeight="1">
      <c r="I13" s="442">
        <v>3</v>
      </c>
    </row>
    <row r="14" spans="1:11" ht="48" customHeight="1">
      <c r="I14" s="442">
        <v>1</v>
      </c>
    </row>
    <row r="16" spans="1:11" ht="48" customHeight="1">
      <c r="K16" s="442">
        <v>3</v>
      </c>
    </row>
    <row r="17" spans="11:21" ht="48" customHeight="1">
      <c r="K17" s="442">
        <v>1</v>
      </c>
    </row>
    <row r="19" spans="11:21" ht="48" customHeight="1">
      <c r="M19" s="442">
        <v>3</v>
      </c>
    </row>
    <row r="20" spans="11:21" ht="48" customHeight="1">
      <c r="M20" s="442">
        <v>1</v>
      </c>
    </row>
    <row r="22" spans="11:21" ht="48" customHeight="1">
      <c r="O22" s="442">
        <v>3</v>
      </c>
    </row>
    <row r="23" spans="11:21" ht="48" customHeight="1">
      <c r="O23" s="442">
        <v>1</v>
      </c>
    </row>
    <row r="25" spans="11:21" ht="57" customHeight="1">
      <c r="Q25" s="442">
        <v>3</v>
      </c>
    </row>
    <row r="26" spans="11:21" ht="57" customHeight="1">
      <c r="Q26" s="442">
        <v>1</v>
      </c>
    </row>
    <row r="28" spans="11:21" ht="57" customHeight="1">
      <c r="S28" s="442">
        <v>3</v>
      </c>
    </row>
    <row r="29" spans="11:21" ht="57" customHeight="1">
      <c r="S29" s="442">
        <v>1</v>
      </c>
    </row>
    <row r="31" spans="11:21" ht="57" customHeight="1">
      <c r="U31" s="442">
        <v>3</v>
      </c>
    </row>
    <row r="32" spans="11:21" ht="57" customHeight="1">
      <c r="U32" s="44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26" t="s">
        <v>1126</v>
      </c>
      <c r="C4" s="526"/>
      <c r="D4" s="526"/>
      <c r="E4" s="526"/>
      <c r="F4" s="526"/>
      <c r="G4" s="526"/>
      <c r="H4" s="526"/>
      <c r="I4" s="526"/>
      <c r="J4" s="526"/>
      <c r="K4" s="526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1036</v>
      </c>
      <c r="F6" s="144" t="s">
        <v>9</v>
      </c>
      <c r="G6" s="519" t="str">
        <f>RAB!G6</f>
        <v>PONPES CAHAYA TASBIH</v>
      </c>
      <c r="H6" s="519"/>
      <c r="I6" s="519"/>
      <c r="J6" s="519"/>
      <c r="K6" s="519"/>
      <c r="S6" s="73"/>
      <c r="T6" s="82"/>
      <c r="U6" s="73"/>
    </row>
    <row r="7" spans="1:21">
      <c r="C7" s="31"/>
      <c r="D7" s="25"/>
      <c r="E7" s="106" t="s">
        <v>1037</v>
      </c>
      <c r="F7" s="144" t="s">
        <v>9</v>
      </c>
      <c r="G7" s="106" t="str">
        <f>RAB!G7</f>
        <v>BALEROMO 01/02 DEMPET</v>
      </c>
      <c r="H7" s="107"/>
      <c r="S7" s="73"/>
      <c r="T7" s="82"/>
      <c r="U7" s="73"/>
    </row>
    <row r="8" spans="1:21">
      <c r="C8" s="31"/>
      <c r="D8" s="25"/>
      <c r="E8" s="106" t="s">
        <v>1038</v>
      </c>
      <c r="F8" s="144" t="s">
        <v>9</v>
      </c>
      <c r="G8" s="106" t="str">
        <f>RAB!G8</f>
        <v>UP3 DEMAK</v>
      </c>
      <c r="H8" s="107"/>
      <c r="S8" s="73"/>
      <c r="T8" s="82"/>
      <c r="U8" s="73"/>
    </row>
    <row r="9" spans="1:21">
      <c r="C9" s="31"/>
      <c r="D9" s="25"/>
      <c r="E9" s="106" t="s">
        <v>1039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27" t="s">
        <v>0</v>
      </c>
      <c r="C11" s="529" t="s">
        <v>1</v>
      </c>
      <c r="D11" s="532" t="s">
        <v>42</v>
      </c>
      <c r="E11" s="532" t="s">
        <v>43</v>
      </c>
      <c r="F11" s="532" t="s">
        <v>2</v>
      </c>
      <c r="G11" s="533" t="s">
        <v>41</v>
      </c>
      <c r="H11" s="532" t="s">
        <v>3</v>
      </c>
      <c r="I11" s="532"/>
      <c r="J11" s="532"/>
      <c r="K11" s="536"/>
      <c r="M11" s="33"/>
      <c r="N11" s="33"/>
      <c r="O11" s="33"/>
      <c r="P11" s="33"/>
      <c r="R11" s="34"/>
      <c r="S11" s="74"/>
      <c r="T11" s="74"/>
    </row>
    <row r="12" spans="1:21" ht="15" customHeight="1">
      <c r="B12" s="528"/>
      <c r="C12" s="530"/>
      <c r="D12" s="522"/>
      <c r="E12" s="522"/>
      <c r="F12" s="522"/>
      <c r="G12" s="534"/>
      <c r="H12" s="524" t="s">
        <v>46</v>
      </c>
      <c r="I12" s="524" t="s">
        <v>5</v>
      </c>
      <c r="J12" s="522" t="s">
        <v>47</v>
      </c>
      <c r="K12" s="523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28"/>
      <c r="C13" s="531"/>
      <c r="D13" s="522"/>
      <c r="E13" s="522"/>
      <c r="F13" s="522"/>
      <c r="G13" s="535"/>
      <c r="H13" s="525"/>
      <c r="I13" s="525"/>
      <c r="J13" s="522"/>
      <c r="K13" s="523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1034</v>
      </c>
      <c r="C15" s="76" t="s">
        <v>1127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SATUAN'!$C$7:$C$1492,0),0)),"",OFFSET('HARGA SATUAN'!$I$6,MATCH(C16,'HARGA SATUAN'!$C$7:$C$1492,0),0))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01" t="str">
        <f t="shared" ca="1" si="5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5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5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5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5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5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5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5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5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5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5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5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5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5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5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5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5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5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5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SATUAN'!$C$7:$C$1492,0),0)),"",OFFSET('HARGA SATUAN'!$D$6,MATCH(C36,'HARGA SATUAN'!$C$7:$C$1492,0),0))</f>
        <v/>
      </c>
      <c r="E36" s="101" t="str">
        <f ca="1">IF(B36="+","Unit",IF(ISERROR(OFFSET('HARGA SATUAN'!$E$6,MATCH(C36,'HARGA SATUAN'!$C$7:$C$1492,0),0)),"",OFFSET('HARGA SATUAN'!$E$6,MATCH(C36,'HARGA SATUAN'!$C$7:$C$1492,0),0)))</f>
        <v/>
      </c>
      <c r="F36" s="101">
        <f t="shared" ca="1" si="5"/>
        <v>0</v>
      </c>
      <c r="G36" s="41" t="str">
        <f ca="1">IF(ISERROR(OFFSET('HARGA SATUAN'!$I$6,MATCH(C36,'HARGA SATUAN'!$C$7:$C$1492,0),0)),"",OFFSET('HARGA SATUAN'!$I$6,MATCH(C36,'HARGA SATUAN'!$C$7:$C$1492,0),0))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20" t="s">
        <v>1007</v>
      </c>
      <c r="D38" s="520"/>
      <c r="E38" s="520"/>
      <c r="F38" s="520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21" t="s">
        <v>462</v>
      </c>
      <c r="D39" s="521"/>
      <c r="E39" s="521"/>
      <c r="F39" s="521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10" t="s">
        <v>463</v>
      </c>
      <c r="D40" s="510"/>
      <c r="E40" s="510"/>
      <c r="F40" s="510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13" t="e">
        <f ca="1">"Terbilang : ( "&amp;L42&amp;" Rupiah )"</f>
        <v>#NAME?</v>
      </c>
      <c r="C41" s="514"/>
      <c r="D41" s="514"/>
      <c r="E41" s="514"/>
      <c r="F41" s="514"/>
      <c r="G41" s="514"/>
      <c r="H41" s="514"/>
      <c r="I41" s="514"/>
      <c r="J41" s="514"/>
      <c r="K41" s="515"/>
      <c r="L41" s="44"/>
      <c r="R41" s="58"/>
      <c r="S41" s="58"/>
      <c r="T41" s="58"/>
    </row>
    <row r="42" spans="1:20" s="36" customFormat="1">
      <c r="A42" s="30"/>
      <c r="B42" s="516"/>
      <c r="C42" s="517"/>
      <c r="D42" s="517"/>
      <c r="E42" s="517"/>
      <c r="F42" s="517"/>
      <c r="G42" s="517"/>
      <c r="H42" s="517"/>
      <c r="I42" s="517"/>
      <c r="J42" s="517"/>
      <c r="K42" s="518"/>
      <c r="L42" s="62" t="e">
        <f ca="1">PROPER([90]!terbilang(K40))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11"/>
      <c r="I45" s="511"/>
      <c r="J45" s="512"/>
      <c r="K45" s="512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11"/>
      <c r="I46" s="511"/>
      <c r="J46" s="512"/>
      <c r="K46" s="512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11"/>
      <c r="I47" s="511"/>
      <c r="J47" s="512"/>
      <c r="K47" s="512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11"/>
      <c r="I52" s="511"/>
      <c r="J52" s="512"/>
      <c r="K52" s="512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1137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72">
        <f ca="1">SUMIFS(RAB!$F$14:$F$54,RAB!$C$14:$C$54,'REKAP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72">
        <f ca="1">SUMIFS(RAB!$F$14:$F$54,RAB!$C$14:$C$54,'REKAP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72">
        <f ca="1">SUMIFS(RAB!$F$14:$F$54,RAB!$C$14:$C$54,'REKAP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72">
        <f ca="1">SUMIFS(RAB!$F$14:$F$54,RAB!$C$14:$C$54,'REKAP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72">
        <f ca="1">SUMIFS(RAB!$F$14:$F$54,RAB!$C$14:$C$54,'REKAP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72">
        <f ca="1">SUMIFS(RAB!$F$14:$F$54,RAB!$C$14:$C$54,'REKAP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SATUAN'!$P$7:$P$1455,0),0)),"",OFFSET('HARGA SATUAN'!$C$6,MATCH('REKAP TIANG'!B63,'HARGA SATUAN'!$P$7:$P$1455,0),0))</f>
        <v/>
      </c>
      <c r="D63" s="72">
        <f ca="1">SUMIFS(RAB!$F$14:$F$54,RAB!$C$14:$C$54,'REKAP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SATUAN'!$P$7:$P$1455,0),0)),"",OFFSET('HARGA SATUAN'!$C$6,MATCH('REKAP TIANG'!B64,'HARGA SATUAN'!$P$7:$P$1455,0),0))</f>
        <v/>
      </c>
      <c r="D64" s="72">
        <f ca="1">SUMIFS(RAB!$F$14:$F$54,RAB!$C$14:$C$54,'REKAP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SATUAN'!$P$7:$P$1455,0),0)),"",OFFSET('HARGA SATUAN'!$C$6,MATCH('REKAP TIANG'!B65,'HARGA SATUAN'!$P$7:$P$1455,0),0))</f>
        <v/>
      </c>
      <c r="D65" s="72">
        <f ca="1">SUMIFS(RAB!$F$14:$F$54,RAB!$C$14:$C$54,'REKAP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SATUAN'!$P$7:$P$1455,0),0)),"",OFFSET('HARGA SATUAN'!$C$6,MATCH('REKAP TIANG'!B66,'HARGA SATUAN'!$P$7:$P$1455,0),0))</f>
        <v/>
      </c>
      <c r="D66" s="72">
        <f ca="1">SUMIFS(RAB!$F$14:$F$54,RAB!$C$14:$C$54,'REKAP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SATUAN'!$P$7:$P$1455,0),0)),"",OFFSET('HARGA SATUAN'!$C$6,MATCH('REKAP TIANG'!B67,'HARGA SATUAN'!$P$7:$P$1455,0),0))</f>
        <v/>
      </c>
      <c r="D67" s="72">
        <f ca="1">SUMIFS(RAB!$F$14:$F$54,RAB!$C$14:$C$54,'REKAP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SATUAN'!$P$7:$P$1455,0),0)),"",OFFSET('HARGA SATUAN'!$C$6,MATCH('REKAP TIANG'!B68,'HARGA SATUAN'!$P$7:$P$1455,0),0))</f>
        <v/>
      </c>
      <c r="D68" s="72">
        <f ca="1">SUMIFS(RAB!$F$14:$F$54,RAB!$C$14:$C$54,'REKAP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SATUAN'!$P$7:$P$1455,0),0)),"",OFFSET('HARGA SATUAN'!$C$6,MATCH('REKAP TIANG'!B69,'HARGA SATUAN'!$P$7:$P$1455,0),0))</f>
        <v/>
      </c>
      <c r="D69" s="72">
        <f ca="1">SUMIFS(RAB!$F$14:$F$54,RAB!$C$14:$C$54,'REKAP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SATUAN'!$P$7:$P$1455,0),0)),"",OFFSET('HARGA SATUAN'!$C$6,MATCH('REKAP TIANG'!B70,'HARGA SATUAN'!$P$7:$P$1455,0),0))</f>
        <v/>
      </c>
      <c r="D70" s="72">
        <f ca="1">SUMIFS(RAB!$F$14:$F$54,RAB!$C$14:$C$54,'REKAP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SATUAN'!$P$7:$P$1455,0),0)),"",OFFSET('HARGA SATUAN'!$C$6,MATCH('REKAP TIANG'!B71,'HARGA SATUAN'!$P$7:$P$1455,0),0))</f>
        <v/>
      </c>
      <c r="D71" s="72">
        <f ca="1">SUMIFS(RAB!$F$14:$F$54,RAB!$C$14:$C$54,'REKAP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SATUAN'!$P$7:$P$1455,0),0)),"",OFFSET('HARGA SATUAN'!$C$6,MATCH('REKAP TIANG'!B72,'HARGA SATUAN'!$P$7:$P$1455,0),0))</f>
        <v/>
      </c>
      <c r="D72" s="72">
        <f ca="1">SUMIFS(RAB!$F$14:$F$54,RAB!$C$14:$C$54,'REKAP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SATUAN'!$P$7:$P$1455,0),0)),"",OFFSET('HARGA SATUAN'!$C$6,MATCH('REKAP TIANG'!B73,'HARGA SATUAN'!$P$7:$P$1455,0),0))</f>
        <v/>
      </c>
      <c r="D73" s="72">
        <f ca="1">SUMIFS(RAB!$F$14:$F$54,RAB!$C$14:$C$54,'REKAP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SATUAN'!$P$7:$P$1455,0),0)),"",OFFSET('HARGA SATUAN'!$C$6,MATCH('REKAP TIANG'!B74,'HARGA SATUAN'!$P$7:$P$1455,0),0))</f>
        <v/>
      </c>
      <c r="D74" s="72">
        <f ca="1">SUMIFS(RAB!$F$14:$F$54,RAB!$C$14:$C$54,'REKAP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SATUAN'!$P$7:$P$1455,0),0)),"",OFFSET('HARGA SATUAN'!$C$6,MATCH('REKAP TIANG'!B75,'HARGA SATUAN'!$P$7:$P$1455,0),0))</f>
        <v/>
      </c>
      <c r="D75" s="72">
        <f ca="1">SUMIFS(RAB!$F$14:$F$54,RAB!$C$14:$C$54,'REKAP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SATUAN'!$P$7:$P$1455,0),0)),"",OFFSET('HARGA SATUAN'!$C$6,MATCH('REKAP TIANG'!B76,'HARGA SATUAN'!$P$7:$P$1455,0),0))</f>
        <v/>
      </c>
      <c r="D76" s="72">
        <f ca="1">SUMIFS(RAB!$F$14:$F$54,RAB!$C$14:$C$54,'REKAP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/>
  <mergeCells count="21">
    <mergeCell ref="B4:K4"/>
    <mergeCell ref="B11:B13"/>
    <mergeCell ref="C11:C13"/>
    <mergeCell ref="D11:D13"/>
    <mergeCell ref="E11:E13"/>
    <mergeCell ref="F11:F13"/>
    <mergeCell ref="G11:G13"/>
    <mergeCell ref="H11:K11"/>
    <mergeCell ref="H52:K52"/>
    <mergeCell ref="J12:J13"/>
    <mergeCell ref="K12:K13"/>
    <mergeCell ref="H12:H13"/>
    <mergeCell ref="I12:I13"/>
    <mergeCell ref="H45:K45"/>
    <mergeCell ref="H47:K47"/>
    <mergeCell ref="C40:F40"/>
    <mergeCell ref="H46:K46"/>
    <mergeCell ref="B41:K42"/>
    <mergeCell ref="G6:K6"/>
    <mergeCell ref="C38:F38"/>
    <mergeCell ref="C39:F39"/>
  </mergeCells>
  <conditionalFormatting sqref="A1:XFD5 G6 L6:IV6 A6:E9 G7:IV9 A10:XFD65536">
    <cfRule type="cellIs" dxfId="46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45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>
      <formula1>$T$1:$T$4</formula1>
    </dataValidation>
    <dataValidation allowBlank="1" showInputMessage="1" showErrorMessage="1" errorTitle="PERINGATAN !!!" error="MDU / UPAH SALAH BOZ...." sqref="M11:P11 H14:K37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7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26" t="s">
        <v>1033</v>
      </c>
      <c r="C4" s="526"/>
      <c r="D4" s="526"/>
      <c r="E4" s="526"/>
      <c r="F4" s="526"/>
      <c r="G4" s="526"/>
      <c r="H4" s="526"/>
      <c r="I4" s="526"/>
      <c r="J4" s="526"/>
      <c r="K4" s="526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1036</v>
      </c>
      <c r="F6" s="144" t="s">
        <v>9</v>
      </c>
      <c r="G6" s="519" t="str">
        <f>RAB!G6</f>
        <v>PONPES CAHAYA TASBIH</v>
      </c>
      <c r="H6" s="519"/>
      <c r="I6" s="519"/>
      <c r="J6" s="519"/>
      <c r="K6" s="519"/>
      <c r="S6" s="73"/>
      <c r="T6" s="82"/>
      <c r="U6" s="73"/>
    </row>
    <row r="7" spans="1:21">
      <c r="C7" s="31"/>
      <c r="D7" s="25"/>
      <c r="E7" s="106" t="s">
        <v>1037</v>
      </c>
      <c r="F7" s="144" t="s">
        <v>9</v>
      </c>
      <c r="G7" s="106" t="str">
        <f>RAB!G7</f>
        <v>BALEROMO 01/02 DEMPET</v>
      </c>
      <c r="H7" s="107"/>
      <c r="S7" s="73"/>
      <c r="T7" s="82"/>
      <c r="U7" s="73"/>
    </row>
    <row r="8" spans="1:21">
      <c r="C8" s="31"/>
      <c r="D8" s="25"/>
      <c r="E8" s="106" t="s">
        <v>1038</v>
      </c>
      <c r="F8" s="144" t="s">
        <v>9</v>
      </c>
      <c r="G8" s="106" t="str">
        <f>RAB!G8</f>
        <v>UP3 DEMAK</v>
      </c>
      <c r="H8" s="107"/>
      <c r="S8" s="73"/>
      <c r="T8" s="82"/>
      <c r="U8" s="73"/>
    </row>
    <row r="9" spans="1:21">
      <c r="C9" s="31"/>
      <c r="D9" s="25"/>
      <c r="E9" s="106" t="s">
        <v>1039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27" t="s">
        <v>0</v>
      </c>
      <c r="C11" s="529" t="s">
        <v>1</v>
      </c>
      <c r="D11" s="532" t="s">
        <v>42</v>
      </c>
      <c r="E11" s="532" t="s">
        <v>43</v>
      </c>
      <c r="F11" s="532" t="s">
        <v>2</v>
      </c>
      <c r="G11" s="533" t="s">
        <v>41</v>
      </c>
      <c r="H11" s="532" t="s">
        <v>3</v>
      </c>
      <c r="I11" s="532"/>
      <c r="J11" s="532"/>
      <c r="K11" s="536"/>
      <c r="M11" s="33"/>
      <c r="N11" s="33"/>
      <c r="O11" s="33"/>
      <c r="P11" s="33"/>
      <c r="R11" s="34"/>
      <c r="S11" s="74"/>
      <c r="T11" s="74"/>
    </row>
    <row r="12" spans="1:21" ht="15" customHeight="1">
      <c r="B12" s="528"/>
      <c r="C12" s="530"/>
      <c r="D12" s="522"/>
      <c r="E12" s="522"/>
      <c r="F12" s="522"/>
      <c r="G12" s="534"/>
      <c r="H12" s="524" t="s">
        <v>46</v>
      </c>
      <c r="I12" s="524" t="s">
        <v>5</v>
      </c>
      <c r="J12" s="522" t="s">
        <v>47</v>
      </c>
      <c r="K12" s="523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28"/>
      <c r="C13" s="531"/>
      <c r="D13" s="522"/>
      <c r="E13" s="522"/>
      <c r="F13" s="522"/>
      <c r="G13" s="535"/>
      <c r="H13" s="525"/>
      <c r="I13" s="525"/>
      <c r="J13" s="522"/>
      <c r="K13" s="523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1034</v>
      </c>
      <c r="C15" s="76" t="s">
        <v>1033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Elektronik; 1P; 2W; 230 V; 5(40) A; kls 1 (combo); register drum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SATUAN'!$C$7:$C$1492,0),0)),"",OFFSET('HARGA SATUAN'!$I$6,MATCH(C16,'HARGA SATUAN'!$C$7:$C$1492,0),0))</f>
        <v>168200</v>
      </c>
      <c r="H16" s="42">
        <f t="shared" ca="1" si="1"/>
        <v>168200</v>
      </c>
      <c r="I16" s="42">
        <f t="shared" ca="1" si="2"/>
        <v>0</v>
      </c>
      <c r="J16" s="42">
        <f t="shared" ca="1" si="3"/>
        <v>0</v>
      </c>
      <c r="K16" s="43">
        <f t="shared" ca="1" si="0"/>
        <v>168200</v>
      </c>
      <c r="L16" s="46"/>
      <c r="Q16" s="36"/>
      <c r="R16" s="45"/>
      <c r="S16" s="45"/>
      <c r="T16" s="45"/>
    </row>
    <row r="17" spans="1:20" s="47" customFormat="1" ht="30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KWH Elektronik; 3P; 4W; 220/380V; 5(10); kls 1 (Pengukuran Tidak Langsung)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Bh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SATUAN'!$C$7:$C$1492,0),0)),"",OFFSET('HARGA SATUAN'!$I$6,MATCH(C17,'HARGA SATUAN'!$C$7:$C$1492,0),0))</f>
        <v>1504200</v>
      </c>
      <c r="H17" s="42">
        <f t="shared" ca="1" si="1"/>
        <v>1504200</v>
      </c>
      <c r="I17" s="42">
        <f t="shared" ca="1" si="2"/>
        <v>0</v>
      </c>
      <c r="J17" s="42">
        <f t="shared" ca="1" si="3"/>
        <v>0</v>
      </c>
      <c r="K17" s="43">
        <f t="shared" ca="1" si="0"/>
        <v>1504200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MCB 1 Fasa 50 A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Bh</v>
      </c>
      <c r="F18" s="101">
        <f t="shared" ca="1" si="6"/>
        <v>1</v>
      </c>
      <c r="G18" s="41">
        <f ca="1">IF(ISERROR(OFFSET('HARGA SATUAN'!$I$6,MATCH(C18,'HARGA SATUAN'!$C$7:$C$1492,0),0)),"",OFFSET('HARGA SATUAN'!$I$6,MATCH(C18,'HARGA SATUAN'!$C$7:$C$1492,0),0))</f>
        <v>39000</v>
      </c>
      <c r="H18" s="42">
        <f t="shared" ca="1" si="1"/>
        <v>39000</v>
      </c>
      <c r="I18" s="42">
        <f t="shared" ca="1" si="2"/>
        <v>0</v>
      </c>
      <c r="J18" s="42">
        <f t="shared" ca="1" si="3"/>
        <v>0</v>
      </c>
      <c r="K18" s="43">
        <f t="shared" ca="1" si="0"/>
        <v>39000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Smart Box Tidak Langsung Daya 53 kVA MCCB 80 A</v>
      </c>
      <c r="D19" s="101" t="str">
        <f ca="1">IF(ISERROR(OFFSET('HARGA SATUAN'!$D$6,MATCH(C19,'HARGA SATUAN'!$C$7:$C$1492,0),0)),"",OFFSET('HARGA SATUAN'!$D$6,MATCH(C19,'HARGA SATUAN'!$C$7:$C$1492,0),0))</f>
        <v>MDU-KD</v>
      </c>
      <c r="E19" s="101" t="str">
        <f ca="1">IF(B19="+","Unit",IF(ISERROR(OFFSET('HARGA SATUAN'!$E$6,MATCH(C19,'HARGA SATUAN'!$C$7:$C$1492,0),0)),"",OFFSET('HARGA SATUAN'!$E$6,MATCH(C19,'HARGA SATUAN'!$C$7:$C$1492,0),0)))</f>
        <v>Unit</v>
      </c>
      <c r="F19" s="101">
        <f t="shared" ca="1" si="6"/>
        <v>1</v>
      </c>
      <c r="G19" s="41">
        <f ca="1">IF(ISERROR(OFFSET('HARGA SATUAN'!$I$6,MATCH(C19,'HARGA SATUAN'!$C$7:$C$1492,0),0)),"",OFFSET('HARGA SATUAN'!$I$6,MATCH(C19,'HARGA SATUAN'!$C$7:$C$1492,0),0))</f>
        <v>13644300</v>
      </c>
      <c r="H19" s="42">
        <f t="shared" ca="1" si="1"/>
        <v>13644300</v>
      </c>
      <c r="I19" s="42">
        <f t="shared" ca="1" si="2"/>
        <v>0</v>
      </c>
      <c r="J19" s="42">
        <f t="shared" ca="1" si="3"/>
        <v>0</v>
      </c>
      <c r="K19" s="43">
        <f t="shared" ca="1" si="0"/>
        <v>13644300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f t="shared" ca="1" si="4"/>
        <v>5</v>
      </c>
      <c r="C20" s="109" t="str">
        <f t="shared" ca="1" si="5"/>
        <v>Trafo 3 phasa 100 kVA YNyn0</v>
      </c>
      <c r="D20" s="101" t="str">
        <f ca="1">IF(ISERROR(OFFSET('HARGA SATUAN'!$D$6,MATCH(C20,'HARGA SATUAN'!$C$7:$C$1492,0),0)),"",OFFSET('HARGA SATUAN'!$D$6,MATCH(C20,'HARGA SATUAN'!$C$7:$C$1492,0),0))</f>
        <v>MDU-KD</v>
      </c>
      <c r="E20" s="101" t="str">
        <f ca="1">IF(B20="+","Unit",IF(ISERROR(OFFSET('HARGA SATUAN'!$E$6,MATCH(C20,'HARGA SATUAN'!$C$7:$C$1492,0),0)),"",OFFSET('HARGA SATUAN'!$E$6,MATCH(C20,'HARGA SATUAN'!$C$7:$C$1492,0),0)))</f>
        <v>Bh</v>
      </c>
      <c r="F20" s="101">
        <f t="shared" ca="1" si="6"/>
        <v>1</v>
      </c>
      <c r="G20" s="41">
        <f ca="1">IF(ISERROR(OFFSET('HARGA SATUAN'!$I$6,MATCH(C20,'HARGA SATUAN'!$C$7:$C$1492,0),0)),"",OFFSET('HARGA SATUAN'!$I$6,MATCH(C20,'HARGA SATUAN'!$C$7:$C$1492,0),0))</f>
        <v>56838600</v>
      </c>
      <c r="H20" s="42">
        <f t="shared" ca="1" si="1"/>
        <v>56838600</v>
      </c>
      <c r="I20" s="42">
        <f t="shared" ca="1" si="2"/>
        <v>0</v>
      </c>
      <c r="J20" s="42">
        <f t="shared" ca="1" si="3"/>
        <v>0</v>
      </c>
      <c r="K20" s="43">
        <f t="shared" ca="1" si="0"/>
        <v>56838600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>
        <f t="shared" ca="1" si="4"/>
        <v>6</v>
      </c>
      <c r="C21" s="109" t="str">
        <f t="shared" ca="1" si="5"/>
        <v>NFA2X-T 3x70+1x70</v>
      </c>
      <c r="D21" s="101" t="str">
        <f ca="1">IF(ISERROR(OFFSET('HARGA SATUAN'!$D$6,MATCH(C21,'HARGA SATUAN'!$C$7:$C$1492,0),0)),"",OFFSET('HARGA SATUAN'!$D$6,MATCH(C21,'HARGA SATUAN'!$C$7:$C$1492,0),0))</f>
        <v>MDU-KD</v>
      </c>
      <c r="E21" s="101" t="str">
        <f ca="1">IF(B21="+","Unit",IF(ISERROR(OFFSET('HARGA SATUAN'!$E$6,MATCH(C21,'HARGA SATUAN'!$C$7:$C$1492,0),0)),"",OFFSET('HARGA SATUAN'!$E$6,MATCH(C21,'HARGA SATUAN'!$C$7:$C$1492,0),0)))</f>
        <v>Mtr</v>
      </c>
      <c r="F21" s="101">
        <f t="shared" ca="1" si="6"/>
        <v>30</v>
      </c>
      <c r="G21" s="41">
        <f ca="1">IF(ISERROR(OFFSET('HARGA SATUAN'!$I$6,MATCH(C21,'HARGA SATUAN'!$C$7:$C$1492,0),0)),"",OFFSET('HARGA SATUAN'!$I$6,MATCH(C21,'HARGA SATUAN'!$C$7:$C$1492,0),0))</f>
        <v>54500</v>
      </c>
      <c r="H21" s="42">
        <f t="shared" ca="1" si="1"/>
        <v>1635000</v>
      </c>
      <c r="I21" s="42">
        <f t="shared" ca="1" si="2"/>
        <v>0</v>
      </c>
      <c r="J21" s="42">
        <f t="shared" ca="1" si="3"/>
        <v>0</v>
      </c>
      <c r="K21" s="43">
        <f t="shared" ca="1" si="0"/>
        <v>1635000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>
        <f t="shared" ca="1" si="4"/>
        <v>7</v>
      </c>
      <c r="C22" s="109" t="str">
        <f t="shared" ca="1" si="5"/>
        <v>NFA2X 2 x 16 mm²</v>
      </c>
      <c r="D22" s="101" t="str">
        <f ca="1">IF(ISERROR(OFFSET('HARGA SATUAN'!$D$6,MATCH(C22,'HARGA SATUAN'!$C$7:$C$1492,0),0)),"",OFFSET('HARGA SATUAN'!$D$6,MATCH(C22,'HARGA SATUAN'!$C$7:$C$1492,0),0))</f>
        <v>MDU-KD</v>
      </c>
      <c r="E22" s="101" t="str">
        <f ca="1">IF(B22="+","Unit",IF(ISERROR(OFFSET('HARGA SATUAN'!$E$6,MATCH(C22,'HARGA SATUAN'!$C$7:$C$1492,0),0)),"",OFFSET('HARGA SATUAN'!$E$6,MATCH(C22,'HARGA SATUAN'!$C$7:$C$1492,0),0)))</f>
        <v>Mtr</v>
      </c>
      <c r="F22" s="101">
        <f t="shared" ca="1" si="6"/>
        <v>35</v>
      </c>
      <c r="G22" s="41">
        <f ca="1">IF(ISERROR(OFFSET('HARGA SATUAN'!$I$6,MATCH(C22,'HARGA SATUAN'!$C$7:$C$1492,0),0)),"",OFFSET('HARGA SATUAN'!$I$6,MATCH(C22,'HARGA SATUAN'!$C$7:$C$1492,0),0))</f>
        <v>6600</v>
      </c>
      <c r="H22" s="42">
        <f t="shared" ca="1" si="1"/>
        <v>231000</v>
      </c>
      <c r="I22" s="42">
        <f t="shared" ca="1" si="2"/>
        <v>0</v>
      </c>
      <c r="J22" s="42">
        <f t="shared" ca="1" si="3"/>
        <v>0</v>
      </c>
      <c r="K22" s="43">
        <f t="shared" ca="1" si="0"/>
        <v>231000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6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6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6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6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6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6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6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6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6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6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6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6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6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01" t="str">
        <f t="shared" ca="1" si="6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01" t="str">
        <f t="shared" ca="1" si="6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01" t="str">
        <f t="shared" ca="1" si="6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01" t="str">
        <f t="shared" ca="1" si="6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01" t="str">
        <f t="shared" ca="1" si="6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01" t="str">
        <f t="shared" ca="1" si="6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01" t="str">
        <f t="shared" ca="1" si="6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01" t="str">
        <f t="shared" ca="1" si="6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01" t="str">
        <f t="shared" ca="1" si="6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01" t="str">
        <f t="shared" ca="1" si="6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01" t="str">
        <f t="shared" ca="1" si="6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01" t="str">
        <f t="shared" ca="1" si="6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01" t="str">
        <f t="shared" ca="1" si="6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01" t="str">
        <f t="shared" ca="1" si="6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01" t="str">
        <f t="shared" ca="1" si="6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01" t="str">
        <f t="shared" ca="1" si="6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01" t="str">
        <f t="shared" ca="1" si="6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01" t="str">
        <f t="shared" ca="1" si="6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01" t="str">
        <f t="shared" ca="1" si="6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01" t="str">
        <f t="shared" ca="1" si="6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01" t="str">
        <f t="shared" ca="1" si="6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01" t="str">
        <f t="shared" ca="1" si="6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01" t="str">
        <f t="shared" ca="1" si="6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01" t="str">
        <f t="shared" ca="1" si="6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01" t="str">
        <f t="shared" ca="1" si="6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01" t="str">
        <f t="shared" ca="1" si="6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01" t="str">
        <f t="shared" ca="1" si="6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01" t="str">
        <f t="shared" ca="1" si="6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01" t="str">
        <f t="shared" ca="1" si="6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01" t="str">
        <f t="shared" ca="1" si="6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01" t="str">
        <f t="shared" ca="1" si="6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01" t="str">
        <f t="shared" ca="1" si="6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01" t="str">
        <f t="shared" ca="1" si="6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01" t="str">
        <f t="shared" ca="1" si="6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01" t="str">
        <f t="shared" ca="1" si="6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01" t="str">
        <f t="shared" ca="1" si="6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01" t="str">
        <f t="shared" ca="1" si="6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01" t="str">
        <f t="shared" ca="1" si="6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01" t="str">
        <f t="shared" ca="1" si="6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01" t="str">
        <f t="shared" ca="1" si="6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01" t="str">
        <f t="shared" ca="1" si="6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01" t="str">
        <f t="shared" ca="1" si="6"/>
        <v/>
      </c>
      <c r="G77" s="41">
        <f ca="1">IF(ISERROR(OFFSET('HARGA SATUAN'!$I$6,MATCH(C77,'HARGA SATUAN'!$C$7:$C$1492,0),0)),"",OFFSET('HARGA SATUAN'!$I$6,MATCH(C77,'HARGA SATUAN'!$C$7:$C$1492,0),0))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01" t="str">
        <f t="shared" ca="1" si="6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01" t="str">
        <f t="shared" ca="1" si="6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01" t="str">
        <f t="shared" ca="1" si="6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SATUAN'!$C$7:$C$1492,0),0)),"",OFFSET('HARGA SATUAN'!$I$6,MATCH(C81,'HARGA SATUAN'!$C$7:$C$1492,0),0))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01" t="str">
        <f t="shared" ca="1" si="13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01" t="str">
        <f t="shared" ca="1" si="13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01" t="str">
        <f t="shared" ca="1" si="13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01" t="str">
        <f t="shared" ca="1" si="13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01" t="str">
        <f t="shared" ca="1" si="13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01" t="str">
        <f t="shared" ca="1" si="13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01" t="str">
        <f t="shared" ca="1" si="13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01" t="str">
        <f t="shared" ca="1" si="13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01" t="str">
        <f t="shared" ca="1" si="13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01" t="str">
        <f t="shared" ca="1" si="13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01" t="str">
        <f t="shared" ca="1" si="13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01" t="str">
        <f t="shared" ca="1" si="13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01" t="str">
        <f t="shared" ca="1" si="13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01" t="str">
        <f t="shared" ca="1" si="13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01" t="str">
        <f t="shared" ca="1" si="13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01" t="str">
        <f t="shared" ca="1" si="13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01" t="str">
        <f t="shared" ca="1" si="13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01" t="str">
        <f t="shared" ca="1" si="13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01" t="str">
        <f t="shared" ca="1" si="13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01" t="str">
        <f t="shared" ca="1" si="13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01" t="str">
        <f t="shared" ca="1" si="13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01" t="str">
        <f t="shared" ca="1" si="13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01" t="str">
        <f t="shared" ca="1" si="13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01" t="str">
        <f t="shared" ca="1" si="13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01" t="str">
        <f t="shared" ca="1" si="13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01" t="str">
        <f t="shared" ca="1" si="13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01" t="str">
        <f t="shared" ca="1" si="13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01" t="str">
        <f t="shared" ca="1" si="13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01" t="str">
        <f t="shared" ca="1" si="13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01" t="str">
        <f t="shared" ca="1" si="13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01" t="str">
        <f t="shared" ca="1" si="13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01" t="str">
        <f t="shared" ca="1" si="13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01" t="str">
        <f t="shared" ca="1" si="13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01" t="str">
        <f t="shared" ca="1" si="13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01" t="str">
        <f t="shared" ca="1" si="13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01" t="str">
        <f t="shared" ca="1" si="13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01" t="str">
        <f t="shared" ca="1" si="13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01" t="str">
        <f t="shared" ca="1" si="13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01" t="str">
        <f t="shared" ca="1" si="13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01" t="str">
        <f t="shared" ca="1" si="13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01" t="str">
        <f t="shared" ca="1" si="13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01" t="str">
        <f t="shared" ca="1" si="13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01" t="str">
        <f t="shared" ca="1" si="13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01" t="str">
        <f t="shared" ca="1" si="13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01" t="str">
        <f t="shared" ca="1" si="13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01" t="str">
        <f t="shared" ca="1" si="13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01" t="str">
        <f t="shared" ca="1" si="13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01" t="str">
        <f t="shared" ca="1" si="13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01" t="str">
        <f t="shared" ca="1" si="13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01" t="str">
        <f t="shared" ca="1" si="13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01" t="str">
        <f t="shared" ca="1" si="13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01" t="str">
        <f t="shared" ca="1" si="13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01" t="str">
        <f t="shared" ca="1" si="13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01" t="str">
        <f t="shared" ca="1" si="13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01" t="str">
        <f t="shared" ca="1" si="13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01" t="str">
        <f t="shared" ca="1" si="13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01" t="str">
        <f t="shared" ca="1" si="13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01" t="str">
        <f t="shared" ca="1" si="13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01" t="str">
        <f t="shared" ca="1" si="13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01" t="str">
        <f t="shared" ca="1" si="13"/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01" t="str">
        <f t="shared" ca="1" si="13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01" t="str">
        <f t="shared" ca="1" si="13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01" t="str">
        <f t="shared" ca="1" si="13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01" t="str">
        <f t="shared" ca="1" si="20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01" t="str">
        <f t="shared" ca="1" si="20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01" t="str">
        <f t="shared" ca="1" si="20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01" t="str">
        <f t="shared" ca="1" si="20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01" t="str">
        <f t="shared" ca="1" si="20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01" t="str">
        <f t="shared" ca="1" si="20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01" t="str">
        <f t="shared" ca="1" si="20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01" t="str">
        <f t="shared" ca="1" si="20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01" t="str">
        <f t="shared" ca="1" si="20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01" t="str">
        <f t="shared" ca="1" si="20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01" t="str">
        <f t="shared" ca="1" si="20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01" t="str">
        <f t="shared" ca="1" si="20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01" t="str">
        <f t="shared" ca="1" si="20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01" t="str">
        <f t="shared" ca="1" si="20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01" t="str">
        <f t="shared" ca="1" si="20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01" t="str">
        <f t="shared" ca="1" si="20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01" t="str">
        <f t="shared" ca="1" si="20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01" t="str">
        <f t="shared" ca="1" si="20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01" t="str">
        <f t="shared" ca="1" si="20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01" t="str">
        <f t="shared" ca="1" si="20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20" t="s">
        <v>1007</v>
      </c>
      <c r="D168" s="520"/>
      <c r="E168" s="520"/>
      <c r="F168" s="520"/>
      <c r="G168" s="77" t="s">
        <v>9</v>
      </c>
      <c r="H168" s="55">
        <f ca="1">SUM(H14:H167)</f>
        <v>74060300</v>
      </c>
      <c r="I168" s="55">
        <f ca="1">SUM(I14:I167)</f>
        <v>0</v>
      </c>
      <c r="J168" s="55">
        <f ca="1">SUM(J14:J167)</f>
        <v>0</v>
      </c>
      <c r="K168" s="55">
        <f ca="1">SUM(K14:K167)</f>
        <v>74060300</v>
      </c>
      <c r="L168" s="44"/>
      <c r="R168" s="99"/>
      <c r="S168" s="99"/>
      <c r="T168" s="99"/>
    </row>
    <row r="169" spans="1:20" s="36" customFormat="1">
      <c r="A169" s="30"/>
      <c r="B169" s="56"/>
      <c r="C169" s="521" t="s">
        <v>462</v>
      </c>
      <c r="D169" s="521"/>
      <c r="E169" s="521"/>
      <c r="F169" s="521"/>
      <c r="G169" s="59" t="s">
        <v>9</v>
      </c>
      <c r="H169" s="60">
        <f ca="1">H168*0.1</f>
        <v>7406030</v>
      </c>
      <c r="I169" s="60">
        <f ca="1">I168*0.1</f>
        <v>0</v>
      </c>
      <c r="J169" s="60">
        <f ca="1">J168*0.1</f>
        <v>0</v>
      </c>
      <c r="K169" s="60">
        <f ca="1">K168*0.1</f>
        <v>7406030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10" t="s">
        <v>463</v>
      </c>
      <c r="D170" s="510"/>
      <c r="E170" s="510"/>
      <c r="F170" s="510"/>
      <c r="G170" s="61" t="s">
        <v>9</v>
      </c>
      <c r="H170" s="78">
        <f ca="1">SUM(H168:H169)</f>
        <v>81466330</v>
      </c>
      <c r="I170" s="78">
        <f ca="1">SUM(I168:I169)</f>
        <v>0</v>
      </c>
      <c r="J170" s="61">
        <f ca="1">SUM(J168:J169)</f>
        <v>0</v>
      </c>
      <c r="K170" s="61">
        <f ca="1">SUM(K168:K169)</f>
        <v>81466330</v>
      </c>
      <c r="L170" s="44"/>
      <c r="R170" s="99"/>
      <c r="S170" s="99"/>
      <c r="T170" s="99"/>
    </row>
    <row r="171" spans="1:20" s="36" customFormat="1">
      <c r="A171" s="30"/>
      <c r="B171" s="513" t="e">
        <f ca="1">"Terbilang : ( "&amp;L172&amp;" Rupiah )"</f>
        <v>#NAME?</v>
      </c>
      <c r="C171" s="514"/>
      <c r="D171" s="514"/>
      <c r="E171" s="514"/>
      <c r="F171" s="514"/>
      <c r="G171" s="514"/>
      <c r="H171" s="514"/>
      <c r="I171" s="514"/>
      <c r="J171" s="514"/>
      <c r="K171" s="515"/>
      <c r="L171" s="44"/>
      <c r="R171" s="58"/>
      <c r="S171" s="58"/>
      <c r="T171" s="58"/>
    </row>
    <row r="172" spans="1:20" s="36" customFormat="1">
      <c r="A172" s="30"/>
      <c r="B172" s="516"/>
      <c r="C172" s="517"/>
      <c r="D172" s="517"/>
      <c r="E172" s="517"/>
      <c r="F172" s="517"/>
      <c r="G172" s="517"/>
      <c r="H172" s="517"/>
      <c r="I172" s="517"/>
      <c r="J172" s="517"/>
      <c r="K172" s="518"/>
      <c r="L172" s="62" t="e">
        <f ca="1">PROPER([90]!terbilang(K170))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11"/>
      <c r="I175" s="511"/>
      <c r="J175" s="512"/>
      <c r="K175" s="512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11"/>
      <c r="I176" s="511"/>
      <c r="J176" s="512"/>
      <c r="K176" s="512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11"/>
      <c r="I177" s="511"/>
      <c r="J177" s="512"/>
      <c r="K177" s="512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11"/>
      <c r="I182" s="511"/>
      <c r="J182" s="512"/>
      <c r="K182" s="512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1138</v>
      </c>
    </row>
    <row r="224" spans="2:7" hidden="1">
      <c r="B224" s="151">
        <v>1</v>
      </c>
      <c r="C224" s="72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72">
        <f ca="1">SUMIFS(RAB!$F$14:$F$54,RAB!$C$14:$C$54,C224)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72">
        <f ca="1">SUMIFS(RAB!$F$14:$F$54,RAB!$C$14:$C$54,C225)</f>
        <v>1</v>
      </c>
      <c r="E225" s="24">
        <f t="shared" ref="E225:E288" ca="1" si="21">IF(D225=0,0,1)</f>
        <v>1</v>
      </c>
      <c r="F225" s="24">
        <f ca="1">IF(D225=0,0,SUM($E$223:E225))</f>
        <v>1</v>
      </c>
    </row>
    <row r="226" spans="2:6" hidden="1">
      <c r="B226" s="151">
        <v>3</v>
      </c>
      <c r="C226" s="72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72">
        <f ca="1">SUMIFS(RAB!$F$14:$F$54,RAB!$C$14:$C$54,C226)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72">
        <f ca="1">SUMIFS(RAB!$F$14:$F$54,RAB!$C$14:$C$54,C227)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72">
        <f ca="1">SUMIFS(RAB!$F$14:$F$54,RAB!$C$14:$C$54,C228)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72">
        <f ca="1">SUMIFS(RAB!$F$14:$F$54,RAB!$C$14:$C$54,C229)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72">
        <f ca="1">SUMIFS(RAB!$F$14:$F$54,RAB!$C$14:$C$54,C230)</f>
        <v>1</v>
      </c>
      <c r="E230" s="24">
        <f t="shared" ca="1" si="21"/>
        <v>1</v>
      </c>
      <c r="F230" s="24">
        <f ca="1">IF(D230=0,0,SUM($E$223:E230))</f>
        <v>2</v>
      </c>
    </row>
    <row r="231" spans="2:6" hidden="1">
      <c r="B231" s="23">
        <v>8</v>
      </c>
      <c r="C231" s="72" t="str">
        <f ca="1">IF(ISERROR(OFFSET('HARGA SATUAN'!$C$6,MATCH('REKAP MDU'!B231,'HARGA SATUAN'!$L$7:$L$1455,0),0)),"",OFFSET('HARGA SATUAN'!$C$6,MATCH('REKAP MDU'!B231,'HARGA SATUAN'!$L$7:$L$1455,0),0))</f>
        <v>MCB 1 Fasa 2 A</v>
      </c>
      <c r="D231" s="72">
        <f ca="1">SUMIFS(RAB!$F$14:$F$54,RAB!$C$14:$C$54,C231)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SATUAN'!$L$7:$L$1455,0),0)),"",OFFSET('HARGA SATUAN'!$C$6,MATCH('REKAP MDU'!B232,'HARGA SATUAN'!$L$7:$L$1455,0),0))</f>
        <v>MCB 1 Fasa 4 A</v>
      </c>
      <c r="D232" s="72">
        <f ca="1">SUMIFS(RAB!$F$14:$F$54,RAB!$C$14:$C$54,C232)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SATUAN'!$L$7:$L$1455,0),0)),"",OFFSET('HARGA SATUAN'!$C$6,MATCH('REKAP MDU'!B233,'HARGA SATUAN'!$L$7:$L$1455,0),0))</f>
        <v>MCB 1 Fasa 6 A</v>
      </c>
      <c r="D233" s="72">
        <f ca="1">SUMIFS(RAB!$F$14:$F$54,RAB!$C$14:$C$54,C233)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72">
        <f ca="1">SUMIFS(RAB!$F$14:$F$54,RAB!$C$14:$C$54,C234)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72">
        <f ca="1">SUMIFS(RAB!$F$14:$F$54,RAB!$C$14:$C$54,C235)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72">
        <f ca="1">SUMIFS(RAB!$F$14:$F$54,RAB!$C$14:$C$54,C236)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72">
        <f ca="1">SUMIFS(RAB!$F$14:$F$54,RAB!$C$14:$C$54,C237)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72">
        <f ca="1">SUMIFS(RAB!$F$14:$F$54,RAB!$C$14:$C$54,C238)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72">
        <f ca="1">SUMIFS(RAB!$F$14:$F$54,RAB!$C$14:$C$54,C239)</f>
        <v>1</v>
      </c>
      <c r="E239" s="24">
        <f t="shared" ca="1" si="21"/>
        <v>1</v>
      </c>
      <c r="F239" s="24">
        <f ca="1">IF(D239=0,0,SUM($E$223:E239))</f>
        <v>3</v>
      </c>
    </row>
    <row r="240" spans="2:6" hidden="1">
      <c r="B240" s="151">
        <v>17</v>
      </c>
      <c r="C240" s="72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72">
        <f ca="1">SUMIFS(RAB!$F$14:$F$54,RAB!$C$14:$C$54,C240)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72">
        <f ca="1">SUMIFS(RAB!$F$14:$F$54,RAB!$C$14:$C$54,C241)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72">
        <f ca="1">SUMIFS(RAB!$F$14:$F$54,RAB!$C$14:$C$54,C242)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72">
        <f ca="1">SUMIFS(RAB!$F$14:$F$54,RAB!$C$14:$C$54,C243)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72">
        <f ca="1">SUMIFS(RAB!$F$14:$F$54,RAB!$C$14:$C$54,C244)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72">
        <f ca="1">SUMIFS(RAB!$F$14:$F$54,RAB!$C$14:$C$54,C245)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72">
        <f ca="1">SUMIFS(RAB!$F$14:$F$54,RAB!$C$14:$C$54,C246)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72">
        <f ca="1">SUMIFS(RAB!$F$14:$F$54,RAB!$C$14:$C$54,C247)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72">
        <f ca="1">SUMIFS(RAB!$F$14:$F$54,RAB!$C$14:$C$54,C248)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72">
        <f ca="1">SUMIFS(RAB!$F$14:$F$54,RAB!$C$14:$C$54,C249)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72">
        <f ca="1">SUMIFS(RAB!$F$14:$F$54,RAB!$C$14:$C$54,C250)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72">
        <f ca="1">SUMIFS(RAB!$F$14:$F$54,RAB!$C$14:$C$54,C251)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72">
        <f ca="1">SUMIFS(RAB!$F$14:$F$54,RAB!$C$14:$C$54,C252)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72">
        <f ca="1">SUMIFS(RAB!$F$14:$F$54,RAB!$C$14:$C$54,C253)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72">
        <f ca="1">SUMIFS(RAB!$F$14:$F$54,RAB!$C$14:$C$54,C254)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72">
        <f ca="1">SUMIFS(RAB!$F$14:$F$54,RAB!$C$14:$C$54,C255)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72">
        <f ca="1">SUMIFS(RAB!$F$14:$F$54,RAB!$C$14:$C$54,C256)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72">
        <f ca="1">SUMIFS(RAB!$F$14:$F$54,RAB!$C$14:$C$54,C257)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72">
        <f ca="1">SUMIFS(RAB!$F$14:$F$54,RAB!$C$14:$C$54,C258)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72">
        <f ca="1">SUMIFS(RAB!$F$14:$F$54,RAB!$C$14:$C$54,C259)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72">
        <f ca="1">SUMIFS(RAB!$F$14:$F$54,RAB!$C$14:$C$54,C260)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72">
        <f ca="1">SUMIFS(RAB!$F$14:$F$54,RAB!$C$14:$C$54,C261)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72">
        <f ca="1">SUMIFS(RAB!$F$14:$F$54,RAB!$C$14:$C$54,C262)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72">
        <f ca="1">SUMIFS(RAB!$F$14:$F$54,RAB!$C$14:$C$54,C263)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72">
        <f ca="1">SUMIFS(RAB!$F$14:$F$54,RAB!$C$14:$C$54,C264)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72">
        <f ca="1">SUMIFS(RAB!$F$14:$F$54,RAB!$C$14:$C$54,C265)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72">
        <f ca="1">SUMIFS(RAB!$F$14:$F$54,RAB!$C$14:$C$54,C266)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72">
        <f ca="1">SUMIFS(RAB!$F$14:$F$54,RAB!$C$14:$C$54,C267)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72">
        <f ca="1">SUMIFS(RAB!$F$14:$F$54,RAB!$C$14:$C$54,C268)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72">
        <f ca="1">SUMIFS(RAB!$F$14:$F$54,RAB!$C$14:$C$54,C269)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72">
        <f ca="1">SUMIFS(RAB!$F$14:$F$54,RAB!$C$14:$C$54,C270)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72">
        <f ca="1">SUMIFS(RAB!$F$14:$F$54,RAB!$C$14:$C$54,C271)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72">
        <f ca="1">SUMIFS(RAB!$F$14:$F$54,RAB!$C$14:$C$54,C272)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72">
        <f ca="1">SUMIFS(RAB!$F$14:$F$54,RAB!$C$14:$C$54,C273)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72">
        <f ca="1">SUMIFS(RAB!$F$14:$F$54,RAB!$C$14:$C$54,C274)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72">
        <f ca="1">SUMIFS(RAB!$F$14:$F$54,RAB!$C$14:$C$54,C275)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72">
        <f ca="1">SUMIFS(RAB!$F$14:$F$54,RAB!$C$14:$C$54,C276)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72">
        <f ca="1">SUMIFS(RAB!$F$14:$F$54,RAB!$C$14:$C$54,C277)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72">
        <f ca="1">SUMIFS(RAB!$F$14:$F$54,RAB!$C$14:$C$54,C278)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72">
        <f ca="1">SUMIFS(RAB!$F$14:$F$54,RAB!$C$14:$C$54,C279)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72">
        <f ca="1">SUMIFS(RAB!$F$14:$F$54,RAB!$C$14:$C$54,C280)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72">
        <f ca="1">SUMIFS(RAB!$F$14:$F$54,RAB!$C$14:$C$54,C281)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72">
        <f ca="1">SUMIFS(RAB!$F$14:$F$54,RAB!$C$14:$C$54,C282)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72">
        <f ca="1">SUMIFS(RAB!$F$14:$F$54,RAB!$C$14:$C$54,C283)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72">
        <f ca="1">SUMIFS(RAB!$F$14:$F$54,RAB!$C$14:$C$54,C284)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72">
        <f ca="1">SUMIFS(RAB!$F$14:$F$54,RAB!$C$14:$C$54,C285)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72">
        <f ca="1">SUMIFS(RAB!$F$14:$F$54,RAB!$C$14:$C$54,C286)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72">
        <f ca="1">SUMIFS(RAB!$F$14:$F$54,RAB!$C$14:$C$54,C287)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72">
        <f ca="1">SUMIFS(RAB!$F$14:$F$54,RAB!$C$14:$C$54,C288)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72">
        <f ca="1">SUMIFS(RAB!$F$14:$F$54,RAB!$C$14:$C$54,C289)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72">
        <f ca="1">SUMIFS(RAB!$F$14:$F$54,RAB!$C$14:$C$54,C290)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72">
        <f ca="1">SUMIFS(RAB!$F$14:$F$54,RAB!$C$14:$C$54,C291)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72">
        <f ca="1">SUMIFS(RAB!$F$14:$F$54,RAB!$C$14:$C$54,C292)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72">
        <f ca="1">SUMIFS(RAB!$F$14:$F$54,RAB!$C$14:$C$54,C293)</f>
        <v>1</v>
      </c>
      <c r="E293" s="24">
        <f t="shared" ca="1" si="22"/>
        <v>1</v>
      </c>
      <c r="F293" s="24">
        <f ca="1">IF(D293=0,0,SUM($E$223:E293))</f>
        <v>4</v>
      </c>
    </row>
    <row r="294" spans="2:6" hidden="1">
      <c r="B294" s="151">
        <v>71</v>
      </c>
      <c r="C294" s="72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72">
        <f ca="1">SUMIFS(RAB!$F$14:$F$54,RAB!$C$14:$C$54,C294)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72">
        <f ca="1">SUMIFS(RAB!$F$14:$F$54,RAB!$C$14:$C$54,C295)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72">
        <f ca="1">SUMIFS(RAB!$F$14:$F$54,RAB!$C$14:$C$54,C296)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72">
        <f ca="1">SUMIFS(RAB!$F$14:$F$54,RAB!$C$14:$C$54,C297)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72">
        <f ca="1">SUMIFS(RAB!$F$14:$F$54,RAB!$C$14:$C$54,C298)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72">
        <f ca="1">SUMIFS(RAB!$F$14:$F$54,RAB!$C$14:$C$54,C299)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72">
        <f ca="1">SUMIFS(RAB!$F$14:$F$54,RAB!$C$14:$C$54,C300)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72">
        <f ca="1">SUMIFS(RAB!$F$14:$F$54,RAB!$C$14:$C$54,C301)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72">
        <f ca="1">SUMIFS(RAB!$F$14:$F$54,RAB!$C$14:$C$54,C302)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72">
        <f ca="1">SUMIFS(RAB!$F$14:$F$54,RAB!$C$14:$C$54,C303)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72">
        <f ca="1">SUMIFS(RAB!$F$14:$F$54,RAB!$C$14:$C$54,C304)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72">
        <f ca="1">SUMIFS(RAB!$F$14:$F$54,RAB!$C$14:$C$54,C305)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72">
        <f ca="1">SUMIFS(RAB!$F$14:$F$54,RAB!$C$14:$C$54,C306)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72">
        <f ca="1">SUMIFS(RAB!$F$14:$F$54,RAB!$C$14:$C$54,C307)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72">
        <f ca="1">SUMIFS(RAB!$F$14:$F$54,RAB!$C$14:$C$54,C308)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72">
        <f ca="1">SUMIFS(RAB!$F$14:$F$54,RAB!$C$14:$C$54,C309)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72">
        <f ca="1">SUMIFS(RAB!$F$14:$F$54,RAB!$C$14:$C$54,C310)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72">
        <f ca="1">SUMIFS(RAB!$F$14:$F$54,RAB!$C$14:$C$54,C311)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72">
        <f ca="1">SUMIFS(RAB!$F$14:$F$54,RAB!$C$14:$C$54,C312)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72">
        <f ca="1">SUMIFS(RAB!$F$14:$F$54,RAB!$C$14:$C$54,C313)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72">
        <f ca="1">SUMIFS(RAB!$F$14:$F$54,RAB!$C$14:$C$54,C314)</f>
        <v>1</v>
      </c>
      <c r="E314" s="24">
        <f t="shared" ca="1" si="22"/>
        <v>1</v>
      </c>
      <c r="F314" s="24">
        <f ca="1">IF(D314=0,0,SUM($E$223:E314))</f>
        <v>5</v>
      </c>
    </row>
    <row r="315" spans="2:6" hidden="1">
      <c r="B315" s="23">
        <v>92</v>
      </c>
      <c r="C315" s="72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72">
        <f ca="1">SUMIFS(RAB!$F$14:$F$54,RAB!$C$14:$C$54,C315)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72">
        <f ca="1">SUMIFS(RAB!$F$14:$F$54,RAB!$C$14:$C$54,C316)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72">
        <f ca="1">SUMIFS(RAB!$F$14:$F$54,RAB!$C$14:$C$54,C317)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72">
        <f ca="1">SUMIFS(RAB!$F$14:$F$54,RAB!$C$14:$C$54,C318)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72">
        <f ca="1">SUMIFS(RAB!$F$14:$F$54,RAB!$C$14:$C$54,C319)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72">
        <f ca="1">SUMIFS(RAB!$F$14:$F$54,RAB!$C$14:$C$54,C320)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72">
        <f ca="1">SUMIFS(RAB!$F$14:$F$54,RAB!$C$14:$C$54,C321)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72">
        <f ca="1">SUMIFS(RAB!$F$14:$F$54,RAB!$C$14:$C$54,C322)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72">
        <f ca="1">SUMIFS(RAB!$F$14:$F$54,RAB!$C$14:$C$54,C323)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72">
        <f ca="1">SUMIFS(RAB!$F$14:$F$54,RAB!$C$14:$C$54,C324)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72">
        <f ca="1">SUMIFS(RAB!$F$14:$F$54,RAB!$C$14:$C$54,C325)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72">
        <f ca="1">SUMIFS(RAB!$F$14:$F$54,RAB!$C$14:$C$54,C326)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SATUAN'!$L$7:$L$1455,0),0)),"",OFFSET('HARGA SATUAN'!$C$6,MATCH('REKAP MDU'!B327,'HARGA SATUAN'!$L$7:$L$1455,0),0))</f>
        <v>FCO Polymer</v>
      </c>
      <c r="D327" s="72">
        <f ca="1">SUMIFS(RAB!$F$14:$F$54,RAB!$C$14:$C$54,C327)</f>
        <v>0</v>
      </c>
      <c r="E327" s="24">
        <f t="shared" ca="1" si="22"/>
        <v>0</v>
      </c>
      <c r="F327" s="24">
        <f ca="1">IF(D327=0,0,SUM($E$223:E327))</f>
        <v>0</v>
      </c>
    </row>
    <row r="328" spans="2:6" hidden="1">
      <c r="B328" s="151">
        <v>105</v>
      </c>
      <c r="C328" s="72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72">
        <f ca="1">SUMIFS(RAB!$F$14:$F$54,RAB!$C$14:$C$54,C328)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SATUAN'!$L$7:$L$1455,0),0)),"",OFFSET('HARGA SATUAN'!$C$6,MATCH('REKAP MDU'!B329,'HARGA SATUAN'!$L$7:$L$1455,0),0))</f>
        <v>Recloser</v>
      </c>
      <c r="D329" s="72">
        <f ca="1">SUMIFS(RAB!$F$14:$F$54,RAB!$C$14:$C$54,C329)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72">
        <f ca="1">SUMIFS(RAB!$F$14:$F$54,RAB!$C$14:$C$54,C330)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72">
        <f ca="1">SUMIFS(RAB!$F$14:$F$54,RAB!$C$14:$C$54,C331)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72">
        <f ca="1">SUMIFS(RAB!$F$14:$F$54,RAB!$C$14:$C$54,C332)</f>
        <v>0</v>
      </c>
      <c r="E332" s="24">
        <f t="shared" ca="1" si="22"/>
        <v>0</v>
      </c>
      <c r="F332" s="24">
        <f ca="1">IF(D332=0,0,SUM($E$223:E332))</f>
        <v>0</v>
      </c>
    </row>
    <row r="333" spans="2:6" hidden="1">
      <c r="B333" s="23">
        <v>110</v>
      </c>
      <c r="C333" s="72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72">
        <f ca="1">SUMIFS(RAB!$F$14:$F$54,RAB!$C$14:$C$54,C333)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72">
        <f ca="1">SUMIFS(RAB!$F$14:$F$54,RAB!$C$14:$C$54,C334)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72">
        <f ca="1">SUMIFS(RAB!$F$14:$F$54,RAB!$C$14:$C$54,C335)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72">
        <f ca="1">SUMIFS(RAB!$F$14:$F$54,RAB!$C$14:$C$54,C336)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72">
        <f ca="1">SUMIFS(RAB!$F$14:$F$54,RAB!$C$14:$C$54,C337)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SATUAN'!$L$7:$L$1455,0),0)),"",OFFSET('HARGA SATUAN'!$C$6,MATCH('REKAP MDU'!B338,'HARGA SATUAN'!$L$7:$L$1455,0),0))</f>
        <v>AAAC 70 mm²</v>
      </c>
      <c r="D338" s="72">
        <f ca="1">SUMIFS(RAB!$F$14:$F$54,RAB!$C$14:$C$54,C338)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SATUAN'!$L$7:$L$1455,0),0)),"",OFFSET('HARGA SATUAN'!$C$6,MATCH('REKAP MDU'!B339,'HARGA SATUAN'!$L$7:$L$1455,0),0))</f>
        <v>AAAC 150 mm²</v>
      </c>
      <c r="D339" s="72">
        <f ca="1">SUMIFS(RAB!$F$14:$F$54,RAB!$C$14:$C$54,C339)</f>
        <v>0</v>
      </c>
      <c r="E339" s="24">
        <f t="shared" ca="1" si="22"/>
        <v>0</v>
      </c>
      <c r="F339" s="24">
        <f ca="1">IF(D339=0,0,SUM($E$223:E339))</f>
        <v>0</v>
      </c>
    </row>
    <row r="340" spans="2:6" hidden="1">
      <c r="B340" s="151">
        <v>117</v>
      </c>
      <c r="C340" s="72" t="str">
        <f ca="1">IF(ISERROR(OFFSET('HARGA SATUAN'!$C$6,MATCH('REKAP MDU'!B340,'HARGA SATUAN'!$L$7:$L$1455,0),0)),"",OFFSET('HARGA SATUAN'!$C$6,MATCH('REKAP MDU'!B340,'HARGA SATUAN'!$L$7:$L$1455,0),0))</f>
        <v>AAAC 240 mm²</v>
      </c>
      <c r="D340" s="72">
        <f ca="1">SUMIFS(RAB!$F$14:$F$54,RAB!$C$14:$C$54,C340)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SATUAN'!$L$7:$L$1455,0),0)),"",OFFSET('HARGA SATUAN'!$C$6,MATCH('REKAP MDU'!B341,'HARGA SATUAN'!$L$7:$L$1455,0),0))</f>
        <v>AAAC/S 70 mm²</v>
      </c>
      <c r="D341" s="72">
        <f ca="1">SUMIFS(RAB!$F$14:$F$54,RAB!$C$14:$C$54,C341)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72">
        <f ca="1">SUMIFS(RAB!$F$14:$F$54,RAB!$C$14:$C$54,C342)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72">
        <f ca="1">SUMIFS(RAB!$F$14:$F$54,RAB!$C$14:$C$54,C343)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72">
        <f ca="1">SUMIFS(RAB!$F$14:$F$54,RAB!$C$14:$C$54,C344)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72">
        <f ca="1">SUMIFS(RAB!$F$14:$F$54,RAB!$C$14:$C$54,C345)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72">
        <f ca="1">SUMIFS(RAB!$F$14:$F$54,RAB!$C$14:$C$54,C346)</f>
        <v>30</v>
      </c>
      <c r="E346" s="24">
        <f t="shared" ca="1" si="22"/>
        <v>1</v>
      </c>
      <c r="F346" s="24">
        <f ca="1">IF(D346=0,0,SUM($E$223:E346))</f>
        <v>6</v>
      </c>
    </row>
    <row r="347" spans="2:6" hidden="1">
      <c r="B347" s="23">
        <v>124</v>
      </c>
      <c r="C347" s="72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72">
        <f ca="1">SUMIFS(RAB!$F$14:$F$54,RAB!$C$14:$C$54,C347)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72">
        <f ca="1">SUMIFS(RAB!$F$14:$F$54,RAB!$C$14:$C$54,C348)</f>
        <v>35</v>
      </c>
      <c r="E348" s="24">
        <f t="shared" ca="1" si="22"/>
        <v>1</v>
      </c>
      <c r="F348" s="24">
        <f ca="1">IF(D348=0,0,SUM($E$223:E348))</f>
        <v>7</v>
      </c>
    </row>
    <row r="349" spans="2:6" hidden="1">
      <c r="B349" s="23">
        <v>126</v>
      </c>
      <c r="C349" s="72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72">
        <f ca="1">SUMIFS(RAB!$F$14:$F$54,RAB!$C$14:$C$54,C349)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72">
        <f ca="1">SUMIFS(RAB!$F$14:$F$54,RAB!$C$14:$C$54,C350)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72">
        <f ca="1">SUMIFS(RAB!$F$14:$F$54,RAB!$C$14:$C$54,C351)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72">
        <f ca="1">SUMIFS(RAB!$F$14:$F$54,RAB!$C$14:$C$54,C352)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72">
        <f ca="1">SUMIFS(RAB!$F$14:$F$54,RAB!$C$14:$C$54,C353)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72">
        <f ca="1">SUMIFS(RAB!$F$14:$F$54,RAB!$C$14:$C$54,C354)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72">
        <f ca="1">SUMIFS(RAB!$F$14:$F$54,RAB!$C$14:$C$54,C355)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72">
        <f ca="1">SUMIFS(RAB!$F$14:$F$54,RAB!$C$14:$C$54,C356)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72">
        <f ca="1">SUMIFS(RAB!$F$14:$F$54,RAB!$C$14:$C$54,C357)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72">
        <f ca="1">SUMIFS(RAB!$F$14:$F$54,RAB!$C$14:$C$54,C358)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72">
        <f ca="1">SUMIFS(RAB!$F$14:$F$54,RAB!$C$14:$C$54,C359)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72">
        <f ca="1">SUMIFS(RAB!$F$14:$F$54,RAB!$C$14:$C$54,C360)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SATUAN'!$L$7:$L$1455,0),0)),"",OFFSET('HARGA SATUAN'!$C$6,MATCH('REKAP MDU'!B361,'HARGA SATUAN'!$L$7:$L$1455,0),0))</f>
        <v/>
      </c>
      <c r="D361" s="72">
        <f ca="1">SUMIFS(RAB!$F$14:$F$54,RAB!$C$14:$C$54,C361)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SATUAN'!$L$7:$L$1455,0),0)),"",OFFSET('HARGA SATUAN'!$C$6,MATCH('REKAP MDU'!B362,'HARGA SATUAN'!$L$7:$L$1455,0),0))</f>
        <v/>
      </c>
      <c r="D362" s="72">
        <f ca="1">SUMIFS(RAB!$F$14:$F$54,RAB!$C$14:$C$54,C362)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SATUAN'!$L$7:$L$1455,0),0)),"",OFFSET('HARGA SATUAN'!$C$6,MATCH('REKAP MDU'!B363,'HARGA SATUAN'!$L$7:$L$1455,0),0))</f>
        <v/>
      </c>
      <c r="D363" s="72">
        <f ca="1">SUMIFS(RAB!$F$14:$F$54,RAB!$C$14:$C$54,C363)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SATUAN'!$L$7:$L$1455,0),0)),"",OFFSET('HARGA SATUAN'!$C$6,MATCH('REKAP MDU'!B364,'HARGA SATUAN'!$L$7:$L$1455,0),0))</f>
        <v/>
      </c>
      <c r="D364" s="72">
        <f ca="1">SUMIFS(RAB!$F$14:$F$54,RAB!$C$14:$C$54,C364)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SATUAN'!$L$7:$L$1455,0),0)),"",OFFSET('HARGA SATUAN'!$C$6,MATCH('REKAP MDU'!B365,'HARGA SATUAN'!$L$7:$L$1455,0),0))</f>
        <v/>
      </c>
      <c r="D365" s="72">
        <f ca="1">SUMIFS(RAB!$F$14:$F$54,RAB!$C$14:$C$54,C365)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SATUAN'!$L$7:$L$1455,0),0)),"",OFFSET('HARGA SATUAN'!$C$6,MATCH('REKAP MDU'!B366,'HARGA SATUAN'!$L$7:$L$1455,0),0))</f>
        <v/>
      </c>
      <c r="D366" s="72">
        <f ca="1">SUMIFS(RAB!$F$14:$F$54,RAB!$C$14:$C$54,C366)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SATUAN'!$L$7:$L$1455,0),0)),"",OFFSET('HARGA SATUAN'!$C$6,MATCH('REKAP MDU'!B367,'HARGA SATUAN'!$L$7:$L$1455,0),0))</f>
        <v/>
      </c>
      <c r="D367" s="72">
        <f ca="1">SUMIFS(RAB!$F$14:$F$54,RAB!$C$14:$C$54,C367)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SATUAN'!$L$7:$L$1455,0),0)),"",OFFSET('HARGA SATUAN'!$C$6,MATCH('REKAP MDU'!B368,'HARGA SATUAN'!$L$7:$L$1455,0),0))</f>
        <v/>
      </c>
      <c r="D368" s="72">
        <f ca="1">SUMIFS(RAB!$F$14:$F$54,RAB!$C$14:$C$54,C368)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SATUAN'!$L$7:$L$1455,0),0)),"",OFFSET('HARGA SATUAN'!$C$6,MATCH('REKAP MDU'!B369,'HARGA SATUAN'!$L$7:$L$1455,0),0))</f>
        <v/>
      </c>
      <c r="D369" s="72">
        <f ca="1">SUMIFS(RAB!$F$14:$F$54,RAB!$C$14:$C$54,C369)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SATUAN'!$L$7:$L$1455,0),0)),"",OFFSET('HARGA SATUAN'!$C$6,MATCH('REKAP MDU'!B370,'HARGA SATUAN'!$L$7:$L$1455,0),0))</f>
        <v/>
      </c>
      <c r="D370" s="72">
        <f ca="1">SUMIFS(RAB!$F$14:$F$54,RAB!$C$14:$C$54,C370)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SATUAN'!$L$7:$L$1455,0),0)),"",OFFSET('HARGA SATUAN'!$C$6,MATCH('REKAP MDU'!B371,'HARGA SATUAN'!$L$7:$L$1455,0),0))</f>
        <v/>
      </c>
      <c r="D371" s="72">
        <f ca="1">SUMIFS(RAB!$F$14:$F$54,RAB!$C$14:$C$54,C371)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SATUAN'!$L$7:$L$1455,0),0)),"",OFFSET('HARGA SATUAN'!$C$6,MATCH('REKAP MDU'!B372,'HARGA SATUAN'!$L$7:$L$1455,0),0))</f>
        <v/>
      </c>
      <c r="D372" s="72">
        <f ca="1">SUMIFS(RAB!$F$14:$F$54,RAB!$C$14:$C$54,C372)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SATUAN'!$L$7:$L$1455,0),0)),"",OFFSET('HARGA SATUAN'!$C$6,MATCH('REKAP MDU'!B373,'HARGA SATUAN'!$L$7:$L$1455,0),0))</f>
        <v/>
      </c>
      <c r="D373" s="72">
        <f ca="1">SUMIFS(RAB!$F$14:$F$54,RAB!$C$14:$C$54,C373)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/>
  <mergeCells count="21"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  <mergeCell ref="H182:K182"/>
    <mergeCell ref="H176:K176"/>
    <mergeCell ref="H177:K177"/>
    <mergeCell ref="I12:I13"/>
    <mergeCell ref="J12:J13"/>
    <mergeCell ref="K12:K13"/>
    <mergeCell ref="C168:F168"/>
    <mergeCell ref="C169:F169"/>
    <mergeCell ref="C170:F170"/>
    <mergeCell ref="B171:K172"/>
    <mergeCell ref="H175:K175"/>
  </mergeCells>
  <conditionalFormatting sqref="B16:B166">
    <cfRule type="cellIs" dxfId="44" priority="5" operator="equal">
      <formula>0</formula>
    </cfRule>
  </conditionalFormatting>
  <conditionalFormatting sqref="C16:C165">
    <cfRule type="cellIs" dxfId="43" priority="4" stopIfTrue="1" operator="equal">
      <formula>0</formula>
    </cfRule>
  </conditionalFormatting>
  <conditionalFormatting sqref="C16:E165">
    <cfRule type="cellIs" dxfId="42" priority="1" operator="equal">
      <formula>0</formula>
    </cfRule>
  </conditionalFormatting>
  <conditionalFormatting sqref="D224:F373">
    <cfRule type="cellIs" dxfId="41" priority="8" operator="equal">
      <formula>0</formula>
    </cfRule>
  </conditionalFormatting>
  <conditionalFormatting sqref="E1:E3 G1:G115 E6:E15 H12:I12 N13 F14:F15 H14:K115 E166:K166 G166:G223 E167:F167 H167:K167">
    <cfRule type="cellIs" dxfId="40" priority="43" stopIfTrue="1" operator="equal">
      <formula>0</formula>
    </cfRule>
  </conditionalFormatting>
  <conditionalFormatting sqref="E171:E65536">
    <cfRule type="cellIs" dxfId="39" priority="9" stopIfTrue="1" operator="equal">
      <formula>0</formula>
    </cfRule>
  </conditionalFormatting>
  <conditionalFormatting sqref="G224">
    <cfRule type="cellIs" dxfId="38" priority="10" operator="equal">
      <formula>0</formula>
    </cfRule>
  </conditionalFormatting>
  <conditionalFormatting sqref="G225:G65536">
    <cfRule type="cellIs" dxfId="37" priority="14" stopIfTrue="1" operator="equal">
      <formula>0</formula>
    </cfRule>
  </conditionalFormatting>
  <conditionalFormatting sqref="R14:T166 G116:K165">
    <cfRule type="cellIs" dxfId="36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/>
    <dataValidation type="list" allowBlank="1" showInputMessage="1" showErrorMessage="1" errorTitle="PERINGATAN!!!" error="HARGA YANG DIPAKAI SALAH...." sqref="O3:P3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445"/>
    </row>
    <row r="4" spans="4:4" ht="57" customHeight="1">
      <c r="D4" s="445">
        <v>3</v>
      </c>
    </row>
    <row r="5" spans="4:4" ht="57" customHeight="1">
      <c r="D5" s="44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7" activePane="bottomRight" state="frozen"/>
      <selection activeCell="D209" sqref="D209"/>
      <selection pane="topRight" activeCell="D209" sqref="D209"/>
      <selection pane="bottomLeft" activeCell="D209" sqref="D209"/>
      <selection pane="bottomRight" activeCell="C11" sqref="C11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38" t="s">
        <v>41</v>
      </c>
      <c r="C2" s="538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39" t="s">
        <v>23</v>
      </c>
      <c r="C4" s="540" t="s">
        <v>1011</v>
      </c>
      <c r="D4" s="540" t="s">
        <v>42</v>
      </c>
      <c r="E4" s="539" t="s">
        <v>43</v>
      </c>
      <c r="F4" s="108" t="s">
        <v>1604</v>
      </c>
      <c r="G4" s="108" t="s">
        <v>1603</v>
      </c>
      <c r="H4" s="537" t="s">
        <v>1024</v>
      </c>
      <c r="I4" s="193" t="s">
        <v>478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39"/>
      <c r="C5" s="540"/>
      <c r="D5" s="540"/>
      <c r="E5" s="539"/>
      <c r="F5" s="93"/>
      <c r="G5" s="93"/>
      <c r="H5" s="537"/>
      <c r="I5" s="193" t="s">
        <v>1603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89"/>
      <c r="C6" s="190"/>
      <c r="D6" s="191"/>
      <c r="E6" s="191"/>
      <c r="F6" s="108"/>
      <c r="G6" s="108"/>
      <c r="H6" s="192"/>
      <c r="I6" s="191"/>
      <c r="J6" s="163"/>
      <c r="K6" s="160">
        <f>MAX(L7:L1455)</f>
        <v>137</v>
      </c>
      <c r="L6" s="160"/>
      <c r="M6" s="160">
        <f>MAX(M7:M1455)</f>
        <v>201227497.79893059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94" t="s">
        <v>479</v>
      </c>
      <c r="C8" s="109" t="s">
        <v>480</v>
      </c>
      <c r="D8" s="276"/>
      <c r="E8" s="277"/>
      <c r="F8" s="176">
        <f>(IF(D8="JASA",G8*'[91]DETAIL USULAN'!$K$58,0))+(IF(D8="HDW",G8*'[91]DETAIL USULAN'!$J$58,0))+(IF(D8="MDU",G8*'[91]DETAIL USULAN'!$I$58,0))+(IF(D8="MDU-KD",G8*'[91]DETAIL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94">
        <v>1</v>
      </c>
      <c r="C9" s="109" t="s">
        <v>481</v>
      </c>
      <c r="D9" s="276" t="s">
        <v>44</v>
      </c>
      <c r="E9" s="277" t="s">
        <v>8</v>
      </c>
      <c r="F9" s="278">
        <v>294100</v>
      </c>
      <c r="G9" s="278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94">
        <v>2</v>
      </c>
      <c r="C10" s="109" t="s">
        <v>482</v>
      </c>
      <c r="D10" s="276" t="s">
        <v>45</v>
      </c>
      <c r="E10" s="277" t="s">
        <v>8</v>
      </c>
      <c r="F10" s="278">
        <v>1719200</v>
      </c>
      <c r="G10" s="278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138</v>
      </c>
      <c r="N10" s="165">
        <f t="shared" si="2"/>
        <v>138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94">
        <v>3</v>
      </c>
      <c r="C11" s="109" t="s">
        <v>483</v>
      </c>
      <c r="D11" s="276" t="s">
        <v>44</v>
      </c>
      <c r="E11" s="277" t="s">
        <v>8</v>
      </c>
      <c r="F11" s="278">
        <v>151000</v>
      </c>
      <c r="G11" s="278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94">
        <v>4</v>
      </c>
      <c r="C12" s="109" t="s">
        <v>1140</v>
      </c>
      <c r="D12" s="276" t="s">
        <v>44</v>
      </c>
      <c r="E12" s="277" t="s">
        <v>8</v>
      </c>
      <c r="F12" s="278">
        <v>1430000</v>
      </c>
      <c r="G12" s="278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94">
        <v>5</v>
      </c>
      <c r="C13" s="109" t="s">
        <v>1139</v>
      </c>
      <c r="D13" s="276" t="s">
        <v>44</v>
      </c>
      <c r="E13" s="277" t="s">
        <v>8</v>
      </c>
      <c r="F13" s="278">
        <v>16495000</v>
      </c>
      <c r="G13" s="278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94">
        <v>6</v>
      </c>
      <c r="C14" s="109" t="s">
        <v>1196</v>
      </c>
      <c r="D14" s="276" t="s">
        <v>44</v>
      </c>
      <c r="E14" s="277" t="s">
        <v>8</v>
      </c>
      <c r="F14" s="278">
        <v>1281430</v>
      </c>
      <c r="G14" s="278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94">
        <v>7</v>
      </c>
      <c r="C15" s="109" t="s">
        <v>1197</v>
      </c>
      <c r="D15" s="276" t="s">
        <v>44</v>
      </c>
      <c r="E15" s="277" t="s">
        <v>8</v>
      </c>
      <c r="F15" s="278">
        <v>1344430</v>
      </c>
      <c r="G15" s="278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94">
        <v>8</v>
      </c>
      <c r="C16" s="109" t="s">
        <v>1195</v>
      </c>
      <c r="D16" s="276" t="s">
        <v>44</v>
      </c>
      <c r="E16" s="277" t="s">
        <v>8</v>
      </c>
      <c r="F16" s="278">
        <v>1350430</v>
      </c>
      <c r="G16" s="278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94">
        <v>9</v>
      </c>
      <c r="C17" s="109" t="s">
        <v>1141</v>
      </c>
      <c r="D17" s="276" t="s">
        <v>45</v>
      </c>
      <c r="E17" s="277" t="s">
        <v>14</v>
      </c>
      <c r="F17" s="278">
        <v>1000000</v>
      </c>
      <c r="G17" s="278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139</v>
      </c>
      <c r="N17" s="165">
        <f t="shared" si="2"/>
        <v>139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94">
        <v>10</v>
      </c>
      <c r="C18" s="109" t="s">
        <v>484</v>
      </c>
      <c r="D18" s="276" t="s">
        <v>44</v>
      </c>
      <c r="E18" s="277" t="s">
        <v>8</v>
      </c>
      <c r="F18" s="278">
        <v>35000</v>
      </c>
      <c r="G18" s="278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94">
        <v>11</v>
      </c>
      <c r="C19" s="109" t="s">
        <v>485</v>
      </c>
      <c r="D19" s="276" t="s">
        <v>44</v>
      </c>
      <c r="E19" s="277" t="s">
        <v>8</v>
      </c>
      <c r="F19" s="278">
        <v>35000</v>
      </c>
      <c r="G19" s="278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94">
        <v>12</v>
      </c>
      <c r="C20" s="109" t="s">
        <v>486</v>
      </c>
      <c r="D20" s="276" t="s">
        <v>44</v>
      </c>
      <c r="E20" s="277" t="s">
        <v>8</v>
      </c>
      <c r="F20" s="278">
        <v>35000</v>
      </c>
      <c r="G20" s="278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94">
        <v>13</v>
      </c>
      <c r="C21" s="109" t="s">
        <v>487</v>
      </c>
      <c r="D21" s="276" t="s">
        <v>44</v>
      </c>
      <c r="E21" s="277" t="s">
        <v>8</v>
      </c>
      <c r="F21" s="278">
        <v>35000</v>
      </c>
      <c r="G21" s="278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94">
        <v>14</v>
      </c>
      <c r="C22" s="109" t="s">
        <v>488</v>
      </c>
      <c r="D22" s="276" t="s">
        <v>44</v>
      </c>
      <c r="E22" s="277" t="s">
        <v>8</v>
      </c>
      <c r="F22" s="278">
        <v>35000</v>
      </c>
      <c r="G22" s="278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94">
        <v>15</v>
      </c>
      <c r="C23" s="109" t="s">
        <v>489</v>
      </c>
      <c r="D23" s="276" t="s">
        <v>44</v>
      </c>
      <c r="E23" s="277" t="s">
        <v>8</v>
      </c>
      <c r="F23" s="278">
        <v>35000</v>
      </c>
      <c r="G23" s="278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94">
        <v>16</v>
      </c>
      <c r="C24" s="109" t="s">
        <v>490</v>
      </c>
      <c r="D24" s="276" t="s">
        <v>44</v>
      </c>
      <c r="E24" s="277" t="s">
        <v>8</v>
      </c>
      <c r="F24" s="278">
        <v>35000</v>
      </c>
      <c r="G24" s="278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94">
        <v>17</v>
      </c>
      <c r="C25" s="109" t="s">
        <v>491</v>
      </c>
      <c r="D25" s="276" t="s">
        <v>44</v>
      </c>
      <c r="E25" s="277" t="s">
        <v>8</v>
      </c>
      <c r="F25" s="278">
        <v>35000</v>
      </c>
      <c r="G25" s="278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94">
        <v>18</v>
      </c>
      <c r="C26" s="109" t="s">
        <v>492</v>
      </c>
      <c r="D26" s="276" t="s">
        <v>44</v>
      </c>
      <c r="E26" s="277" t="s">
        <v>8</v>
      </c>
      <c r="F26" s="278">
        <v>35000</v>
      </c>
      <c r="G26" s="278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94">
        <v>19</v>
      </c>
      <c r="C27" s="109" t="s">
        <v>493</v>
      </c>
      <c r="D27" s="276" t="s">
        <v>44</v>
      </c>
      <c r="E27" s="277" t="s">
        <v>8</v>
      </c>
      <c r="F27" s="278">
        <v>155100</v>
      </c>
      <c r="G27" s="278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94">
        <v>20</v>
      </c>
      <c r="C28" s="109" t="s">
        <v>494</v>
      </c>
      <c r="D28" s="276" t="s">
        <v>44</v>
      </c>
      <c r="E28" s="277" t="s">
        <v>8</v>
      </c>
      <c r="F28" s="278">
        <v>155100</v>
      </c>
      <c r="G28" s="278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94">
        <v>21</v>
      </c>
      <c r="C29" s="109" t="s">
        <v>495</v>
      </c>
      <c r="D29" s="276" t="s">
        <v>44</v>
      </c>
      <c r="E29" s="277" t="s">
        <v>8</v>
      </c>
      <c r="F29" s="278">
        <v>155100</v>
      </c>
      <c r="G29" s="278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94">
        <v>22</v>
      </c>
      <c r="C30" s="109" t="s">
        <v>496</v>
      </c>
      <c r="D30" s="276" t="s">
        <v>44</v>
      </c>
      <c r="E30" s="277" t="s">
        <v>8</v>
      </c>
      <c r="F30" s="278">
        <v>155100</v>
      </c>
      <c r="G30" s="278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94">
        <v>23</v>
      </c>
      <c r="C31" s="109" t="s">
        <v>497</v>
      </c>
      <c r="D31" s="276" t="s">
        <v>44</v>
      </c>
      <c r="E31" s="277" t="s">
        <v>8</v>
      </c>
      <c r="F31" s="278">
        <v>155100</v>
      </c>
      <c r="G31" s="278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94">
        <v>24</v>
      </c>
      <c r="C32" s="109" t="s">
        <v>498</v>
      </c>
      <c r="D32" s="276" t="s">
        <v>45</v>
      </c>
      <c r="E32" s="277" t="s">
        <v>8</v>
      </c>
      <c r="F32" s="278">
        <v>723500</v>
      </c>
      <c r="G32" s="278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140</v>
      </c>
      <c r="N32" s="165">
        <f t="shared" si="2"/>
        <v>140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94">
        <v>25</v>
      </c>
      <c r="C33" s="109" t="s">
        <v>499</v>
      </c>
      <c r="D33" s="276" t="s">
        <v>45</v>
      </c>
      <c r="E33" s="277" t="s">
        <v>8</v>
      </c>
      <c r="F33" s="278">
        <v>723500</v>
      </c>
      <c r="G33" s="278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141</v>
      </c>
      <c r="N33" s="165">
        <f t="shared" si="2"/>
        <v>141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94">
        <v>26</v>
      </c>
      <c r="C34" s="109" t="s">
        <v>500</v>
      </c>
      <c r="D34" s="276" t="s">
        <v>45</v>
      </c>
      <c r="E34" s="277" t="s">
        <v>8</v>
      </c>
      <c r="F34" s="278">
        <v>757500</v>
      </c>
      <c r="G34" s="278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142</v>
      </c>
      <c r="N34" s="165">
        <f t="shared" si="2"/>
        <v>142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94">
        <v>27</v>
      </c>
      <c r="C35" s="109" t="s">
        <v>501</v>
      </c>
      <c r="D35" s="276" t="s">
        <v>45</v>
      </c>
      <c r="E35" s="277" t="s">
        <v>8</v>
      </c>
      <c r="F35" s="278">
        <v>757500</v>
      </c>
      <c r="G35" s="278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143</v>
      </c>
      <c r="N35" s="165">
        <f t="shared" si="2"/>
        <v>143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94">
        <v>28</v>
      </c>
      <c r="C36" s="109" t="s">
        <v>1547</v>
      </c>
      <c r="D36" s="276" t="s">
        <v>45</v>
      </c>
      <c r="E36" s="277" t="s">
        <v>8</v>
      </c>
      <c r="F36" s="278">
        <v>733500</v>
      </c>
      <c r="G36" s="278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144</v>
      </c>
      <c r="N36" s="165">
        <f t="shared" si="2"/>
        <v>144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94">
        <v>29</v>
      </c>
      <c r="C37" s="109" t="s">
        <v>1548</v>
      </c>
      <c r="D37" s="276" t="s">
        <v>45</v>
      </c>
      <c r="E37" s="277" t="s">
        <v>8</v>
      </c>
      <c r="F37" s="278">
        <v>823500</v>
      </c>
      <c r="G37" s="278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145</v>
      </c>
      <c r="N37" s="165">
        <f t="shared" si="2"/>
        <v>145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94">
        <v>30</v>
      </c>
      <c r="C38" s="109" t="s">
        <v>1549</v>
      </c>
      <c r="D38" s="276" t="s">
        <v>45</v>
      </c>
      <c r="E38" s="277" t="s">
        <v>8</v>
      </c>
      <c r="F38" s="278">
        <v>1156500</v>
      </c>
      <c r="G38" s="278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146</v>
      </c>
      <c r="N38" s="165">
        <f t="shared" si="2"/>
        <v>146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94">
        <v>31</v>
      </c>
      <c r="C39" s="109" t="s">
        <v>1550</v>
      </c>
      <c r="D39" s="276" t="s">
        <v>45</v>
      </c>
      <c r="E39" s="277" t="s">
        <v>8</v>
      </c>
      <c r="F39" s="278">
        <v>1237500</v>
      </c>
      <c r="G39" s="278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147</v>
      </c>
      <c r="N39" s="165">
        <f t="shared" si="2"/>
        <v>147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94">
        <v>32</v>
      </c>
      <c r="C40" s="109" t="s">
        <v>1551</v>
      </c>
      <c r="D40" s="276" t="s">
        <v>45</v>
      </c>
      <c r="E40" s="277" t="s">
        <v>8</v>
      </c>
      <c r="F40" s="278">
        <v>1287000</v>
      </c>
      <c r="G40" s="278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148</v>
      </c>
      <c r="N40" s="165">
        <f t="shared" si="2"/>
        <v>148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94">
        <v>33</v>
      </c>
      <c r="C41" s="109" t="s">
        <v>1552</v>
      </c>
      <c r="D41" s="276" t="s">
        <v>45</v>
      </c>
      <c r="E41" s="277" t="s">
        <v>8</v>
      </c>
      <c r="F41" s="278">
        <v>1336500</v>
      </c>
      <c r="G41" s="278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149</v>
      </c>
      <c r="N41" s="165">
        <f t="shared" si="2"/>
        <v>149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94">
        <v>34</v>
      </c>
      <c r="C42" s="109" t="s">
        <v>1553</v>
      </c>
      <c r="D42" s="276" t="s">
        <v>45</v>
      </c>
      <c r="E42" s="277" t="s">
        <v>8</v>
      </c>
      <c r="F42" s="278">
        <v>1336500</v>
      </c>
      <c r="G42" s="278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150</v>
      </c>
      <c r="N42" s="165">
        <f t="shared" si="2"/>
        <v>150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94">
        <v>35</v>
      </c>
      <c r="C43" s="109" t="s">
        <v>1554</v>
      </c>
      <c r="D43" s="276" t="s">
        <v>45</v>
      </c>
      <c r="E43" s="277" t="s">
        <v>8</v>
      </c>
      <c r="F43" s="278">
        <v>2866500</v>
      </c>
      <c r="G43" s="278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151</v>
      </c>
      <c r="N43" s="165">
        <f t="shared" si="2"/>
        <v>151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94">
        <v>36</v>
      </c>
      <c r="C44" s="109" t="s">
        <v>502</v>
      </c>
      <c r="D44" s="276" t="s">
        <v>45</v>
      </c>
      <c r="E44" s="277" t="s">
        <v>8</v>
      </c>
      <c r="F44" s="278">
        <v>545000</v>
      </c>
      <c r="G44" s="278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152</v>
      </c>
      <c r="N44" s="165">
        <f t="shared" si="2"/>
        <v>152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94">
        <v>37</v>
      </c>
      <c r="C45" s="109" t="s">
        <v>503</v>
      </c>
      <c r="D45" s="276" t="s">
        <v>45</v>
      </c>
      <c r="E45" s="277" t="s">
        <v>8</v>
      </c>
      <c r="F45" s="278">
        <v>545000</v>
      </c>
      <c r="G45" s="278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153</v>
      </c>
      <c r="N45" s="165">
        <f t="shared" si="2"/>
        <v>153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94">
        <v>38</v>
      </c>
      <c r="C46" s="109" t="s">
        <v>1322</v>
      </c>
      <c r="D46" s="276" t="s">
        <v>44</v>
      </c>
      <c r="E46" s="277" t="s">
        <v>8</v>
      </c>
      <c r="F46" s="278">
        <v>2250810</v>
      </c>
      <c r="G46" s="278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94">
        <v>39</v>
      </c>
      <c r="C47" s="109" t="s">
        <v>1323</v>
      </c>
      <c r="D47" s="276" t="s">
        <v>44</v>
      </c>
      <c r="E47" s="277" t="s">
        <v>8</v>
      </c>
      <c r="F47" s="278">
        <v>2250810</v>
      </c>
      <c r="G47" s="278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94">
        <v>40</v>
      </c>
      <c r="C48" s="109" t="s">
        <v>1324</v>
      </c>
      <c r="D48" s="276" t="s">
        <v>44</v>
      </c>
      <c r="E48" s="277" t="s">
        <v>8</v>
      </c>
      <c r="F48" s="278">
        <v>2250810</v>
      </c>
      <c r="G48" s="278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94">
        <v>41</v>
      </c>
      <c r="C49" s="109" t="s">
        <v>1325</v>
      </c>
      <c r="D49" s="276" t="s">
        <v>44</v>
      </c>
      <c r="E49" s="277" t="s">
        <v>8</v>
      </c>
      <c r="F49" s="278">
        <v>2250810</v>
      </c>
      <c r="G49" s="278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94">
        <v>42</v>
      </c>
      <c r="C50" s="109" t="s">
        <v>1326</v>
      </c>
      <c r="D50" s="276" t="s">
        <v>44</v>
      </c>
      <c r="E50" s="277" t="s">
        <v>8</v>
      </c>
      <c r="F50" s="278">
        <v>2250810</v>
      </c>
      <c r="G50" s="278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94">
        <v>43</v>
      </c>
      <c r="C51" s="109" t="s">
        <v>1327</v>
      </c>
      <c r="D51" s="276" t="s">
        <v>44</v>
      </c>
      <c r="E51" s="277" t="s">
        <v>8</v>
      </c>
      <c r="F51" s="278">
        <v>2250810</v>
      </c>
      <c r="G51" s="278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94">
        <v>44</v>
      </c>
      <c r="C52" s="109" t="s">
        <v>1328</v>
      </c>
      <c r="D52" s="276" t="s">
        <v>44</v>
      </c>
      <c r="E52" s="277" t="s">
        <v>8</v>
      </c>
      <c r="F52" s="278">
        <v>2250810</v>
      </c>
      <c r="G52" s="278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94">
        <v>45</v>
      </c>
      <c r="C53" s="109" t="s">
        <v>1329</v>
      </c>
      <c r="D53" s="276" t="s">
        <v>44</v>
      </c>
      <c r="E53" s="277" t="s">
        <v>8</v>
      </c>
      <c r="F53" s="278">
        <v>2250810</v>
      </c>
      <c r="G53" s="278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94">
        <v>46</v>
      </c>
      <c r="C54" s="109" t="s">
        <v>1330</v>
      </c>
      <c r="D54" s="276" t="s">
        <v>44</v>
      </c>
      <c r="E54" s="277" t="s">
        <v>8</v>
      </c>
      <c r="F54" s="278">
        <v>2250810</v>
      </c>
      <c r="G54" s="278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94">
        <v>47</v>
      </c>
      <c r="C55" s="109" t="s">
        <v>1331</v>
      </c>
      <c r="D55" s="276" t="s">
        <v>44</v>
      </c>
      <c r="E55" s="277" t="s">
        <v>8</v>
      </c>
      <c r="F55" s="278">
        <v>2250810</v>
      </c>
      <c r="G55" s="278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94">
        <v>48</v>
      </c>
      <c r="C56" s="109" t="s">
        <v>1332</v>
      </c>
      <c r="D56" s="276" t="s">
        <v>44</v>
      </c>
      <c r="E56" s="277" t="s">
        <v>8</v>
      </c>
      <c r="F56" s="278">
        <v>2250810</v>
      </c>
      <c r="G56" s="278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94">
        <v>49</v>
      </c>
      <c r="C57" s="109" t="s">
        <v>1333</v>
      </c>
      <c r="D57" s="276" t="s">
        <v>44</v>
      </c>
      <c r="E57" s="277" t="s">
        <v>8</v>
      </c>
      <c r="F57" s="278">
        <v>2250810</v>
      </c>
      <c r="G57" s="278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94">
        <v>50</v>
      </c>
      <c r="C58" s="109" t="s">
        <v>1334</v>
      </c>
      <c r="D58" s="276" t="s">
        <v>44</v>
      </c>
      <c r="E58" s="277" t="s">
        <v>8</v>
      </c>
      <c r="F58" s="278">
        <v>2250810</v>
      </c>
      <c r="G58" s="278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94">
        <v>51</v>
      </c>
      <c r="C59" s="109" t="s">
        <v>1335</v>
      </c>
      <c r="D59" s="276" t="s">
        <v>44</v>
      </c>
      <c r="E59" s="277" t="s">
        <v>8</v>
      </c>
      <c r="F59" s="278">
        <v>2250810</v>
      </c>
      <c r="G59" s="278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94">
        <v>52</v>
      </c>
      <c r="C60" s="109" t="s">
        <v>1336</v>
      </c>
      <c r="D60" s="276" t="s">
        <v>44</v>
      </c>
      <c r="E60" s="277" t="s">
        <v>8</v>
      </c>
      <c r="F60" s="278">
        <v>2250810</v>
      </c>
      <c r="G60" s="278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94">
        <v>53</v>
      </c>
      <c r="C61" s="109" t="s">
        <v>1337</v>
      </c>
      <c r="D61" s="276" t="s">
        <v>44</v>
      </c>
      <c r="E61" s="277" t="s">
        <v>8</v>
      </c>
      <c r="F61" s="278">
        <v>2250810</v>
      </c>
      <c r="G61" s="278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94">
        <v>54</v>
      </c>
      <c r="C62" s="109" t="s">
        <v>1338</v>
      </c>
      <c r="D62" s="276" t="s">
        <v>44</v>
      </c>
      <c r="E62" s="277" t="s">
        <v>8</v>
      </c>
      <c r="F62" s="278">
        <v>2250810</v>
      </c>
      <c r="G62" s="278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94">
        <v>55</v>
      </c>
      <c r="C63" s="109" t="s">
        <v>1339</v>
      </c>
      <c r="D63" s="276" t="s">
        <v>44</v>
      </c>
      <c r="E63" s="277" t="s">
        <v>8</v>
      </c>
      <c r="F63" s="278">
        <v>2250810</v>
      </c>
      <c r="G63" s="278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94">
        <v>56</v>
      </c>
      <c r="C64" s="109" t="s">
        <v>1340</v>
      </c>
      <c r="D64" s="276" t="s">
        <v>44</v>
      </c>
      <c r="E64" s="277" t="s">
        <v>8</v>
      </c>
      <c r="F64" s="278">
        <v>2250810</v>
      </c>
      <c r="G64" s="278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94">
        <v>57</v>
      </c>
      <c r="C65" s="109" t="s">
        <v>1341</v>
      </c>
      <c r="D65" s="276" t="s">
        <v>44</v>
      </c>
      <c r="E65" s="277" t="s">
        <v>8</v>
      </c>
      <c r="F65" s="278">
        <v>2250810</v>
      </c>
      <c r="G65" s="278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94">
        <v>58</v>
      </c>
      <c r="C66" s="109" t="s">
        <v>1342</v>
      </c>
      <c r="D66" s="276" t="s">
        <v>44</v>
      </c>
      <c r="E66" s="277" t="s">
        <v>8</v>
      </c>
      <c r="F66" s="278">
        <v>7034000</v>
      </c>
      <c r="G66" s="278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94">
        <v>59</v>
      </c>
      <c r="C67" s="109" t="s">
        <v>1343</v>
      </c>
      <c r="D67" s="276" t="s">
        <v>44</v>
      </c>
      <c r="E67" s="277" t="s">
        <v>8</v>
      </c>
      <c r="F67" s="278">
        <v>7034000</v>
      </c>
      <c r="G67" s="278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94">
        <v>60</v>
      </c>
      <c r="C68" s="109" t="s">
        <v>1380</v>
      </c>
      <c r="D68" s="276" t="s">
        <v>44</v>
      </c>
      <c r="E68" s="277" t="s">
        <v>8</v>
      </c>
      <c r="F68" s="278">
        <v>3826640</v>
      </c>
      <c r="G68" s="278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94">
        <v>61</v>
      </c>
      <c r="C69" s="109" t="s">
        <v>1381</v>
      </c>
      <c r="D69" s="276" t="s">
        <v>44</v>
      </c>
      <c r="E69" s="277" t="s">
        <v>8</v>
      </c>
      <c r="F69" s="278">
        <v>3826640</v>
      </c>
      <c r="G69" s="278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94">
        <v>62</v>
      </c>
      <c r="C70" s="109" t="s">
        <v>1382</v>
      </c>
      <c r="D70" s="276" t="s">
        <v>44</v>
      </c>
      <c r="E70" s="277" t="s">
        <v>8</v>
      </c>
      <c r="F70" s="278">
        <v>3826640</v>
      </c>
      <c r="G70" s="278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94">
        <v>63</v>
      </c>
      <c r="C71" s="109" t="s">
        <v>1383</v>
      </c>
      <c r="D71" s="276" t="s">
        <v>44</v>
      </c>
      <c r="E71" s="277" t="s">
        <v>8</v>
      </c>
      <c r="F71" s="278">
        <v>3826640</v>
      </c>
      <c r="G71" s="278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94">
        <v>64</v>
      </c>
      <c r="C72" s="109" t="s">
        <v>1384</v>
      </c>
      <c r="D72" s="276" t="s">
        <v>44</v>
      </c>
      <c r="E72" s="277" t="s">
        <v>8</v>
      </c>
      <c r="F72" s="278">
        <v>3826640</v>
      </c>
      <c r="G72" s="278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94">
        <v>65</v>
      </c>
      <c r="C73" s="109" t="s">
        <v>1385</v>
      </c>
      <c r="D73" s="276" t="s">
        <v>44</v>
      </c>
      <c r="E73" s="277" t="s">
        <v>8</v>
      </c>
      <c r="F73" s="278">
        <v>3826640</v>
      </c>
      <c r="G73" s="278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94">
        <v>66</v>
      </c>
      <c r="C74" s="109" t="s">
        <v>1386</v>
      </c>
      <c r="D74" s="276" t="s">
        <v>44</v>
      </c>
      <c r="E74" s="277" t="s">
        <v>8</v>
      </c>
      <c r="F74" s="278">
        <v>3826640</v>
      </c>
      <c r="G74" s="278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94">
        <v>67</v>
      </c>
      <c r="C75" s="109" t="s">
        <v>1387</v>
      </c>
      <c r="D75" s="276" t="s">
        <v>44</v>
      </c>
      <c r="E75" s="277" t="s">
        <v>8</v>
      </c>
      <c r="F75" s="278">
        <v>3826640</v>
      </c>
      <c r="G75" s="278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94">
        <v>68</v>
      </c>
      <c r="C76" s="109" t="s">
        <v>1388</v>
      </c>
      <c r="D76" s="276" t="s">
        <v>44</v>
      </c>
      <c r="E76" s="277" t="s">
        <v>8</v>
      </c>
      <c r="F76" s="278">
        <v>3826640</v>
      </c>
      <c r="G76" s="278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94">
        <v>69</v>
      </c>
      <c r="C77" s="109" t="s">
        <v>1389</v>
      </c>
      <c r="D77" s="276" t="s">
        <v>44</v>
      </c>
      <c r="E77" s="277" t="s">
        <v>8</v>
      </c>
      <c r="F77" s="278">
        <v>3826640</v>
      </c>
      <c r="G77" s="278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94">
        <v>70</v>
      </c>
      <c r="C78" s="109" t="s">
        <v>1390</v>
      </c>
      <c r="D78" s="276" t="s">
        <v>44</v>
      </c>
      <c r="E78" s="277" t="s">
        <v>8</v>
      </c>
      <c r="F78" s="278">
        <v>3826640</v>
      </c>
      <c r="G78" s="278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94">
        <v>71</v>
      </c>
      <c r="C79" s="109" t="s">
        <v>1391</v>
      </c>
      <c r="D79" s="276" t="s">
        <v>44</v>
      </c>
      <c r="E79" s="277" t="s">
        <v>8</v>
      </c>
      <c r="F79" s="278">
        <v>3826640</v>
      </c>
      <c r="G79" s="278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94">
        <v>72</v>
      </c>
      <c r="C80" s="109" t="s">
        <v>1392</v>
      </c>
      <c r="D80" s="276" t="s">
        <v>44</v>
      </c>
      <c r="E80" s="277" t="s">
        <v>8</v>
      </c>
      <c r="F80" s="278">
        <v>3826640</v>
      </c>
      <c r="G80" s="278">
        <v>7842800</v>
      </c>
      <c r="H80" s="171"/>
      <c r="I80" s="88">
        <f t="shared" si="4"/>
        <v>7842800</v>
      </c>
      <c r="J80" s="163">
        <f t="shared" si="7"/>
        <v>1</v>
      </c>
      <c r="K80" s="201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94">
        <v>73</v>
      </c>
      <c r="C81" s="109" t="s">
        <v>1393</v>
      </c>
      <c r="D81" s="276" t="s">
        <v>44</v>
      </c>
      <c r="E81" s="277" t="s">
        <v>8</v>
      </c>
      <c r="F81" s="278">
        <v>3826640</v>
      </c>
      <c r="G81" s="278">
        <v>7842800</v>
      </c>
      <c r="H81" s="171"/>
      <c r="I81" s="88">
        <f t="shared" si="4"/>
        <v>7842800</v>
      </c>
      <c r="J81" s="163">
        <f t="shared" si="7"/>
        <v>1</v>
      </c>
      <c r="K81" s="201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94">
        <v>74</v>
      </c>
      <c r="C82" s="109" t="s">
        <v>1394</v>
      </c>
      <c r="D82" s="276" t="s">
        <v>44</v>
      </c>
      <c r="E82" s="277" t="s">
        <v>8</v>
      </c>
      <c r="F82" s="278">
        <v>3826640</v>
      </c>
      <c r="G82" s="278">
        <v>7842800</v>
      </c>
      <c r="H82" s="171"/>
      <c r="I82" s="88">
        <f t="shared" si="4"/>
        <v>7842800</v>
      </c>
      <c r="J82" s="163">
        <f t="shared" si="7"/>
        <v>1</v>
      </c>
      <c r="K82" s="201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94">
        <v>75</v>
      </c>
      <c r="C83" s="109" t="s">
        <v>1395</v>
      </c>
      <c r="D83" s="276" t="s">
        <v>44</v>
      </c>
      <c r="E83" s="277" t="s">
        <v>8</v>
      </c>
      <c r="F83" s="278">
        <v>3826640</v>
      </c>
      <c r="G83" s="278">
        <v>7842800</v>
      </c>
      <c r="H83" s="171"/>
      <c r="I83" s="88">
        <f t="shared" si="4"/>
        <v>7842800</v>
      </c>
      <c r="J83" s="163">
        <f t="shared" si="7"/>
        <v>1</v>
      </c>
      <c r="K83" s="201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94">
        <v>76</v>
      </c>
      <c r="C84" s="109" t="s">
        <v>1344</v>
      </c>
      <c r="D84" s="276" t="s">
        <v>44</v>
      </c>
      <c r="E84" s="277" t="s">
        <v>8</v>
      </c>
      <c r="F84" s="278">
        <v>3551000</v>
      </c>
      <c r="G84" s="278">
        <v>5811500</v>
      </c>
      <c r="H84" s="171"/>
      <c r="I84" s="88">
        <f t="shared" si="4"/>
        <v>5811500</v>
      </c>
      <c r="J84" s="163">
        <f t="shared" si="7"/>
        <v>1</v>
      </c>
      <c r="K84" s="201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94">
        <v>77</v>
      </c>
      <c r="C85" s="109" t="s">
        <v>1345</v>
      </c>
      <c r="D85" s="276" t="s">
        <v>44</v>
      </c>
      <c r="E85" s="277" t="s">
        <v>8</v>
      </c>
      <c r="F85" s="278">
        <v>4585000</v>
      </c>
      <c r="G85" s="278">
        <v>7805600</v>
      </c>
      <c r="H85" s="171"/>
      <c r="I85" s="88">
        <f t="shared" si="4"/>
        <v>7805600</v>
      </c>
      <c r="J85" s="163">
        <f t="shared" si="7"/>
        <v>1</v>
      </c>
      <c r="K85" s="201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94"/>
      <c r="C86" s="109"/>
      <c r="D86" s="276" t="s">
        <v>48</v>
      </c>
      <c r="E86" s="277"/>
      <c r="F86" s="278"/>
      <c r="G86" s="278"/>
      <c r="H86" s="171"/>
      <c r="I86" s="88">
        <f t="shared" si="4"/>
        <v>0</v>
      </c>
      <c r="J86" s="163">
        <f t="shared" si="7"/>
        <v>0</v>
      </c>
      <c r="K86" s="201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94" t="s">
        <v>504</v>
      </c>
      <c r="C87" s="109" t="s">
        <v>505</v>
      </c>
      <c r="D87" s="276" t="s">
        <v>48</v>
      </c>
      <c r="E87" s="277"/>
      <c r="F87" s="278"/>
      <c r="G87" s="278"/>
      <c r="H87" s="171"/>
      <c r="I87" s="88">
        <f t="shared" si="4"/>
        <v>0</v>
      </c>
      <c r="J87" s="163">
        <f t="shared" si="7"/>
        <v>0</v>
      </c>
      <c r="K87" s="201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506</v>
      </c>
      <c r="D88" s="276" t="s">
        <v>44</v>
      </c>
      <c r="E88" s="277" t="s">
        <v>14</v>
      </c>
      <c r="F88" s="278">
        <v>2980000</v>
      </c>
      <c r="G88" s="278">
        <v>3564900</v>
      </c>
      <c r="H88" s="171"/>
      <c r="I88" s="88">
        <f t="shared" si="4"/>
        <v>3564900</v>
      </c>
      <c r="J88" s="163">
        <f t="shared" si="7"/>
        <v>1</v>
      </c>
      <c r="K88" s="201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507</v>
      </c>
      <c r="D89" s="276" t="s">
        <v>44</v>
      </c>
      <c r="E89" s="277" t="s">
        <v>14</v>
      </c>
      <c r="F89" s="278">
        <v>2980000</v>
      </c>
      <c r="G89" s="278">
        <v>3564900</v>
      </c>
      <c r="H89" s="171"/>
      <c r="I89" s="88">
        <f t="shared" si="4"/>
        <v>3564900</v>
      </c>
      <c r="J89" s="163">
        <f t="shared" si="7"/>
        <v>1</v>
      </c>
      <c r="K89" s="201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508</v>
      </c>
      <c r="D90" s="276" t="s">
        <v>44</v>
      </c>
      <c r="E90" s="277" t="s">
        <v>14</v>
      </c>
      <c r="F90" s="278">
        <v>2980000</v>
      </c>
      <c r="G90" s="278">
        <v>3564900</v>
      </c>
      <c r="H90" s="171"/>
      <c r="I90" s="88">
        <f t="shared" si="4"/>
        <v>3564900</v>
      </c>
      <c r="J90" s="163">
        <f t="shared" si="7"/>
        <v>1</v>
      </c>
      <c r="K90" s="201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509</v>
      </c>
      <c r="D91" s="276" t="s">
        <v>44</v>
      </c>
      <c r="E91" s="277" t="s">
        <v>14</v>
      </c>
      <c r="F91" s="278">
        <v>2980000</v>
      </c>
      <c r="G91" s="278">
        <v>3564900</v>
      </c>
      <c r="H91" s="171"/>
      <c r="I91" s="88">
        <f t="shared" si="4"/>
        <v>3564900</v>
      </c>
      <c r="J91" s="163">
        <f t="shared" si="7"/>
        <v>1</v>
      </c>
      <c r="K91" s="201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510</v>
      </c>
      <c r="D92" s="276" t="s">
        <v>44</v>
      </c>
      <c r="E92" s="277" t="s">
        <v>14</v>
      </c>
      <c r="F92" s="278">
        <v>2980000</v>
      </c>
      <c r="G92" s="278">
        <v>3564900</v>
      </c>
      <c r="H92" s="171"/>
      <c r="I92" s="88">
        <f t="shared" si="4"/>
        <v>3564900</v>
      </c>
      <c r="J92" s="163">
        <f t="shared" si="7"/>
        <v>1</v>
      </c>
      <c r="K92" s="201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511</v>
      </c>
      <c r="D93" s="276" t="s">
        <v>44</v>
      </c>
      <c r="E93" s="277" t="s">
        <v>14</v>
      </c>
      <c r="F93" s="278">
        <v>2980000</v>
      </c>
      <c r="G93" s="278">
        <v>3564900</v>
      </c>
      <c r="H93" s="171"/>
      <c r="I93" s="88">
        <f t="shared" si="4"/>
        <v>3564900</v>
      </c>
      <c r="J93" s="163">
        <f t="shared" si="7"/>
        <v>1</v>
      </c>
      <c r="K93" s="201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512</v>
      </c>
      <c r="D94" s="276" t="s">
        <v>44</v>
      </c>
      <c r="E94" s="277" t="s">
        <v>14</v>
      </c>
      <c r="F94" s="278">
        <v>2980000</v>
      </c>
      <c r="G94" s="278">
        <v>3564900</v>
      </c>
      <c r="H94" s="171"/>
      <c r="I94" s="88">
        <f t="shared" si="4"/>
        <v>3564900</v>
      </c>
      <c r="J94" s="163">
        <f t="shared" si="7"/>
        <v>1</v>
      </c>
      <c r="K94" s="201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513</v>
      </c>
      <c r="D95" s="276" t="s">
        <v>44</v>
      </c>
      <c r="E95" s="277" t="s">
        <v>14</v>
      </c>
      <c r="F95" s="278">
        <v>2980000</v>
      </c>
      <c r="G95" s="278">
        <v>3564900</v>
      </c>
      <c r="H95" s="171"/>
      <c r="I95" s="88">
        <f t="shared" si="4"/>
        <v>3564900</v>
      </c>
      <c r="J95" s="163">
        <f t="shared" si="7"/>
        <v>1</v>
      </c>
      <c r="K95" s="201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514</v>
      </c>
      <c r="D96" s="276" t="s">
        <v>44</v>
      </c>
      <c r="E96" s="277" t="s">
        <v>14</v>
      </c>
      <c r="F96" s="278">
        <v>12249100</v>
      </c>
      <c r="G96" s="278">
        <v>13644300</v>
      </c>
      <c r="H96" s="171"/>
      <c r="I96" s="88">
        <f t="shared" si="4"/>
        <v>13644300</v>
      </c>
      <c r="J96" s="163">
        <f t="shared" si="7"/>
        <v>1</v>
      </c>
      <c r="K96" s="201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515</v>
      </c>
      <c r="D97" s="276" t="s">
        <v>44</v>
      </c>
      <c r="E97" s="277" t="s">
        <v>14</v>
      </c>
      <c r="F97" s="278">
        <v>12249100</v>
      </c>
      <c r="G97" s="278">
        <v>13644300</v>
      </c>
      <c r="H97" s="171"/>
      <c r="I97" s="88">
        <f t="shared" si="4"/>
        <v>13644300</v>
      </c>
      <c r="J97" s="163">
        <f t="shared" si="7"/>
        <v>1</v>
      </c>
      <c r="K97" s="201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516</v>
      </c>
      <c r="D98" s="276" t="s">
        <v>44</v>
      </c>
      <c r="E98" s="277" t="s">
        <v>14</v>
      </c>
      <c r="F98" s="278">
        <v>12764100</v>
      </c>
      <c r="G98" s="278">
        <v>14217900</v>
      </c>
      <c r="H98" s="171"/>
      <c r="I98" s="88">
        <f t="shared" si="4"/>
        <v>14217900</v>
      </c>
      <c r="J98" s="163">
        <f t="shared" si="7"/>
        <v>1</v>
      </c>
      <c r="K98" s="201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517</v>
      </c>
      <c r="D99" s="276" t="s">
        <v>44</v>
      </c>
      <c r="E99" s="277" t="s">
        <v>14</v>
      </c>
      <c r="F99" s="278">
        <v>12764100</v>
      </c>
      <c r="G99" s="278">
        <v>14217900</v>
      </c>
      <c r="H99" s="171"/>
      <c r="I99" s="88">
        <f t="shared" si="4"/>
        <v>14217900</v>
      </c>
      <c r="J99" s="163">
        <f t="shared" si="7"/>
        <v>1</v>
      </c>
      <c r="K99" s="201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518</v>
      </c>
      <c r="D100" s="276" t="s">
        <v>44</v>
      </c>
      <c r="E100" s="277" t="s">
        <v>14</v>
      </c>
      <c r="F100" s="278">
        <v>13444100</v>
      </c>
      <c r="G100" s="278">
        <v>14975400</v>
      </c>
      <c r="H100" s="171"/>
      <c r="I100" s="88">
        <f t="shared" si="4"/>
        <v>14975400</v>
      </c>
      <c r="J100" s="163">
        <f t="shared" si="7"/>
        <v>1</v>
      </c>
      <c r="K100" s="201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519</v>
      </c>
      <c r="D101" s="276" t="s">
        <v>44</v>
      </c>
      <c r="E101" s="277" t="s">
        <v>14</v>
      </c>
      <c r="F101" s="278">
        <v>13444100</v>
      </c>
      <c r="G101" s="278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201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520</v>
      </c>
      <c r="D102" s="276" t="s">
        <v>44</v>
      </c>
      <c r="E102" s="277" t="s">
        <v>14</v>
      </c>
      <c r="F102" s="278">
        <v>13444100</v>
      </c>
      <c r="G102" s="278">
        <v>14975400</v>
      </c>
      <c r="H102" s="171"/>
      <c r="I102" s="88">
        <f t="shared" si="11"/>
        <v>14975400</v>
      </c>
      <c r="J102" s="163">
        <f t="shared" si="7"/>
        <v>1</v>
      </c>
      <c r="K102" s="201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521</v>
      </c>
      <c r="D103" s="276" t="s">
        <v>44</v>
      </c>
      <c r="E103" s="277" t="s">
        <v>14</v>
      </c>
      <c r="F103" s="278">
        <v>14119100</v>
      </c>
      <c r="G103" s="278">
        <v>15727300</v>
      </c>
      <c r="H103" s="171"/>
      <c r="I103" s="88">
        <f t="shared" si="11"/>
        <v>15727300</v>
      </c>
      <c r="J103" s="163">
        <f t="shared" si="7"/>
        <v>1</v>
      </c>
      <c r="K103" s="201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522</v>
      </c>
      <c r="D104" s="276" t="s">
        <v>44</v>
      </c>
      <c r="E104" s="277" t="s">
        <v>14</v>
      </c>
      <c r="F104" s="278">
        <v>3050000</v>
      </c>
      <c r="G104" s="278">
        <v>3050000</v>
      </c>
      <c r="H104" s="171"/>
      <c r="I104" s="88">
        <f t="shared" si="11"/>
        <v>3050000</v>
      </c>
      <c r="J104" s="163">
        <f t="shared" si="7"/>
        <v>1</v>
      </c>
      <c r="K104" s="201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76" t="s">
        <v>45</v>
      </c>
      <c r="E105" s="277" t="s">
        <v>24</v>
      </c>
      <c r="F105" s="278">
        <v>61350.369301283834</v>
      </c>
      <c r="G105" s="278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201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76" t="s">
        <v>45</v>
      </c>
      <c r="E106" s="277" t="s">
        <v>24</v>
      </c>
      <c r="F106" s="278">
        <v>297606.44984038931</v>
      </c>
      <c r="G106" s="278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201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76" t="s">
        <v>45</v>
      </c>
      <c r="E107" s="277" t="s">
        <v>8</v>
      </c>
      <c r="F107" s="278">
        <v>63410.286500000002</v>
      </c>
      <c r="G107" s="278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201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76" t="s">
        <v>45</v>
      </c>
      <c r="E108" s="277" t="s">
        <v>8</v>
      </c>
      <c r="F108" s="278">
        <v>259574.27222222224</v>
      </c>
      <c r="G108" s="278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201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76" t="s">
        <v>45</v>
      </c>
      <c r="E109" s="277" t="s">
        <v>8</v>
      </c>
      <c r="F109" s="278">
        <v>5918293.4066666672</v>
      </c>
      <c r="G109" s="278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201227063.79893059</v>
      </c>
      <c r="N109" s="165">
        <f t="shared" si="9"/>
        <v>201227063.79893059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76" t="s">
        <v>45</v>
      </c>
      <c r="E110" s="277" t="s">
        <v>8</v>
      </c>
      <c r="F110" s="278">
        <v>7304865.0047999993</v>
      </c>
      <c r="G110" s="278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201227064.79893059</v>
      </c>
      <c r="N110" s="165">
        <f t="shared" si="9"/>
        <v>201227064.79893059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76" t="s">
        <v>45</v>
      </c>
      <c r="E111" s="277" t="s">
        <v>8</v>
      </c>
      <c r="F111" s="278">
        <v>7575415.5605333354</v>
      </c>
      <c r="G111" s="278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201227065.79893059</v>
      </c>
      <c r="N111" s="165">
        <f t="shared" si="9"/>
        <v>201227065.79893059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76" t="s">
        <v>45</v>
      </c>
      <c r="E112" s="277" t="s">
        <v>8</v>
      </c>
      <c r="F112" s="278">
        <v>7034314.449066666</v>
      </c>
      <c r="G112" s="278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201227066.79893059</v>
      </c>
      <c r="N112" s="165">
        <f t="shared" si="9"/>
        <v>201227066.79893059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94"/>
      <c r="C113" s="109"/>
      <c r="D113" s="276" t="s">
        <v>48</v>
      </c>
      <c r="E113" s="277"/>
      <c r="F113" s="278"/>
      <c r="G113" s="278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94" t="s">
        <v>523</v>
      </c>
      <c r="C114" s="109" t="s">
        <v>1193</v>
      </c>
      <c r="D114" s="276" t="s">
        <v>48</v>
      </c>
      <c r="E114" s="277"/>
      <c r="F114" s="278"/>
      <c r="G114" s="278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94">
        <v>1</v>
      </c>
      <c r="C115" s="109" t="s">
        <v>1194</v>
      </c>
      <c r="D115" s="276" t="s">
        <v>45</v>
      </c>
      <c r="E115" s="277" t="s">
        <v>14</v>
      </c>
      <c r="F115" s="278"/>
      <c r="G115" s="278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201227067.79893059</v>
      </c>
      <c r="N115" s="165">
        <f t="shared" si="9"/>
        <v>201227067.79893059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94">
        <v>2</v>
      </c>
      <c r="C116" s="109" t="s">
        <v>1012</v>
      </c>
      <c r="D116" s="276" t="s">
        <v>44</v>
      </c>
      <c r="E116" s="277" t="s">
        <v>524</v>
      </c>
      <c r="F116" s="278">
        <v>16002920</v>
      </c>
      <c r="G116" s="278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94">
        <v>3</v>
      </c>
      <c r="C117" s="196" t="s">
        <v>1013</v>
      </c>
      <c r="D117" s="276" t="s">
        <v>44</v>
      </c>
      <c r="E117" s="277" t="s">
        <v>524</v>
      </c>
      <c r="F117" s="278">
        <v>18311920</v>
      </c>
      <c r="G117" s="278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94">
        <v>4</v>
      </c>
      <c r="C118" s="109" t="s">
        <v>1014</v>
      </c>
      <c r="D118" s="276" t="s">
        <v>44</v>
      </c>
      <c r="E118" s="277" t="s">
        <v>524</v>
      </c>
      <c r="F118" s="278">
        <v>79514150</v>
      </c>
      <c r="G118" s="278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94">
        <v>5</v>
      </c>
      <c r="C119" s="109" t="s">
        <v>1015</v>
      </c>
      <c r="D119" s="276" t="s">
        <v>44</v>
      </c>
      <c r="E119" s="277" t="s">
        <v>524</v>
      </c>
      <c r="F119" s="278">
        <v>46492920</v>
      </c>
      <c r="G119" s="278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94">
        <v>6</v>
      </c>
      <c r="C120" s="109" t="s">
        <v>1016</v>
      </c>
      <c r="D120" s="276" t="s">
        <v>44</v>
      </c>
      <c r="E120" s="277" t="s">
        <v>524</v>
      </c>
      <c r="F120" s="278">
        <v>229416150</v>
      </c>
      <c r="G120" s="278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94">
        <v>7</v>
      </c>
      <c r="C121" s="109" t="s">
        <v>1192</v>
      </c>
      <c r="D121" s="276" t="s">
        <v>44</v>
      </c>
      <c r="E121" s="277" t="s">
        <v>524</v>
      </c>
      <c r="F121" s="278">
        <v>46425420</v>
      </c>
      <c r="G121" s="278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94"/>
      <c r="C122" s="195" t="s">
        <v>1396</v>
      </c>
      <c r="D122" s="276" t="s">
        <v>48</v>
      </c>
      <c r="E122" s="277"/>
      <c r="F122" s="278"/>
      <c r="G122" s="278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94">
        <v>8</v>
      </c>
      <c r="C123" s="196" t="s">
        <v>1397</v>
      </c>
      <c r="D123" s="276" t="s">
        <v>44</v>
      </c>
      <c r="E123" s="277" t="s">
        <v>524</v>
      </c>
      <c r="F123" s="278">
        <v>241300000</v>
      </c>
      <c r="G123" s="278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94">
        <v>9</v>
      </c>
      <c r="C124" s="196" t="s">
        <v>1398</v>
      </c>
      <c r="D124" s="276" t="s">
        <v>44</v>
      </c>
      <c r="E124" s="277" t="s">
        <v>14</v>
      </c>
      <c r="F124" s="278">
        <v>42499000</v>
      </c>
      <c r="G124" s="278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94"/>
      <c r="C125" s="109"/>
      <c r="D125" s="276"/>
      <c r="E125" s="277"/>
      <c r="F125" s="278"/>
      <c r="G125" s="278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94" t="s">
        <v>525</v>
      </c>
      <c r="C126" s="109" t="s">
        <v>526</v>
      </c>
      <c r="D126" s="276" t="s">
        <v>48</v>
      </c>
      <c r="E126" s="277"/>
      <c r="F126" s="278"/>
      <c r="G126" s="278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94">
        <v>1</v>
      </c>
      <c r="C127" s="109" t="s">
        <v>527</v>
      </c>
      <c r="D127" s="276" t="s">
        <v>44</v>
      </c>
      <c r="E127" s="277" t="s">
        <v>524</v>
      </c>
      <c r="F127" s="278">
        <v>126104830</v>
      </c>
      <c r="G127" s="278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94">
        <v>2</v>
      </c>
      <c r="C128" s="109" t="s">
        <v>528</v>
      </c>
      <c r="D128" s="276" t="s">
        <v>44</v>
      </c>
      <c r="E128" s="277" t="s">
        <v>524</v>
      </c>
      <c r="F128" s="278">
        <v>191704830</v>
      </c>
      <c r="G128" s="278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94">
        <v>3</v>
      </c>
      <c r="C129" s="109" t="s">
        <v>1142</v>
      </c>
      <c r="D129" s="276" t="s">
        <v>45</v>
      </c>
      <c r="E129" s="277" t="s">
        <v>524</v>
      </c>
      <c r="F129" s="278">
        <v>79200000</v>
      </c>
      <c r="G129" s="278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201227068.79893059</v>
      </c>
      <c r="N129" s="165">
        <f t="shared" si="9"/>
        <v>201227068.79893059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94">
        <v>4</v>
      </c>
      <c r="C130" s="109" t="s">
        <v>1143</v>
      </c>
      <c r="D130" s="276" t="s">
        <v>45</v>
      </c>
      <c r="E130" s="277" t="s">
        <v>14</v>
      </c>
      <c r="F130" s="278">
        <v>5975000</v>
      </c>
      <c r="G130" s="278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201227069.79893059</v>
      </c>
      <c r="N130" s="165">
        <f t="shared" si="9"/>
        <v>201227069.79893059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94">
        <v>5</v>
      </c>
      <c r="C131" s="109" t="s">
        <v>1144</v>
      </c>
      <c r="D131" s="276" t="s">
        <v>45</v>
      </c>
      <c r="E131" s="277" t="s">
        <v>24</v>
      </c>
      <c r="F131" s="278">
        <v>12500000</v>
      </c>
      <c r="G131" s="278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201227070.79893059</v>
      </c>
      <c r="N131" s="165">
        <f t="shared" si="9"/>
        <v>201227070.79893059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94"/>
      <c r="C132" s="109"/>
      <c r="D132" s="276" t="s">
        <v>48</v>
      </c>
      <c r="E132" s="277"/>
      <c r="F132" s="278"/>
      <c r="G132" s="278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94" t="s">
        <v>529</v>
      </c>
      <c r="C133" s="109" t="s">
        <v>530</v>
      </c>
      <c r="D133" s="276" t="s">
        <v>48</v>
      </c>
      <c r="E133" s="277"/>
      <c r="F133" s="278"/>
      <c r="G133" s="278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94">
        <v>1</v>
      </c>
      <c r="C134" s="109" t="s">
        <v>531</v>
      </c>
      <c r="D134" s="276" t="s">
        <v>44</v>
      </c>
      <c r="E134" s="277" t="s">
        <v>8</v>
      </c>
      <c r="F134" s="278">
        <v>24998100</v>
      </c>
      <c r="G134" s="278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94">
        <v>2</v>
      </c>
      <c r="C135" s="109" t="s">
        <v>1145</v>
      </c>
      <c r="D135" s="276" t="s">
        <v>44</v>
      </c>
      <c r="E135" s="277" t="s">
        <v>8</v>
      </c>
      <c r="F135" s="278">
        <v>26746100</v>
      </c>
      <c r="G135" s="278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94">
        <v>3</v>
      </c>
      <c r="C136" s="109" t="s">
        <v>1146</v>
      </c>
      <c r="D136" s="276" t="s">
        <v>44</v>
      </c>
      <c r="E136" s="277" t="s">
        <v>8</v>
      </c>
      <c r="F136" s="278">
        <v>38097500</v>
      </c>
      <c r="G136" s="278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94">
        <v>4</v>
      </c>
      <c r="C137" s="109" t="s">
        <v>1147</v>
      </c>
      <c r="D137" s="276" t="s">
        <v>44</v>
      </c>
      <c r="E137" s="277" t="s">
        <v>8</v>
      </c>
      <c r="F137" s="278">
        <v>46697500</v>
      </c>
      <c r="G137" s="278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94">
        <v>5</v>
      </c>
      <c r="C138" s="109" t="s">
        <v>1148</v>
      </c>
      <c r="D138" s="276" t="s">
        <v>44</v>
      </c>
      <c r="E138" s="277" t="s">
        <v>8</v>
      </c>
      <c r="F138" s="278">
        <v>21530100</v>
      </c>
      <c r="G138" s="278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94">
        <v>6</v>
      </c>
      <c r="C139" s="109" t="s">
        <v>1149</v>
      </c>
      <c r="D139" s="276" t="s">
        <v>44</v>
      </c>
      <c r="E139" s="277" t="s">
        <v>8</v>
      </c>
      <c r="F139" s="278">
        <v>31630800</v>
      </c>
      <c r="G139" s="278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94">
        <v>7</v>
      </c>
      <c r="C140" s="109" t="s">
        <v>1150</v>
      </c>
      <c r="D140" s="276" t="s">
        <v>44</v>
      </c>
      <c r="E140" s="277" t="s">
        <v>8</v>
      </c>
      <c r="F140" s="278">
        <v>32680800</v>
      </c>
      <c r="G140" s="278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94">
        <v>8</v>
      </c>
      <c r="C141" s="109" t="s">
        <v>1151</v>
      </c>
      <c r="D141" s="276" t="s">
        <v>44</v>
      </c>
      <c r="E141" s="277" t="s">
        <v>8</v>
      </c>
      <c r="F141" s="278">
        <v>37313100</v>
      </c>
      <c r="G141" s="278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94">
        <v>9</v>
      </c>
      <c r="C142" s="109" t="s">
        <v>1457</v>
      </c>
      <c r="D142" s="276" t="s">
        <v>44</v>
      </c>
      <c r="E142" s="277" t="s">
        <v>8</v>
      </c>
      <c r="F142" s="278">
        <v>63057400</v>
      </c>
      <c r="G142" s="278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94">
        <v>10</v>
      </c>
      <c r="C143" s="109" t="s">
        <v>1555</v>
      </c>
      <c r="D143" s="276" t="s">
        <v>44</v>
      </c>
      <c r="E143" s="277" t="s">
        <v>8</v>
      </c>
      <c r="F143" s="278">
        <v>87094400</v>
      </c>
      <c r="G143" s="278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94">
        <v>11</v>
      </c>
      <c r="C144" s="109" t="s">
        <v>1042</v>
      </c>
      <c r="D144" s="276" t="s">
        <v>44</v>
      </c>
      <c r="E144" s="277" t="s">
        <v>8</v>
      </c>
      <c r="F144" s="278">
        <v>10270090</v>
      </c>
      <c r="G144" s="278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94">
        <v>12</v>
      </c>
      <c r="C145" s="109" t="s">
        <v>1043</v>
      </c>
      <c r="D145" s="276" t="s">
        <v>44</v>
      </c>
      <c r="E145" s="277" t="s">
        <v>8</v>
      </c>
      <c r="F145" s="278">
        <v>8972560</v>
      </c>
      <c r="G145" s="278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94">
        <v>13</v>
      </c>
      <c r="C146" s="109" t="s">
        <v>1044</v>
      </c>
      <c r="D146" s="276" t="s">
        <v>44</v>
      </c>
      <c r="E146" s="277" t="s">
        <v>8</v>
      </c>
      <c r="F146" s="278">
        <v>10973865</v>
      </c>
      <c r="G146" s="278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94">
        <v>14</v>
      </c>
      <c r="C147" s="109" t="s">
        <v>1045</v>
      </c>
      <c r="D147" s="276" t="s">
        <v>44</v>
      </c>
      <c r="E147" s="277" t="s">
        <v>8</v>
      </c>
      <c r="F147" s="278">
        <v>12622540</v>
      </c>
      <c r="G147" s="278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94">
        <v>15</v>
      </c>
      <c r="C148" s="195" t="s">
        <v>1556</v>
      </c>
      <c r="D148" s="276" t="s">
        <v>44</v>
      </c>
      <c r="E148" s="277" t="s">
        <v>14</v>
      </c>
      <c r="F148" s="278">
        <v>15724250</v>
      </c>
      <c r="G148" s="278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94"/>
      <c r="C149" s="195"/>
      <c r="D149" s="276"/>
      <c r="E149" s="277"/>
      <c r="F149" s="278"/>
      <c r="G149" s="278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94" t="s">
        <v>532</v>
      </c>
      <c r="C150" s="109" t="s">
        <v>533</v>
      </c>
      <c r="D150" s="276" t="s">
        <v>48</v>
      </c>
      <c r="E150" s="277"/>
      <c r="F150" s="278"/>
      <c r="G150" s="278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94">
        <v>1</v>
      </c>
      <c r="C151" s="109" t="s">
        <v>534</v>
      </c>
      <c r="D151" s="276" t="s">
        <v>44</v>
      </c>
      <c r="E151" s="277" t="s">
        <v>8</v>
      </c>
      <c r="F151" s="278">
        <v>848250</v>
      </c>
      <c r="G151" s="278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94">
        <v>2</v>
      </c>
      <c r="C152" s="109" t="s">
        <v>54</v>
      </c>
      <c r="D152" s="276" t="s">
        <v>45</v>
      </c>
      <c r="E152" s="277" t="s">
        <v>8</v>
      </c>
      <c r="F152" s="278">
        <v>17500</v>
      </c>
      <c r="G152" s="278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201227071.79893059</v>
      </c>
      <c r="N152" s="165">
        <f t="shared" si="14"/>
        <v>201227071.79893059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94">
        <v>3</v>
      </c>
      <c r="C153" s="109" t="s">
        <v>535</v>
      </c>
      <c r="D153" s="276" t="s">
        <v>45</v>
      </c>
      <c r="E153" s="277" t="s">
        <v>8</v>
      </c>
      <c r="F153" s="278">
        <v>17500</v>
      </c>
      <c r="G153" s="278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201227072.79893059</v>
      </c>
      <c r="N153" s="165">
        <f t="shared" si="14"/>
        <v>201227072.79893059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94">
        <v>4</v>
      </c>
      <c r="C154" s="109" t="s">
        <v>536</v>
      </c>
      <c r="D154" s="276" t="s">
        <v>45</v>
      </c>
      <c r="E154" s="277" t="s">
        <v>8</v>
      </c>
      <c r="F154" s="278">
        <v>17500</v>
      </c>
      <c r="G154" s="278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201227073.79893059</v>
      </c>
      <c r="N154" s="165">
        <f t="shared" si="14"/>
        <v>201227073.79893059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94">
        <v>5</v>
      </c>
      <c r="C155" s="109" t="s">
        <v>55</v>
      </c>
      <c r="D155" s="276" t="s">
        <v>45</v>
      </c>
      <c r="E155" s="277" t="s">
        <v>8</v>
      </c>
      <c r="F155" s="278">
        <v>18000</v>
      </c>
      <c r="G155" s="278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201227074.79893059</v>
      </c>
      <c r="N155" s="165">
        <f t="shared" si="14"/>
        <v>201227074.79893059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94">
        <v>6</v>
      </c>
      <c r="C156" s="109" t="s">
        <v>56</v>
      </c>
      <c r="D156" s="276" t="s">
        <v>45</v>
      </c>
      <c r="E156" s="277" t="s">
        <v>8</v>
      </c>
      <c r="F156" s="278">
        <v>18000</v>
      </c>
      <c r="G156" s="278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201227075.79893059</v>
      </c>
      <c r="N156" s="165">
        <f t="shared" si="14"/>
        <v>201227075.79893059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94">
        <v>7</v>
      </c>
      <c r="C157" s="109" t="s">
        <v>57</v>
      </c>
      <c r="D157" s="276" t="s">
        <v>45</v>
      </c>
      <c r="E157" s="277" t="s">
        <v>8</v>
      </c>
      <c r="F157" s="278">
        <v>18000</v>
      </c>
      <c r="G157" s="278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201227076.79893059</v>
      </c>
      <c r="N157" s="165">
        <f t="shared" si="14"/>
        <v>201227076.79893059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94">
        <v>8</v>
      </c>
      <c r="C158" s="109" t="s">
        <v>537</v>
      </c>
      <c r="D158" s="276" t="s">
        <v>45</v>
      </c>
      <c r="E158" s="277" t="s">
        <v>8</v>
      </c>
      <c r="F158" s="278">
        <v>18000</v>
      </c>
      <c r="G158" s="278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201227077.79893059</v>
      </c>
      <c r="N158" s="165">
        <f t="shared" si="14"/>
        <v>201227077.79893059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94">
        <v>9</v>
      </c>
      <c r="C159" s="109" t="s">
        <v>58</v>
      </c>
      <c r="D159" s="276" t="s">
        <v>45</v>
      </c>
      <c r="E159" s="277" t="s">
        <v>8</v>
      </c>
      <c r="F159" s="278">
        <v>18000</v>
      </c>
      <c r="G159" s="278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201227078.79893059</v>
      </c>
      <c r="N159" s="165">
        <f t="shared" si="14"/>
        <v>201227078.79893059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94">
        <v>10</v>
      </c>
      <c r="C160" s="109" t="s">
        <v>59</v>
      </c>
      <c r="D160" s="276" t="s">
        <v>45</v>
      </c>
      <c r="E160" s="277" t="s">
        <v>8</v>
      </c>
      <c r="F160" s="278">
        <v>20000</v>
      </c>
      <c r="G160" s="278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201227079.79893059</v>
      </c>
      <c r="N160" s="165">
        <f t="shared" si="14"/>
        <v>201227079.79893059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94">
        <v>11</v>
      </c>
      <c r="C161" s="109" t="s">
        <v>60</v>
      </c>
      <c r="D161" s="276" t="s">
        <v>45</v>
      </c>
      <c r="E161" s="277" t="s">
        <v>8</v>
      </c>
      <c r="F161" s="278">
        <v>23000</v>
      </c>
      <c r="G161" s="278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201227080.79893059</v>
      </c>
      <c r="N161" s="165">
        <f t="shared" si="14"/>
        <v>201227080.79893059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94">
        <v>12</v>
      </c>
      <c r="C162" s="109" t="s">
        <v>61</v>
      </c>
      <c r="D162" s="276" t="s">
        <v>45</v>
      </c>
      <c r="E162" s="277" t="s">
        <v>8</v>
      </c>
      <c r="F162" s="278">
        <v>23700</v>
      </c>
      <c r="G162" s="278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201227081.79893059</v>
      </c>
      <c r="N162" s="165">
        <f t="shared" si="14"/>
        <v>201227081.79893059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94">
        <v>13</v>
      </c>
      <c r="C163" s="109" t="s">
        <v>62</v>
      </c>
      <c r="D163" s="276" t="s">
        <v>45</v>
      </c>
      <c r="E163" s="277" t="s">
        <v>8</v>
      </c>
      <c r="F163" s="278">
        <v>32500</v>
      </c>
      <c r="G163" s="278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201227082.79893059</v>
      </c>
      <c r="N163" s="165">
        <f t="shared" si="14"/>
        <v>201227082.79893059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94">
        <v>14</v>
      </c>
      <c r="C164" s="109" t="s">
        <v>63</v>
      </c>
      <c r="D164" s="276" t="s">
        <v>45</v>
      </c>
      <c r="E164" s="277" t="s">
        <v>8</v>
      </c>
      <c r="F164" s="278">
        <v>32500</v>
      </c>
      <c r="G164" s="278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201227083.79893059</v>
      </c>
      <c r="N164" s="165">
        <f t="shared" si="14"/>
        <v>201227083.79893059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94">
        <v>15</v>
      </c>
      <c r="C165" s="109" t="s">
        <v>1399</v>
      </c>
      <c r="D165" s="276" t="s">
        <v>45</v>
      </c>
      <c r="E165" s="277" t="s">
        <v>8</v>
      </c>
      <c r="F165" s="278">
        <v>32500</v>
      </c>
      <c r="G165" s="278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201227084.79893059</v>
      </c>
      <c r="N165" s="165">
        <f t="shared" si="14"/>
        <v>201227084.79893059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94">
        <v>16</v>
      </c>
      <c r="C166" s="109" t="s">
        <v>1400</v>
      </c>
      <c r="D166" s="276" t="s">
        <v>45</v>
      </c>
      <c r="E166" s="277" t="s">
        <v>8</v>
      </c>
      <c r="F166" s="278">
        <v>32500</v>
      </c>
      <c r="G166" s="278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201227085.79893059</v>
      </c>
      <c r="N166" s="165">
        <f t="shared" si="14"/>
        <v>201227085.79893059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94">
        <v>17</v>
      </c>
      <c r="C167" s="109" t="s">
        <v>538</v>
      </c>
      <c r="D167" s="276" t="s">
        <v>45</v>
      </c>
      <c r="E167" s="277" t="s">
        <v>8</v>
      </c>
      <c r="F167" s="278">
        <v>35700</v>
      </c>
      <c r="G167" s="278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201227086.79893059</v>
      </c>
      <c r="N167" s="165">
        <f t="shared" si="14"/>
        <v>201227086.79893059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94">
        <v>18</v>
      </c>
      <c r="C168" s="109" t="s">
        <v>539</v>
      </c>
      <c r="D168" s="276" t="s">
        <v>45</v>
      </c>
      <c r="E168" s="277" t="s">
        <v>8</v>
      </c>
      <c r="F168" s="278">
        <v>38700</v>
      </c>
      <c r="G168" s="278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201227087.79893059</v>
      </c>
      <c r="N168" s="165">
        <f t="shared" si="14"/>
        <v>201227087.79893059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94">
        <v>19</v>
      </c>
      <c r="C169" s="109" t="s">
        <v>540</v>
      </c>
      <c r="D169" s="276" t="s">
        <v>45</v>
      </c>
      <c r="E169" s="277" t="s">
        <v>8</v>
      </c>
      <c r="F169" s="278">
        <v>38700</v>
      </c>
      <c r="G169" s="278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201227088.79893059</v>
      </c>
      <c r="N169" s="165">
        <f t="shared" si="14"/>
        <v>201227088.79893059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94">
        <v>20</v>
      </c>
      <c r="C170" s="109" t="s">
        <v>541</v>
      </c>
      <c r="D170" s="276" t="s">
        <v>45</v>
      </c>
      <c r="E170" s="277" t="s">
        <v>8</v>
      </c>
      <c r="F170" s="278">
        <v>38700</v>
      </c>
      <c r="G170" s="278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201227089.79893059</v>
      </c>
      <c r="N170" s="165">
        <f t="shared" si="14"/>
        <v>201227089.79893059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94">
        <v>21</v>
      </c>
      <c r="C171" s="109" t="s">
        <v>542</v>
      </c>
      <c r="D171" s="276" t="s">
        <v>45</v>
      </c>
      <c r="E171" s="277" t="s">
        <v>8</v>
      </c>
      <c r="F171" s="278">
        <v>38700</v>
      </c>
      <c r="G171" s="278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201227090.79893059</v>
      </c>
      <c r="N171" s="165">
        <f t="shared" si="14"/>
        <v>201227090.79893059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94">
        <v>22</v>
      </c>
      <c r="C172" s="109" t="s">
        <v>543</v>
      </c>
      <c r="D172" s="276" t="s">
        <v>45</v>
      </c>
      <c r="E172" s="277" t="s">
        <v>8</v>
      </c>
      <c r="F172" s="278">
        <v>51000</v>
      </c>
      <c r="G172" s="278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201227091.79893059</v>
      </c>
      <c r="N172" s="165">
        <f t="shared" si="14"/>
        <v>201227091.79893059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94">
        <v>23</v>
      </c>
      <c r="C173" s="109" t="s">
        <v>544</v>
      </c>
      <c r="D173" s="276" t="s">
        <v>45</v>
      </c>
      <c r="E173" s="277" t="s">
        <v>8</v>
      </c>
      <c r="F173" s="278">
        <v>94200</v>
      </c>
      <c r="G173" s="278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201227092.79893059</v>
      </c>
      <c r="N173" s="165">
        <f t="shared" si="14"/>
        <v>201227092.79893059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94">
        <v>24</v>
      </c>
      <c r="C174" s="109" t="s">
        <v>545</v>
      </c>
      <c r="D174" s="276" t="s">
        <v>45</v>
      </c>
      <c r="E174" s="277" t="s">
        <v>8</v>
      </c>
      <c r="F174" s="278">
        <v>119300</v>
      </c>
      <c r="G174" s="278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201227093.79893059</v>
      </c>
      <c r="N174" s="165">
        <f t="shared" si="14"/>
        <v>201227093.79893059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94">
        <v>25</v>
      </c>
      <c r="C175" s="109" t="s">
        <v>546</v>
      </c>
      <c r="D175" s="276" t="s">
        <v>45</v>
      </c>
      <c r="E175" s="277" t="s">
        <v>8</v>
      </c>
      <c r="F175" s="278">
        <v>432900</v>
      </c>
      <c r="G175" s="278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201227094.79893059</v>
      </c>
      <c r="N175" s="165">
        <f t="shared" si="14"/>
        <v>201227094.79893059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94">
        <v>26</v>
      </c>
      <c r="C176" s="109" t="s">
        <v>547</v>
      </c>
      <c r="D176" s="276" t="s">
        <v>45</v>
      </c>
      <c r="E176" s="277" t="s">
        <v>8</v>
      </c>
      <c r="F176" s="278">
        <v>56700</v>
      </c>
      <c r="G176" s="278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201227095.79893059</v>
      </c>
      <c r="N176" s="165">
        <f t="shared" si="14"/>
        <v>201227095.79893059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94">
        <v>27</v>
      </c>
      <c r="C177" s="109" t="s">
        <v>548</v>
      </c>
      <c r="D177" s="276" t="s">
        <v>45</v>
      </c>
      <c r="E177" s="277" t="s">
        <v>8</v>
      </c>
      <c r="F177" s="278">
        <v>68300</v>
      </c>
      <c r="G177" s="278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201227096.79893059</v>
      </c>
      <c r="N177" s="165">
        <f t="shared" si="14"/>
        <v>201227096.79893059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94">
        <v>28</v>
      </c>
      <c r="C178" s="109" t="s">
        <v>549</v>
      </c>
      <c r="D178" s="276" t="s">
        <v>45</v>
      </c>
      <c r="E178" s="277" t="s">
        <v>8</v>
      </c>
      <c r="F178" s="278">
        <v>116200</v>
      </c>
      <c r="G178" s="278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201227097.79893059</v>
      </c>
      <c r="N178" s="165">
        <f t="shared" si="14"/>
        <v>201227097.79893059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94">
        <v>29</v>
      </c>
      <c r="C179" s="109" t="s">
        <v>550</v>
      </c>
      <c r="D179" s="276" t="s">
        <v>45</v>
      </c>
      <c r="E179" s="277" t="s">
        <v>8</v>
      </c>
      <c r="F179" s="278">
        <v>183000</v>
      </c>
      <c r="G179" s="278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201227098.79893059</v>
      </c>
      <c r="N179" s="165">
        <f t="shared" si="14"/>
        <v>201227098.79893059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94">
        <v>30</v>
      </c>
      <c r="C180" s="109" t="s">
        <v>551</v>
      </c>
      <c r="D180" s="276" t="s">
        <v>45</v>
      </c>
      <c r="E180" s="277" t="s">
        <v>8</v>
      </c>
      <c r="F180" s="278">
        <v>271100</v>
      </c>
      <c r="G180" s="278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201227099.79893059</v>
      </c>
      <c r="N180" s="165">
        <f t="shared" si="14"/>
        <v>201227099.79893059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94">
        <v>31</v>
      </c>
      <c r="C181" s="109" t="s">
        <v>552</v>
      </c>
      <c r="D181" s="276" t="s">
        <v>45</v>
      </c>
      <c r="E181" s="277" t="s">
        <v>8</v>
      </c>
      <c r="F181" s="278">
        <v>669000</v>
      </c>
      <c r="G181" s="278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201227100.79893059</v>
      </c>
      <c r="N181" s="165">
        <f t="shared" si="14"/>
        <v>201227100.79893059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94">
        <v>32</v>
      </c>
      <c r="C182" s="109" t="s">
        <v>64</v>
      </c>
      <c r="D182" s="276" t="s">
        <v>45</v>
      </c>
      <c r="E182" s="277" t="s">
        <v>8</v>
      </c>
      <c r="F182" s="278">
        <v>37900</v>
      </c>
      <c r="G182" s="278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201227101.79893059</v>
      </c>
      <c r="N182" s="165">
        <f t="shared" si="14"/>
        <v>201227101.79893059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94"/>
      <c r="C183" s="109" t="s">
        <v>48</v>
      </c>
      <c r="D183" s="276" t="s">
        <v>48</v>
      </c>
      <c r="E183" s="277"/>
      <c r="F183" s="278"/>
      <c r="G183" s="278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94" t="s">
        <v>553</v>
      </c>
      <c r="C184" s="109" t="s">
        <v>1152</v>
      </c>
      <c r="D184" s="276" t="s">
        <v>48</v>
      </c>
      <c r="E184" s="277"/>
      <c r="F184" s="278"/>
      <c r="G184" s="278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94">
        <v>1</v>
      </c>
      <c r="C185" s="109" t="s">
        <v>554</v>
      </c>
      <c r="D185" s="276" t="s">
        <v>45</v>
      </c>
      <c r="E185" s="277" t="s">
        <v>24</v>
      </c>
      <c r="F185" s="278">
        <v>22250000</v>
      </c>
      <c r="G185" s="278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201227102.79893059</v>
      </c>
      <c r="N185" s="165">
        <f t="shared" si="14"/>
        <v>201227102.79893059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94">
        <v>2</v>
      </c>
      <c r="C186" s="109" t="s">
        <v>555</v>
      </c>
      <c r="D186" s="276" t="s">
        <v>44</v>
      </c>
      <c r="E186" s="277" t="s">
        <v>24</v>
      </c>
      <c r="F186" s="278">
        <v>80895000</v>
      </c>
      <c r="G186" s="278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94">
        <v>3</v>
      </c>
      <c r="C187" s="109" t="s">
        <v>1032</v>
      </c>
      <c r="D187" s="276" t="s">
        <v>44</v>
      </c>
      <c r="E187" s="277" t="s">
        <v>24</v>
      </c>
      <c r="F187" s="278">
        <v>157800000</v>
      </c>
      <c r="G187" s="278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94">
        <v>4</v>
      </c>
      <c r="C188" s="109" t="s">
        <v>1557</v>
      </c>
      <c r="D188" s="276" t="s">
        <v>44</v>
      </c>
      <c r="E188" s="277" t="s">
        <v>24</v>
      </c>
      <c r="F188" s="278">
        <v>8595700</v>
      </c>
      <c r="G188" s="278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94">
        <v>5</v>
      </c>
      <c r="C189" s="109" t="s">
        <v>1558</v>
      </c>
      <c r="D189" s="276" t="s">
        <v>44</v>
      </c>
      <c r="E189" s="277" t="s">
        <v>24</v>
      </c>
      <c r="F189" s="278">
        <v>8595700</v>
      </c>
      <c r="G189" s="278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94"/>
      <c r="C190" s="109"/>
      <c r="D190" s="276"/>
      <c r="E190" s="277"/>
      <c r="F190" s="278"/>
      <c r="G190" s="278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94" t="s">
        <v>556</v>
      </c>
      <c r="C191" s="109" t="s">
        <v>557</v>
      </c>
      <c r="D191" s="276" t="s">
        <v>48</v>
      </c>
      <c r="E191" s="277"/>
      <c r="F191" s="278"/>
      <c r="G191" s="278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558</v>
      </c>
      <c r="D192" s="276" t="s">
        <v>44</v>
      </c>
      <c r="E192" s="277" t="s">
        <v>8</v>
      </c>
      <c r="F192" s="278">
        <v>648050</v>
      </c>
      <c r="G192" s="278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559</v>
      </c>
      <c r="D193" s="276" t="s">
        <v>44</v>
      </c>
      <c r="E193" s="277" t="s">
        <v>8</v>
      </c>
      <c r="F193" s="278">
        <v>674300</v>
      </c>
      <c r="G193" s="278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76" t="s">
        <v>45</v>
      </c>
      <c r="E194" s="277" t="s">
        <v>8</v>
      </c>
      <c r="F194" s="278">
        <v>42100</v>
      </c>
      <c r="G194" s="278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201227103.79893059</v>
      </c>
      <c r="N194" s="165">
        <f t="shared" si="14"/>
        <v>201227103.79893059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76" t="s">
        <v>45</v>
      </c>
      <c r="E195" s="277" t="s">
        <v>8</v>
      </c>
      <c r="F195" s="278">
        <v>42100</v>
      </c>
      <c r="G195" s="278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201227104.79893059</v>
      </c>
      <c r="N195" s="165">
        <f t="shared" si="14"/>
        <v>201227104.79893059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1046</v>
      </c>
      <c r="D196" s="276" t="s">
        <v>45</v>
      </c>
      <c r="E196" s="277" t="s">
        <v>8</v>
      </c>
      <c r="F196" s="278">
        <v>3800000</v>
      </c>
      <c r="G196" s="278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201227105.79893059</v>
      </c>
      <c r="N196" s="165">
        <f t="shared" si="14"/>
        <v>201227105.79893059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94"/>
      <c r="C197" s="109"/>
      <c r="D197" s="276" t="s">
        <v>48</v>
      </c>
      <c r="E197" s="277"/>
      <c r="F197" s="278"/>
      <c r="G197" s="278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94" t="s">
        <v>10</v>
      </c>
      <c r="C198" s="109" t="s">
        <v>581</v>
      </c>
      <c r="D198" s="276" t="s">
        <v>48</v>
      </c>
      <c r="E198" s="277"/>
      <c r="F198" s="278"/>
      <c r="G198" s="278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582</v>
      </c>
      <c r="D199" s="276" t="s">
        <v>45</v>
      </c>
      <c r="E199" s="277" t="s">
        <v>24</v>
      </c>
      <c r="F199" s="278">
        <v>280800000</v>
      </c>
      <c r="G199" s="278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201227106.79893059</v>
      </c>
      <c r="N199" s="165">
        <f t="shared" si="14"/>
        <v>201227106.79893059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76" t="s">
        <v>45</v>
      </c>
      <c r="E200" s="277" t="s">
        <v>8</v>
      </c>
      <c r="F200" s="278">
        <v>34688200</v>
      </c>
      <c r="G200" s="278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201227107.79893059</v>
      </c>
      <c r="N200" s="165">
        <f t="shared" si="14"/>
        <v>201227107.79893059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76" t="s">
        <v>45</v>
      </c>
      <c r="E201" s="277" t="s">
        <v>8</v>
      </c>
      <c r="F201" s="278">
        <v>24774500</v>
      </c>
      <c r="G201" s="278">
        <v>24774500</v>
      </c>
      <c r="H201" s="171"/>
      <c r="I201" s="88">
        <f t="shared" si="16"/>
        <v>24774500</v>
      </c>
      <c r="J201" s="163">
        <f t="shared" ref="J201:J264" si="17">IF(D201="MDU-KD",1,0)</f>
        <v>0</v>
      </c>
      <c r="K201" s="155">
        <f t="shared" ref="K201:K264" si="18">IF(D201="HDW",1,0)</f>
        <v>1</v>
      </c>
      <c r="L201" s="155">
        <f>IF(J201=1,SUM($J$6:J201),0)</f>
        <v>0</v>
      </c>
      <c r="M201" s="155">
        <f>IF(K201=1,SUM($K$6:K201),0)</f>
        <v>201227108.79893059</v>
      </c>
      <c r="N201" s="165">
        <f t="shared" ref="N201:N264" si="19">IF(L201=0,M201,L201)</f>
        <v>201227108.79893059</v>
      </c>
      <c r="O201" s="155">
        <f t="shared" ref="O201:O264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94"/>
      <c r="C202" s="109" t="s">
        <v>48</v>
      </c>
      <c r="D202" s="276" t="s">
        <v>48</v>
      </c>
      <c r="E202" s="277"/>
      <c r="F202" s="278"/>
      <c r="G202" s="278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94" t="s">
        <v>561</v>
      </c>
      <c r="C203" s="109" t="s">
        <v>560</v>
      </c>
      <c r="D203" s="276" t="s">
        <v>48</v>
      </c>
      <c r="E203" s="277"/>
      <c r="F203" s="278"/>
      <c r="G203" s="278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94">
        <v>1</v>
      </c>
      <c r="C204" s="109" t="s">
        <v>101</v>
      </c>
      <c r="D204" s="276" t="s">
        <v>45</v>
      </c>
      <c r="E204" s="277" t="s">
        <v>100</v>
      </c>
      <c r="F204" s="278">
        <v>3036730</v>
      </c>
      <c r="G204" s="278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201227109.79893059</v>
      </c>
      <c r="N204" s="165">
        <f t="shared" si="19"/>
        <v>201227109.79893059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94">
        <v>2</v>
      </c>
      <c r="C205" s="109" t="s">
        <v>102</v>
      </c>
      <c r="D205" s="276" t="s">
        <v>45</v>
      </c>
      <c r="E205" s="279" t="s">
        <v>100</v>
      </c>
      <c r="F205" s="278">
        <v>4137730</v>
      </c>
      <c r="G205" s="278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201227110.79893059</v>
      </c>
      <c r="N205" s="165">
        <f t="shared" si="19"/>
        <v>201227110.79893059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94">
        <v>3</v>
      </c>
      <c r="C206" s="109" t="s">
        <v>103</v>
      </c>
      <c r="D206" s="276" t="s">
        <v>45</v>
      </c>
      <c r="E206" s="277" t="s">
        <v>100</v>
      </c>
      <c r="F206" s="278">
        <v>5206920</v>
      </c>
      <c r="G206" s="278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201227111.79893059</v>
      </c>
      <c r="N206" s="165">
        <f t="shared" si="19"/>
        <v>201227111.79893059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94">
        <v>4</v>
      </c>
      <c r="C207" s="109" t="s">
        <v>104</v>
      </c>
      <c r="D207" s="276" t="s">
        <v>45</v>
      </c>
      <c r="E207" s="277" t="s">
        <v>100</v>
      </c>
      <c r="F207" s="278">
        <v>5453270</v>
      </c>
      <c r="G207" s="278">
        <v>6074400</v>
      </c>
      <c r="H207" s="171"/>
      <c r="I207" s="88">
        <f t="shared" ref="I207:I255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201227112.79893059</v>
      </c>
      <c r="N207" s="165">
        <f t="shared" si="19"/>
        <v>201227112.79893059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94">
        <v>5</v>
      </c>
      <c r="C208" s="109" t="s">
        <v>105</v>
      </c>
      <c r="D208" s="276" t="s">
        <v>45</v>
      </c>
      <c r="E208" s="277" t="s">
        <v>100</v>
      </c>
      <c r="F208" s="278">
        <v>6453770</v>
      </c>
      <c r="G208" s="278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201227113.79893059</v>
      </c>
      <c r="N208" s="165">
        <f t="shared" si="19"/>
        <v>201227113.79893059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94">
        <v>6</v>
      </c>
      <c r="C209" s="109" t="s">
        <v>106</v>
      </c>
      <c r="D209" s="276" t="s">
        <v>45</v>
      </c>
      <c r="E209" s="277" t="s">
        <v>100</v>
      </c>
      <c r="F209" s="278">
        <v>7728790</v>
      </c>
      <c r="G209" s="278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201227114.79893059</v>
      </c>
      <c r="N209" s="165">
        <f t="shared" si="19"/>
        <v>201227114.79893059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94">
        <v>7</v>
      </c>
      <c r="C210" s="109" t="s">
        <v>6</v>
      </c>
      <c r="D210" s="276" t="s">
        <v>47</v>
      </c>
      <c r="E210" s="277" t="s">
        <v>100</v>
      </c>
      <c r="F210" s="278">
        <v>10066.666666666668</v>
      </c>
      <c r="G210" s="278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94">
        <v>8</v>
      </c>
      <c r="C211" s="109" t="s">
        <v>461</v>
      </c>
      <c r="D211" s="276" t="s">
        <v>45</v>
      </c>
      <c r="E211" s="277" t="s">
        <v>24</v>
      </c>
      <c r="F211" s="278">
        <v>200000</v>
      </c>
      <c r="G211" s="278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201227115.79893059</v>
      </c>
      <c r="N211" s="165">
        <f t="shared" si="19"/>
        <v>201227115.79893059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94"/>
      <c r="C212" s="109" t="s">
        <v>48</v>
      </c>
      <c r="D212" s="276" t="s">
        <v>48</v>
      </c>
      <c r="E212" s="277"/>
      <c r="F212" s="278"/>
      <c r="G212" s="278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94" t="s">
        <v>563</v>
      </c>
      <c r="C213" s="109" t="s">
        <v>562</v>
      </c>
      <c r="D213" s="276" t="s">
        <v>48</v>
      </c>
      <c r="E213" s="277"/>
      <c r="F213" s="278"/>
      <c r="G213" s="278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94">
        <v>2</v>
      </c>
      <c r="C214" s="109" t="s">
        <v>1559</v>
      </c>
      <c r="D214" s="276" t="s">
        <v>44</v>
      </c>
      <c r="E214" s="277" t="s">
        <v>8</v>
      </c>
      <c r="F214" s="278">
        <v>217470</v>
      </c>
      <c r="G214" s="278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94">
        <v>3</v>
      </c>
      <c r="C215" s="109" t="s">
        <v>1128</v>
      </c>
      <c r="D215" s="276" t="s">
        <v>44</v>
      </c>
      <c r="E215" s="277" t="s">
        <v>8</v>
      </c>
      <c r="F215" s="278">
        <v>212320</v>
      </c>
      <c r="G215" s="278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94">
        <v>4</v>
      </c>
      <c r="C216" s="109" t="s">
        <v>1560</v>
      </c>
      <c r="D216" s="276" t="s">
        <v>44</v>
      </c>
      <c r="E216" s="277" t="s">
        <v>24</v>
      </c>
      <c r="F216" s="278">
        <v>394550</v>
      </c>
      <c r="G216" s="278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94">
        <v>7</v>
      </c>
      <c r="C217" s="109" t="s">
        <v>1561</v>
      </c>
      <c r="D217" s="276" t="s">
        <v>44</v>
      </c>
      <c r="E217" s="277" t="s">
        <v>24</v>
      </c>
      <c r="F217" s="278">
        <v>220800</v>
      </c>
      <c r="G217" s="278">
        <v>205700</v>
      </c>
      <c r="H217" s="171"/>
      <c r="I217" s="88">
        <f t="shared" si="21"/>
        <v>205700</v>
      </c>
      <c r="J217" s="163">
        <f t="shared" si="17"/>
        <v>1</v>
      </c>
      <c r="K217" s="155">
        <f t="shared" si="18"/>
        <v>0</v>
      </c>
      <c r="L217" s="155">
        <f>IF(J217=1,SUM($J$6:J217),0)</f>
        <v>114</v>
      </c>
      <c r="M217" s="155">
        <f>IF(K217=1,SUM($K$6:K217),0)</f>
        <v>0</v>
      </c>
      <c r="N217" s="165">
        <f t="shared" si="19"/>
        <v>114</v>
      </c>
      <c r="O217" s="155">
        <f t="shared" si="20"/>
        <v>0</v>
      </c>
      <c r="P217" s="155">
        <f>IF(O217=1,SUM($O$6:O217),0)</f>
        <v>0</v>
      </c>
    </row>
    <row r="218" spans="1:16" ht="15" customHeight="1">
      <c r="A218" s="15"/>
      <c r="B218" s="194"/>
      <c r="C218" s="109"/>
      <c r="D218" s="276"/>
      <c r="E218" s="277"/>
      <c r="F218" s="278"/>
      <c r="G218" s="278"/>
      <c r="H218" s="171"/>
      <c r="I218" s="88">
        <f t="shared" si="21"/>
        <v>0</v>
      </c>
      <c r="J218" s="163">
        <f t="shared" si="17"/>
        <v>0</v>
      </c>
      <c r="K218" s="155">
        <f t="shared" si="18"/>
        <v>0</v>
      </c>
      <c r="L218" s="155">
        <f>IF(J218=1,SUM($J$6:J218),0)</f>
        <v>0</v>
      </c>
      <c r="M218" s="155">
        <f>IF(K218=1,SUM($K$6:K218),0)</f>
        <v>0</v>
      </c>
      <c r="N218" s="165">
        <f t="shared" si="19"/>
        <v>0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94" t="s">
        <v>565</v>
      </c>
      <c r="C219" s="109" t="s">
        <v>564</v>
      </c>
      <c r="D219" s="276" t="s">
        <v>48</v>
      </c>
      <c r="E219" s="277"/>
      <c r="F219" s="278"/>
      <c r="G219" s="278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94">
        <v>1</v>
      </c>
      <c r="C220" s="109" t="s">
        <v>65</v>
      </c>
      <c r="D220" s="276" t="s">
        <v>44</v>
      </c>
      <c r="E220" s="277" t="s">
        <v>7</v>
      </c>
      <c r="F220" s="278">
        <v>9831</v>
      </c>
      <c r="G220" s="278">
        <v>14200</v>
      </c>
      <c r="H220" s="171"/>
      <c r="I220" s="88">
        <f t="shared" si="21"/>
        <v>14200</v>
      </c>
      <c r="J220" s="163">
        <f t="shared" si="17"/>
        <v>1</v>
      </c>
      <c r="K220" s="155">
        <f t="shared" si="18"/>
        <v>0</v>
      </c>
      <c r="L220" s="155">
        <f>IF(J220=1,SUM($J$6:J220),0)</f>
        <v>115</v>
      </c>
      <c r="M220" s="155">
        <f>IF(K220=1,SUM($K$6:K220),0)</f>
        <v>0</v>
      </c>
      <c r="N220" s="165">
        <f t="shared" si="19"/>
        <v>115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94">
        <v>2</v>
      </c>
      <c r="C221" s="109" t="s">
        <v>66</v>
      </c>
      <c r="D221" s="276" t="s">
        <v>44</v>
      </c>
      <c r="E221" s="277" t="s">
        <v>7</v>
      </c>
      <c r="F221" s="278">
        <v>19368</v>
      </c>
      <c r="G221" s="278">
        <v>25300</v>
      </c>
      <c r="H221" s="171"/>
      <c r="I221" s="88">
        <f t="shared" si="21"/>
        <v>25300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94">
        <v>3</v>
      </c>
      <c r="C222" s="109" t="s">
        <v>67</v>
      </c>
      <c r="D222" s="276" t="s">
        <v>44</v>
      </c>
      <c r="E222" s="277" t="s">
        <v>7</v>
      </c>
      <c r="F222" s="278">
        <v>32428</v>
      </c>
      <c r="G222" s="278">
        <v>36900</v>
      </c>
      <c r="H222" s="171"/>
      <c r="I222" s="88">
        <f t="shared" si="21"/>
        <v>36900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94">
        <v>4</v>
      </c>
      <c r="C223" s="109" t="s">
        <v>68</v>
      </c>
      <c r="D223" s="276" t="s">
        <v>44</v>
      </c>
      <c r="E223" s="277" t="s">
        <v>7</v>
      </c>
      <c r="F223" s="278">
        <v>13740</v>
      </c>
      <c r="G223" s="278">
        <v>16600</v>
      </c>
      <c r="H223" s="171"/>
      <c r="I223" s="88">
        <f t="shared" si="21"/>
        <v>16600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94">
        <v>5</v>
      </c>
      <c r="C224" s="109" t="s">
        <v>69</v>
      </c>
      <c r="D224" s="276" t="s">
        <v>44</v>
      </c>
      <c r="E224" s="277" t="s">
        <v>7</v>
      </c>
      <c r="F224" s="278">
        <v>24590</v>
      </c>
      <c r="G224" s="278">
        <v>29000</v>
      </c>
      <c r="H224" s="171"/>
      <c r="I224" s="88">
        <f t="shared" si="21"/>
        <v>29000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94">
        <v>6</v>
      </c>
      <c r="C225" s="109" t="s">
        <v>70</v>
      </c>
      <c r="D225" s="276" t="s">
        <v>44</v>
      </c>
      <c r="E225" s="277" t="s">
        <v>7</v>
      </c>
      <c r="F225" s="278">
        <v>39175</v>
      </c>
      <c r="G225" s="278">
        <v>44300</v>
      </c>
      <c r="H225" s="171"/>
      <c r="I225" s="88">
        <f t="shared" si="21"/>
        <v>44300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94"/>
      <c r="C226" s="109"/>
      <c r="D226" s="276" t="s">
        <v>48</v>
      </c>
      <c r="E226" s="277"/>
      <c r="F226" s="278"/>
      <c r="G226" s="278"/>
      <c r="H226" s="171"/>
      <c r="I226" s="88">
        <f t="shared" si="21"/>
        <v>0</v>
      </c>
      <c r="J226" s="163">
        <f t="shared" si="17"/>
        <v>0</v>
      </c>
      <c r="K226" s="155">
        <f t="shared" si="18"/>
        <v>0</v>
      </c>
      <c r="L226" s="155">
        <f>IF(J226=1,SUM($J$6:J226),0)</f>
        <v>0</v>
      </c>
      <c r="M226" s="155">
        <f>IF(K226=1,SUM($K$6:K226),0)</f>
        <v>0</v>
      </c>
      <c r="N226" s="165">
        <f t="shared" si="19"/>
        <v>0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94" t="s">
        <v>578</v>
      </c>
      <c r="C227" s="109" t="s">
        <v>566</v>
      </c>
      <c r="D227" s="276" t="s">
        <v>48</v>
      </c>
      <c r="E227" s="277"/>
      <c r="F227" s="278"/>
      <c r="G227" s="278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94">
        <v>1</v>
      </c>
      <c r="C228" s="109" t="s">
        <v>1401</v>
      </c>
      <c r="D228" s="276" t="s">
        <v>44</v>
      </c>
      <c r="E228" s="277" t="s">
        <v>7</v>
      </c>
      <c r="F228" s="278">
        <v>47850</v>
      </c>
      <c r="G228" s="278">
        <v>53300</v>
      </c>
      <c r="H228" s="171"/>
      <c r="I228" s="88">
        <f t="shared" si="21"/>
        <v>53300</v>
      </c>
      <c r="J228" s="163">
        <f t="shared" si="17"/>
        <v>1</v>
      </c>
      <c r="K228" s="155">
        <f t="shared" si="18"/>
        <v>0</v>
      </c>
      <c r="L228" s="155">
        <f>IF(J228=1,SUM($J$6:J228),0)</f>
        <v>121</v>
      </c>
      <c r="M228" s="155">
        <f>IF(K228=1,SUM($K$6:K228),0)</f>
        <v>0</v>
      </c>
      <c r="N228" s="165">
        <f t="shared" si="19"/>
        <v>121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94">
        <v>2</v>
      </c>
      <c r="C229" s="109" t="s">
        <v>1402</v>
      </c>
      <c r="D229" s="276" t="s">
        <v>44</v>
      </c>
      <c r="E229" s="277" t="s">
        <v>7</v>
      </c>
      <c r="F229" s="278">
        <v>27280</v>
      </c>
      <c r="G229" s="278">
        <v>30400</v>
      </c>
      <c r="H229" s="171"/>
      <c r="I229" s="88">
        <f t="shared" si="21"/>
        <v>30400</v>
      </c>
      <c r="J229" s="163">
        <f t="shared" si="17"/>
        <v>1</v>
      </c>
      <c r="K229" s="155">
        <f t="shared" si="18"/>
        <v>0</v>
      </c>
      <c r="L229" s="155">
        <f>IF(J229=1,SUM($J$6:J229),0)</f>
        <v>122</v>
      </c>
      <c r="M229" s="155">
        <f>IF(K229=1,SUM($K$6:K229),0)</f>
        <v>0</v>
      </c>
      <c r="N229" s="165">
        <f t="shared" si="19"/>
        <v>122</v>
      </c>
      <c r="O229" s="155">
        <f t="shared" si="20"/>
        <v>0</v>
      </c>
      <c r="P229" s="155">
        <f>IF(O229=1,SUM($O$6:O229),0)</f>
        <v>0</v>
      </c>
    </row>
    <row r="230" spans="1:16" ht="15" customHeight="1">
      <c r="A230" s="15"/>
      <c r="B230" s="194">
        <v>3</v>
      </c>
      <c r="C230" s="109" t="s">
        <v>1458</v>
      </c>
      <c r="D230" s="276" t="s">
        <v>44</v>
      </c>
      <c r="E230" s="277" t="s">
        <v>7</v>
      </c>
      <c r="F230" s="278">
        <v>48905</v>
      </c>
      <c r="G230" s="278">
        <v>54500</v>
      </c>
      <c r="H230" s="171"/>
      <c r="I230" s="88">
        <f t="shared" si="21"/>
        <v>54500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94">
        <v>4</v>
      </c>
      <c r="C231" s="109" t="s">
        <v>73</v>
      </c>
      <c r="D231" s="276" t="s">
        <v>44</v>
      </c>
      <c r="E231" s="277" t="s">
        <v>7</v>
      </c>
      <c r="F231" s="278">
        <v>3780</v>
      </c>
      <c r="G231" s="278">
        <v>4300</v>
      </c>
      <c r="H231" s="171"/>
      <c r="I231" s="88">
        <f t="shared" si="21"/>
        <v>4300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94">
        <v>5</v>
      </c>
      <c r="C232" s="109" t="s">
        <v>74</v>
      </c>
      <c r="D232" s="276" t="s">
        <v>44</v>
      </c>
      <c r="E232" s="277" t="s">
        <v>7</v>
      </c>
      <c r="F232" s="278">
        <v>5890</v>
      </c>
      <c r="G232" s="278">
        <v>6600</v>
      </c>
      <c r="H232" s="171"/>
      <c r="I232" s="88">
        <f t="shared" si="21"/>
        <v>6600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94">
        <v>6</v>
      </c>
      <c r="C233" s="109" t="s">
        <v>75</v>
      </c>
      <c r="D233" s="276" t="s">
        <v>45</v>
      </c>
      <c r="E233" s="277" t="s">
        <v>7</v>
      </c>
      <c r="F233" s="278">
        <v>8900</v>
      </c>
      <c r="G233" s="278">
        <v>8900</v>
      </c>
      <c r="H233" s="171"/>
      <c r="I233" s="88">
        <f t="shared" si="21"/>
        <v>8900</v>
      </c>
      <c r="J233" s="163">
        <f t="shared" si="17"/>
        <v>0</v>
      </c>
      <c r="K233" s="155">
        <f t="shared" si="18"/>
        <v>1</v>
      </c>
      <c r="L233" s="155">
        <f>IF(J233=1,SUM($J$6:J233),0)</f>
        <v>0</v>
      </c>
      <c r="M233" s="155">
        <f>IF(K233=1,SUM($K$6:K233),0)</f>
        <v>201227116.79893059</v>
      </c>
      <c r="N233" s="165">
        <f t="shared" si="19"/>
        <v>201227116.79893059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94">
        <v>7</v>
      </c>
      <c r="C234" s="109" t="s">
        <v>76</v>
      </c>
      <c r="D234" s="276" t="s">
        <v>45</v>
      </c>
      <c r="E234" s="277" t="s">
        <v>7</v>
      </c>
      <c r="F234" s="278">
        <v>10000</v>
      </c>
      <c r="G234" s="278">
        <v>10000</v>
      </c>
      <c r="H234" s="171"/>
      <c r="I234" s="88">
        <f t="shared" si="21"/>
        <v>10000</v>
      </c>
      <c r="J234" s="163">
        <f t="shared" si="17"/>
        <v>0</v>
      </c>
      <c r="K234" s="155">
        <f t="shared" si="18"/>
        <v>1</v>
      </c>
      <c r="L234" s="155">
        <f>IF(J234=1,SUM($J$6:J234),0)</f>
        <v>0</v>
      </c>
      <c r="M234" s="155">
        <f>IF(K234=1,SUM($K$6:K234),0)</f>
        <v>201227117.79893059</v>
      </c>
      <c r="N234" s="165">
        <f t="shared" si="19"/>
        <v>201227117.79893059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94">
        <v>8</v>
      </c>
      <c r="C235" s="109" t="s">
        <v>77</v>
      </c>
      <c r="D235" s="276" t="s">
        <v>44</v>
      </c>
      <c r="E235" s="277" t="s">
        <v>7</v>
      </c>
      <c r="F235" s="278">
        <v>12120</v>
      </c>
      <c r="G235" s="278">
        <v>13500</v>
      </c>
      <c r="H235" s="171"/>
      <c r="I235" s="88">
        <f t="shared" si="21"/>
        <v>13500</v>
      </c>
      <c r="J235" s="163">
        <f t="shared" si="17"/>
        <v>1</v>
      </c>
      <c r="K235" s="155">
        <f t="shared" si="18"/>
        <v>0</v>
      </c>
      <c r="L235" s="155">
        <f>IF(J235=1,SUM($J$6:J235),0)</f>
        <v>126</v>
      </c>
      <c r="M235" s="155">
        <f>IF(K235=1,SUM($K$6:K235),0)</f>
        <v>0</v>
      </c>
      <c r="N235" s="165">
        <f t="shared" si="19"/>
        <v>126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94">
        <v>9</v>
      </c>
      <c r="C236" s="109" t="s">
        <v>78</v>
      </c>
      <c r="D236" s="276" t="s">
        <v>45</v>
      </c>
      <c r="E236" s="277" t="s">
        <v>7</v>
      </c>
      <c r="F236" s="278">
        <v>23600</v>
      </c>
      <c r="G236" s="278">
        <v>23600</v>
      </c>
      <c r="H236" s="171"/>
      <c r="I236" s="88">
        <f t="shared" si="21"/>
        <v>23600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201227118.79893059</v>
      </c>
      <c r="N236" s="165">
        <f t="shared" si="19"/>
        <v>201227118.79893059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94">
        <v>10</v>
      </c>
      <c r="C237" s="109" t="s">
        <v>79</v>
      </c>
      <c r="D237" s="276" t="s">
        <v>44</v>
      </c>
      <c r="E237" s="277" t="s">
        <v>7</v>
      </c>
      <c r="F237" s="278">
        <v>290975</v>
      </c>
      <c r="G237" s="278">
        <v>290975</v>
      </c>
      <c r="H237" s="171"/>
      <c r="I237" s="88">
        <f t="shared" si="21"/>
        <v>290975</v>
      </c>
      <c r="J237" s="163">
        <f t="shared" si="17"/>
        <v>1</v>
      </c>
      <c r="K237" s="155">
        <f t="shared" si="18"/>
        <v>0</v>
      </c>
      <c r="L237" s="155">
        <f>IF(J237=1,SUM($J$6:J237),0)</f>
        <v>127</v>
      </c>
      <c r="M237" s="155">
        <f>IF(K237=1,SUM($K$6:K237),0)</f>
        <v>0</v>
      </c>
      <c r="N237" s="165">
        <f t="shared" si="19"/>
        <v>127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94">
        <v>11</v>
      </c>
      <c r="C238" s="109" t="s">
        <v>1459</v>
      </c>
      <c r="D238" s="276" t="s">
        <v>45</v>
      </c>
      <c r="E238" s="277" t="s">
        <v>7</v>
      </c>
      <c r="F238" s="278">
        <v>62800</v>
      </c>
      <c r="G238" s="278">
        <v>70000</v>
      </c>
      <c r="H238" s="171"/>
      <c r="I238" s="88">
        <f t="shared" si="21"/>
        <v>70000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201227119.79893059</v>
      </c>
      <c r="N238" s="165">
        <f t="shared" si="19"/>
        <v>201227119.79893059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94">
        <v>12</v>
      </c>
      <c r="C239" s="109" t="s">
        <v>567</v>
      </c>
      <c r="D239" s="276" t="s">
        <v>45</v>
      </c>
      <c r="E239" s="277" t="s">
        <v>7</v>
      </c>
      <c r="F239" s="278">
        <v>107300</v>
      </c>
      <c r="G239" s="278">
        <v>119500</v>
      </c>
      <c r="H239" s="171"/>
      <c r="I239" s="88">
        <f t="shared" si="21"/>
        <v>119500</v>
      </c>
      <c r="J239" s="163">
        <f t="shared" si="17"/>
        <v>0</v>
      </c>
      <c r="K239" s="155">
        <f t="shared" si="18"/>
        <v>1</v>
      </c>
      <c r="L239" s="155">
        <f>IF(J239=1,SUM($J$6:J239),0)</f>
        <v>0</v>
      </c>
      <c r="M239" s="155">
        <f>IF(K239=1,SUM($K$6:K239),0)</f>
        <v>201227120.79893059</v>
      </c>
      <c r="N239" s="165">
        <f t="shared" si="19"/>
        <v>201227120.79893059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94">
        <v>13</v>
      </c>
      <c r="C240" s="109" t="s">
        <v>568</v>
      </c>
      <c r="D240" s="276" t="s">
        <v>45</v>
      </c>
      <c r="E240" s="277" t="s">
        <v>7</v>
      </c>
      <c r="F240" s="278">
        <v>468300</v>
      </c>
      <c r="G240" s="278">
        <v>521600</v>
      </c>
      <c r="H240" s="171"/>
      <c r="I240" s="88">
        <f t="shared" si="21"/>
        <v>521600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94">
        <v>14</v>
      </c>
      <c r="C241" s="109" t="s">
        <v>569</v>
      </c>
      <c r="D241" s="276" t="s">
        <v>45</v>
      </c>
      <c r="E241" s="277" t="s">
        <v>7</v>
      </c>
      <c r="F241" s="278">
        <v>633500</v>
      </c>
      <c r="G241" s="278">
        <v>705700</v>
      </c>
      <c r="H241" s="171"/>
      <c r="I241" s="88">
        <f t="shared" si="21"/>
        <v>705700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94">
        <v>15</v>
      </c>
      <c r="C242" s="109" t="s">
        <v>570</v>
      </c>
      <c r="D242" s="276" t="s">
        <v>45</v>
      </c>
      <c r="E242" s="277" t="s">
        <v>7</v>
      </c>
      <c r="F242" s="278">
        <v>983500</v>
      </c>
      <c r="G242" s="278">
        <v>1095500</v>
      </c>
      <c r="H242" s="171"/>
      <c r="I242" s="88">
        <f t="shared" si="21"/>
        <v>1095500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94">
        <v>16</v>
      </c>
      <c r="C243" s="109" t="s">
        <v>80</v>
      </c>
      <c r="D243" s="276" t="s">
        <v>44</v>
      </c>
      <c r="E243" s="277" t="s">
        <v>7</v>
      </c>
      <c r="F243" s="278">
        <v>84991</v>
      </c>
      <c r="G243" s="278">
        <v>94700</v>
      </c>
      <c r="H243" s="171"/>
      <c r="I243" s="88">
        <f t="shared" si="21"/>
        <v>94700</v>
      </c>
      <c r="J243" s="163">
        <f t="shared" si="17"/>
        <v>1</v>
      </c>
      <c r="K243" s="155">
        <f t="shared" si="18"/>
        <v>0</v>
      </c>
      <c r="L243" s="155">
        <f>IF(J243=1,SUM($J$6:J243),0)</f>
        <v>128</v>
      </c>
      <c r="M243" s="155">
        <f>IF(K243=1,SUM($K$6:K243),0)</f>
        <v>0</v>
      </c>
      <c r="N243" s="165">
        <f t="shared" si="19"/>
        <v>128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94">
        <v>17</v>
      </c>
      <c r="C244" s="109" t="s">
        <v>81</v>
      </c>
      <c r="D244" s="276" t="s">
        <v>44</v>
      </c>
      <c r="E244" s="277" t="s">
        <v>7</v>
      </c>
      <c r="F244" s="278">
        <v>125850</v>
      </c>
      <c r="G244" s="278">
        <v>140200</v>
      </c>
      <c r="H244" s="171"/>
      <c r="I244" s="88">
        <f t="shared" si="21"/>
        <v>140200</v>
      </c>
      <c r="J244" s="163">
        <f t="shared" si="17"/>
        <v>1</v>
      </c>
      <c r="K244" s="155">
        <f t="shared" si="18"/>
        <v>0</v>
      </c>
      <c r="L244" s="155">
        <f>IF(J244=1,SUM($J$6:J244),0)</f>
        <v>129</v>
      </c>
      <c r="M244" s="155">
        <f>IF(K244=1,SUM($K$6:K244),0)</f>
        <v>0</v>
      </c>
      <c r="N244" s="165">
        <f t="shared" si="19"/>
        <v>129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94">
        <v>18</v>
      </c>
      <c r="C245" s="109" t="s">
        <v>82</v>
      </c>
      <c r="D245" s="276" t="s">
        <v>44</v>
      </c>
      <c r="E245" s="277" t="s">
        <v>7</v>
      </c>
      <c r="F245" s="278">
        <v>196270</v>
      </c>
      <c r="G245" s="278">
        <v>218600</v>
      </c>
      <c r="H245" s="171"/>
      <c r="I245" s="88">
        <f t="shared" si="21"/>
        <v>218600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94">
        <v>19</v>
      </c>
      <c r="C246" s="109" t="s">
        <v>83</v>
      </c>
      <c r="D246" s="276" t="s">
        <v>44</v>
      </c>
      <c r="E246" s="277" t="s">
        <v>7</v>
      </c>
      <c r="F246" s="278">
        <v>318390</v>
      </c>
      <c r="G246" s="278">
        <v>354700</v>
      </c>
      <c r="H246" s="171"/>
      <c r="I246" s="88">
        <f t="shared" si="21"/>
        <v>354700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94">
        <v>20</v>
      </c>
      <c r="C247" s="109" t="s">
        <v>571</v>
      </c>
      <c r="D247" s="276" t="s">
        <v>45</v>
      </c>
      <c r="E247" s="277" t="s">
        <v>7</v>
      </c>
      <c r="F247" s="278">
        <v>121560.8</v>
      </c>
      <c r="G247" s="278">
        <v>121560.8</v>
      </c>
      <c r="H247" s="171"/>
      <c r="I247" s="88">
        <f t="shared" si="21"/>
        <v>121560.8</v>
      </c>
      <c r="J247" s="163">
        <f t="shared" si="17"/>
        <v>0</v>
      </c>
      <c r="K247" s="155">
        <f t="shared" si="18"/>
        <v>1</v>
      </c>
      <c r="L247" s="155">
        <f>IF(J247=1,SUM($J$6:J247),0)</f>
        <v>0</v>
      </c>
      <c r="M247" s="155">
        <f>IF(K247=1,SUM($K$6:K247),0)</f>
        <v>201227124.79893059</v>
      </c>
      <c r="N247" s="165">
        <f t="shared" si="19"/>
        <v>201227124.79893059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94">
        <v>21</v>
      </c>
      <c r="C248" s="109" t="s">
        <v>572</v>
      </c>
      <c r="D248" s="276" t="s">
        <v>45</v>
      </c>
      <c r="E248" s="277" t="s">
        <v>7</v>
      </c>
      <c r="F248" s="278">
        <v>164883</v>
      </c>
      <c r="G248" s="278">
        <v>164883</v>
      </c>
      <c r="H248" s="171"/>
      <c r="I248" s="88">
        <f t="shared" si="21"/>
        <v>164883</v>
      </c>
      <c r="J248" s="163">
        <f t="shared" si="17"/>
        <v>0</v>
      </c>
      <c r="K248" s="155">
        <f t="shared" si="18"/>
        <v>1</v>
      </c>
      <c r="L248" s="155">
        <f>IF(J248=1,SUM($J$6:J248),0)</f>
        <v>0</v>
      </c>
      <c r="M248" s="155">
        <f>IF(K248=1,SUM($K$6:K248),0)</f>
        <v>201227125.79893059</v>
      </c>
      <c r="N248" s="165">
        <f t="shared" si="19"/>
        <v>201227125.79893059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94">
        <v>22</v>
      </c>
      <c r="C249" s="109" t="s">
        <v>573</v>
      </c>
      <c r="D249" s="276" t="s">
        <v>44</v>
      </c>
      <c r="E249" s="277" t="s">
        <v>7</v>
      </c>
      <c r="F249" s="278">
        <v>378330</v>
      </c>
      <c r="G249" s="278">
        <v>421400</v>
      </c>
      <c r="H249" s="171"/>
      <c r="I249" s="88">
        <f t="shared" si="21"/>
        <v>421400</v>
      </c>
      <c r="J249" s="163">
        <f t="shared" si="17"/>
        <v>1</v>
      </c>
      <c r="K249" s="155">
        <f t="shared" si="18"/>
        <v>0</v>
      </c>
      <c r="L249" s="155">
        <f>IF(J249=1,SUM($J$6:J249),0)</f>
        <v>132</v>
      </c>
      <c r="M249" s="155">
        <f>IF(K249=1,SUM($K$6:K249),0)</f>
        <v>0</v>
      </c>
      <c r="N249" s="165">
        <f t="shared" si="19"/>
        <v>132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94">
        <v>23</v>
      </c>
      <c r="C250" s="109" t="s">
        <v>574</v>
      </c>
      <c r="D250" s="276" t="s">
        <v>45</v>
      </c>
      <c r="E250" s="277" t="s">
        <v>7</v>
      </c>
      <c r="F250" s="278">
        <v>417044.06800000003</v>
      </c>
      <c r="G250" s="278">
        <v>417044.06800000003</v>
      </c>
      <c r="H250" s="171"/>
      <c r="I250" s="88">
        <f t="shared" si="21"/>
        <v>417044.06800000003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201227126.79893059</v>
      </c>
      <c r="N250" s="165">
        <f t="shared" si="19"/>
        <v>201227126.79893059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94">
        <v>24</v>
      </c>
      <c r="C251" s="109" t="s">
        <v>84</v>
      </c>
      <c r="D251" s="276" t="s">
        <v>45</v>
      </c>
      <c r="E251" s="277" t="s">
        <v>7</v>
      </c>
      <c r="F251" s="278">
        <v>82600</v>
      </c>
      <c r="G251" s="278">
        <v>82600</v>
      </c>
      <c r="H251" s="171"/>
      <c r="I251" s="88">
        <f t="shared" si="21"/>
        <v>82600</v>
      </c>
      <c r="J251" s="163">
        <f t="shared" si="17"/>
        <v>0</v>
      </c>
      <c r="K251" s="155">
        <f t="shared" si="18"/>
        <v>1</v>
      </c>
      <c r="L251" s="155">
        <f>IF(J251=1,SUM($J$6:J251),0)</f>
        <v>0</v>
      </c>
      <c r="M251" s="155">
        <f>IF(K251=1,SUM($K$6:K251),0)</f>
        <v>201227127.79893059</v>
      </c>
      <c r="N251" s="165">
        <f t="shared" si="19"/>
        <v>201227127.79893059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94">
        <v>25</v>
      </c>
      <c r="C252" s="109" t="s">
        <v>85</v>
      </c>
      <c r="D252" s="276" t="s">
        <v>45</v>
      </c>
      <c r="E252" s="277" t="s">
        <v>7</v>
      </c>
      <c r="F252" s="278">
        <v>116300</v>
      </c>
      <c r="G252" s="278">
        <v>116300</v>
      </c>
      <c r="H252" s="171"/>
      <c r="I252" s="88">
        <f t="shared" si="21"/>
        <v>116300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94">
        <v>26</v>
      </c>
      <c r="C253" s="109" t="s">
        <v>86</v>
      </c>
      <c r="D253" s="276" t="s">
        <v>45</v>
      </c>
      <c r="E253" s="277" t="s">
        <v>7</v>
      </c>
      <c r="F253" s="278">
        <v>139900</v>
      </c>
      <c r="G253" s="278">
        <v>139900</v>
      </c>
      <c r="H253" s="171"/>
      <c r="I253" s="88">
        <f t="shared" si="21"/>
        <v>139900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94">
        <v>27</v>
      </c>
      <c r="C254" s="109" t="s">
        <v>87</v>
      </c>
      <c r="D254" s="276" t="s">
        <v>45</v>
      </c>
      <c r="E254" s="277" t="s">
        <v>7</v>
      </c>
      <c r="F254" s="278">
        <v>154600</v>
      </c>
      <c r="G254" s="278">
        <v>154600</v>
      </c>
      <c r="H254" s="171"/>
      <c r="I254" s="88">
        <f t="shared" si="21"/>
        <v>154600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94">
        <v>28</v>
      </c>
      <c r="C255" s="109" t="s">
        <v>575</v>
      </c>
      <c r="D255" s="276" t="s">
        <v>45</v>
      </c>
      <c r="E255" s="277" t="s">
        <v>7</v>
      </c>
      <c r="F255" s="278">
        <v>103500</v>
      </c>
      <c r="G255" s="278">
        <v>103500</v>
      </c>
      <c r="H255" s="171"/>
      <c r="I255" s="88">
        <f t="shared" si="21"/>
        <v>103500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94">
        <v>29</v>
      </c>
      <c r="C256" s="109" t="s">
        <v>576</v>
      </c>
      <c r="D256" s="276" t="s">
        <v>45</v>
      </c>
      <c r="E256" s="277" t="s">
        <v>7</v>
      </c>
      <c r="F256" s="278">
        <v>106000</v>
      </c>
      <c r="G256" s="278">
        <v>106000</v>
      </c>
      <c r="H256" s="171"/>
      <c r="I256" s="88">
        <f t="shared" ref="I256:I321" si="22">IF($I$5=$G$4,G256,(IF($I$5=$F$4,F256,0)))</f>
        <v>106000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94">
        <v>30</v>
      </c>
      <c r="C257" s="109" t="s">
        <v>90</v>
      </c>
      <c r="D257" s="276" t="s">
        <v>45</v>
      </c>
      <c r="E257" s="277" t="s">
        <v>7</v>
      </c>
      <c r="F257" s="278">
        <v>135900</v>
      </c>
      <c r="G257" s="278">
        <v>135900</v>
      </c>
      <c r="H257" s="171"/>
      <c r="I257" s="88">
        <f t="shared" si="22"/>
        <v>135900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94">
        <v>31</v>
      </c>
      <c r="C258" s="109" t="s">
        <v>91</v>
      </c>
      <c r="D258" s="276" t="s">
        <v>45</v>
      </c>
      <c r="E258" s="277" t="s">
        <v>7</v>
      </c>
      <c r="F258" s="278">
        <v>160100</v>
      </c>
      <c r="G258" s="278">
        <v>160100</v>
      </c>
      <c r="H258" s="171"/>
      <c r="I258" s="88">
        <f t="shared" si="22"/>
        <v>160100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94">
        <v>32</v>
      </c>
      <c r="C259" s="109" t="s">
        <v>577</v>
      </c>
      <c r="D259" s="276" t="s">
        <v>44</v>
      </c>
      <c r="E259" s="277" t="s">
        <v>7</v>
      </c>
      <c r="F259" s="278">
        <v>362130</v>
      </c>
      <c r="G259" s="278">
        <v>403400</v>
      </c>
      <c r="H259" s="171"/>
      <c r="I259" s="88">
        <f t="shared" si="22"/>
        <v>403400</v>
      </c>
      <c r="J259" s="163">
        <f t="shared" si="17"/>
        <v>1</v>
      </c>
      <c r="K259" s="155">
        <f t="shared" si="18"/>
        <v>0</v>
      </c>
      <c r="L259" s="155">
        <f>IF(J259=1,SUM($J$6:J259),0)</f>
        <v>133</v>
      </c>
      <c r="M259" s="155">
        <f>IF(K259=1,SUM($K$6:K259),0)</f>
        <v>0</v>
      </c>
      <c r="N259" s="165">
        <f t="shared" si="19"/>
        <v>133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7"/>
      <c r="B260" s="194">
        <v>33</v>
      </c>
      <c r="C260" s="109" t="s">
        <v>88</v>
      </c>
      <c r="D260" s="276" t="s">
        <v>44</v>
      </c>
      <c r="E260" s="277" t="s">
        <v>7</v>
      </c>
      <c r="F260" s="278">
        <v>418580</v>
      </c>
      <c r="G260" s="278">
        <v>466300</v>
      </c>
      <c r="H260" s="171"/>
      <c r="I260" s="88">
        <f t="shared" si="22"/>
        <v>466300</v>
      </c>
      <c r="J260" s="163">
        <f t="shared" si="17"/>
        <v>1</v>
      </c>
      <c r="K260" s="155">
        <f t="shared" si="18"/>
        <v>0</v>
      </c>
      <c r="L260" s="155">
        <f>IF(J260=1,SUM($J$6:J260),0)</f>
        <v>134</v>
      </c>
      <c r="M260" s="155">
        <f>IF(K260=1,SUM($K$6:K260),0)</f>
        <v>0</v>
      </c>
      <c r="N260" s="165">
        <f t="shared" si="19"/>
        <v>134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94">
        <v>34</v>
      </c>
      <c r="C261" s="109" t="s">
        <v>89</v>
      </c>
      <c r="D261" s="276" t="s">
        <v>44</v>
      </c>
      <c r="E261" s="277" t="s">
        <v>7</v>
      </c>
      <c r="F261" s="278">
        <v>447280</v>
      </c>
      <c r="G261" s="278">
        <v>585500</v>
      </c>
      <c r="H261" s="171"/>
      <c r="I261" s="88">
        <f t="shared" si="22"/>
        <v>585500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5"/>
      <c r="B262" s="194">
        <v>35</v>
      </c>
      <c r="C262" s="109" t="s">
        <v>92</v>
      </c>
      <c r="D262" s="276" t="s">
        <v>45</v>
      </c>
      <c r="E262" s="277" t="s">
        <v>7</v>
      </c>
      <c r="F262" s="278">
        <v>3200</v>
      </c>
      <c r="G262" s="278">
        <v>3600</v>
      </c>
      <c r="H262" s="171"/>
      <c r="I262" s="88">
        <f t="shared" si="22"/>
        <v>3600</v>
      </c>
      <c r="J262" s="163">
        <f t="shared" si="17"/>
        <v>0</v>
      </c>
      <c r="K262" s="155">
        <f t="shared" si="18"/>
        <v>1</v>
      </c>
      <c r="L262" s="155">
        <f>IF(J262=1,SUM($J$6:J262),0)</f>
        <v>0</v>
      </c>
      <c r="M262" s="155">
        <f>IF(K262=1,SUM($K$6:K262),0)</f>
        <v>201227135.79893059</v>
      </c>
      <c r="N262" s="165">
        <f t="shared" si="19"/>
        <v>201227135.79893059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94">
        <v>36</v>
      </c>
      <c r="C263" s="109" t="s">
        <v>93</v>
      </c>
      <c r="D263" s="276" t="s">
        <v>45</v>
      </c>
      <c r="E263" s="277" t="s">
        <v>7</v>
      </c>
      <c r="F263" s="278">
        <v>4100</v>
      </c>
      <c r="G263" s="278">
        <v>4600</v>
      </c>
      <c r="H263" s="171"/>
      <c r="I263" s="88">
        <f t="shared" si="22"/>
        <v>4600</v>
      </c>
      <c r="J263" s="163">
        <f t="shared" si="17"/>
        <v>0</v>
      </c>
      <c r="K263" s="155">
        <f t="shared" si="18"/>
        <v>1</v>
      </c>
      <c r="L263" s="155">
        <f>IF(J263=1,SUM($J$6:J263),0)</f>
        <v>0</v>
      </c>
      <c r="M263" s="155">
        <f>IF(K263=1,SUM($K$6:K263),0)</f>
        <v>201227136.79893059</v>
      </c>
      <c r="N263" s="165">
        <f t="shared" si="19"/>
        <v>201227136.79893059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94">
        <v>37</v>
      </c>
      <c r="C264" s="109" t="s">
        <v>94</v>
      </c>
      <c r="D264" s="276" t="s">
        <v>45</v>
      </c>
      <c r="E264" s="277" t="s">
        <v>7</v>
      </c>
      <c r="F264" s="278">
        <v>6500</v>
      </c>
      <c r="G264" s="278">
        <v>7200</v>
      </c>
      <c r="H264" s="171"/>
      <c r="I264" s="88">
        <f t="shared" si="22"/>
        <v>7200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94">
        <v>38</v>
      </c>
      <c r="C265" s="109" t="s">
        <v>95</v>
      </c>
      <c r="D265" s="276" t="s">
        <v>45</v>
      </c>
      <c r="E265" s="277" t="s">
        <v>7</v>
      </c>
      <c r="F265" s="278">
        <v>11400</v>
      </c>
      <c r="G265" s="278">
        <v>12700</v>
      </c>
      <c r="H265" s="171"/>
      <c r="I265" s="88">
        <f t="shared" si="22"/>
        <v>12700</v>
      </c>
      <c r="J265" s="163">
        <f t="shared" ref="J265:J328" si="23">IF(D265="MDU-KD",1,0)</f>
        <v>0</v>
      </c>
      <c r="K265" s="155">
        <f t="shared" ref="K265:K328" si="24">IF(D265="HDW",1,0)</f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ref="N265:N328" si="25">IF(L265=0,M265,L265)</f>
        <v>201227138.79893059</v>
      </c>
      <c r="O265" s="155">
        <f t="shared" ref="O265:O328" si="26">IF(E265=0,0,IF(LEFT(C265,11)="Tiang Beton",1,0))</f>
        <v>0</v>
      </c>
      <c r="P265" s="155">
        <f>IF(O265=1,SUM($O$6:O265),0)</f>
        <v>0</v>
      </c>
    </row>
    <row r="266" spans="1:16" ht="15" customHeight="1">
      <c r="A266" s="15"/>
      <c r="B266" s="194">
        <v>39</v>
      </c>
      <c r="C266" s="109" t="s">
        <v>96</v>
      </c>
      <c r="D266" s="276" t="s">
        <v>45</v>
      </c>
      <c r="E266" s="277" t="s">
        <v>7</v>
      </c>
      <c r="F266" s="278">
        <v>16700</v>
      </c>
      <c r="G266" s="278">
        <v>31544.499999999996</v>
      </c>
      <c r="H266" s="171"/>
      <c r="I266" s="88">
        <f t="shared" si="22"/>
        <v>31544.499999999996</v>
      </c>
      <c r="J266" s="163">
        <f t="shared" si="23"/>
        <v>0</v>
      </c>
      <c r="K266" s="155">
        <f t="shared" si="24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25"/>
        <v>201227139.79893059</v>
      </c>
      <c r="O266" s="155">
        <f t="shared" si="26"/>
        <v>0</v>
      </c>
      <c r="P266" s="155">
        <f>IF(O266=1,SUM($O$6:O266),0)</f>
        <v>0</v>
      </c>
    </row>
    <row r="267" spans="1:16" ht="15" customHeight="1">
      <c r="A267" s="15"/>
      <c r="B267" s="194">
        <v>40</v>
      </c>
      <c r="C267" s="109" t="s">
        <v>97</v>
      </c>
      <c r="D267" s="276" t="s">
        <v>45</v>
      </c>
      <c r="E267" s="277" t="s">
        <v>7</v>
      </c>
      <c r="F267" s="278">
        <v>9600</v>
      </c>
      <c r="G267" s="278">
        <v>10700</v>
      </c>
      <c r="H267" s="171"/>
      <c r="I267" s="88">
        <f t="shared" si="22"/>
        <v>10700</v>
      </c>
      <c r="J267" s="163">
        <f t="shared" si="23"/>
        <v>0</v>
      </c>
      <c r="K267" s="155">
        <f t="shared" si="24"/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si="25"/>
        <v>201227140.79893059</v>
      </c>
      <c r="O267" s="155">
        <f t="shared" si="26"/>
        <v>0</v>
      </c>
      <c r="P267" s="155">
        <f>IF(O267=1,SUM($O$6:O267),0)</f>
        <v>0</v>
      </c>
    </row>
    <row r="268" spans="1:16" ht="15" customHeight="1">
      <c r="A268" s="15"/>
      <c r="B268" s="194">
        <v>41</v>
      </c>
      <c r="C268" s="109" t="s">
        <v>464</v>
      </c>
      <c r="D268" s="276" t="s">
        <v>45</v>
      </c>
      <c r="E268" s="277" t="s">
        <v>7</v>
      </c>
      <c r="F268" s="278">
        <v>11700</v>
      </c>
      <c r="G268" s="278">
        <v>13000</v>
      </c>
      <c r="H268" s="171"/>
      <c r="I268" s="88">
        <f t="shared" si="22"/>
        <v>13000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94">
        <v>42</v>
      </c>
      <c r="C269" s="109" t="s">
        <v>98</v>
      </c>
      <c r="D269" s="276" t="s">
        <v>45</v>
      </c>
      <c r="E269" s="277" t="s">
        <v>7</v>
      </c>
      <c r="F269" s="278">
        <v>13300</v>
      </c>
      <c r="G269" s="278">
        <v>14800</v>
      </c>
      <c r="H269" s="171"/>
      <c r="I269" s="88">
        <f t="shared" si="22"/>
        <v>14800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94">
        <v>43</v>
      </c>
      <c r="C270" s="109" t="s">
        <v>99</v>
      </c>
      <c r="D270" s="276" t="s">
        <v>45</v>
      </c>
      <c r="E270" s="277" t="s">
        <v>7</v>
      </c>
      <c r="F270" s="278">
        <v>17000</v>
      </c>
      <c r="G270" s="278">
        <v>18900</v>
      </c>
      <c r="H270" s="171"/>
      <c r="I270" s="88">
        <f t="shared" si="22"/>
        <v>18900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94">
        <v>44</v>
      </c>
      <c r="C271" s="109" t="s">
        <v>71</v>
      </c>
      <c r="D271" s="276" t="s">
        <v>44</v>
      </c>
      <c r="E271" s="277" t="s">
        <v>7</v>
      </c>
      <c r="F271" s="278">
        <v>297630</v>
      </c>
      <c r="G271" s="278">
        <v>331500</v>
      </c>
      <c r="H271" s="171"/>
      <c r="I271" s="88">
        <f t="shared" si="22"/>
        <v>331500</v>
      </c>
      <c r="J271" s="163">
        <f t="shared" si="23"/>
        <v>1</v>
      </c>
      <c r="K271" s="155">
        <f t="shared" si="24"/>
        <v>0</v>
      </c>
      <c r="L271" s="155">
        <f>IF(J271=1,SUM($J$6:J271),0)</f>
        <v>136</v>
      </c>
      <c r="M271" s="155">
        <f>IF(K271=1,SUM($K$6:K271),0)</f>
        <v>0</v>
      </c>
      <c r="N271" s="165">
        <f t="shared" si="25"/>
        <v>136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94">
        <v>45</v>
      </c>
      <c r="C272" s="109" t="s">
        <v>72</v>
      </c>
      <c r="D272" s="276" t="s">
        <v>44</v>
      </c>
      <c r="E272" s="277" t="s">
        <v>7</v>
      </c>
      <c r="F272" s="278">
        <v>361430</v>
      </c>
      <c r="G272" s="278">
        <v>402600</v>
      </c>
      <c r="H272" s="171"/>
      <c r="I272" s="88">
        <f t="shared" si="22"/>
        <v>402600</v>
      </c>
      <c r="J272" s="163">
        <f t="shared" si="23"/>
        <v>1</v>
      </c>
      <c r="K272" s="155">
        <f t="shared" si="24"/>
        <v>0</v>
      </c>
      <c r="L272" s="155">
        <f>IF(J272=1,SUM($J$6:J272),0)</f>
        <v>137</v>
      </c>
      <c r="M272" s="155">
        <f>IF(K272=1,SUM($K$6:K272),0)</f>
        <v>0</v>
      </c>
      <c r="N272" s="165">
        <f t="shared" si="25"/>
        <v>137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94"/>
      <c r="C273" s="109"/>
      <c r="D273" s="276" t="s">
        <v>48</v>
      </c>
      <c r="E273" s="277"/>
      <c r="F273" s="278"/>
      <c r="G273" s="278"/>
      <c r="H273" s="171"/>
      <c r="I273" s="88">
        <f t="shared" si="22"/>
        <v>0</v>
      </c>
      <c r="J273" s="163">
        <f t="shared" si="23"/>
        <v>0</v>
      </c>
      <c r="K273" s="155">
        <f t="shared" si="24"/>
        <v>0</v>
      </c>
      <c r="L273" s="155">
        <f>IF(J273=1,SUM($J$6:J273),0)</f>
        <v>0</v>
      </c>
      <c r="M273" s="155">
        <f>IF(K273=1,SUM($K$6:K273),0)</f>
        <v>0</v>
      </c>
      <c r="N273" s="165">
        <f t="shared" si="25"/>
        <v>0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94" t="s">
        <v>580</v>
      </c>
      <c r="C274" s="109" t="s">
        <v>579</v>
      </c>
      <c r="D274" s="276" t="s">
        <v>48</v>
      </c>
      <c r="E274" s="277"/>
      <c r="F274" s="278"/>
      <c r="G274" s="278"/>
      <c r="H274" s="171"/>
      <c r="I274" s="88">
        <f t="shared" si="22"/>
        <v>0</v>
      </c>
      <c r="J274" s="163">
        <f t="shared" si="23"/>
        <v>0</v>
      </c>
      <c r="K274" s="155">
        <f t="shared" si="24"/>
        <v>0</v>
      </c>
      <c r="L274" s="155">
        <f>IF(J274=1,SUM($J$6:J274),0)</f>
        <v>0</v>
      </c>
      <c r="M274" s="155">
        <f>IF(K274=1,SUM($K$6:K274),0)</f>
        <v>0</v>
      </c>
      <c r="N274" s="165">
        <f t="shared" si="25"/>
        <v>0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94">
        <v>1</v>
      </c>
      <c r="C275" s="109" t="s">
        <v>1562</v>
      </c>
      <c r="D275" s="276" t="s">
        <v>45</v>
      </c>
      <c r="E275" s="277" t="s">
        <v>8</v>
      </c>
      <c r="F275" s="278">
        <v>34700</v>
      </c>
      <c r="G275" s="278">
        <v>38700</v>
      </c>
      <c r="H275" s="171"/>
      <c r="I275" s="88">
        <f t="shared" si="22"/>
        <v>38700</v>
      </c>
      <c r="J275" s="163">
        <f t="shared" si="23"/>
        <v>0</v>
      </c>
      <c r="K275" s="155">
        <f t="shared" si="24"/>
        <v>1</v>
      </c>
      <c r="L275" s="155">
        <f>IF(J275=1,SUM($J$6:J275),0)</f>
        <v>0</v>
      </c>
      <c r="M275" s="155">
        <f>IF(K275=1,SUM($K$6:K275),0)</f>
        <v>201227144.79893059</v>
      </c>
      <c r="N275" s="165">
        <f t="shared" si="25"/>
        <v>201227144.79893059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94">
        <v>2</v>
      </c>
      <c r="C276" s="109" t="s">
        <v>1563</v>
      </c>
      <c r="D276" s="276" t="s">
        <v>45</v>
      </c>
      <c r="E276" s="277" t="s">
        <v>8</v>
      </c>
      <c r="F276" s="278">
        <v>40300</v>
      </c>
      <c r="G276" s="278">
        <v>44900</v>
      </c>
      <c r="H276" s="171"/>
      <c r="I276" s="88">
        <f t="shared" si="22"/>
        <v>44900</v>
      </c>
      <c r="J276" s="163">
        <f t="shared" si="23"/>
        <v>0</v>
      </c>
      <c r="K276" s="155">
        <f t="shared" si="24"/>
        <v>1</v>
      </c>
      <c r="L276" s="155">
        <f>IF(J276=1,SUM($J$6:J276),0)</f>
        <v>0</v>
      </c>
      <c r="M276" s="155">
        <f>IF(K276=1,SUM($K$6:K276),0)</f>
        <v>201227145.79893059</v>
      </c>
      <c r="N276" s="165">
        <f t="shared" si="25"/>
        <v>201227145.79893059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94">
        <v>3</v>
      </c>
      <c r="C277" s="109" t="s">
        <v>1564</v>
      </c>
      <c r="D277" s="276" t="s">
        <v>45</v>
      </c>
      <c r="E277" s="277" t="s">
        <v>8</v>
      </c>
      <c r="F277" s="278">
        <v>44000</v>
      </c>
      <c r="G277" s="278">
        <v>49000</v>
      </c>
      <c r="H277" s="171"/>
      <c r="I277" s="88">
        <f t="shared" si="22"/>
        <v>49000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94">
        <v>4</v>
      </c>
      <c r="C278" s="109" t="s">
        <v>1565</v>
      </c>
      <c r="D278" s="276" t="s">
        <v>45</v>
      </c>
      <c r="E278" s="277" t="s">
        <v>8</v>
      </c>
      <c r="F278" s="278">
        <v>57700</v>
      </c>
      <c r="G278" s="278">
        <v>64300</v>
      </c>
      <c r="H278" s="171"/>
      <c r="I278" s="88">
        <f t="shared" si="22"/>
        <v>64300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94">
        <v>5</v>
      </c>
      <c r="C279" s="109" t="s">
        <v>1566</v>
      </c>
      <c r="D279" s="276" t="s">
        <v>45</v>
      </c>
      <c r="E279" s="277" t="s">
        <v>8</v>
      </c>
      <c r="F279" s="278">
        <v>83000</v>
      </c>
      <c r="G279" s="278">
        <v>92500</v>
      </c>
      <c r="H279" s="171"/>
      <c r="I279" s="88">
        <f t="shared" si="22"/>
        <v>92500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94">
        <v>6</v>
      </c>
      <c r="C280" s="109" t="s">
        <v>1567</v>
      </c>
      <c r="D280" s="276" t="s">
        <v>45</v>
      </c>
      <c r="E280" s="277" t="s">
        <v>8</v>
      </c>
      <c r="F280" s="278">
        <v>90450</v>
      </c>
      <c r="G280" s="278">
        <v>100800</v>
      </c>
      <c r="H280" s="171"/>
      <c r="I280" s="88">
        <f t="shared" si="22"/>
        <v>100800</v>
      </c>
      <c r="J280" s="163">
        <f t="shared" si="23"/>
        <v>0</v>
      </c>
      <c r="K280" s="155">
        <f t="shared" si="24"/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si="25"/>
        <v>201227149.79893059</v>
      </c>
      <c r="O280" s="155">
        <f t="shared" si="26"/>
        <v>0</v>
      </c>
      <c r="P280" s="155">
        <f>IF(O280=1,SUM($O$6:O280),0)</f>
        <v>0</v>
      </c>
    </row>
    <row r="281" spans="1:16" ht="15" customHeight="1">
      <c r="A281" s="15"/>
      <c r="B281" s="194">
        <v>7</v>
      </c>
      <c r="C281" s="109" t="s">
        <v>1568</v>
      </c>
      <c r="D281" s="276" t="s">
        <v>45</v>
      </c>
      <c r="E281" s="277" t="s">
        <v>8</v>
      </c>
      <c r="F281" s="278">
        <v>106000</v>
      </c>
      <c r="G281" s="278">
        <v>118100</v>
      </c>
      <c r="H281" s="171"/>
      <c r="I281" s="88">
        <f t="shared" si="22"/>
        <v>118100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94">
        <v>8</v>
      </c>
      <c r="C282" s="109" t="s">
        <v>1569</v>
      </c>
      <c r="D282" s="276" t="s">
        <v>45</v>
      </c>
      <c r="E282" s="277" t="s">
        <v>8</v>
      </c>
      <c r="F282" s="278">
        <v>115650</v>
      </c>
      <c r="G282" s="278">
        <v>128800</v>
      </c>
      <c r="H282" s="171"/>
      <c r="I282" s="88">
        <f t="shared" si="22"/>
        <v>128800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94">
        <v>9</v>
      </c>
      <c r="C283" s="109" t="s">
        <v>1570</v>
      </c>
      <c r="D283" s="276" t="s">
        <v>45</v>
      </c>
      <c r="E283" s="277" t="s">
        <v>8</v>
      </c>
      <c r="F283" s="278">
        <v>159200</v>
      </c>
      <c r="G283" s="278">
        <v>177300</v>
      </c>
      <c r="H283" s="171"/>
      <c r="I283" s="88">
        <f>IF($I$5=$G$4,G283,(IF($I$5=$F$4,F283,0)))</f>
        <v>177300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94">
        <v>10</v>
      </c>
      <c r="C284" s="109" t="s">
        <v>1571</v>
      </c>
      <c r="D284" s="276" t="s">
        <v>45</v>
      </c>
      <c r="E284" s="277" t="s">
        <v>8</v>
      </c>
      <c r="F284" s="278">
        <v>49900</v>
      </c>
      <c r="G284" s="278">
        <v>55600</v>
      </c>
      <c r="H284" s="171"/>
      <c r="I284" s="88">
        <f t="shared" si="22"/>
        <v>55600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94">
        <v>11</v>
      </c>
      <c r="C285" s="109" t="s">
        <v>1572</v>
      </c>
      <c r="D285" s="276" t="s">
        <v>45</v>
      </c>
      <c r="E285" s="277" t="s">
        <v>8</v>
      </c>
      <c r="F285" s="278">
        <v>62200</v>
      </c>
      <c r="G285" s="278">
        <v>69300</v>
      </c>
      <c r="H285" s="171"/>
      <c r="I285" s="88">
        <f t="shared" si="22"/>
        <v>69300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94">
        <v>12</v>
      </c>
      <c r="C286" s="109" t="s">
        <v>1573</v>
      </c>
      <c r="D286" s="276" t="s">
        <v>45</v>
      </c>
      <c r="E286" s="277" t="s">
        <v>8</v>
      </c>
      <c r="F286" s="278">
        <v>65800</v>
      </c>
      <c r="G286" s="278">
        <v>73300</v>
      </c>
      <c r="H286" s="171"/>
      <c r="I286" s="88">
        <f t="shared" si="22"/>
        <v>73300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94">
        <v>13</v>
      </c>
      <c r="C287" s="109" t="s">
        <v>1574</v>
      </c>
      <c r="D287" s="276" t="s">
        <v>45</v>
      </c>
      <c r="E287" s="277" t="s">
        <v>8</v>
      </c>
      <c r="F287" s="278">
        <v>69100</v>
      </c>
      <c r="G287" s="278">
        <v>77000</v>
      </c>
      <c r="H287" s="171"/>
      <c r="I287" s="88">
        <f t="shared" si="22"/>
        <v>77000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94">
        <v>14</v>
      </c>
      <c r="C288" s="109" t="s">
        <v>1575</v>
      </c>
      <c r="D288" s="276" t="s">
        <v>45</v>
      </c>
      <c r="E288" s="277" t="s">
        <v>8</v>
      </c>
      <c r="F288" s="278">
        <v>87100</v>
      </c>
      <c r="G288" s="278">
        <v>97000</v>
      </c>
      <c r="H288" s="171"/>
      <c r="I288" s="88">
        <f t="shared" si="22"/>
        <v>97000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94">
        <v>15</v>
      </c>
      <c r="C289" s="109" t="s">
        <v>1576</v>
      </c>
      <c r="D289" s="276" t="s">
        <v>45</v>
      </c>
      <c r="E289" s="277" t="s">
        <v>8</v>
      </c>
      <c r="F289" s="278">
        <v>98500</v>
      </c>
      <c r="G289" s="278">
        <v>109700</v>
      </c>
      <c r="H289" s="171"/>
      <c r="I289" s="88">
        <f>IF($I$5=$G$4,G289,(IF($I$5=$F$4,F289,0)))</f>
        <v>109700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94">
        <v>16</v>
      </c>
      <c r="C290" s="109" t="s">
        <v>1577</v>
      </c>
      <c r="D290" s="276" t="s">
        <v>45</v>
      </c>
      <c r="E290" s="277" t="s">
        <v>8</v>
      </c>
      <c r="F290" s="278">
        <v>137700</v>
      </c>
      <c r="G290" s="278">
        <v>153400</v>
      </c>
      <c r="H290" s="171"/>
      <c r="I290" s="88">
        <f t="shared" si="22"/>
        <v>153400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94">
        <v>17</v>
      </c>
      <c r="C291" s="109" t="s">
        <v>1578</v>
      </c>
      <c r="D291" s="276" t="s">
        <v>45</v>
      </c>
      <c r="E291" s="277" t="s">
        <v>8</v>
      </c>
      <c r="F291" s="278">
        <v>124300</v>
      </c>
      <c r="G291" s="278">
        <v>138500</v>
      </c>
      <c r="H291" s="171"/>
      <c r="I291" s="88">
        <f t="shared" si="22"/>
        <v>138500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94">
        <v>18</v>
      </c>
      <c r="C292" s="109" t="s">
        <v>1579</v>
      </c>
      <c r="D292" s="276" t="s">
        <v>45</v>
      </c>
      <c r="E292" s="277" t="s">
        <v>8</v>
      </c>
      <c r="F292" s="278">
        <v>114000</v>
      </c>
      <c r="G292" s="278">
        <v>127000</v>
      </c>
      <c r="H292" s="171"/>
      <c r="I292" s="88">
        <f t="shared" si="22"/>
        <v>127000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94">
        <v>19</v>
      </c>
      <c r="C293" s="109" t="s">
        <v>1580</v>
      </c>
      <c r="D293" s="276" t="s">
        <v>45</v>
      </c>
      <c r="E293" s="277" t="s">
        <v>8</v>
      </c>
      <c r="F293" s="278">
        <v>146000</v>
      </c>
      <c r="G293" s="278">
        <v>162600</v>
      </c>
      <c r="H293" s="171"/>
      <c r="I293" s="88">
        <f t="shared" si="22"/>
        <v>162600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94">
        <v>20</v>
      </c>
      <c r="C294" s="109" t="s">
        <v>1581</v>
      </c>
      <c r="D294" s="276" t="s">
        <v>45</v>
      </c>
      <c r="E294" s="277" t="s">
        <v>8</v>
      </c>
      <c r="F294" s="278">
        <v>156000</v>
      </c>
      <c r="G294" s="278">
        <v>173800</v>
      </c>
      <c r="H294" s="171"/>
      <c r="I294" s="88">
        <f t="shared" si="22"/>
        <v>173800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94">
        <v>21</v>
      </c>
      <c r="C295" s="109" t="s">
        <v>1582</v>
      </c>
      <c r="D295" s="276" t="s">
        <v>45</v>
      </c>
      <c r="E295" s="277" t="s">
        <v>8</v>
      </c>
      <c r="F295" s="278">
        <v>17200</v>
      </c>
      <c r="G295" s="278">
        <v>19200</v>
      </c>
      <c r="H295" s="171"/>
      <c r="I295" s="88">
        <f t="shared" si="22"/>
        <v>19200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94">
        <v>22</v>
      </c>
      <c r="C296" s="109" t="s">
        <v>1583</v>
      </c>
      <c r="D296" s="276" t="s">
        <v>45</v>
      </c>
      <c r="E296" s="277" t="s">
        <v>8</v>
      </c>
      <c r="F296" s="278">
        <v>21900</v>
      </c>
      <c r="G296" s="278">
        <v>24400</v>
      </c>
      <c r="H296" s="171"/>
      <c r="I296" s="88">
        <f>IF($I$5=$G$4,G296,(IF($I$5=$F$4,F296,0)))</f>
        <v>24400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94">
        <v>23</v>
      </c>
      <c r="C297" s="109" t="s">
        <v>1584</v>
      </c>
      <c r="D297" s="276" t="s">
        <v>45</v>
      </c>
      <c r="E297" s="277" t="s">
        <v>8</v>
      </c>
      <c r="F297" s="278">
        <v>21900</v>
      </c>
      <c r="G297" s="278">
        <v>24400</v>
      </c>
      <c r="H297" s="171"/>
      <c r="I297" s="88">
        <f t="shared" si="22"/>
        <v>24400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94">
        <v>24</v>
      </c>
      <c r="C298" s="109" t="s">
        <v>1585</v>
      </c>
      <c r="D298" s="276" t="s">
        <v>45</v>
      </c>
      <c r="E298" s="277" t="s">
        <v>8</v>
      </c>
      <c r="F298" s="278">
        <v>23500</v>
      </c>
      <c r="G298" s="278">
        <v>26200</v>
      </c>
      <c r="H298" s="171"/>
      <c r="I298" s="88">
        <f t="shared" si="22"/>
        <v>26200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94">
        <v>25</v>
      </c>
      <c r="C299" s="109" t="s">
        <v>1586</v>
      </c>
      <c r="D299" s="276" t="s">
        <v>45</v>
      </c>
      <c r="E299" s="277" t="s">
        <v>8</v>
      </c>
      <c r="F299" s="278">
        <v>26100</v>
      </c>
      <c r="G299" s="278">
        <v>29100</v>
      </c>
      <c r="H299" s="171"/>
      <c r="I299" s="88">
        <f t="shared" si="22"/>
        <v>29100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94">
        <v>26</v>
      </c>
      <c r="C300" s="109" t="s">
        <v>1587</v>
      </c>
      <c r="D300" s="276" t="s">
        <v>45</v>
      </c>
      <c r="E300" s="277" t="s">
        <v>8</v>
      </c>
      <c r="F300" s="278">
        <v>35500</v>
      </c>
      <c r="G300" s="278">
        <v>39500</v>
      </c>
      <c r="H300" s="171"/>
      <c r="I300" s="88">
        <f t="shared" si="22"/>
        <v>39500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94">
        <v>27</v>
      </c>
      <c r="C301" s="109" t="s">
        <v>1588</v>
      </c>
      <c r="D301" s="276" t="s">
        <v>45</v>
      </c>
      <c r="E301" s="277" t="s">
        <v>8</v>
      </c>
      <c r="F301" s="278">
        <v>46200</v>
      </c>
      <c r="G301" s="278">
        <v>51500</v>
      </c>
      <c r="H301" s="171"/>
      <c r="I301" s="88">
        <f t="shared" si="22"/>
        <v>51500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94">
        <v>28</v>
      </c>
      <c r="C302" s="109" t="s">
        <v>1589</v>
      </c>
      <c r="D302" s="276" t="s">
        <v>45</v>
      </c>
      <c r="E302" s="277" t="s">
        <v>8</v>
      </c>
      <c r="F302" s="278">
        <v>68700</v>
      </c>
      <c r="G302" s="278">
        <v>76500</v>
      </c>
      <c r="H302" s="171"/>
      <c r="I302" s="88">
        <f t="shared" si="22"/>
        <v>76500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94">
        <v>29</v>
      </c>
      <c r="C303" s="109" t="s">
        <v>1590</v>
      </c>
      <c r="D303" s="276" t="s">
        <v>45</v>
      </c>
      <c r="E303" s="277" t="s">
        <v>8</v>
      </c>
      <c r="F303" s="278">
        <v>76800</v>
      </c>
      <c r="G303" s="278">
        <v>85500</v>
      </c>
      <c r="H303" s="171"/>
      <c r="I303" s="88">
        <f>IF($I$5=$G$4,G303,(IF($I$5=$F$4,F303,0)))</f>
        <v>85500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94">
        <v>30</v>
      </c>
      <c r="C304" s="109" t="s">
        <v>1591</v>
      </c>
      <c r="D304" s="276" t="s">
        <v>45</v>
      </c>
      <c r="E304" s="277" t="s">
        <v>8</v>
      </c>
      <c r="F304" s="278">
        <v>23000</v>
      </c>
      <c r="G304" s="278">
        <v>25600</v>
      </c>
      <c r="H304" s="171"/>
      <c r="I304" s="88">
        <f t="shared" si="22"/>
        <v>25600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94">
        <v>31</v>
      </c>
      <c r="C305" s="109" t="s">
        <v>1592</v>
      </c>
      <c r="D305" s="276" t="s">
        <v>45</v>
      </c>
      <c r="E305" s="277" t="s">
        <v>8</v>
      </c>
      <c r="F305" s="278">
        <v>25700</v>
      </c>
      <c r="G305" s="278">
        <v>28600</v>
      </c>
      <c r="H305" s="171"/>
      <c r="I305" s="88">
        <f t="shared" si="22"/>
        <v>28600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94">
        <v>32</v>
      </c>
      <c r="C306" s="109" t="s">
        <v>1593</v>
      </c>
      <c r="D306" s="276" t="s">
        <v>45</v>
      </c>
      <c r="E306" s="277" t="s">
        <v>8</v>
      </c>
      <c r="F306" s="278">
        <v>38100</v>
      </c>
      <c r="G306" s="278">
        <v>42400</v>
      </c>
      <c r="H306" s="171"/>
      <c r="I306" s="88">
        <f t="shared" si="22"/>
        <v>42400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94">
        <v>33</v>
      </c>
      <c r="C307" s="109" t="s">
        <v>1594</v>
      </c>
      <c r="D307" s="276" t="s">
        <v>45</v>
      </c>
      <c r="E307" s="277" t="s">
        <v>8</v>
      </c>
      <c r="F307" s="278">
        <v>48000</v>
      </c>
      <c r="G307" s="278">
        <v>53500</v>
      </c>
      <c r="H307" s="171"/>
      <c r="I307" s="88">
        <f t="shared" si="22"/>
        <v>53500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94">
        <v>34</v>
      </c>
      <c r="C308" s="109" t="s">
        <v>1595</v>
      </c>
      <c r="D308" s="276" t="s">
        <v>45</v>
      </c>
      <c r="E308" s="277" t="s">
        <v>8</v>
      </c>
      <c r="F308" s="278">
        <v>60000</v>
      </c>
      <c r="G308" s="278">
        <v>66800</v>
      </c>
      <c r="H308" s="171"/>
      <c r="I308" s="88">
        <f t="shared" si="22"/>
        <v>66800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94">
        <v>35</v>
      </c>
      <c r="C309" s="109" t="s">
        <v>1596</v>
      </c>
      <c r="D309" s="276" t="s">
        <v>45</v>
      </c>
      <c r="E309" s="277" t="s">
        <v>8</v>
      </c>
      <c r="F309" s="278">
        <v>79000</v>
      </c>
      <c r="G309" s="278">
        <v>88000</v>
      </c>
      <c r="H309" s="171"/>
      <c r="I309" s="88">
        <f t="shared" si="22"/>
        <v>88000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94">
        <v>36</v>
      </c>
      <c r="C310" s="109" t="s">
        <v>1597</v>
      </c>
      <c r="D310" s="276" t="s">
        <v>45</v>
      </c>
      <c r="E310" s="277" t="s">
        <v>8</v>
      </c>
      <c r="F310" s="278">
        <v>99600</v>
      </c>
      <c r="G310" s="278">
        <v>110900</v>
      </c>
      <c r="H310" s="171"/>
      <c r="I310" s="88">
        <f t="shared" si="22"/>
        <v>110900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94">
        <v>37</v>
      </c>
      <c r="C311" s="109" t="s">
        <v>1598</v>
      </c>
      <c r="D311" s="276" t="s">
        <v>45</v>
      </c>
      <c r="E311" s="277" t="s">
        <v>8</v>
      </c>
      <c r="F311" s="278">
        <v>170800</v>
      </c>
      <c r="G311" s="278">
        <v>190300</v>
      </c>
      <c r="H311" s="171"/>
      <c r="I311" s="88">
        <f t="shared" si="22"/>
        <v>190300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94">
        <v>38</v>
      </c>
      <c r="C312" s="109" t="s">
        <v>1460</v>
      </c>
      <c r="D312" s="276" t="s">
        <v>45</v>
      </c>
      <c r="E312" s="277" t="s">
        <v>8</v>
      </c>
      <c r="F312" s="278">
        <v>197400</v>
      </c>
      <c r="G312" s="278">
        <v>219900</v>
      </c>
      <c r="H312" s="171"/>
      <c r="I312" s="88">
        <f t="shared" si="22"/>
        <v>219900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94">
        <v>39</v>
      </c>
      <c r="C313" s="109" t="s">
        <v>1461</v>
      </c>
      <c r="D313" s="276" t="s">
        <v>45</v>
      </c>
      <c r="E313" s="277" t="s">
        <v>8</v>
      </c>
      <c r="F313" s="278">
        <v>158100</v>
      </c>
      <c r="G313" s="278">
        <v>176100</v>
      </c>
      <c r="H313" s="171"/>
      <c r="I313" s="88">
        <f t="shared" si="22"/>
        <v>176100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94"/>
      <c r="C314" s="109" t="s">
        <v>48</v>
      </c>
      <c r="D314" s="276" t="s">
        <v>48</v>
      </c>
      <c r="E314" s="277"/>
      <c r="F314" s="278"/>
      <c r="G314" s="278"/>
      <c r="H314" s="171"/>
      <c r="I314" s="88">
        <f t="shared" si="22"/>
        <v>0</v>
      </c>
      <c r="J314" s="163">
        <f t="shared" si="23"/>
        <v>0</v>
      </c>
      <c r="K314" s="155">
        <f t="shared" si="24"/>
        <v>0</v>
      </c>
      <c r="L314" s="155">
        <f>IF(J314=1,SUM($J$6:J314),0)</f>
        <v>0</v>
      </c>
      <c r="M314" s="155">
        <f>IF(K314=1,SUM($K$6:K314),0)</f>
        <v>0</v>
      </c>
      <c r="N314" s="165">
        <f t="shared" si="25"/>
        <v>0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94" t="s">
        <v>583</v>
      </c>
      <c r="C315" s="109" t="s">
        <v>584</v>
      </c>
      <c r="D315" s="276" t="s">
        <v>48</v>
      </c>
      <c r="E315" s="277"/>
      <c r="F315" s="278"/>
      <c r="G315" s="278"/>
      <c r="H315" s="171"/>
      <c r="I315" s="88">
        <f t="shared" si="22"/>
        <v>0</v>
      </c>
      <c r="J315" s="163">
        <f t="shared" si="23"/>
        <v>0</v>
      </c>
      <c r="K315" s="155">
        <f t="shared" si="24"/>
        <v>0</v>
      </c>
      <c r="L315" s="155">
        <f>IF(J315=1,SUM($J$6:J315),0)</f>
        <v>0</v>
      </c>
      <c r="M315" s="155">
        <f>IF(K315=1,SUM($K$6:K315),0)</f>
        <v>0</v>
      </c>
      <c r="N315" s="165">
        <f t="shared" si="25"/>
        <v>0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74">
        <v>1</v>
      </c>
      <c r="C316" s="109" t="s">
        <v>111</v>
      </c>
      <c r="D316" s="276" t="s">
        <v>45</v>
      </c>
      <c r="E316" s="277" t="s">
        <v>112</v>
      </c>
      <c r="F316" s="278">
        <v>125000</v>
      </c>
      <c r="G316" s="278">
        <v>125000</v>
      </c>
      <c r="H316" s="171"/>
      <c r="I316" s="88">
        <f t="shared" si="22"/>
        <v>125000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201227183.79893059</v>
      </c>
      <c r="N316" s="165">
        <f t="shared" si="25"/>
        <v>201227183.79893059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74">
        <v>2</v>
      </c>
      <c r="C317" s="109" t="s">
        <v>113</v>
      </c>
      <c r="D317" s="276" t="s">
        <v>45</v>
      </c>
      <c r="E317" s="277" t="s">
        <v>114</v>
      </c>
      <c r="F317" s="278">
        <v>74000</v>
      </c>
      <c r="G317" s="278">
        <v>74000</v>
      </c>
      <c r="H317" s="171"/>
      <c r="I317" s="88">
        <f t="shared" si="22"/>
        <v>74000</v>
      </c>
      <c r="J317" s="163">
        <f t="shared" si="23"/>
        <v>0</v>
      </c>
      <c r="K317" s="155">
        <f t="shared" si="24"/>
        <v>1</v>
      </c>
      <c r="L317" s="155">
        <f>IF(J317=1,SUM($J$6:J317),0)</f>
        <v>0</v>
      </c>
      <c r="M317" s="155">
        <f>IF(K317=1,SUM($K$6:K317),0)</f>
        <v>201227184.79893059</v>
      </c>
      <c r="N317" s="165">
        <f t="shared" si="25"/>
        <v>201227184.79893059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74">
        <v>3</v>
      </c>
      <c r="C318" s="109" t="s">
        <v>1155</v>
      </c>
      <c r="D318" s="276" t="s">
        <v>45</v>
      </c>
      <c r="E318" s="277" t="s">
        <v>8</v>
      </c>
      <c r="F318" s="278">
        <v>4500</v>
      </c>
      <c r="G318" s="278">
        <v>4500</v>
      </c>
      <c r="H318" s="171"/>
      <c r="I318" s="88">
        <f t="shared" si="22"/>
        <v>4500</v>
      </c>
      <c r="J318" s="163">
        <f t="shared" si="23"/>
        <v>0</v>
      </c>
      <c r="K318" s="155">
        <f t="shared" si="24"/>
        <v>1</v>
      </c>
      <c r="L318" s="155">
        <f>IF(J318=1,SUM($J$6:J318),0)</f>
        <v>0</v>
      </c>
      <c r="M318" s="155">
        <f>IF(K318=1,SUM($K$6:K318),0)</f>
        <v>201227185.79893059</v>
      </c>
      <c r="N318" s="165">
        <f t="shared" si="25"/>
        <v>201227185.79893059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4</v>
      </c>
      <c r="C319" s="109" t="s">
        <v>1153</v>
      </c>
      <c r="D319" s="276" t="s">
        <v>45</v>
      </c>
      <c r="E319" s="277" t="s">
        <v>24</v>
      </c>
      <c r="F319" s="278">
        <v>3888</v>
      </c>
      <c r="G319" s="278">
        <v>3888</v>
      </c>
      <c r="H319" s="171"/>
      <c r="I319" s="88">
        <f t="shared" si="22"/>
        <v>3888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5</v>
      </c>
      <c r="C320" s="109" t="s">
        <v>1154</v>
      </c>
      <c r="D320" s="276" t="s">
        <v>45</v>
      </c>
      <c r="E320" s="277" t="s">
        <v>24</v>
      </c>
      <c r="F320" s="278">
        <v>2900</v>
      </c>
      <c r="G320" s="278">
        <v>2900</v>
      </c>
      <c r="H320" s="171"/>
      <c r="I320" s="88">
        <f t="shared" si="22"/>
        <v>2900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6</v>
      </c>
      <c r="C321" s="109" t="s">
        <v>115</v>
      </c>
      <c r="D321" s="276" t="s">
        <v>45</v>
      </c>
      <c r="E321" s="277" t="s">
        <v>24</v>
      </c>
      <c r="F321" s="278">
        <v>11500</v>
      </c>
      <c r="G321" s="278">
        <v>11500</v>
      </c>
      <c r="H321" s="171"/>
      <c r="I321" s="88">
        <f t="shared" si="22"/>
        <v>11500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7</v>
      </c>
      <c r="C322" s="109" t="s">
        <v>116</v>
      </c>
      <c r="D322" s="276" t="s">
        <v>45</v>
      </c>
      <c r="E322" s="277" t="s">
        <v>24</v>
      </c>
      <c r="F322" s="278">
        <v>6100</v>
      </c>
      <c r="G322" s="278">
        <v>6100</v>
      </c>
      <c r="H322" s="171"/>
      <c r="I322" s="88">
        <f t="shared" ref="I322:I386" si="27">IF($I$5=$G$4,G322,(IF($I$5=$F$4,F322,0)))</f>
        <v>6100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8</v>
      </c>
      <c r="C323" s="109" t="s">
        <v>117</v>
      </c>
      <c r="D323" s="276" t="s">
        <v>45</v>
      </c>
      <c r="E323" s="277" t="s">
        <v>8</v>
      </c>
      <c r="F323" s="278">
        <v>58600</v>
      </c>
      <c r="G323" s="278">
        <v>58600</v>
      </c>
      <c r="H323" s="171"/>
      <c r="I323" s="88">
        <f t="shared" si="27"/>
        <v>58600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9</v>
      </c>
      <c r="C324" s="109" t="s">
        <v>585</v>
      </c>
      <c r="D324" s="276" t="s">
        <v>45</v>
      </c>
      <c r="E324" s="277" t="s">
        <v>24</v>
      </c>
      <c r="F324" s="278">
        <v>15400</v>
      </c>
      <c r="G324" s="278">
        <v>15400</v>
      </c>
      <c r="H324" s="171"/>
      <c r="I324" s="88">
        <f t="shared" si="27"/>
        <v>15400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10</v>
      </c>
      <c r="C325" s="109" t="s">
        <v>118</v>
      </c>
      <c r="D325" s="276" t="s">
        <v>45</v>
      </c>
      <c r="E325" s="277" t="s">
        <v>24</v>
      </c>
      <c r="F325" s="278">
        <v>5300</v>
      </c>
      <c r="G325" s="278">
        <v>5300</v>
      </c>
      <c r="H325" s="171"/>
      <c r="I325" s="88">
        <f t="shared" si="27"/>
        <v>5300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11</v>
      </c>
      <c r="C326" s="109" t="s">
        <v>119</v>
      </c>
      <c r="D326" s="276" t="s">
        <v>45</v>
      </c>
      <c r="E326" s="277" t="s">
        <v>24</v>
      </c>
      <c r="F326" s="278">
        <v>8900</v>
      </c>
      <c r="G326" s="278">
        <v>8900</v>
      </c>
      <c r="H326" s="171"/>
      <c r="I326" s="88">
        <f t="shared" si="27"/>
        <v>8900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12</v>
      </c>
      <c r="C327" s="109" t="s">
        <v>120</v>
      </c>
      <c r="D327" s="276" t="s">
        <v>45</v>
      </c>
      <c r="E327" s="277" t="s">
        <v>24</v>
      </c>
      <c r="F327" s="278">
        <v>15800</v>
      </c>
      <c r="G327" s="278">
        <v>15800</v>
      </c>
      <c r="H327" s="171"/>
      <c r="I327" s="88">
        <f t="shared" si="27"/>
        <v>15800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13</v>
      </c>
      <c r="C328" s="109" t="s">
        <v>121</v>
      </c>
      <c r="D328" s="276" t="s">
        <v>45</v>
      </c>
      <c r="E328" s="277" t="s">
        <v>24</v>
      </c>
      <c r="F328" s="278">
        <v>13800</v>
      </c>
      <c r="G328" s="278">
        <v>13800</v>
      </c>
      <c r="H328" s="171"/>
      <c r="I328" s="88">
        <f t="shared" si="27"/>
        <v>13800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14</v>
      </c>
      <c r="C329" s="109" t="s">
        <v>1462</v>
      </c>
      <c r="D329" s="276" t="s">
        <v>45</v>
      </c>
      <c r="E329" s="277" t="s">
        <v>24</v>
      </c>
      <c r="F329" s="278">
        <v>18080</v>
      </c>
      <c r="G329" s="278">
        <v>18100</v>
      </c>
      <c r="H329" s="171"/>
      <c r="I329" s="88">
        <f t="shared" si="27"/>
        <v>18100</v>
      </c>
      <c r="J329" s="163">
        <f t="shared" ref="J329:J392" si="28">IF(D329="MDU-KD",1,0)</f>
        <v>0</v>
      </c>
      <c r="K329" s="155">
        <f t="shared" ref="K329:K392" si="29">IF(D329="HDW",1,0)</f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ref="N329:N392" si="30">IF(L329=0,M329,L329)</f>
        <v>201227196.79893059</v>
      </c>
      <c r="O329" s="155">
        <f t="shared" ref="O329:O392" si="31">IF(E329=0,0,IF(LEFT(C329,11)="Tiang Beton",1,0))</f>
        <v>0</v>
      </c>
      <c r="P329" s="155">
        <f>IF(O329=1,SUM($O$6:O329),0)</f>
        <v>0</v>
      </c>
    </row>
    <row r="330" spans="1:16" ht="15" customHeight="1">
      <c r="A330" s="15"/>
      <c r="B330" s="174">
        <v>15</v>
      </c>
      <c r="C330" s="109" t="s">
        <v>1463</v>
      </c>
      <c r="D330" s="276" t="s">
        <v>45</v>
      </c>
      <c r="E330" s="277" t="s">
        <v>24</v>
      </c>
      <c r="F330" s="278">
        <v>19700</v>
      </c>
      <c r="G330" s="278">
        <v>19800</v>
      </c>
      <c r="H330" s="171"/>
      <c r="I330" s="88">
        <f t="shared" si="27"/>
        <v>19800</v>
      </c>
      <c r="J330" s="163">
        <f t="shared" si="28"/>
        <v>0</v>
      </c>
      <c r="K330" s="155">
        <f t="shared" si="29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0"/>
        <v>201227197.79893059</v>
      </c>
      <c r="O330" s="155">
        <f t="shared" si="31"/>
        <v>0</v>
      </c>
      <c r="P330" s="155">
        <f>IF(O330=1,SUM($O$6:O330),0)</f>
        <v>0</v>
      </c>
    </row>
    <row r="331" spans="1:16" ht="15" customHeight="1">
      <c r="A331" s="15"/>
      <c r="B331" s="174">
        <v>16</v>
      </c>
      <c r="C331" s="109" t="s">
        <v>1464</v>
      </c>
      <c r="D331" s="276" t="s">
        <v>45</v>
      </c>
      <c r="E331" s="277" t="s">
        <v>24</v>
      </c>
      <c r="F331" s="278">
        <v>23000</v>
      </c>
      <c r="G331" s="278">
        <v>23100</v>
      </c>
      <c r="H331" s="171"/>
      <c r="I331" s="88">
        <f t="shared" si="27"/>
        <v>23100</v>
      </c>
      <c r="J331" s="163">
        <f t="shared" si="28"/>
        <v>0</v>
      </c>
      <c r="K331" s="155">
        <f t="shared" si="29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0"/>
        <v>201227198.79893059</v>
      </c>
      <c r="O331" s="155">
        <f t="shared" si="31"/>
        <v>0</v>
      </c>
      <c r="P331" s="155">
        <f>IF(O331=1,SUM($O$6:O331),0)</f>
        <v>0</v>
      </c>
    </row>
    <row r="332" spans="1:16" ht="15" customHeight="1">
      <c r="A332" s="15"/>
      <c r="B332" s="174">
        <v>17</v>
      </c>
      <c r="C332" s="109" t="s">
        <v>1465</v>
      </c>
      <c r="D332" s="276" t="s">
        <v>45</v>
      </c>
      <c r="E332" s="277" t="s">
        <v>24</v>
      </c>
      <c r="F332" s="278">
        <v>38400</v>
      </c>
      <c r="G332" s="278">
        <v>38500</v>
      </c>
      <c r="H332" s="171"/>
      <c r="I332" s="88">
        <f t="shared" si="27"/>
        <v>38500</v>
      </c>
      <c r="J332" s="163">
        <f t="shared" si="28"/>
        <v>0</v>
      </c>
      <c r="K332" s="155">
        <f t="shared" si="29"/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si="30"/>
        <v>201227199.79893059</v>
      </c>
      <c r="O332" s="155">
        <f t="shared" si="31"/>
        <v>0</v>
      </c>
      <c r="P332" s="155">
        <f>IF(O332=1,SUM($O$6:O332),0)</f>
        <v>0</v>
      </c>
    </row>
    <row r="333" spans="1:16" ht="15" customHeight="1">
      <c r="A333" s="15"/>
      <c r="B333" s="174">
        <v>18</v>
      </c>
      <c r="C333" s="109" t="s">
        <v>122</v>
      </c>
      <c r="D333" s="276" t="s">
        <v>45</v>
      </c>
      <c r="E333" s="277" t="s">
        <v>24</v>
      </c>
      <c r="F333" s="278">
        <v>22900</v>
      </c>
      <c r="G333" s="278">
        <v>22900</v>
      </c>
      <c r="H333" s="171"/>
      <c r="I333" s="88">
        <f t="shared" si="27"/>
        <v>22900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19</v>
      </c>
      <c r="C334" s="109" t="s">
        <v>123</v>
      </c>
      <c r="D334" s="276" t="s">
        <v>45</v>
      </c>
      <c r="E334" s="277" t="s">
        <v>24</v>
      </c>
      <c r="F334" s="278">
        <v>25000</v>
      </c>
      <c r="G334" s="278">
        <v>25000</v>
      </c>
      <c r="H334" s="171"/>
      <c r="I334" s="88">
        <f t="shared" si="27"/>
        <v>25000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20"/>
      <c r="B335" s="174">
        <v>20</v>
      </c>
      <c r="C335" s="109" t="s">
        <v>124</v>
      </c>
      <c r="D335" s="276" t="s">
        <v>45</v>
      </c>
      <c r="E335" s="277" t="s">
        <v>24</v>
      </c>
      <c r="F335" s="278">
        <v>25000</v>
      </c>
      <c r="G335" s="278">
        <v>25000</v>
      </c>
      <c r="H335" s="171"/>
      <c r="I335" s="88">
        <f t="shared" si="27"/>
        <v>25000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21</v>
      </c>
      <c r="C336" s="109" t="s">
        <v>126</v>
      </c>
      <c r="D336" s="276" t="s">
        <v>45</v>
      </c>
      <c r="E336" s="277" t="s">
        <v>24</v>
      </c>
      <c r="F336" s="278">
        <v>18400</v>
      </c>
      <c r="G336" s="278">
        <v>18400</v>
      </c>
      <c r="H336" s="171"/>
      <c r="I336" s="88">
        <f t="shared" si="27"/>
        <v>18400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22</v>
      </c>
      <c r="C337" s="109" t="s">
        <v>125</v>
      </c>
      <c r="D337" s="276" t="s">
        <v>45</v>
      </c>
      <c r="E337" s="277" t="s">
        <v>24</v>
      </c>
      <c r="F337" s="278">
        <v>18400</v>
      </c>
      <c r="G337" s="278">
        <v>18400</v>
      </c>
      <c r="H337" s="171"/>
      <c r="I337" s="88">
        <f t="shared" si="27"/>
        <v>18400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15"/>
      <c r="B338" s="174">
        <v>23</v>
      </c>
      <c r="C338" s="109" t="s">
        <v>127</v>
      </c>
      <c r="D338" s="276" t="s">
        <v>45</v>
      </c>
      <c r="E338" s="277" t="s">
        <v>24</v>
      </c>
      <c r="F338" s="278">
        <v>18400</v>
      </c>
      <c r="G338" s="278">
        <v>18400</v>
      </c>
      <c r="H338" s="171"/>
      <c r="I338" s="88">
        <f t="shared" si="27"/>
        <v>18400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7"/>
      <c r="B339" s="174">
        <v>24</v>
      </c>
      <c r="C339" s="109" t="s">
        <v>128</v>
      </c>
      <c r="D339" s="276" t="s">
        <v>45</v>
      </c>
      <c r="E339" s="277" t="s">
        <v>24</v>
      </c>
      <c r="F339" s="278">
        <v>61300</v>
      </c>
      <c r="G339" s="278">
        <v>61300</v>
      </c>
      <c r="H339" s="171"/>
      <c r="I339" s="88">
        <f t="shared" si="27"/>
        <v>61300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25</v>
      </c>
      <c r="C340" s="109" t="s">
        <v>465</v>
      </c>
      <c r="D340" s="276" t="s">
        <v>45</v>
      </c>
      <c r="E340" s="277" t="s">
        <v>24</v>
      </c>
      <c r="F340" s="278">
        <v>61300</v>
      </c>
      <c r="G340" s="278">
        <v>61300</v>
      </c>
      <c r="H340" s="171"/>
      <c r="I340" s="88">
        <f t="shared" si="27"/>
        <v>61300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26</v>
      </c>
      <c r="C341" s="109" t="s">
        <v>129</v>
      </c>
      <c r="D341" s="276" t="s">
        <v>45</v>
      </c>
      <c r="E341" s="277" t="s">
        <v>24</v>
      </c>
      <c r="F341" s="278">
        <v>61300</v>
      </c>
      <c r="G341" s="278">
        <v>61300</v>
      </c>
      <c r="H341" s="171"/>
      <c r="I341" s="88">
        <f t="shared" si="27"/>
        <v>61300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5"/>
      <c r="B342" s="174">
        <v>27</v>
      </c>
      <c r="C342" s="109" t="s">
        <v>130</v>
      </c>
      <c r="D342" s="276" t="s">
        <v>45</v>
      </c>
      <c r="E342" s="277" t="s">
        <v>24</v>
      </c>
      <c r="F342" s="278">
        <v>64500</v>
      </c>
      <c r="G342" s="278">
        <v>64500</v>
      </c>
      <c r="H342" s="171"/>
      <c r="I342" s="88">
        <f t="shared" si="27"/>
        <v>64500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28</v>
      </c>
      <c r="C343" s="109" t="s">
        <v>131</v>
      </c>
      <c r="D343" s="276" t="s">
        <v>45</v>
      </c>
      <c r="E343" s="277" t="s">
        <v>24</v>
      </c>
      <c r="F343" s="278">
        <v>69000</v>
      </c>
      <c r="G343" s="278">
        <v>69000</v>
      </c>
      <c r="H343" s="171"/>
      <c r="I343" s="88">
        <f t="shared" si="27"/>
        <v>69000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29</v>
      </c>
      <c r="C344" s="109" t="s">
        <v>132</v>
      </c>
      <c r="D344" s="276" t="s">
        <v>45</v>
      </c>
      <c r="E344" s="277" t="s">
        <v>24</v>
      </c>
      <c r="F344" s="278">
        <v>82500</v>
      </c>
      <c r="G344" s="278">
        <v>82500</v>
      </c>
      <c r="H344" s="171"/>
      <c r="I344" s="88">
        <f t="shared" si="27"/>
        <v>82500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30</v>
      </c>
      <c r="C345" s="109" t="s">
        <v>133</v>
      </c>
      <c r="D345" s="276" t="s">
        <v>45</v>
      </c>
      <c r="E345" s="277" t="s">
        <v>24</v>
      </c>
      <c r="F345" s="278">
        <v>79800</v>
      </c>
      <c r="G345" s="278">
        <v>79800</v>
      </c>
      <c r="H345" s="171"/>
      <c r="I345" s="88">
        <f t="shared" si="27"/>
        <v>79800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31</v>
      </c>
      <c r="C346" s="109" t="s">
        <v>134</v>
      </c>
      <c r="D346" s="276" t="s">
        <v>45</v>
      </c>
      <c r="E346" s="277" t="s">
        <v>24</v>
      </c>
      <c r="F346" s="278">
        <v>72100</v>
      </c>
      <c r="G346" s="278">
        <v>72100</v>
      </c>
      <c r="H346" s="171"/>
      <c r="I346" s="88">
        <f t="shared" si="27"/>
        <v>72100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32</v>
      </c>
      <c r="C347" s="109" t="s">
        <v>135</v>
      </c>
      <c r="D347" s="276" t="s">
        <v>45</v>
      </c>
      <c r="E347" s="277" t="s">
        <v>24</v>
      </c>
      <c r="F347" s="278">
        <v>86800</v>
      </c>
      <c r="G347" s="278">
        <v>86800</v>
      </c>
      <c r="H347" s="171"/>
      <c r="I347" s="88">
        <f t="shared" si="27"/>
        <v>86800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33</v>
      </c>
      <c r="C348" s="109" t="s">
        <v>136</v>
      </c>
      <c r="D348" s="276" t="s">
        <v>45</v>
      </c>
      <c r="E348" s="277" t="s">
        <v>24</v>
      </c>
      <c r="F348" s="278">
        <v>105600</v>
      </c>
      <c r="G348" s="278">
        <v>105600</v>
      </c>
      <c r="H348" s="171"/>
      <c r="I348" s="88">
        <f t="shared" si="27"/>
        <v>105600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34</v>
      </c>
      <c r="C349" s="109" t="s">
        <v>1403</v>
      </c>
      <c r="D349" s="276" t="s">
        <v>45</v>
      </c>
      <c r="E349" s="277" t="s">
        <v>24</v>
      </c>
      <c r="F349" s="278">
        <v>491900</v>
      </c>
      <c r="G349" s="278">
        <v>491900</v>
      </c>
      <c r="H349" s="171"/>
      <c r="I349" s="88">
        <f t="shared" si="27"/>
        <v>491900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35</v>
      </c>
      <c r="C350" s="109" t="s">
        <v>137</v>
      </c>
      <c r="D350" s="276" t="s">
        <v>45</v>
      </c>
      <c r="E350" s="277" t="s">
        <v>24</v>
      </c>
      <c r="F350" s="278">
        <v>29555</v>
      </c>
      <c r="G350" s="278">
        <v>29555</v>
      </c>
      <c r="H350" s="171"/>
      <c r="I350" s="88">
        <f t="shared" si="27"/>
        <v>29555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36</v>
      </c>
      <c r="C351" s="109" t="s">
        <v>466</v>
      </c>
      <c r="D351" s="276" t="s">
        <v>45</v>
      </c>
      <c r="E351" s="277" t="s">
        <v>24</v>
      </c>
      <c r="F351" s="278">
        <v>37200</v>
      </c>
      <c r="G351" s="278">
        <v>37200</v>
      </c>
      <c r="H351" s="171"/>
      <c r="I351" s="88">
        <f t="shared" si="27"/>
        <v>37200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37</v>
      </c>
      <c r="C352" s="109" t="s">
        <v>138</v>
      </c>
      <c r="D352" s="276" t="s">
        <v>45</v>
      </c>
      <c r="E352" s="277" t="s">
        <v>24</v>
      </c>
      <c r="F352" s="278">
        <v>29600</v>
      </c>
      <c r="G352" s="278">
        <v>29600</v>
      </c>
      <c r="H352" s="171"/>
      <c r="I352" s="88">
        <f t="shared" si="27"/>
        <v>29600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38</v>
      </c>
      <c r="C353" s="109" t="s">
        <v>139</v>
      </c>
      <c r="D353" s="276" t="s">
        <v>45</v>
      </c>
      <c r="E353" s="277" t="s">
        <v>24</v>
      </c>
      <c r="F353" s="278">
        <v>37144</v>
      </c>
      <c r="G353" s="278">
        <v>37144</v>
      </c>
      <c r="H353" s="171"/>
      <c r="I353" s="88">
        <f t="shared" si="27"/>
        <v>37144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39</v>
      </c>
      <c r="C354" s="109" t="s">
        <v>140</v>
      </c>
      <c r="D354" s="276" t="s">
        <v>45</v>
      </c>
      <c r="E354" s="277" t="s">
        <v>24</v>
      </c>
      <c r="F354" s="278">
        <v>5700</v>
      </c>
      <c r="G354" s="278">
        <v>5700</v>
      </c>
      <c r="H354" s="171"/>
      <c r="I354" s="88">
        <f t="shared" si="27"/>
        <v>5700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40</v>
      </c>
      <c r="C355" s="109" t="s">
        <v>141</v>
      </c>
      <c r="D355" s="276" t="s">
        <v>45</v>
      </c>
      <c r="E355" s="277" t="s">
        <v>24</v>
      </c>
      <c r="F355" s="278">
        <v>5700</v>
      </c>
      <c r="G355" s="278">
        <v>5700</v>
      </c>
      <c r="H355" s="171"/>
      <c r="I355" s="88">
        <f t="shared" si="27"/>
        <v>5700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41</v>
      </c>
      <c r="C356" s="109" t="s">
        <v>142</v>
      </c>
      <c r="D356" s="276" t="s">
        <v>45</v>
      </c>
      <c r="E356" s="277" t="s">
        <v>24</v>
      </c>
      <c r="F356" s="278">
        <v>10700</v>
      </c>
      <c r="G356" s="278">
        <v>10700</v>
      </c>
      <c r="H356" s="171"/>
      <c r="I356" s="88">
        <f t="shared" si="27"/>
        <v>10700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42</v>
      </c>
      <c r="C357" s="109" t="s">
        <v>145</v>
      </c>
      <c r="D357" s="276" t="s">
        <v>45</v>
      </c>
      <c r="E357" s="277" t="s">
        <v>24</v>
      </c>
      <c r="F357" s="278">
        <v>6200</v>
      </c>
      <c r="G357" s="278">
        <v>6200</v>
      </c>
      <c r="H357" s="171"/>
      <c r="I357" s="88">
        <f t="shared" si="27"/>
        <v>6200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43</v>
      </c>
      <c r="C358" s="109" t="s">
        <v>146</v>
      </c>
      <c r="D358" s="276" t="s">
        <v>45</v>
      </c>
      <c r="E358" s="277" t="s">
        <v>100</v>
      </c>
      <c r="F358" s="278">
        <v>446100</v>
      </c>
      <c r="G358" s="278">
        <v>446100</v>
      </c>
      <c r="H358" s="171"/>
      <c r="I358" s="88">
        <f t="shared" si="27"/>
        <v>446100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  <c r="Q358" s="166"/>
    </row>
    <row r="359" spans="1:17" ht="15" customHeight="1">
      <c r="A359" s="15"/>
      <c r="B359" s="174">
        <v>44</v>
      </c>
      <c r="C359" s="109" t="s">
        <v>586</v>
      </c>
      <c r="D359" s="276" t="s">
        <v>45</v>
      </c>
      <c r="E359" s="277" t="s">
        <v>100</v>
      </c>
      <c r="F359" s="278">
        <v>45796</v>
      </c>
      <c r="G359" s="278">
        <v>45796</v>
      </c>
      <c r="H359" s="171"/>
      <c r="I359" s="88">
        <f t="shared" si="27"/>
        <v>45796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94"/>
      <c r="C360" s="109" t="s">
        <v>48</v>
      </c>
      <c r="D360" s="276" t="s">
        <v>48</v>
      </c>
      <c r="E360" s="277"/>
      <c r="F360" s="278"/>
      <c r="G360" s="278"/>
      <c r="H360" s="171"/>
      <c r="I360" s="88">
        <f t="shared" si="27"/>
        <v>0</v>
      </c>
      <c r="J360" s="163">
        <f t="shared" si="28"/>
        <v>0</v>
      </c>
      <c r="K360" s="155">
        <f t="shared" si="29"/>
        <v>0</v>
      </c>
      <c r="L360" s="155">
        <f>IF(J360=1,SUM($J$6:J360),0)</f>
        <v>0</v>
      </c>
      <c r="M360" s="155">
        <f>IF(K360=1,SUM($K$6:K360),0)</f>
        <v>0</v>
      </c>
      <c r="N360" s="165">
        <f t="shared" si="30"/>
        <v>0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94" t="s">
        <v>587</v>
      </c>
      <c r="C361" s="109" t="s">
        <v>588</v>
      </c>
      <c r="D361" s="276" t="s">
        <v>48</v>
      </c>
      <c r="E361" s="277"/>
      <c r="F361" s="278"/>
      <c r="G361" s="278"/>
      <c r="H361" s="171"/>
      <c r="I361" s="88">
        <f t="shared" si="27"/>
        <v>0</v>
      </c>
      <c r="J361" s="163">
        <f t="shared" si="28"/>
        <v>0</v>
      </c>
      <c r="K361" s="155">
        <f t="shared" si="29"/>
        <v>0</v>
      </c>
      <c r="L361" s="155">
        <f>IF(J361=1,SUM($J$6:J361),0)</f>
        <v>0</v>
      </c>
      <c r="M361" s="155">
        <f>IF(K361=1,SUM($K$6:K361),0)</f>
        <v>0</v>
      </c>
      <c r="N361" s="165">
        <f t="shared" si="30"/>
        <v>0</v>
      </c>
      <c r="O361" s="155">
        <f t="shared" si="31"/>
        <v>0</v>
      </c>
      <c r="P361" s="155">
        <f>IF(O361=1,SUM($O$6:O361),0)</f>
        <v>0</v>
      </c>
    </row>
    <row r="362" spans="1:17" ht="15" customHeight="1">
      <c r="A362" s="15"/>
      <c r="B362" s="174">
        <v>1</v>
      </c>
      <c r="C362" s="109" t="s">
        <v>147</v>
      </c>
      <c r="D362" s="276" t="s">
        <v>45</v>
      </c>
      <c r="E362" s="277" t="s">
        <v>24</v>
      </c>
      <c r="F362" s="278">
        <v>37000</v>
      </c>
      <c r="G362" s="278">
        <v>37000</v>
      </c>
      <c r="H362" s="171"/>
      <c r="I362" s="88">
        <f t="shared" si="27"/>
        <v>37000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201227227.79893059</v>
      </c>
      <c r="N362" s="165">
        <f t="shared" si="30"/>
        <v>201227227.79893059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74">
        <v>2</v>
      </c>
      <c r="C363" s="109" t="s">
        <v>148</v>
      </c>
      <c r="D363" s="276" t="s">
        <v>45</v>
      </c>
      <c r="E363" s="277" t="s">
        <v>24</v>
      </c>
      <c r="F363" s="278">
        <v>55500</v>
      </c>
      <c r="G363" s="278">
        <v>55500</v>
      </c>
      <c r="H363" s="171"/>
      <c r="I363" s="88">
        <f t="shared" si="27"/>
        <v>55500</v>
      </c>
      <c r="J363" s="163">
        <f t="shared" si="28"/>
        <v>0</v>
      </c>
      <c r="K363" s="155">
        <f t="shared" si="29"/>
        <v>1</v>
      </c>
      <c r="L363" s="155">
        <f>IF(J363=1,SUM($J$6:J363),0)</f>
        <v>0</v>
      </c>
      <c r="M363" s="155">
        <f>IF(K363=1,SUM($K$6:K363),0)</f>
        <v>201227228.79893059</v>
      </c>
      <c r="N363" s="165">
        <f t="shared" si="30"/>
        <v>201227228.79893059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74">
        <v>3</v>
      </c>
      <c r="C364" s="109" t="s">
        <v>149</v>
      </c>
      <c r="D364" s="276" t="s">
        <v>45</v>
      </c>
      <c r="E364" s="277" t="s">
        <v>24</v>
      </c>
      <c r="F364" s="278">
        <v>67800</v>
      </c>
      <c r="G364" s="278">
        <v>67800</v>
      </c>
      <c r="H364" s="171"/>
      <c r="I364" s="88">
        <f t="shared" si="27"/>
        <v>67800</v>
      </c>
      <c r="J364" s="163">
        <f t="shared" si="28"/>
        <v>0</v>
      </c>
      <c r="K364" s="155">
        <f t="shared" si="29"/>
        <v>1</v>
      </c>
      <c r="L364" s="155">
        <f>IF(J364=1,SUM($J$6:J364),0)</f>
        <v>0</v>
      </c>
      <c r="M364" s="155">
        <f>IF(K364=1,SUM($K$6:K364),0)</f>
        <v>201227229.79893059</v>
      </c>
      <c r="N364" s="165">
        <f t="shared" si="30"/>
        <v>201227229.79893059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4</v>
      </c>
      <c r="C365" s="109" t="s">
        <v>150</v>
      </c>
      <c r="D365" s="276" t="s">
        <v>45</v>
      </c>
      <c r="E365" s="277" t="s">
        <v>24</v>
      </c>
      <c r="F365" s="278">
        <v>98600</v>
      </c>
      <c r="G365" s="278">
        <v>98600</v>
      </c>
      <c r="H365" s="171"/>
      <c r="I365" s="88">
        <f t="shared" si="27"/>
        <v>98600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5</v>
      </c>
      <c r="C366" s="109" t="s">
        <v>151</v>
      </c>
      <c r="D366" s="276" t="s">
        <v>45</v>
      </c>
      <c r="E366" s="277" t="s">
        <v>24</v>
      </c>
      <c r="F366" s="278">
        <v>135199</v>
      </c>
      <c r="G366" s="278">
        <v>135199</v>
      </c>
      <c r="H366" s="171"/>
      <c r="I366" s="88">
        <f t="shared" si="27"/>
        <v>135199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6</v>
      </c>
      <c r="C367" s="109" t="s">
        <v>152</v>
      </c>
      <c r="D367" s="276" t="s">
        <v>45</v>
      </c>
      <c r="E367" s="277" t="s">
        <v>7</v>
      </c>
      <c r="F367" s="278">
        <v>7789</v>
      </c>
      <c r="G367" s="278">
        <v>7789</v>
      </c>
      <c r="H367" s="171"/>
      <c r="I367" s="88">
        <f t="shared" si="27"/>
        <v>7789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7</v>
      </c>
      <c r="C368" s="109" t="s">
        <v>30</v>
      </c>
      <c r="D368" s="276" t="s">
        <v>45</v>
      </c>
      <c r="E368" s="277" t="s">
        <v>8</v>
      </c>
      <c r="F368" s="278">
        <v>47459</v>
      </c>
      <c r="G368" s="278">
        <v>47459</v>
      </c>
      <c r="H368" s="171"/>
      <c r="I368" s="88">
        <f t="shared" si="27"/>
        <v>47459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8</v>
      </c>
      <c r="C369" s="109" t="s">
        <v>153</v>
      </c>
      <c r="D369" s="276" t="s">
        <v>45</v>
      </c>
      <c r="E369" s="277" t="s">
        <v>8</v>
      </c>
      <c r="F369" s="278">
        <v>112500</v>
      </c>
      <c r="G369" s="278">
        <v>112500</v>
      </c>
      <c r="H369" s="171"/>
      <c r="I369" s="88">
        <f t="shared" si="27"/>
        <v>112500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9</v>
      </c>
      <c r="C370" s="109" t="s">
        <v>154</v>
      </c>
      <c r="D370" s="276" t="s">
        <v>45</v>
      </c>
      <c r="E370" s="277" t="s">
        <v>8</v>
      </c>
      <c r="F370" s="278">
        <v>35800</v>
      </c>
      <c r="G370" s="278">
        <v>35800</v>
      </c>
      <c r="H370" s="171"/>
      <c r="I370" s="88">
        <f t="shared" si="27"/>
        <v>35800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  <c r="Q370" s="166"/>
    </row>
    <row r="371" spans="1:17" ht="15" customHeight="1">
      <c r="A371" s="15"/>
      <c r="B371" s="174">
        <v>10</v>
      </c>
      <c r="C371" s="109" t="s">
        <v>155</v>
      </c>
      <c r="D371" s="276" t="s">
        <v>45</v>
      </c>
      <c r="E371" s="277" t="s">
        <v>8</v>
      </c>
      <c r="F371" s="278">
        <v>36000</v>
      </c>
      <c r="G371" s="278">
        <v>36000</v>
      </c>
      <c r="H371" s="171"/>
      <c r="I371" s="88">
        <f t="shared" si="27"/>
        <v>36000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  <c r="Q371" s="166"/>
    </row>
    <row r="372" spans="1:17" ht="15" customHeight="1">
      <c r="A372" s="15"/>
      <c r="B372" s="174">
        <v>11</v>
      </c>
      <c r="C372" s="109" t="s">
        <v>156</v>
      </c>
      <c r="D372" s="276" t="s">
        <v>45</v>
      </c>
      <c r="E372" s="277" t="s">
        <v>8</v>
      </c>
      <c r="F372" s="278">
        <v>36000</v>
      </c>
      <c r="G372" s="278">
        <v>36000</v>
      </c>
      <c r="H372" s="171"/>
      <c r="I372" s="88">
        <f t="shared" si="27"/>
        <v>36000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12</v>
      </c>
      <c r="C373" s="109" t="s">
        <v>157</v>
      </c>
      <c r="D373" s="276" t="s">
        <v>45</v>
      </c>
      <c r="E373" s="277" t="s">
        <v>8</v>
      </c>
      <c r="F373" s="278">
        <v>40000</v>
      </c>
      <c r="G373" s="278">
        <v>40000</v>
      </c>
      <c r="H373" s="171"/>
      <c r="I373" s="88">
        <f t="shared" si="27"/>
        <v>40000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</row>
    <row r="374" spans="1:17" ht="15" customHeight="1">
      <c r="A374" s="15"/>
      <c r="B374" s="174">
        <v>13</v>
      </c>
      <c r="C374" s="109" t="s">
        <v>158</v>
      </c>
      <c r="D374" s="276" t="s">
        <v>45</v>
      </c>
      <c r="E374" s="277" t="s">
        <v>8</v>
      </c>
      <c r="F374" s="278">
        <v>55000</v>
      </c>
      <c r="G374" s="278">
        <v>55000</v>
      </c>
      <c r="H374" s="171"/>
      <c r="I374" s="88">
        <f t="shared" si="27"/>
        <v>55000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</row>
    <row r="375" spans="1:17" ht="15" customHeight="1">
      <c r="A375" s="15"/>
      <c r="B375" s="174">
        <v>14</v>
      </c>
      <c r="C375" s="109" t="s">
        <v>159</v>
      </c>
      <c r="D375" s="276" t="s">
        <v>45</v>
      </c>
      <c r="E375" s="277" t="s">
        <v>8</v>
      </c>
      <c r="F375" s="278">
        <v>45500</v>
      </c>
      <c r="G375" s="278">
        <v>45500</v>
      </c>
      <c r="H375" s="171"/>
      <c r="I375" s="88">
        <f t="shared" si="27"/>
        <v>45500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15</v>
      </c>
      <c r="C376" s="109" t="s">
        <v>160</v>
      </c>
      <c r="D376" s="276" t="s">
        <v>45</v>
      </c>
      <c r="E376" s="277" t="s">
        <v>8</v>
      </c>
      <c r="F376" s="278">
        <v>45500</v>
      </c>
      <c r="G376" s="278">
        <v>45500</v>
      </c>
      <c r="H376" s="171"/>
      <c r="I376" s="88">
        <f t="shared" si="27"/>
        <v>45500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16</v>
      </c>
      <c r="C377" s="109" t="s">
        <v>161</v>
      </c>
      <c r="D377" s="276" t="s">
        <v>45</v>
      </c>
      <c r="E377" s="277" t="s">
        <v>8</v>
      </c>
      <c r="F377" s="278">
        <v>45500</v>
      </c>
      <c r="G377" s="278">
        <v>45500</v>
      </c>
      <c r="H377" s="171"/>
      <c r="I377" s="88">
        <f t="shared" si="27"/>
        <v>45500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17</v>
      </c>
      <c r="C378" s="109" t="s">
        <v>162</v>
      </c>
      <c r="D378" s="276" t="s">
        <v>45</v>
      </c>
      <c r="E378" s="277" t="s">
        <v>8</v>
      </c>
      <c r="F378" s="278">
        <v>45500</v>
      </c>
      <c r="G378" s="278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18</v>
      </c>
      <c r="C379" s="109" t="s">
        <v>163</v>
      </c>
      <c r="D379" s="276" t="s">
        <v>45</v>
      </c>
      <c r="E379" s="277" t="s">
        <v>8</v>
      </c>
      <c r="F379" s="278">
        <v>7938</v>
      </c>
      <c r="G379" s="278">
        <v>7938</v>
      </c>
      <c r="H379" s="171"/>
      <c r="I379" s="88">
        <f t="shared" si="27"/>
        <v>7938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19</v>
      </c>
      <c r="C380" s="109" t="s">
        <v>164</v>
      </c>
      <c r="D380" s="276" t="s">
        <v>45</v>
      </c>
      <c r="E380" s="277" t="s">
        <v>8</v>
      </c>
      <c r="F380" s="278">
        <v>30000</v>
      </c>
      <c r="G380" s="278">
        <v>30000</v>
      </c>
      <c r="H380" s="171"/>
      <c r="I380" s="88">
        <f t="shared" si="27"/>
        <v>30000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20</v>
      </c>
      <c r="C381" s="109" t="s">
        <v>28</v>
      </c>
      <c r="D381" s="276" t="s">
        <v>45</v>
      </c>
      <c r="E381" s="277" t="s">
        <v>8</v>
      </c>
      <c r="F381" s="278">
        <v>26500</v>
      </c>
      <c r="G381" s="278">
        <v>26500</v>
      </c>
      <c r="H381" s="171"/>
      <c r="I381" s="88">
        <f t="shared" si="27"/>
        <v>26500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21</v>
      </c>
      <c r="C382" s="109" t="s">
        <v>165</v>
      </c>
      <c r="D382" s="276" t="s">
        <v>45</v>
      </c>
      <c r="E382" s="277" t="s">
        <v>8</v>
      </c>
      <c r="F382" s="278">
        <v>26500</v>
      </c>
      <c r="G382" s="278">
        <v>26500</v>
      </c>
      <c r="H382" s="171"/>
      <c r="I382" s="88">
        <f>IF($I$5=$G$4,G382,(IF($I$5=$F$4,F382,0)))</f>
        <v>26500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22</v>
      </c>
      <c r="C383" s="109" t="s">
        <v>166</v>
      </c>
      <c r="D383" s="276" t="s">
        <v>45</v>
      </c>
      <c r="E383" s="277" t="s">
        <v>8</v>
      </c>
      <c r="F383" s="278">
        <v>26500</v>
      </c>
      <c r="G383" s="278">
        <v>26500</v>
      </c>
      <c r="H383" s="171"/>
      <c r="I383" s="88">
        <f t="shared" si="27"/>
        <v>26500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23</v>
      </c>
      <c r="C384" s="109" t="s">
        <v>167</v>
      </c>
      <c r="D384" s="276" t="s">
        <v>45</v>
      </c>
      <c r="E384" s="277" t="s">
        <v>8</v>
      </c>
      <c r="F384" s="278">
        <v>26500</v>
      </c>
      <c r="G384" s="278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24</v>
      </c>
      <c r="C385" s="109" t="s">
        <v>168</v>
      </c>
      <c r="D385" s="276" t="s">
        <v>45</v>
      </c>
      <c r="E385" s="277" t="s">
        <v>8</v>
      </c>
      <c r="F385" s="278">
        <v>33600</v>
      </c>
      <c r="G385" s="278">
        <v>33600</v>
      </c>
      <c r="H385" s="171"/>
      <c r="I385" s="88">
        <f t="shared" si="27"/>
        <v>33600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25</v>
      </c>
      <c r="C386" s="109" t="s">
        <v>169</v>
      </c>
      <c r="D386" s="276" t="s">
        <v>45</v>
      </c>
      <c r="E386" s="277" t="s">
        <v>8</v>
      </c>
      <c r="F386" s="278">
        <v>33600</v>
      </c>
      <c r="G386" s="278">
        <v>33600</v>
      </c>
      <c r="H386" s="171"/>
      <c r="I386" s="88">
        <f t="shared" si="27"/>
        <v>33600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26</v>
      </c>
      <c r="C387" s="109" t="s">
        <v>170</v>
      </c>
      <c r="D387" s="276" t="s">
        <v>45</v>
      </c>
      <c r="E387" s="277" t="s">
        <v>8</v>
      </c>
      <c r="F387" s="278">
        <v>33600</v>
      </c>
      <c r="G387" s="278">
        <v>33600</v>
      </c>
      <c r="H387" s="171"/>
      <c r="I387" s="88">
        <f t="shared" ref="I387:I450" si="32">IF($I$5=$G$4,G387,(IF($I$5=$F$4,F387,0)))</f>
        <v>33600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27</v>
      </c>
      <c r="C388" s="109" t="s">
        <v>171</v>
      </c>
      <c r="D388" s="276" t="s">
        <v>45</v>
      </c>
      <c r="E388" s="277" t="s">
        <v>8</v>
      </c>
      <c r="F388" s="278">
        <v>33600</v>
      </c>
      <c r="G388" s="278">
        <v>33600</v>
      </c>
      <c r="H388" s="171"/>
      <c r="I388" s="88">
        <f t="shared" si="32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28</v>
      </c>
      <c r="C389" s="109" t="s">
        <v>172</v>
      </c>
      <c r="D389" s="276" t="s">
        <v>45</v>
      </c>
      <c r="E389" s="277" t="s">
        <v>8</v>
      </c>
      <c r="F389" s="278">
        <v>32600</v>
      </c>
      <c r="G389" s="278">
        <v>32600</v>
      </c>
      <c r="H389" s="171"/>
      <c r="I389" s="88">
        <f t="shared" si="32"/>
        <v>32600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29</v>
      </c>
      <c r="C390" s="109" t="s">
        <v>173</v>
      </c>
      <c r="D390" s="276" t="s">
        <v>45</v>
      </c>
      <c r="E390" s="277" t="s">
        <v>8</v>
      </c>
      <c r="F390" s="278">
        <v>45000</v>
      </c>
      <c r="G390" s="278">
        <v>45000</v>
      </c>
      <c r="H390" s="171"/>
      <c r="I390" s="88">
        <f t="shared" si="32"/>
        <v>45000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30</v>
      </c>
      <c r="C391" s="109" t="s">
        <v>589</v>
      </c>
      <c r="D391" s="276" t="s">
        <v>45</v>
      </c>
      <c r="E391" s="277" t="s">
        <v>8</v>
      </c>
      <c r="F391" s="278">
        <v>92500</v>
      </c>
      <c r="G391" s="278">
        <v>92500</v>
      </c>
      <c r="H391" s="171"/>
      <c r="I391" s="88">
        <f t="shared" si="32"/>
        <v>92500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31</v>
      </c>
      <c r="C392" s="109" t="s">
        <v>174</v>
      </c>
      <c r="D392" s="276" t="s">
        <v>45</v>
      </c>
      <c r="E392" s="277" t="s">
        <v>8</v>
      </c>
      <c r="F392" s="278">
        <v>67700</v>
      </c>
      <c r="G392" s="278">
        <v>67700</v>
      </c>
      <c r="H392" s="171"/>
      <c r="I392" s="88">
        <f t="shared" si="32"/>
        <v>67700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32</v>
      </c>
      <c r="C393" s="109" t="s">
        <v>175</v>
      </c>
      <c r="D393" s="276" t="s">
        <v>45</v>
      </c>
      <c r="E393" s="277" t="s">
        <v>8</v>
      </c>
      <c r="F393" s="278">
        <v>13100</v>
      </c>
      <c r="G393" s="278">
        <v>13100</v>
      </c>
      <c r="H393" s="171"/>
      <c r="I393" s="88">
        <f t="shared" si="32"/>
        <v>13100</v>
      </c>
      <c r="J393" s="163">
        <f t="shared" ref="J393:J456" si="33">IF(D393="MDU-KD",1,0)</f>
        <v>0</v>
      </c>
      <c r="K393" s="155">
        <f t="shared" ref="K393:K456" si="34">IF(D393="HDW",1,0)</f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ref="N393:N456" si="35">IF(L393=0,M393,L393)</f>
        <v>201227258.79893059</v>
      </c>
      <c r="O393" s="155">
        <f t="shared" ref="O393:O456" si="36">IF(E393=0,0,IF(LEFT(C393,11)="Tiang Beton",1,0))</f>
        <v>0</v>
      </c>
      <c r="P393" s="155">
        <f>IF(O393=1,SUM($O$6:O393),0)</f>
        <v>0</v>
      </c>
    </row>
    <row r="394" spans="1:16" ht="15" customHeight="1">
      <c r="A394" s="15"/>
      <c r="B394" s="174">
        <v>33</v>
      </c>
      <c r="C394" s="109" t="s">
        <v>176</v>
      </c>
      <c r="D394" s="276" t="s">
        <v>45</v>
      </c>
      <c r="E394" s="277" t="s">
        <v>8</v>
      </c>
      <c r="F394" s="278">
        <v>404600</v>
      </c>
      <c r="G394" s="278">
        <v>404600</v>
      </c>
      <c r="H394" s="171"/>
      <c r="I394" s="88">
        <f t="shared" si="32"/>
        <v>404600</v>
      </c>
      <c r="J394" s="163">
        <f t="shared" si="33"/>
        <v>0</v>
      </c>
      <c r="K394" s="155">
        <f t="shared" si="3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5"/>
        <v>201227259.79893059</v>
      </c>
      <c r="O394" s="155">
        <f t="shared" si="36"/>
        <v>0</v>
      </c>
      <c r="P394" s="155">
        <f>IF(O394=1,SUM($O$6:O394),0)</f>
        <v>0</v>
      </c>
    </row>
    <row r="395" spans="1:16" ht="15" customHeight="1">
      <c r="A395" s="15"/>
      <c r="B395" s="174">
        <v>34</v>
      </c>
      <c r="C395" s="109" t="s">
        <v>590</v>
      </c>
      <c r="D395" s="276" t="s">
        <v>45</v>
      </c>
      <c r="E395" s="277" t="s">
        <v>8</v>
      </c>
      <c r="F395" s="278">
        <v>445573.55999999994</v>
      </c>
      <c r="G395" s="278">
        <v>445573.55999999994</v>
      </c>
      <c r="H395" s="171"/>
      <c r="I395" s="88">
        <f t="shared" si="32"/>
        <v>445573.55999999994</v>
      </c>
      <c r="J395" s="163">
        <f t="shared" si="33"/>
        <v>0</v>
      </c>
      <c r="K395" s="155">
        <f t="shared" si="3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5"/>
        <v>201227260.79893059</v>
      </c>
      <c r="O395" s="155">
        <f t="shared" si="36"/>
        <v>0</v>
      </c>
      <c r="P395" s="155">
        <f>IF(O395=1,SUM($O$6:O395),0)</f>
        <v>0</v>
      </c>
    </row>
    <row r="396" spans="1:16" ht="15" customHeight="1">
      <c r="A396" s="15"/>
      <c r="B396" s="174">
        <v>35</v>
      </c>
      <c r="C396" s="109" t="s">
        <v>177</v>
      </c>
      <c r="D396" s="276" t="s">
        <v>45</v>
      </c>
      <c r="E396" s="277" t="s">
        <v>8</v>
      </c>
      <c r="F396" s="278">
        <v>89200</v>
      </c>
      <c r="G396" s="278">
        <v>89200</v>
      </c>
      <c r="H396" s="171"/>
      <c r="I396" s="88">
        <f t="shared" si="32"/>
        <v>89200</v>
      </c>
      <c r="J396" s="163">
        <f t="shared" si="33"/>
        <v>0</v>
      </c>
      <c r="K396" s="155">
        <f t="shared" si="34"/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si="35"/>
        <v>201227261.79893059</v>
      </c>
      <c r="O396" s="155">
        <f t="shared" si="36"/>
        <v>0</v>
      </c>
      <c r="P396" s="155">
        <f>IF(O396=1,SUM($O$6:O396),0)</f>
        <v>0</v>
      </c>
    </row>
    <row r="397" spans="1:16" ht="15" customHeight="1">
      <c r="A397" s="15"/>
      <c r="B397" s="174">
        <v>36</v>
      </c>
      <c r="C397" s="109" t="s">
        <v>178</v>
      </c>
      <c r="D397" s="276" t="s">
        <v>45</v>
      </c>
      <c r="E397" s="277" t="s">
        <v>8</v>
      </c>
      <c r="F397" s="278">
        <v>95000</v>
      </c>
      <c r="G397" s="278">
        <v>95000</v>
      </c>
      <c r="H397" s="171"/>
      <c r="I397" s="88">
        <f t="shared" si="32"/>
        <v>95000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37</v>
      </c>
      <c r="C398" s="109" t="s">
        <v>179</v>
      </c>
      <c r="D398" s="276" t="s">
        <v>45</v>
      </c>
      <c r="E398" s="277" t="s">
        <v>8</v>
      </c>
      <c r="F398" s="278">
        <v>15500</v>
      </c>
      <c r="G398" s="278">
        <v>15500</v>
      </c>
      <c r="H398" s="171"/>
      <c r="I398" s="88">
        <f t="shared" si="32"/>
        <v>15500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38</v>
      </c>
      <c r="C399" s="109" t="s">
        <v>180</v>
      </c>
      <c r="D399" s="276" t="s">
        <v>45</v>
      </c>
      <c r="E399" s="277" t="s">
        <v>8</v>
      </c>
      <c r="F399" s="278">
        <v>37700</v>
      </c>
      <c r="G399" s="278">
        <v>37700</v>
      </c>
      <c r="H399" s="171"/>
      <c r="I399" s="88">
        <f t="shared" si="32"/>
        <v>37700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39</v>
      </c>
      <c r="C400" s="109" t="s">
        <v>181</v>
      </c>
      <c r="D400" s="276" t="s">
        <v>45</v>
      </c>
      <c r="E400" s="277" t="s">
        <v>8</v>
      </c>
      <c r="F400" s="278">
        <v>28000</v>
      </c>
      <c r="G400" s="278">
        <v>28100</v>
      </c>
      <c r="H400" s="171"/>
      <c r="I400" s="88">
        <f t="shared" si="32"/>
        <v>28100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40</v>
      </c>
      <c r="C401" s="109" t="s">
        <v>182</v>
      </c>
      <c r="D401" s="276" t="s">
        <v>45</v>
      </c>
      <c r="E401" s="277" t="s">
        <v>8</v>
      </c>
      <c r="F401" s="278">
        <v>22400</v>
      </c>
      <c r="G401" s="278">
        <v>22400</v>
      </c>
      <c r="H401" s="171"/>
      <c r="I401" s="88">
        <f t="shared" si="32"/>
        <v>22400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42</v>
      </c>
      <c r="C402" s="109" t="s">
        <v>184</v>
      </c>
      <c r="D402" s="276" t="s">
        <v>45</v>
      </c>
      <c r="E402" s="277" t="s">
        <v>8</v>
      </c>
      <c r="F402" s="278">
        <v>15800</v>
      </c>
      <c r="G402" s="278">
        <v>15900</v>
      </c>
      <c r="H402" s="171"/>
      <c r="I402" s="88">
        <f t="shared" si="32"/>
        <v>15900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41</v>
      </c>
      <c r="C403" s="109" t="s">
        <v>183</v>
      </c>
      <c r="D403" s="276" t="s">
        <v>45</v>
      </c>
      <c r="E403" s="277" t="s">
        <v>8</v>
      </c>
      <c r="F403" s="278">
        <v>22400</v>
      </c>
      <c r="G403" s="278">
        <v>22500</v>
      </c>
      <c r="H403" s="171"/>
      <c r="I403" s="88">
        <f t="shared" si="32"/>
        <v>22500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42</v>
      </c>
      <c r="C404" s="109" t="s">
        <v>1156</v>
      </c>
      <c r="D404" s="276" t="s">
        <v>45</v>
      </c>
      <c r="E404" s="277" t="s">
        <v>8</v>
      </c>
      <c r="F404" s="278">
        <v>36500</v>
      </c>
      <c r="G404" s="278">
        <v>36500</v>
      </c>
      <c r="H404" s="171"/>
      <c r="I404" s="88">
        <f t="shared" si="32"/>
        <v>36500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43</v>
      </c>
      <c r="C405" s="109" t="s">
        <v>185</v>
      </c>
      <c r="D405" s="276" t="s">
        <v>45</v>
      </c>
      <c r="E405" s="277" t="s">
        <v>8</v>
      </c>
      <c r="F405" s="278">
        <v>10800</v>
      </c>
      <c r="G405" s="278">
        <v>10800</v>
      </c>
      <c r="H405" s="171"/>
      <c r="I405" s="88">
        <f t="shared" si="32"/>
        <v>10800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44</v>
      </c>
      <c r="C406" s="109" t="s">
        <v>186</v>
      </c>
      <c r="D406" s="276" t="s">
        <v>45</v>
      </c>
      <c r="E406" s="277" t="s">
        <v>8</v>
      </c>
      <c r="F406" s="278">
        <v>13600</v>
      </c>
      <c r="G406" s="278">
        <v>13600</v>
      </c>
      <c r="H406" s="171"/>
      <c r="I406" s="88">
        <f t="shared" si="32"/>
        <v>13600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45</v>
      </c>
      <c r="C407" s="109" t="s">
        <v>187</v>
      </c>
      <c r="D407" s="276" t="s">
        <v>45</v>
      </c>
      <c r="E407" s="277" t="s">
        <v>8</v>
      </c>
      <c r="F407" s="278">
        <v>17100</v>
      </c>
      <c r="G407" s="278">
        <v>17100</v>
      </c>
      <c r="H407" s="171"/>
      <c r="I407" s="88">
        <f t="shared" si="32"/>
        <v>17100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46</v>
      </c>
      <c r="C408" s="109" t="s">
        <v>188</v>
      </c>
      <c r="D408" s="276" t="s">
        <v>45</v>
      </c>
      <c r="E408" s="277" t="s">
        <v>8</v>
      </c>
      <c r="F408" s="278">
        <v>32400</v>
      </c>
      <c r="G408" s="278">
        <v>32400</v>
      </c>
      <c r="H408" s="171"/>
      <c r="I408" s="88">
        <f t="shared" si="32"/>
        <v>32400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47</v>
      </c>
      <c r="C409" s="109" t="s">
        <v>189</v>
      </c>
      <c r="D409" s="276" t="s">
        <v>45</v>
      </c>
      <c r="E409" s="277" t="s">
        <v>8</v>
      </c>
      <c r="F409" s="278">
        <v>40400</v>
      </c>
      <c r="G409" s="278">
        <v>40400</v>
      </c>
      <c r="H409" s="171"/>
      <c r="I409" s="88">
        <f t="shared" si="32"/>
        <v>40400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48</v>
      </c>
      <c r="C410" s="109" t="s">
        <v>591</v>
      </c>
      <c r="D410" s="276" t="s">
        <v>45</v>
      </c>
      <c r="E410" s="277" t="s">
        <v>8</v>
      </c>
      <c r="F410" s="278">
        <v>282000</v>
      </c>
      <c r="G410" s="278">
        <v>283100</v>
      </c>
      <c r="H410" s="171"/>
      <c r="I410" s="88">
        <f t="shared" si="32"/>
        <v>283100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49</v>
      </c>
      <c r="C411" s="109" t="s">
        <v>592</v>
      </c>
      <c r="D411" s="276" t="s">
        <v>45</v>
      </c>
      <c r="E411" s="277" t="s">
        <v>8</v>
      </c>
      <c r="F411" s="278">
        <v>379000</v>
      </c>
      <c r="G411" s="278">
        <v>380500</v>
      </c>
      <c r="H411" s="171"/>
      <c r="I411" s="88">
        <f t="shared" si="32"/>
        <v>380500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50</v>
      </c>
      <c r="C412" s="109" t="s">
        <v>593</v>
      </c>
      <c r="D412" s="276" t="s">
        <v>45</v>
      </c>
      <c r="E412" s="277" t="s">
        <v>8</v>
      </c>
      <c r="F412" s="278">
        <v>557000</v>
      </c>
      <c r="G412" s="278">
        <v>559200</v>
      </c>
      <c r="H412" s="171"/>
      <c r="I412" s="88">
        <f t="shared" si="32"/>
        <v>559200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51</v>
      </c>
      <c r="C413" s="109" t="s">
        <v>190</v>
      </c>
      <c r="D413" s="276" t="s">
        <v>45</v>
      </c>
      <c r="E413" s="277" t="s">
        <v>8</v>
      </c>
      <c r="F413" s="278">
        <v>41800</v>
      </c>
      <c r="G413" s="278">
        <v>41800</v>
      </c>
      <c r="H413" s="171"/>
      <c r="I413" s="88">
        <f t="shared" si="32"/>
        <v>41800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52</v>
      </c>
      <c r="C414" s="109" t="s">
        <v>594</v>
      </c>
      <c r="D414" s="276" t="s">
        <v>45</v>
      </c>
      <c r="E414" s="277" t="s">
        <v>8</v>
      </c>
      <c r="F414" s="278">
        <v>78500</v>
      </c>
      <c r="G414" s="278">
        <v>78500</v>
      </c>
      <c r="H414" s="171"/>
      <c r="I414" s="88">
        <f t="shared" si="32"/>
        <v>78500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53</v>
      </c>
      <c r="C415" s="109" t="s">
        <v>595</v>
      </c>
      <c r="D415" s="276" t="s">
        <v>45</v>
      </c>
      <c r="E415" s="277" t="s">
        <v>8</v>
      </c>
      <c r="F415" s="278">
        <v>120000</v>
      </c>
      <c r="G415" s="278">
        <v>120000</v>
      </c>
      <c r="H415" s="171"/>
      <c r="I415" s="88">
        <f t="shared" si="32"/>
        <v>120000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54</v>
      </c>
      <c r="C416" s="109" t="s">
        <v>596</v>
      </c>
      <c r="D416" s="276" t="s">
        <v>45</v>
      </c>
      <c r="E416" s="277" t="s">
        <v>8</v>
      </c>
      <c r="F416" s="278">
        <v>120900</v>
      </c>
      <c r="G416" s="278">
        <v>120900</v>
      </c>
      <c r="H416" s="171"/>
      <c r="I416" s="88">
        <f t="shared" si="32"/>
        <v>120900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55</v>
      </c>
      <c r="C417" s="109" t="s">
        <v>191</v>
      </c>
      <c r="D417" s="276" t="s">
        <v>45</v>
      </c>
      <c r="E417" s="277" t="s">
        <v>8</v>
      </c>
      <c r="F417" s="278">
        <v>78500</v>
      </c>
      <c r="G417" s="278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  <c r="Q417" s="167"/>
    </row>
    <row r="418" spans="1:17" ht="15" customHeight="1">
      <c r="A418" s="15"/>
      <c r="B418" s="174">
        <v>56</v>
      </c>
      <c r="C418" s="109" t="s">
        <v>192</v>
      </c>
      <c r="D418" s="276" t="s">
        <v>45</v>
      </c>
      <c r="E418" s="277" t="s">
        <v>8</v>
      </c>
      <c r="F418" s="278">
        <v>85300</v>
      </c>
      <c r="G418" s="278">
        <v>85300</v>
      </c>
      <c r="H418" s="171"/>
      <c r="I418" s="88">
        <f t="shared" si="32"/>
        <v>85300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57</v>
      </c>
      <c r="C419" s="109" t="s">
        <v>193</v>
      </c>
      <c r="D419" s="276" t="s">
        <v>45</v>
      </c>
      <c r="E419" s="277" t="s">
        <v>8</v>
      </c>
      <c r="F419" s="278">
        <v>107300</v>
      </c>
      <c r="G419" s="278">
        <v>107300</v>
      </c>
      <c r="H419" s="171"/>
      <c r="I419" s="88">
        <f t="shared" si="32"/>
        <v>107300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58</v>
      </c>
      <c r="C420" s="109" t="s">
        <v>194</v>
      </c>
      <c r="D420" s="276" t="s">
        <v>45</v>
      </c>
      <c r="E420" s="277" t="s">
        <v>8</v>
      </c>
      <c r="F420" s="278">
        <v>112100</v>
      </c>
      <c r="G420" s="278">
        <v>112100</v>
      </c>
      <c r="H420" s="171"/>
      <c r="I420" s="88">
        <f t="shared" si="32"/>
        <v>112100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</row>
    <row r="421" spans="1:17" ht="15" customHeight="1">
      <c r="A421" s="15"/>
      <c r="B421" s="174">
        <v>59</v>
      </c>
      <c r="C421" s="109" t="s">
        <v>195</v>
      </c>
      <c r="D421" s="276" t="s">
        <v>45</v>
      </c>
      <c r="E421" s="277" t="s">
        <v>8</v>
      </c>
      <c r="F421" s="278">
        <v>75400</v>
      </c>
      <c r="G421" s="278">
        <v>75400</v>
      </c>
      <c r="H421" s="171"/>
      <c r="I421" s="88">
        <f t="shared" si="32"/>
        <v>75400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60</v>
      </c>
      <c r="C422" s="109" t="s">
        <v>467</v>
      </c>
      <c r="D422" s="276" t="s">
        <v>45</v>
      </c>
      <c r="E422" s="277" t="s">
        <v>8</v>
      </c>
      <c r="F422" s="278">
        <v>23500</v>
      </c>
      <c r="G422" s="278">
        <v>23500</v>
      </c>
      <c r="H422" s="171"/>
      <c r="I422" s="88">
        <f t="shared" si="32"/>
        <v>23500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61</v>
      </c>
      <c r="C423" s="109" t="s">
        <v>468</v>
      </c>
      <c r="D423" s="276" t="s">
        <v>45</v>
      </c>
      <c r="E423" s="277" t="s">
        <v>8</v>
      </c>
      <c r="F423" s="278">
        <v>26500</v>
      </c>
      <c r="G423" s="278">
        <v>26500</v>
      </c>
      <c r="H423" s="171"/>
      <c r="I423" s="88">
        <f t="shared" si="32"/>
        <v>26500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62</v>
      </c>
      <c r="C424" s="109" t="s">
        <v>469</v>
      </c>
      <c r="D424" s="276" t="s">
        <v>45</v>
      </c>
      <c r="E424" s="277" t="s">
        <v>8</v>
      </c>
      <c r="F424" s="278">
        <v>34000</v>
      </c>
      <c r="G424" s="278">
        <v>34000</v>
      </c>
      <c r="H424" s="175"/>
      <c r="I424" s="88">
        <f t="shared" si="32"/>
        <v>34000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63</v>
      </c>
      <c r="C425" s="109" t="s">
        <v>470</v>
      </c>
      <c r="D425" s="276" t="s">
        <v>45</v>
      </c>
      <c r="E425" s="277" t="s">
        <v>8</v>
      </c>
      <c r="F425" s="278">
        <v>49600</v>
      </c>
      <c r="G425" s="278">
        <v>49600</v>
      </c>
      <c r="H425" s="171"/>
      <c r="I425" s="88">
        <f t="shared" si="32"/>
        <v>49600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64</v>
      </c>
      <c r="C426" s="109" t="s">
        <v>471</v>
      </c>
      <c r="D426" s="276" t="s">
        <v>45</v>
      </c>
      <c r="E426" s="277" t="s">
        <v>8</v>
      </c>
      <c r="F426" s="278">
        <v>56300</v>
      </c>
      <c r="G426" s="278">
        <v>56300</v>
      </c>
      <c r="H426" s="171"/>
      <c r="I426" s="88">
        <f t="shared" si="32"/>
        <v>56300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65</v>
      </c>
      <c r="C427" s="109" t="s">
        <v>196</v>
      </c>
      <c r="D427" s="276" t="s">
        <v>45</v>
      </c>
      <c r="E427" s="277" t="s">
        <v>7</v>
      </c>
      <c r="F427" s="278">
        <v>33800</v>
      </c>
      <c r="G427" s="278">
        <v>33800</v>
      </c>
      <c r="H427" s="171"/>
      <c r="I427" s="88">
        <f t="shared" si="32"/>
        <v>33800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66</v>
      </c>
      <c r="C428" s="109" t="s">
        <v>197</v>
      </c>
      <c r="D428" s="276" t="s">
        <v>45</v>
      </c>
      <c r="E428" s="277" t="s">
        <v>7</v>
      </c>
      <c r="F428" s="278">
        <v>40200</v>
      </c>
      <c r="G428" s="278">
        <v>40200</v>
      </c>
      <c r="H428" s="171"/>
      <c r="I428" s="88">
        <f t="shared" si="32"/>
        <v>40200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67</v>
      </c>
      <c r="C429" s="109" t="s">
        <v>198</v>
      </c>
      <c r="D429" s="276" t="s">
        <v>45</v>
      </c>
      <c r="E429" s="277" t="s">
        <v>7</v>
      </c>
      <c r="F429" s="278">
        <v>46800</v>
      </c>
      <c r="G429" s="278">
        <v>46800</v>
      </c>
      <c r="H429" s="171"/>
      <c r="I429" s="88">
        <f t="shared" si="32"/>
        <v>46800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68</v>
      </c>
      <c r="C430" s="109" t="s">
        <v>33</v>
      </c>
      <c r="D430" s="276" t="s">
        <v>45</v>
      </c>
      <c r="E430" s="277" t="s">
        <v>8</v>
      </c>
      <c r="F430" s="278">
        <v>9500</v>
      </c>
      <c r="G430" s="278">
        <v>9500</v>
      </c>
      <c r="H430" s="171"/>
      <c r="I430" s="88">
        <f t="shared" si="32"/>
        <v>9500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69</v>
      </c>
      <c r="C431" s="109" t="s">
        <v>29</v>
      </c>
      <c r="D431" s="276" t="s">
        <v>45</v>
      </c>
      <c r="E431" s="277" t="s">
        <v>8</v>
      </c>
      <c r="F431" s="278">
        <v>184500</v>
      </c>
      <c r="G431" s="278">
        <v>185200</v>
      </c>
      <c r="H431" s="171"/>
      <c r="I431" s="88">
        <f t="shared" si="32"/>
        <v>185200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70</v>
      </c>
      <c r="C432" s="109" t="s">
        <v>199</v>
      </c>
      <c r="D432" s="276" t="s">
        <v>45</v>
      </c>
      <c r="E432" s="277" t="s">
        <v>8</v>
      </c>
      <c r="F432" s="278">
        <v>175000</v>
      </c>
      <c r="G432" s="278">
        <v>175000</v>
      </c>
      <c r="H432" s="171"/>
      <c r="I432" s="88">
        <f t="shared" si="32"/>
        <v>175000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71</v>
      </c>
      <c r="C433" s="109" t="s">
        <v>32</v>
      </c>
      <c r="D433" s="276" t="s">
        <v>45</v>
      </c>
      <c r="E433" s="277" t="s">
        <v>7</v>
      </c>
      <c r="F433" s="278">
        <v>30000</v>
      </c>
      <c r="G433" s="278">
        <v>30000</v>
      </c>
      <c r="H433" s="171"/>
      <c r="I433" s="88">
        <f t="shared" si="32"/>
        <v>30000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72</v>
      </c>
      <c r="C434" s="109" t="s">
        <v>200</v>
      </c>
      <c r="D434" s="276" t="s">
        <v>45</v>
      </c>
      <c r="E434" s="277" t="s">
        <v>7</v>
      </c>
      <c r="F434" s="278">
        <v>49500</v>
      </c>
      <c r="G434" s="278">
        <v>49500</v>
      </c>
      <c r="H434" s="171"/>
      <c r="I434" s="88">
        <f t="shared" si="32"/>
        <v>49500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73</v>
      </c>
      <c r="C435" s="109" t="s">
        <v>201</v>
      </c>
      <c r="D435" s="276" t="s">
        <v>45</v>
      </c>
      <c r="E435" s="277" t="s">
        <v>7</v>
      </c>
      <c r="F435" s="278">
        <v>120000</v>
      </c>
      <c r="G435" s="278">
        <v>120000</v>
      </c>
      <c r="H435" s="171"/>
      <c r="I435" s="88">
        <f t="shared" si="32"/>
        <v>120000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74</v>
      </c>
      <c r="C436" s="109" t="s">
        <v>31</v>
      </c>
      <c r="D436" s="276" t="s">
        <v>45</v>
      </c>
      <c r="E436" s="277" t="s">
        <v>8</v>
      </c>
      <c r="F436" s="278">
        <v>4880</v>
      </c>
      <c r="G436" s="278">
        <v>4880</v>
      </c>
      <c r="H436" s="171"/>
      <c r="I436" s="88">
        <f t="shared" si="32"/>
        <v>4880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75</v>
      </c>
      <c r="C437" s="109" t="s">
        <v>202</v>
      </c>
      <c r="D437" s="276" t="s">
        <v>45</v>
      </c>
      <c r="E437" s="277" t="s">
        <v>8</v>
      </c>
      <c r="F437" s="278">
        <v>1308700</v>
      </c>
      <c r="G437" s="278">
        <v>1308700</v>
      </c>
      <c r="H437" s="171"/>
      <c r="I437" s="88">
        <f t="shared" si="32"/>
        <v>1308700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76</v>
      </c>
      <c r="C438" s="109" t="s">
        <v>203</v>
      </c>
      <c r="D438" s="276" t="s">
        <v>45</v>
      </c>
      <c r="E438" s="277" t="s">
        <v>8</v>
      </c>
      <c r="F438" s="278">
        <v>12500</v>
      </c>
      <c r="G438" s="278">
        <v>12500</v>
      </c>
      <c r="H438" s="171"/>
      <c r="I438" s="88">
        <f t="shared" si="32"/>
        <v>12500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77</v>
      </c>
      <c r="C439" s="109" t="s">
        <v>204</v>
      </c>
      <c r="D439" s="276" t="s">
        <v>45</v>
      </c>
      <c r="E439" s="277" t="s">
        <v>7</v>
      </c>
      <c r="F439" s="278">
        <v>9700</v>
      </c>
      <c r="G439" s="278">
        <v>9700</v>
      </c>
      <c r="H439" s="171"/>
      <c r="I439" s="88">
        <f t="shared" si="32"/>
        <v>9700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78</v>
      </c>
      <c r="C440" s="109" t="s">
        <v>205</v>
      </c>
      <c r="D440" s="276" t="s">
        <v>45</v>
      </c>
      <c r="E440" s="277" t="s">
        <v>7</v>
      </c>
      <c r="F440" s="278">
        <v>24300</v>
      </c>
      <c r="G440" s="278">
        <v>24300</v>
      </c>
      <c r="H440" s="171"/>
      <c r="I440" s="88">
        <f t="shared" si="32"/>
        <v>24300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79</v>
      </c>
      <c r="C441" s="109" t="s">
        <v>206</v>
      </c>
      <c r="D441" s="276" t="s">
        <v>45</v>
      </c>
      <c r="E441" s="277" t="s">
        <v>7</v>
      </c>
      <c r="F441" s="278">
        <v>39204</v>
      </c>
      <c r="G441" s="278">
        <v>39204</v>
      </c>
      <c r="H441" s="171"/>
      <c r="I441" s="88">
        <f t="shared" si="32"/>
        <v>39204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/>
      <c r="C442" s="109" t="s">
        <v>1466</v>
      </c>
      <c r="D442" s="276" t="s">
        <v>45</v>
      </c>
      <c r="E442" s="277" t="s">
        <v>7</v>
      </c>
      <c r="F442" s="278">
        <v>491900</v>
      </c>
      <c r="G442" s="278">
        <v>547900</v>
      </c>
      <c r="H442" s="171"/>
      <c r="I442" s="88">
        <f t="shared" si="32"/>
        <v>547900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80</v>
      </c>
      <c r="C443" s="109" t="s">
        <v>207</v>
      </c>
      <c r="D443" s="276" t="s">
        <v>45</v>
      </c>
      <c r="E443" s="277" t="s">
        <v>8</v>
      </c>
      <c r="F443" s="278">
        <v>78069</v>
      </c>
      <c r="G443" s="278">
        <v>87000</v>
      </c>
      <c r="H443" s="171"/>
      <c r="I443" s="88">
        <f t="shared" si="32"/>
        <v>87000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81</v>
      </c>
      <c r="C444" s="109" t="s">
        <v>208</v>
      </c>
      <c r="D444" s="276" t="s">
        <v>45</v>
      </c>
      <c r="E444" s="277" t="s">
        <v>8</v>
      </c>
      <c r="F444" s="278">
        <v>155631</v>
      </c>
      <c r="G444" s="278">
        <v>173400</v>
      </c>
      <c r="H444" s="171"/>
      <c r="I444" s="88">
        <f t="shared" si="32"/>
        <v>173400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>
        <v>82</v>
      </c>
      <c r="C445" s="468" t="s">
        <v>597</v>
      </c>
      <c r="D445" s="276" t="s">
        <v>45</v>
      </c>
      <c r="E445" s="277" t="s">
        <v>8</v>
      </c>
      <c r="F445" s="278">
        <v>3965</v>
      </c>
      <c r="G445" s="278">
        <v>3965</v>
      </c>
      <c r="H445" s="171"/>
      <c r="I445" s="88">
        <f t="shared" si="32"/>
        <v>3965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83</v>
      </c>
      <c r="C446" s="109" t="s">
        <v>209</v>
      </c>
      <c r="D446" s="276" t="s">
        <v>45</v>
      </c>
      <c r="E446" s="277" t="s">
        <v>8</v>
      </c>
      <c r="F446" s="278">
        <v>31800</v>
      </c>
      <c r="G446" s="278">
        <v>31800</v>
      </c>
      <c r="H446" s="171"/>
      <c r="I446" s="88">
        <f t="shared" si="32"/>
        <v>31800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84</v>
      </c>
      <c r="C447" s="109" t="s">
        <v>210</v>
      </c>
      <c r="D447" s="276" t="s">
        <v>45</v>
      </c>
      <c r="E447" s="277" t="s">
        <v>8</v>
      </c>
      <c r="F447" s="278">
        <v>33800</v>
      </c>
      <c r="G447" s="278">
        <v>33800</v>
      </c>
      <c r="H447" s="171"/>
      <c r="I447" s="88">
        <f t="shared" si="32"/>
        <v>33800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85</v>
      </c>
      <c r="C448" s="109" t="s">
        <v>211</v>
      </c>
      <c r="D448" s="276" t="s">
        <v>45</v>
      </c>
      <c r="E448" s="277" t="s">
        <v>8</v>
      </c>
      <c r="F448" s="278">
        <v>38500</v>
      </c>
      <c r="G448" s="278">
        <v>38600</v>
      </c>
      <c r="H448" s="171"/>
      <c r="I448" s="88">
        <f t="shared" si="32"/>
        <v>38600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86</v>
      </c>
      <c r="C449" s="109" t="s">
        <v>212</v>
      </c>
      <c r="D449" s="276" t="s">
        <v>45</v>
      </c>
      <c r="E449" s="277" t="s">
        <v>8</v>
      </c>
      <c r="F449" s="278">
        <v>76000</v>
      </c>
      <c r="G449" s="278">
        <v>76300</v>
      </c>
      <c r="H449" s="171"/>
      <c r="I449" s="88">
        <f t="shared" si="32"/>
        <v>76300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87</v>
      </c>
      <c r="C450" s="109" t="s">
        <v>213</v>
      </c>
      <c r="D450" s="276" t="s">
        <v>45</v>
      </c>
      <c r="E450" s="277" t="s">
        <v>8</v>
      </c>
      <c r="F450" s="278">
        <v>97000</v>
      </c>
      <c r="G450" s="278">
        <v>97400</v>
      </c>
      <c r="H450" s="171"/>
      <c r="I450" s="88">
        <f t="shared" si="32"/>
        <v>97400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88</v>
      </c>
      <c r="C451" s="109" t="s">
        <v>1017</v>
      </c>
      <c r="D451" s="276" t="s">
        <v>45</v>
      </c>
      <c r="E451" s="277" t="s">
        <v>7</v>
      </c>
      <c r="F451" s="278">
        <v>4520</v>
      </c>
      <c r="G451" s="278">
        <v>4520</v>
      </c>
      <c r="H451" s="171"/>
      <c r="I451" s="88">
        <f t="shared" ref="I451:I514" si="37">IF($I$5=$G$4,G451,(IF($I$5=$F$4,F451,0)))</f>
        <v>4520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89</v>
      </c>
      <c r="C452" s="109" t="s">
        <v>1018</v>
      </c>
      <c r="D452" s="276" t="s">
        <v>45</v>
      </c>
      <c r="E452" s="277" t="s">
        <v>8</v>
      </c>
      <c r="F452" s="278">
        <v>7290</v>
      </c>
      <c r="G452" s="278">
        <v>7290</v>
      </c>
      <c r="H452" s="171"/>
      <c r="I452" s="88">
        <f t="shared" si="37"/>
        <v>7290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90</v>
      </c>
      <c r="C453" s="109" t="s">
        <v>214</v>
      </c>
      <c r="D453" s="276" t="s">
        <v>45</v>
      </c>
      <c r="E453" s="277" t="s">
        <v>8</v>
      </c>
      <c r="F453" s="278">
        <v>4500</v>
      </c>
      <c r="G453" s="278">
        <v>4500</v>
      </c>
      <c r="H453" s="171"/>
      <c r="I453" s="88">
        <f t="shared" si="37"/>
        <v>4500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91</v>
      </c>
      <c r="C454" s="109" t="s">
        <v>215</v>
      </c>
      <c r="D454" s="276" t="s">
        <v>45</v>
      </c>
      <c r="E454" s="277" t="s">
        <v>8</v>
      </c>
      <c r="F454" s="278">
        <v>106300</v>
      </c>
      <c r="G454" s="278">
        <v>106300</v>
      </c>
      <c r="H454" s="171"/>
      <c r="I454" s="88">
        <f t="shared" si="37"/>
        <v>106300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92</v>
      </c>
      <c r="C455" s="109" t="s">
        <v>216</v>
      </c>
      <c r="D455" s="276" t="s">
        <v>45</v>
      </c>
      <c r="E455" s="277" t="s">
        <v>8</v>
      </c>
      <c r="F455" s="278">
        <v>116800</v>
      </c>
      <c r="G455" s="278">
        <v>116800</v>
      </c>
      <c r="H455" s="171"/>
      <c r="I455" s="88">
        <f t="shared" si="37"/>
        <v>116800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93</v>
      </c>
      <c r="C456" s="109" t="s">
        <v>217</v>
      </c>
      <c r="D456" s="276" t="s">
        <v>45</v>
      </c>
      <c r="E456" s="277" t="s">
        <v>8</v>
      </c>
      <c r="F456" s="278">
        <v>11400</v>
      </c>
      <c r="G456" s="278">
        <v>11400</v>
      </c>
      <c r="H456" s="171"/>
      <c r="I456" s="88">
        <f t="shared" si="37"/>
        <v>11400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94</v>
      </c>
      <c r="C457" s="109" t="s">
        <v>218</v>
      </c>
      <c r="D457" s="276" t="s">
        <v>45</v>
      </c>
      <c r="E457" s="277" t="s">
        <v>8</v>
      </c>
      <c r="F457" s="278">
        <v>29600</v>
      </c>
      <c r="G457" s="278">
        <v>29600</v>
      </c>
      <c r="H457" s="171"/>
      <c r="I457" s="88">
        <f t="shared" si="37"/>
        <v>29600</v>
      </c>
      <c r="J457" s="163">
        <f t="shared" ref="J457:J520" si="38">IF(D457="MDU-KD",1,0)</f>
        <v>0</v>
      </c>
      <c r="K457" s="155">
        <f t="shared" ref="K457:K520" si="39">IF(D457="HDW",1,0)</f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ref="N457:N520" si="40">IF(L457=0,M457,L457)</f>
        <v>201227322.79893059</v>
      </c>
      <c r="O457" s="155">
        <f t="shared" ref="O457:O520" si="41">IF(E457=0,0,IF(LEFT(C457,11)="Tiang Beton",1,0))</f>
        <v>0</v>
      </c>
      <c r="P457" s="155">
        <f>IF(O457=1,SUM($O$6:O457),0)</f>
        <v>0</v>
      </c>
    </row>
    <row r="458" spans="1:16" ht="15" customHeight="1">
      <c r="A458" s="15"/>
      <c r="B458" s="174">
        <v>95</v>
      </c>
      <c r="C458" s="109" t="s">
        <v>598</v>
      </c>
      <c r="D458" s="276" t="s">
        <v>45</v>
      </c>
      <c r="E458" s="277" t="s">
        <v>8</v>
      </c>
      <c r="F458" s="278">
        <v>290142</v>
      </c>
      <c r="G458" s="278">
        <v>290142</v>
      </c>
      <c r="H458" s="171"/>
      <c r="I458" s="88">
        <f t="shared" si="37"/>
        <v>290142</v>
      </c>
      <c r="J458" s="163">
        <f t="shared" si="38"/>
        <v>0</v>
      </c>
      <c r="K458" s="155">
        <f t="shared" si="3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40"/>
        <v>201227323.79893059</v>
      </c>
      <c r="O458" s="155">
        <f t="shared" si="41"/>
        <v>0</v>
      </c>
      <c r="P458" s="155">
        <f>IF(O458=1,SUM($O$6:O458),0)</f>
        <v>0</v>
      </c>
    </row>
    <row r="459" spans="1:16" ht="15" customHeight="1">
      <c r="A459" s="15"/>
      <c r="B459" s="174">
        <v>96</v>
      </c>
      <c r="C459" s="109" t="s">
        <v>599</v>
      </c>
      <c r="D459" s="276" t="s">
        <v>45</v>
      </c>
      <c r="E459" s="277" t="s">
        <v>8</v>
      </c>
      <c r="F459" s="278">
        <v>265680</v>
      </c>
      <c r="G459" s="278">
        <v>265680</v>
      </c>
      <c r="H459" s="171"/>
      <c r="I459" s="88">
        <f t="shared" si="37"/>
        <v>265680</v>
      </c>
      <c r="J459" s="163">
        <f t="shared" si="38"/>
        <v>0</v>
      </c>
      <c r="K459" s="155">
        <f t="shared" si="3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40"/>
        <v>201227324.79893059</v>
      </c>
      <c r="O459" s="155">
        <f t="shared" si="41"/>
        <v>0</v>
      </c>
      <c r="P459" s="155">
        <f>IF(O459=1,SUM($O$6:O459),0)</f>
        <v>0</v>
      </c>
    </row>
    <row r="460" spans="1:16" ht="15" customHeight="1">
      <c r="A460" s="15"/>
      <c r="B460" s="174">
        <v>97</v>
      </c>
      <c r="C460" s="109" t="s">
        <v>600</v>
      </c>
      <c r="D460" s="276" t="s">
        <v>45</v>
      </c>
      <c r="E460" s="277" t="s">
        <v>8</v>
      </c>
      <c r="F460" s="278">
        <v>265680</v>
      </c>
      <c r="G460" s="278">
        <v>265680</v>
      </c>
      <c r="H460" s="171"/>
      <c r="I460" s="88">
        <f t="shared" si="37"/>
        <v>265680</v>
      </c>
      <c r="J460" s="163">
        <f t="shared" si="38"/>
        <v>0</v>
      </c>
      <c r="K460" s="155">
        <f t="shared" si="39"/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si="40"/>
        <v>201227325.79893059</v>
      </c>
      <c r="O460" s="155">
        <f t="shared" si="41"/>
        <v>0</v>
      </c>
      <c r="P460" s="155">
        <f>IF(O460=1,SUM($O$6:O460),0)</f>
        <v>0</v>
      </c>
    </row>
    <row r="461" spans="1:16" ht="15" customHeight="1">
      <c r="A461" s="15"/>
      <c r="B461" s="174">
        <v>98</v>
      </c>
      <c r="C461" s="109" t="s">
        <v>219</v>
      </c>
      <c r="D461" s="276" t="s">
        <v>45</v>
      </c>
      <c r="E461" s="277" t="s">
        <v>8</v>
      </c>
      <c r="F461" s="278">
        <v>20898</v>
      </c>
      <c r="G461" s="278">
        <v>20898</v>
      </c>
      <c r="H461" s="171"/>
      <c r="I461" s="88">
        <f t="shared" si="37"/>
        <v>20898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99</v>
      </c>
      <c r="C462" s="109" t="s">
        <v>220</v>
      </c>
      <c r="D462" s="276" t="s">
        <v>45</v>
      </c>
      <c r="E462" s="277" t="s">
        <v>8</v>
      </c>
      <c r="F462" s="278">
        <v>20700</v>
      </c>
      <c r="G462" s="278">
        <v>20700</v>
      </c>
      <c r="H462" s="171"/>
      <c r="I462" s="88">
        <f t="shared" si="37"/>
        <v>20700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100</v>
      </c>
      <c r="C463" s="109" t="s">
        <v>221</v>
      </c>
      <c r="D463" s="276" t="s">
        <v>45</v>
      </c>
      <c r="E463" s="277" t="s">
        <v>8</v>
      </c>
      <c r="F463" s="278">
        <v>13600</v>
      </c>
      <c r="G463" s="278">
        <v>13600</v>
      </c>
      <c r="H463" s="171"/>
      <c r="I463" s="88">
        <f t="shared" si="37"/>
        <v>13600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101</v>
      </c>
      <c r="C464" s="109" t="s">
        <v>222</v>
      </c>
      <c r="D464" s="276" t="s">
        <v>45</v>
      </c>
      <c r="E464" s="277" t="s">
        <v>8</v>
      </c>
      <c r="F464" s="278">
        <v>27900</v>
      </c>
      <c r="G464" s="278">
        <v>27900</v>
      </c>
      <c r="H464" s="171"/>
      <c r="I464" s="88">
        <f t="shared" si="37"/>
        <v>27900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102</v>
      </c>
      <c r="C465" s="109" t="s">
        <v>223</v>
      </c>
      <c r="D465" s="276" t="s">
        <v>45</v>
      </c>
      <c r="E465" s="277" t="s">
        <v>8</v>
      </c>
      <c r="F465" s="278">
        <v>27815</v>
      </c>
      <c r="G465" s="278">
        <v>27815</v>
      </c>
      <c r="H465" s="171"/>
      <c r="I465" s="88">
        <f t="shared" si="37"/>
        <v>27815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103</v>
      </c>
      <c r="C466" s="109" t="s">
        <v>224</v>
      </c>
      <c r="D466" s="276" t="s">
        <v>45</v>
      </c>
      <c r="E466" s="277" t="s">
        <v>8</v>
      </c>
      <c r="F466" s="278">
        <v>20800</v>
      </c>
      <c r="G466" s="278">
        <v>20800</v>
      </c>
      <c r="H466" s="171"/>
      <c r="I466" s="88">
        <f t="shared" si="37"/>
        <v>20800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104</v>
      </c>
      <c r="C467" s="109" t="s">
        <v>25</v>
      </c>
      <c r="D467" s="276" t="s">
        <v>45</v>
      </c>
      <c r="E467" s="277" t="s">
        <v>8</v>
      </c>
      <c r="F467" s="278">
        <v>23936</v>
      </c>
      <c r="G467" s="278">
        <v>23936</v>
      </c>
      <c r="H467" s="171"/>
      <c r="I467" s="88">
        <f t="shared" si="37"/>
        <v>23936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105</v>
      </c>
      <c r="C468" s="109" t="s">
        <v>225</v>
      </c>
      <c r="D468" s="276" t="s">
        <v>45</v>
      </c>
      <c r="E468" s="277" t="s">
        <v>8</v>
      </c>
      <c r="F468" s="278">
        <v>31590</v>
      </c>
      <c r="G468" s="278">
        <v>31590</v>
      </c>
      <c r="H468" s="171"/>
      <c r="I468" s="88">
        <f t="shared" si="37"/>
        <v>31590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106</v>
      </c>
      <c r="C469" s="109" t="s">
        <v>226</v>
      </c>
      <c r="D469" s="276" t="s">
        <v>45</v>
      </c>
      <c r="E469" s="277" t="s">
        <v>8</v>
      </c>
      <c r="F469" s="278">
        <v>32500</v>
      </c>
      <c r="G469" s="278">
        <v>32500</v>
      </c>
      <c r="H469" s="171"/>
      <c r="I469" s="88">
        <f t="shared" si="37"/>
        <v>32500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107</v>
      </c>
      <c r="C470" s="109" t="s">
        <v>227</v>
      </c>
      <c r="D470" s="276" t="s">
        <v>45</v>
      </c>
      <c r="E470" s="277" t="s">
        <v>8</v>
      </c>
      <c r="F470" s="278">
        <v>47300</v>
      </c>
      <c r="G470" s="278">
        <v>47300</v>
      </c>
      <c r="H470" s="171"/>
      <c r="I470" s="88">
        <f t="shared" si="37"/>
        <v>47300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108</v>
      </c>
      <c r="C471" s="109" t="s">
        <v>228</v>
      </c>
      <c r="D471" s="276" t="s">
        <v>45</v>
      </c>
      <c r="E471" s="277" t="s">
        <v>8</v>
      </c>
      <c r="F471" s="278">
        <v>61560</v>
      </c>
      <c r="G471" s="278">
        <v>61560</v>
      </c>
      <c r="H471" s="171"/>
      <c r="I471" s="88">
        <f t="shared" si="37"/>
        <v>61560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109</v>
      </c>
      <c r="C472" s="109" t="s">
        <v>1047</v>
      </c>
      <c r="D472" s="276" t="s">
        <v>45</v>
      </c>
      <c r="E472" s="277" t="s">
        <v>8</v>
      </c>
      <c r="F472" s="278">
        <v>79056</v>
      </c>
      <c r="G472" s="278">
        <v>79056</v>
      </c>
      <c r="H472" s="171"/>
      <c r="I472" s="88">
        <f t="shared" si="37"/>
        <v>79056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110</v>
      </c>
      <c r="C473" s="109" t="s">
        <v>1048</v>
      </c>
      <c r="D473" s="276" t="s">
        <v>45</v>
      </c>
      <c r="E473" s="277" t="s">
        <v>8</v>
      </c>
      <c r="F473" s="278">
        <v>81984</v>
      </c>
      <c r="G473" s="278">
        <v>81984</v>
      </c>
      <c r="H473" s="171"/>
      <c r="I473" s="88">
        <f t="shared" si="37"/>
        <v>81984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111</v>
      </c>
      <c r="C474" s="109" t="s">
        <v>1049</v>
      </c>
      <c r="D474" s="276" t="s">
        <v>45</v>
      </c>
      <c r="E474" s="277" t="s">
        <v>8</v>
      </c>
      <c r="F474" s="278">
        <v>7320</v>
      </c>
      <c r="G474" s="278">
        <v>7320</v>
      </c>
      <c r="H474" s="171"/>
      <c r="I474" s="88">
        <f t="shared" si="37"/>
        <v>7320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112</v>
      </c>
      <c r="C475" s="109" t="s">
        <v>1050</v>
      </c>
      <c r="D475" s="276" t="s">
        <v>45</v>
      </c>
      <c r="E475" s="277" t="s">
        <v>8</v>
      </c>
      <c r="F475" s="278">
        <v>8784</v>
      </c>
      <c r="G475" s="278">
        <v>8784</v>
      </c>
      <c r="H475" s="171"/>
      <c r="I475" s="88">
        <f t="shared" si="37"/>
        <v>8784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113</v>
      </c>
      <c r="C476" s="109" t="s">
        <v>1051</v>
      </c>
      <c r="D476" s="276" t="s">
        <v>45</v>
      </c>
      <c r="E476" s="277" t="s">
        <v>8</v>
      </c>
      <c r="F476" s="278">
        <v>52704</v>
      </c>
      <c r="G476" s="278">
        <v>52704</v>
      </c>
      <c r="H476" s="171"/>
      <c r="I476" s="88">
        <f t="shared" si="37"/>
        <v>52704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114</v>
      </c>
      <c r="C477" s="109" t="s">
        <v>1052</v>
      </c>
      <c r="D477" s="276" t="s">
        <v>45</v>
      </c>
      <c r="E477" s="277" t="s">
        <v>8</v>
      </c>
      <c r="F477" s="278">
        <v>67344</v>
      </c>
      <c r="G477" s="278">
        <v>67344</v>
      </c>
      <c r="H477" s="171"/>
      <c r="I477" s="88">
        <f t="shared" si="37"/>
        <v>67344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115</v>
      </c>
      <c r="C478" s="109" t="s">
        <v>601</v>
      </c>
      <c r="D478" s="276" t="s">
        <v>45</v>
      </c>
      <c r="E478" s="277" t="s">
        <v>8</v>
      </c>
      <c r="F478" s="278">
        <v>40000</v>
      </c>
      <c r="G478" s="278">
        <v>40000</v>
      </c>
      <c r="H478" s="171"/>
      <c r="I478" s="88">
        <f t="shared" si="37"/>
        <v>40000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116</v>
      </c>
      <c r="C479" s="109" t="s">
        <v>602</v>
      </c>
      <c r="D479" s="276" t="s">
        <v>45</v>
      </c>
      <c r="E479" s="277" t="s">
        <v>8</v>
      </c>
      <c r="F479" s="278">
        <v>150000</v>
      </c>
      <c r="G479" s="278">
        <v>150000</v>
      </c>
      <c r="H479" s="171"/>
      <c r="I479" s="88">
        <f t="shared" si="37"/>
        <v>150000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117</v>
      </c>
      <c r="C480" s="109" t="s">
        <v>229</v>
      </c>
      <c r="D480" s="276" t="s">
        <v>45</v>
      </c>
      <c r="E480" s="277" t="s">
        <v>8</v>
      </c>
      <c r="F480" s="278">
        <v>4212</v>
      </c>
      <c r="G480" s="278">
        <v>4212</v>
      </c>
      <c r="H480" s="171"/>
      <c r="I480" s="88">
        <f t="shared" si="37"/>
        <v>4212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118</v>
      </c>
      <c r="C481" s="109" t="s">
        <v>603</v>
      </c>
      <c r="D481" s="276" t="s">
        <v>45</v>
      </c>
      <c r="E481" s="277" t="s">
        <v>8</v>
      </c>
      <c r="F481" s="278">
        <v>50000</v>
      </c>
      <c r="G481" s="278">
        <v>50000</v>
      </c>
      <c r="H481" s="171"/>
      <c r="I481" s="88">
        <f t="shared" si="37"/>
        <v>50000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119</v>
      </c>
      <c r="C482" s="109" t="s">
        <v>230</v>
      </c>
      <c r="D482" s="276" t="s">
        <v>45</v>
      </c>
      <c r="E482" s="277" t="s">
        <v>8</v>
      </c>
      <c r="F482" s="278">
        <v>32500</v>
      </c>
      <c r="G482" s="278">
        <v>32500</v>
      </c>
      <c r="H482" s="171"/>
      <c r="I482" s="88">
        <f t="shared" si="37"/>
        <v>32500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120</v>
      </c>
      <c r="C483" s="109" t="s">
        <v>231</v>
      </c>
      <c r="D483" s="276" t="s">
        <v>45</v>
      </c>
      <c r="E483" s="277" t="s">
        <v>8</v>
      </c>
      <c r="F483" s="278">
        <v>37500</v>
      </c>
      <c r="G483" s="278">
        <v>37500</v>
      </c>
      <c r="H483" s="171"/>
      <c r="I483" s="88">
        <f t="shared" si="37"/>
        <v>37500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121</v>
      </c>
      <c r="C484" s="109" t="s">
        <v>232</v>
      </c>
      <c r="D484" s="276" t="s">
        <v>45</v>
      </c>
      <c r="E484" s="277" t="s">
        <v>8</v>
      </c>
      <c r="F484" s="278">
        <v>47800</v>
      </c>
      <c r="G484" s="278">
        <v>47800</v>
      </c>
      <c r="H484" s="171"/>
      <c r="I484" s="88">
        <f t="shared" si="37"/>
        <v>47800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122</v>
      </c>
      <c r="C485" s="109" t="s">
        <v>233</v>
      </c>
      <c r="D485" s="276" t="s">
        <v>45</v>
      </c>
      <c r="E485" s="277" t="s">
        <v>8</v>
      </c>
      <c r="F485" s="278">
        <v>52500</v>
      </c>
      <c r="G485" s="278">
        <v>52500</v>
      </c>
      <c r="H485" s="171"/>
      <c r="I485" s="88">
        <f t="shared" si="37"/>
        <v>52500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123</v>
      </c>
      <c r="C486" s="109" t="s">
        <v>37</v>
      </c>
      <c r="D486" s="276" t="s">
        <v>45</v>
      </c>
      <c r="E486" s="277" t="s">
        <v>8</v>
      </c>
      <c r="F486" s="278">
        <v>63500</v>
      </c>
      <c r="G486" s="278">
        <v>63500</v>
      </c>
      <c r="H486" s="171"/>
      <c r="I486" s="88">
        <f t="shared" si="37"/>
        <v>63500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124</v>
      </c>
      <c r="C487" s="109" t="s">
        <v>234</v>
      </c>
      <c r="D487" s="276" t="s">
        <v>45</v>
      </c>
      <c r="E487" s="277" t="s">
        <v>8</v>
      </c>
      <c r="F487" s="278">
        <v>67500</v>
      </c>
      <c r="G487" s="278">
        <v>67500</v>
      </c>
      <c r="H487" s="171"/>
      <c r="I487" s="88">
        <f t="shared" si="37"/>
        <v>67500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125</v>
      </c>
      <c r="C488" s="109" t="s">
        <v>235</v>
      </c>
      <c r="D488" s="276" t="s">
        <v>45</v>
      </c>
      <c r="E488" s="277" t="s">
        <v>8</v>
      </c>
      <c r="F488" s="278">
        <v>53000</v>
      </c>
      <c r="G488" s="278">
        <v>53000</v>
      </c>
      <c r="H488" s="171"/>
      <c r="I488" s="88">
        <f t="shared" si="37"/>
        <v>53000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126</v>
      </c>
      <c r="C489" s="109" t="s">
        <v>236</v>
      </c>
      <c r="D489" s="276" t="s">
        <v>45</v>
      </c>
      <c r="E489" s="277" t="s">
        <v>8</v>
      </c>
      <c r="F489" s="278">
        <v>34000</v>
      </c>
      <c r="G489" s="278">
        <v>34000</v>
      </c>
      <c r="H489" s="171"/>
      <c r="I489" s="88">
        <f t="shared" si="37"/>
        <v>34000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127</v>
      </c>
      <c r="C490" s="109" t="s">
        <v>237</v>
      </c>
      <c r="D490" s="276" t="s">
        <v>45</v>
      </c>
      <c r="E490" s="277" t="s">
        <v>8</v>
      </c>
      <c r="F490" s="278">
        <v>39500</v>
      </c>
      <c r="G490" s="278">
        <v>39500</v>
      </c>
      <c r="H490" s="171"/>
      <c r="I490" s="88">
        <f t="shared" si="37"/>
        <v>39500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128</v>
      </c>
      <c r="C491" s="109" t="s">
        <v>238</v>
      </c>
      <c r="D491" s="276" t="s">
        <v>45</v>
      </c>
      <c r="E491" s="277" t="s">
        <v>8</v>
      </c>
      <c r="F491" s="278">
        <v>41900</v>
      </c>
      <c r="G491" s="278">
        <v>41900</v>
      </c>
      <c r="H491" s="171"/>
      <c r="I491" s="88">
        <f t="shared" si="37"/>
        <v>41900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129</v>
      </c>
      <c r="C492" s="109" t="s">
        <v>239</v>
      </c>
      <c r="D492" s="276" t="s">
        <v>45</v>
      </c>
      <c r="E492" s="277" t="s">
        <v>8</v>
      </c>
      <c r="F492" s="278">
        <v>44400</v>
      </c>
      <c r="G492" s="278">
        <v>44400</v>
      </c>
      <c r="H492" s="171"/>
      <c r="I492" s="88">
        <f t="shared" si="37"/>
        <v>44400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130</v>
      </c>
      <c r="C493" s="109" t="s">
        <v>240</v>
      </c>
      <c r="D493" s="276" t="s">
        <v>45</v>
      </c>
      <c r="E493" s="277" t="s">
        <v>8</v>
      </c>
      <c r="F493" s="278">
        <v>61800</v>
      </c>
      <c r="G493" s="278">
        <v>61800</v>
      </c>
      <c r="H493" s="171"/>
      <c r="I493" s="88">
        <f t="shared" si="37"/>
        <v>61800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131</v>
      </c>
      <c r="C494" s="109" t="s">
        <v>241</v>
      </c>
      <c r="D494" s="276" t="s">
        <v>45</v>
      </c>
      <c r="E494" s="277" t="s">
        <v>8</v>
      </c>
      <c r="F494" s="278">
        <v>68600</v>
      </c>
      <c r="G494" s="278">
        <v>68600</v>
      </c>
      <c r="H494" s="171"/>
      <c r="I494" s="88">
        <f t="shared" si="37"/>
        <v>68600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132</v>
      </c>
      <c r="C495" s="109" t="s">
        <v>242</v>
      </c>
      <c r="D495" s="276" t="s">
        <v>45</v>
      </c>
      <c r="E495" s="277" t="s">
        <v>8</v>
      </c>
      <c r="F495" s="278">
        <v>68600</v>
      </c>
      <c r="G495" s="278">
        <v>68600</v>
      </c>
      <c r="H495" s="171"/>
      <c r="I495" s="88">
        <f t="shared" si="37"/>
        <v>68600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133</v>
      </c>
      <c r="C496" s="109" t="s">
        <v>243</v>
      </c>
      <c r="D496" s="276" t="s">
        <v>45</v>
      </c>
      <c r="E496" s="277" t="s">
        <v>8</v>
      </c>
      <c r="F496" s="278">
        <v>29600</v>
      </c>
      <c r="G496" s="278">
        <v>29600</v>
      </c>
      <c r="H496" s="171"/>
      <c r="I496" s="88">
        <f t="shared" si="37"/>
        <v>29600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134</v>
      </c>
      <c r="C497" s="109" t="s">
        <v>244</v>
      </c>
      <c r="D497" s="276" t="s">
        <v>45</v>
      </c>
      <c r="E497" s="277" t="s">
        <v>8</v>
      </c>
      <c r="F497" s="278">
        <v>34500</v>
      </c>
      <c r="G497" s="278">
        <v>34500</v>
      </c>
      <c r="H497" s="171"/>
      <c r="I497" s="88">
        <f t="shared" si="37"/>
        <v>34500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135</v>
      </c>
      <c r="C498" s="109" t="s">
        <v>245</v>
      </c>
      <c r="D498" s="276" t="s">
        <v>45</v>
      </c>
      <c r="E498" s="277" t="s">
        <v>8</v>
      </c>
      <c r="F498" s="278">
        <v>44800</v>
      </c>
      <c r="G498" s="278">
        <v>44800</v>
      </c>
      <c r="H498" s="175"/>
      <c r="I498" s="88">
        <f t="shared" si="37"/>
        <v>44800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136</v>
      </c>
      <c r="C499" s="109" t="s">
        <v>246</v>
      </c>
      <c r="D499" s="276" t="s">
        <v>45</v>
      </c>
      <c r="E499" s="277" t="s">
        <v>8</v>
      </c>
      <c r="F499" s="278">
        <v>49500</v>
      </c>
      <c r="G499" s="278">
        <v>49500</v>
      </c>
      <c r="H499" s="171"/>
      <c r="I499" s="88">
        <f t="shared" si="37"/>
        <v>49500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137</v>
      </c>
      <c r="C500" s="109" t="s">
        <v>247</v>
      </c>
      <c r="D500" s="276" t="s">
        <v>45</v>
      </c>
      <c r="E500" s="277" t="s">
        <v>8</v>
      </c>
      <c r="F500" s="278">
        <v>57690</v>
      </c>
      <c r="G500" s="278">
        <v>57690</v>
      </c>
      <c r="H500" s="171"/>
      <c r="I500" s="88">
        <f t="shared" si="37"/>
        <v>57690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138</v>
      </c>
      <c r="C501" s="109" t="s">
        <v>248</v>
      </c>
      <c r="D501" s="276" t="s">
        <v>45</v>
      </c>
      <c r="E501" s="277" t="s">
        <v>8</v>
      </c>
      <c r="F501" s="278">
        <v>60300</v>
      </c>
      <c r="G501" s="278">
        <v>60300</v>
      </c>
      <c r="H501" s="171"/>
      <c r="I501" s="88">
        <f t="shared" si="37"/>
        <v>60300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139</v>
      </c>
      <c r="C502" s="109" t="s">
        <v>249</v>
      </c>
      <c r="D502" s="276" t="s">
        <v>45</v>
      </c>
      <c r="E502" s="277" t="s">
        <v>8</v>
      </c>
      <c r="F502" s="278">
        <v>39900</v>
      </c>
      <c r="G502" s="278">
        <v>39900</v>
      </c>
      <c r="H502" s="171"/>
      <c r="I502" s="88">
        <f t="shared" si="37"/>
        <v>39900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140</v>
      </c>
      <c r="C503" s="109" t="s">
        <v>250</v>
      </c>
      <c r="D503" s="276" t="s">
        <v>45</v>
      </c>
      <c r="E503" s="277" t="s">
        <v>8</v>
      </c>
      <c r="F503" s="278">
        <v>34500</v>
      </c>
      <c r="G503" s="278">
        <v>34500</v>
      </c>
      <c r="H503" s="171"/>
      <c r="I503" s="88">
        <f t="shared" si="37"/>
        <v>34500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141</v>
      </c>
      <c r="C504" s="109" t="s">
        <v>251</v>
      </c>
      <c r="D504" s="276" t="s">
        <v>45</v>
      </c>
      <c r="E504" s="277" t="s">
        <v>8</v>
      </c>
      <c r="F504" s="278">
        <v>37000</v>
      </c>
      <c r="G504" s="278">
        <v>37000</v>
      </c>
      <c r="H504" s="171"/>
      <c r="I504" s="88">
        <f t="shared" si="37"/>
        <v>37000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142</v>
      </c>
      <c r="C505" s="109" t="s">
        <v>252</v>
      </c>
      <c r="D505" s="276" t="s">
        <v>45</v>
      </c>
      <c r="E505" s="277" t="s">
        <v>8</v>
      </c>
      <c r="F505" s="278">
        <v>39500</v>
      </c>
      <c r="G505" s="278">
        <v>39500</v>
      </c>
      <c r="H505" s="171"/>
      <c r="I505" s="88">
        <f t="shared" si="37"/>
        <v>39500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143</v>
      </c>
      <c r="C506" s="109" t="s">
        <v>253</v>
      </c>
      <c r="D506" s="276" t="s">
        <v>45</v>
      </c>
      <c r="E506" s="277" t="s">
        <v>8</v>
      </c>
      <c r="F506" s="278">
        <v>41900</v>
      </c>
      <c r="G506" s="278">
        <v>41900</v>
      </c>
      <c r="H506" s="171"/>
      <c r="I506" s="88">
        <f t="shared" si="37"/>
        <v>41900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144</v>
      </c>
      <c r="C507" s="109" t="s">
        <v>254</v>
      </c>
      <c r="D507" s="276" t="s">
        <v>45</v>
      </c>
      <c r="E507" s="277" t="s">
        <v>8</v>
      </c>
      <c r="F507" s="278">
        <v>51100</v>
      </c>
      <c r="G507" s="278">
        <v>51100</v>
      </c>
      <c r="H507" s="171"/>
      <c r="I507" s="88">
        <f t="shared" si="37"/>
        <v>51100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145</v>
      </c>
      <c r="C508" s="109" t="s">
        <v>255</v>
      </c>
      <c r="D508" s="276" t="s">
        <v>45</v>
      </c>
      <c r="E508" s="277" t="s">
        <v>8</v>
      </c>
      <c r="F508" s="278">
        <v>51800</v>
      </c>
      <c r="G508" s="278">
        <v>51800</v>
      </c>
      <c r="H508" s="171"/>
      <c r="I508" s="88">
        <f t="shared" si="37"/>
        <v>51800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146</v>
      </c>
      <c r="C509" s="109" t="s">
        <v>256</v>
      </c>
      <c r="D509" s="276" t="s">
        <v>45</v>
      </c>
      <c r="E509" s="277" t="s">
        <v>8</v>
      </c>
      <c r="F509" s="278">
        <v>51800</v>
      </c>
      <c r="G509" s="278">
        <v>51800</v>
      </c>
      <c r="H509" s="171"/>
      <c r="I509" s="88">
        <f t="shared" si="37"/>
        <v>51800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147</v>
      </c>
      <c r="C510" s="109" t="s">
        <v>257</v>
      </c>
      <c r="D510" s="276" t="s">
        <v>45</v>
      </c>
      <c r="E510" s="277" t="s">
        <v>8</v>
      </c>
      <c r="F510" s="278">
        <v>75420</v>
      </c>
      <c r="G510" s="278">
        <v>75420</v>
      </c>
      <c r="H510" s="171"/>
      <c r="I510" s="88">
        <f t="shared" si="37"/>
        <v>75420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148</v>
      </c>
      <c r="C511" s="109" t="s">
        <v>258</v>
      </c>
      <c r="D511" s="276" t="s">
        <v>45</v>
      </c>
      <c r="E511" s="277" t="s">
        <v>8</v>
      </c>
      <c r="F511" s="278">
        <v>118440</v>
      </c>
      <c r="G511" s="278">
        <v>118440</v>
      </c>
      <c r="H511" s="171"/>
      <c r="I511" s="88">
        <f t="shared" si="37"/>
        <v>118440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149</v>
      </c>
      <c r="C512" s="109" t="s">
        <v>259</v>
      </c>
      <c r="D512" s="276" t="s">
        <v>45</v>
      </c>
      <c r="E512" s="277" t="s">
        <v>8</v>
      </c>
      <c r="F512" s="278">
        <v>136980</v>
      </c>
      <c r="G512" s="278">
        <v>136980</v>
      </c>
      <c r="H512" s="171"/>
      <c r="I512" s="88">
        <f t="shared" si="37"/>
        <v>136980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150</v>
      </c>
      <c r="C513" s="109" t="s">
        <v>260</v>
      </c>
      <c r="D513" s="276" t="s">
        <v>45</v>
      </c>
      <c r="E513" s="277" t="s">
        <v>8</v>
      </c>
      <c r="F513" s="278">
        <v>172350</v>
      </c>
      <c r="G513" s="278">
        <v>172350</v>
      </c>
      <c r="H513" s="171"/>
      <c r="I513" s="88">
        <f t="shared" si="37"/>
        <v>172350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151</v>
      </c>
      <c r="C514" s="109" t="s">
        <v>36</v>
      </c>
      <c r="D514" s="276" t="s">
        <v>45</v>
      </c>
      <c r="E514" s="277" t="s">
        <v>8</v>
      </c>
      <c r="F514" s="278">
        <v>180000</v>
      </c>
      <c r="G514" s="278">
        <v>180000</v>
      </c>
      <c r="H514" s="171"/>
      <c r="I514" s="88">
        <f t="shared" si="37"/>
        <v>180000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152</v>
      </c>
      <c r="C515" s="109" t="s">
        <v>261</v>
      </c>
      <c r="D515" s="276" t="s">
        <v>45</v>
      </c>
      <c r="E515" s="277" t="s">
        <v>8</v>
      </c>
      <c r="F515" s="278">
        <v>135800</v>
      </c>
      <c r="G515" s="278">
        <v>135800</v>
      </c>
      <c r="H515" s="171"/>
      <c r="I515" s="88">
        <f t="shared" ref="I515:I579" si="42">IF($I$5=$G$4,G515,(IF($I$5=$F$4,F515,0)))</f>
        <v>135800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153</v>
      </c>
      <c r="C516" s="109" t="s">
        <v>262</v>
      </c>
      <c r="D516" s="276" t="s">
        <v>45</v>
      </c>
      <c r="E516" s="277" t="s">
        <v>8</v>
      </c>
      <c r="F516" s="278">
        <v>104200</v>
      </c>
      <c r="G516" s="278">
        <v>104200</v>
      </c>
      <c r="H516" s="171"/>
      <c r="I516" s="88">
        <f t="shared" si="42"/>
        <v>104200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154</v>
      </c>
      <c r="C517" s="109" t="s">
        <v>27</v>
      </c>
      <c r="D517" s="276" t="s">
        <v>45</v>
      </c>
      <c r="E517" s="277" t="s">
        <v>8</v>
      </c>
      <c r="F517" s="278">
        <v>16000</v>
      </c>
      <c r="G517" s="278">
        <v>16000</v>
      </c>
      <c r="H517" s="171"/>
      <c r="I517" s="88">
        <f t="shared" si="42"/>
        <v>16000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155</v>
      </c>
      <c r="C518" s="109" t="s">
        <v>263</v>
      </c>
      <c r="D518" s="276" t="s">
        <v>45</v>
      </c>
      <c r="E518" s="277" t="s">
        <v>8</v>
      </c>
      <c r="F518" s="278">
        <v>118530</v>
      </c>
      <c r="G518" s="278">
        <v>118530</v>
      </c>
      <c r="H518" s="171"/>
      <c r="I518" s="88">
        <f t="shared" si="42"/>
        <v>118530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21"/>
      <c r="B519" s="174">
        <v>156</v>
      </c>
      <c r="C519" s="468" t="s">
        <v>474</v>
      </c>
      <c r="D519" s="276" t="s">
        <v>45</v>
      </c>
      <c r="E519" s="277" t="s">
        <v>8</v>
      </c>
      <c r="F519" s="278">
        <v>3711.24</v>
      </c>
      <c r="G519" s="278">
        <v>3711.24</v>
      </c>
      <c r="H519" s="171"/>
      <c r="I519" s="88">
        <f t="shared" si="42"/>
        <v>3711.24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157</v>
      </c>
      <c r="C520" s="109" t="s">
        <v>264</v>
      </c>
      <c r="D520" s="276" t="s">
        <v>45</v>
      </c>
      <c r="E520" s="277" t="s">
        <v>8</v>
      </c>
      <c r="F520" s="278">
        <v>28000</v>
      </c>
      <c r="G520" s="278">
        <v>28000</v>
      </c>
      <c r="H520" s="171"/>
      <c r="I520" s="88">
        <f t="shared" si="42"/>
        <v>28000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158</v>
      </c>
      <c r="C521" s="109" t="s">
        <v>265</v>
      </c>
      <c r="D521" s="276" t="s">
        <v>45</v>
      </c>
      <c r="E521" s="277" t="s">
        <v>8</v>
      </c>
      <c r="F521" s="278">
        <v>33501.866666666669</v>
      </c>
      <c r="G521" s="278">
        <v>33501.866666666669</v>
      </c>
      <c r="H521" s="171"/>
      <c r="I521" s="88">
        <f t="shared" si="42"/>
        <v>33501.866666666669</v>
      </c>
      <c r="J521" s="163">
        <f t="shared" ref="J521:J584" si="43">IF(D521="MDU-KD",1,0)</f>
        <v>0</v>
      </c>
      <c r="K521" s="155">
        <f t="shared" ref="K521:K584" si="44">IF(D521="HDW",1,0)</f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ref="N521:N584" si="45">IF(L521=0,M521,L521)</f>
        <v>201227386.79893059</v>
      </c>
      <c r="O521" s="155">
        <f t="shared" ref="O521:O584" si="46">IF(E521=0,0,IF(LEFT(C521,11)="Tiang Beton",1,0))</f>
        <v>0</v>
      </c>
      <c r="P521" s="155">
        <f>IF(O521=1,SUM($O$6:O521),0)</f>
        <v>0</v>
      </c>
    </row>
    <row r="522" spans="1:16" ht="15" customHeight="1">
      <c r="A522" s="15"/>
      <c r="B522" s="174">
        <v>159</v>
      </c>
      <c r="C522" s="109" t="s">
        <v>266</v>
      </c>
      <c r="D522" s="276" t="s">
        <v>45</v>
      </c>
      <c r="E522" s="277" t="s">
        <v>7</v>
      </c>
      <c r="F522" s="278">
        <v>23310</v>
      </c>
      <c r="G522" s="278">
        <v>23310</v>
      </c>
      <c r="H522" s="171"/>
      <c r="I522" s="88">
        <f t="shared" si="42"/>
        <v>23310</v>
      </c>
      <c r="J522" s="163">
        <f t="shared" si="43"/>
        <v>0</v>
      </c>
      <c r="K522" s="155">
        <f t="shared" si="4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5"/>
        <v>201227387.79893059</v>
      </c>
      <c r="O522" s="155">
        <f t="shared" si="46"/>
        <v>0</v>
      </c>
      <c r="P522" s="155">
        <f>IF(O522=1,SUM($O$6:O522),0)</f>
        <v>0</v>
      </c>
    </row>
    <row r="523" spans="1:16" ht="15" customHeight="1">
      <c r="A523" s="15"/>
      <c r="B523" s="174">
        <v>160</v>
      </c>
      <c r="C523" s="109" t="s">
        <v>267</v>
      </c>
      <c r="D523" s="276" t="s">
        <v>45</v>
      </c>
      <c r="E523" s="277" t="s">
        <v>8</v>
      </c>
      <c r="F523" s="278">
        <v>129000</v>
      </c>
      <c r="G523" s="278">
        <v>129000</v>
      </c>
      <c r="H523" s="171"/>
      <c r="I523" s="88">
        <f t="shared" si="42"/>
        <v>129000</v>
      </c>
      <c r="J523" s="163">
        <f t="shared" si="43"/>
        <v>0</v>
      </c>
      <c r="K523" s="155">
        <f t="shared" si="4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5"/>
        <v>201227388.79893059</v>
      </c>
      <c r="O523" s="155">
        <f t="shared" si="46"/>
        <v>0</v>
      </c>
      <c r="P523" s="155">
        <f>IF(O523=1,SUM($O$6:O523),0)</f>
        <v>0</v>
      </c>
    </row>
    <row r="524" spans="1:16" ht="15" customHeight="1">
      <c r="A524" s="15"/>
      <c r="B524" s="174">
        <v>161</v>
      </c>
      <c r="C524" s="109" t="s">
        <v>604</v>
      </c>
      <c r="D524" s="276" t="s">
        <v>45</v>
      </c>
      <c r="E524" s="277" t="s">
        <v>8</v>
      </c>
      <c r="F524" s="278">
        <v>145400</v>
      </c>
      <c r="G524" s="278">
        <v>145400</v>
      </c>
      <c r="H524" s="171"/>
      <c r="I524" s="88">
        <f t="shared" si="42"/>
        <v>145400</v>
      </c>
      <c r="J524" s="163">
        <f t="shared" si="43"/>
        <v>0</v>
      </c>
      <c r="K524" s="155">
        <f t="shared" si="44"/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si="45"/>
        <v>201227389.79893059</v>
      </c>
      <c r="O524" s="155">
        <f t="shared" si="46"/>
        <v>0</v>
      </c>
      <c r="P524" s="155">
        <f>IF(O524=1,SUM($O$6:O524),0)</f>
        <v>0</v>
      </c>
    </row>
    <row r="525" spans="1:16" ht="15" customHeight="1">
      <c r="A525" s="15"/>
      <c r="B525" s="174">
        <v>162</v>
      </c>
      <c r="C525" s="109" t="s">
        <v>605</v>
      </c>
      <c r="D525" s="276" t="s">
        <v>45</v>
      </c>
      <c r="E525" s="277" t="s">
        <v>8</v>
      </c>
      <c r="F525" s="278">
        <v>351751.73281450948</v>
      </c>
      <c r="G525" s="278">
        <v>351751.73281450948</v>
      </c>
      <c r="H525" s="171"/>
      <c r="I525" s="88">
        <f t="shared" si="42"/>
        <v>351751.73281450948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7"/>
      <c r="B526" s="174">
        <v>163</v>
      </c>
      <c r="C526" s="109" t="s">
        <v>606</v>
      </c>
      <c r="D526" s="276" t="s">
        <v>45</v>
      </c>
      <c r="E526" s="277" t="s">
        <v>8</v>
      </c>
      <c r="F526" s="278">
        <v>250000</v>
      </c>
      <c r="G526" s="278">
        <v>250000</v>
      </c>
      <c r="H526" s="171"/>
      <c r="I526" s="88">
        <f t="shared" si="42"/>
        <v>250000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164</v>
      </c>
      <c r="C527" s="109" t="s">
        <v>607</v>
      </c>
      <c r="D527" s="276" t="s">
        <v>45</v>
      </c>
      <c r="E527" s="277" t="s">
        <v>8</v>
      </c>
      <c r="F527" s="278">
        <v>485097.76536861184</v>
      </c>
      <c r="G527" s="278">
        <v>485097.76536861184</v>
      </c>
      <c r="H527" s="171"/>
      <c r="I527" s="88">
        <f t="shared" si="42"/>
        <v>485097.76536861184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165</v>
      </c>
      <c r="C528" s="109" t="s">
        <v>268</v>
      </c>
      <c r="D528" s="276" t="s">
        <v>45</v>
      </c>
      <c r="E528" s="277" t="s">
        <v>8</v>
      </c>
      <c r="F528" s="278">
        <v>423009.82499999995</v>
      </c>
      <c r="G528" s="278">
        <v>423009.82499999995</v>
      </c>
      <c r="H528" s="171"/>
      <c r="I528" s="88">
        <f t="shared" si="42"/>
        <v>423009.82499999995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5"/>
      <c r="B529" s="174">
        <v>166</v>
      </c>
      <c r="C529" s="109" t="s">
        <v>269</v>
      </c>
      <c r="D529" s="276" t="s">
        <v>45</v>
      </c>
      <c r="E529" s="277" t="s">
        <v>8</v>
      </c>
      <c r="F529" s="278">
        <v>302149.875</v>
      </c>
      <c r="G529" s="278">
        <v>302149.875</v>
      </c>
      <c r="H529" s="171"/>
      <c r="I529" s="88">
        <f t="shared" si="42"/>
        <v>302149.875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167</v>
      </c>
      <c r="C530" s="109" t="s">
        <v>270</v>
      </c>
      <c r="D530" s="276" t="s">
        <v>45</v>
      </c>
      <c r="E530" s="277" t="s">
        <v>8</v>
      </c>
      <c r="F530" s="278">
        <v>335990.66099999991</v>
      </c>
      <c r="G530" s="278">
        <v>335990.66099999991</v>
      </c>
      <c r="H530" s="171"/>
      <c r="I530" s="88">
        <f t="shared" si="42"/>
        <v>335990.66099999991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168</v>
      </c>
      <c r="C531" s="109" t="s">
        <v>35</v>
      </c>
      <c r="D531" s="276" t="s">
        <v>45</v>
      </c>
      <c r="E531" s="277" t="s">
        <v>8</v>
      </c>
      <c r="F531" s="278">
        <v>2300</v>
      </c>
      <c r="G531" s="278">
        <v>2300</v>
      </c>
      <c r="H531" s="171"/>
      <c r="I531" s="88">
        <f t="shared" si="42"/>
        <v>2300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169</v>
      </c>
      <c r="C532" s="109" t="s">
        <v>271</v>
      </c>
      <c r="D532" s="276" t="s">
        <v>45</v>
      </c>
      <c r="E532" s="277" t="s">
        <v>8</v>
      </c>
      <c r="F532" s="278">
        <v>88000</v>
      </c>
      <c r="G532" s="278">
        <v>88000</v>
      </c>
      <c r="H532" s="171"/>
      <c r="I532" s="88">
        <f t="shared" si="42"/>
        <v>88000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170</v>
      </c>
      <c r="C533" s="109" t="s">
        <v>272</v>
      </c>
      <c r="D533" s="276" t="s">
        <v>45</v>
      </c>
      <c r="E533" s="277" t="s">
        <v>8</v>
      </c>
      <c r="F533" s="278">
        <v>72400</v>
      </c>
      <c r="G533" s="278">
        <v>72400</v>
      </c>
      <c r="H533" s="171"/>
      <c r="I533" s="88">
        <f t="shared" si="42"/>
        <v>72400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171</v>
      </c>
      <c r="C534" s="109" t="s">
        <v>273</v>
      </c>
      <c r="D534" s="276" t="s">
        <v>45</v>
      </c>
      <c r="E534" s="277" t="s">
        <v>8</v>
      </c>
      <c r="F534" s="278">
        <v>123500</v>
      </c>
      <c r="G534" s="278">
        <v>123500</v>
      </c>
      <c r="H534" s="171"/>
      <c r="I534" s="88">
        <f t="shared" si="42"/>
        <v>123500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172</v>
      </c>
      <c r="C535" s="109" t="s">
        <v>274</v>
      </c>
      <c r="D535" s="276" t="s">
        <v>45</v>
      </c>
      <c r="E535" s="277" t="s">
        <v>8</v>
      </c>
      <c r="F535" s="278">
        <v>225000</v>
      </c>
      <c r="G535" s="278">
        <v>225000</v>
      </c>
      <c r="H535" s="171"/>
      <c r="I535" s="88">
        <f>IF($I$5=$G$4,G535,(IF($I$5=$F$4,F535,0)))</f>
        <v>225000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173</v>
      </c>
      <c r="C536" s="109" t="s">
        <v>608</v>
      </c>
      <c r="D536" s="276" t="s">
        <v>45</v>
      </c>
      <c r="E536" s="277" t="s">
        <v>8</v>
      </c>
      <c r="F536" s="278">
        <v>71000</v>
      </c>
      <c r="G536" s="278">
        <v>71000</v>
      </c>
      <c r="H536" s="171"/>
      <c r="I536" s="88">
        <f t="shared" si="42"/>
        <v>71000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174</v>
      </c>
      <c r="C537" s="109" t="s">
        <v>275</v>
      </c>
      <c r="D537" s="276" t="s">
        <v>45</v>
      </c>
      <c r="E537" s="277" t="s">
        <v>8</v>
      </c>
      <c r="F537" s="278">
        <v>36000</v>
      </c>
      <c r="G537" s="278">
        <v>36000</v>
      </c>
      <c r="H537" s="171"/>
      <c r="I537" s="88">
        <f t="shared" si="42"/>
        <v>36000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175</v>
      </c>
      <c r="C538" s="109" t="s">
        <v>276</v>
      </c>
      <c r="D538" s="276" t="s">
        <v>45</v>
      </c>
      <c r="E538" s="277" t="s">
        <v>8</v>
      </c>
      <c r="F538" s="278">
        <v>17820</v>
      </c>
      <c r="G538" s="278">
        <v>17820</v>
      </c>
      <c r="H538" s="171"/>
      <c r="I538" s="88">
        <f t="shared" si="42"/>
        <v>17820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176</v>
      </c>
      <c r="C539" s="109" t="s">
        <v>277</v>
      </c>
      <c r="D539" s="276" t="s">
        <v>45</v>
      </c>
      <c r="E539" s="277" t="s">
        <v>8</v>
      </c>
      <c r="F539" s="278">
        <v>22900</v>
      </c>
      <c r="G539" s="278">
        <v>22900</v>
      </c>
      <c r="H539" s="171"/>
      <c r="I539" s="88">
        <f t="shared" si="42"/>
        <v>22900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177</v>
      </c>
      <c r="C540" s="109" t="s">
        <v>278</v>
      </c>
      <c r="D540" s="276" t="s">
        <v>45</v>
      </c>
      <c r="E540" s="277" t="s">
        <v>8</v>
      </c>
      <c r="F540" s="278">
        <v>30800</v>
      </c>
      <c r="G540" s="278">
        <v>30800</v>
      </c>
      <c r="H540" s="171"/>
      <c r="I540" s="88">
        <f t="shared" si="42"/>
        <v>30800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178</v>
      </c>
      <c r="C541" s="109" t="s">
        <v>279</v>
      </c>
      <c r="D541" s="276" t="s">
        <v>45</v>
      </c>
      <c r="E541" s="277" t="s">
        <v>8</v>
      </c>
      <c r="F541" s="278">
        <v>33900</v>
      </c>
      <c r="G541" s="278">
        <v>33900</v>
      </c>
      <c r="H541" s="171"/>
      <c r="I541" s="88">
        <f t="shared" si="42"/>
        <v>33900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179</v>
      </c>
      <c r="C542" s="109" t="s">
        <v>1467</v>
      </c>
      <c r="D542" s="276" t="s">
        <v>45</v>
      </c>
      <c r="E542" s="277" t="s">
        <v>8</v>
      </c>
      <c r="F542" s="278">
        <v>30800</v>
      </c>
      <c r="G542" s="278">
        <v>30800</v>
      </c>
      <c r="H542" s="171"/>
      <c r="I542" s="88">
        <f t="shared" si="42"/>
        <v>30800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180</v>
      </c>
      <c r="C543" s="109" t="s">
        <v>1468</v>
      </c>
      <c r="D543" s="276" t="s">
        <v>45</v>
      </c>
      <c r="E543" s="277" t="s">
        <v>8</v>
      </c>
      <c r="F543" s="278">
        <v>33900</v>
      </c>
      <c r="G543" s="278">
        <v>33900</v>
      </c>
      <c r="H543" s="171"/>
      <c r="I543" s="88">
        <f t="shared" si="42"/>
        <v>33900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181</v>
      </c>
      <c r="C544" s="109" t="s">
        <v>280</v>
      </c>
      <c r="D544" s="276" t="s">
        <v>45</v>
      </c>
      <c r="E544" s="277" t="s">
        <v>8</v>
      </c>
      <c r="F544" s="278">
        <v>12510</v>
      </c>
      <c r="G544" s="278">
        <v>12510</v>
      </c>
      <c r="H544" s="171"/>
      <c r="I544" s="88">
        <f t="shared" si="42"/>
        <v>12510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182</v>
      </c>
      <c r="C545" s="109" t="s">
        <v>281</v>
      </c>
      <c r="D545" s="276" t="s">
        <v>45</v>
      </c>
      <c r="E545" s="277" t="s">
        <v>8</v>
      </c>
      <c r="F545" s="278">
        <v>15500</v>
      </c>
      <c r="G545" s="278">
        <v>15500</v>
      </c>
      <c r="H545" s="171"/>
      <c r="I545" s="88">
        <f t="shared" si="42"/>
        <v>15500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183</v>
      </c>
      <c r="C546" s="109" t="s">
        <v>282</v>
      </c>
      <c r="D546" s="276" t="s">
        <v>45</v>
      </c>
      <c r="E546" s="277" t="s">
        <v>8</v>
      </c>
      <c r="F546" s="278">
        <v>19500</v>
      </c>
      <c r="G546" s="278">
        <v>19500</v>
      </c>
      <c r="H546" s="171"/>
      <c r="I546" s="88">
        <f t="shared" si="42"/>
        <v>19500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184</v>
      </c>
      <c r="C547" s="109" t="s">
        <v>283</v>
      </c>
      <c r="D547" s="276" t="s">
        <v>45</v>
      </c>
      <c r="E547" s="277" t="s">
        <v>8</v>
      </c>
      <c r="F547" s="278">
        <v>28400</v>
      </c>
      <c r="G547" s="278">
        <v>28400</v>
      </c>
      <c r="H547" s="171"/>
      <c r="I547" s="88">
        <f t="shared" si="42"/>
        <v>28400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185</v>
      </c>
      <c r="C548" s="109" t="s">
        <v>284</v>
      </c>
      <c r="D548" s="276" t="s">
        <v>45</v>
      </c>
      <c r="E548" s="277" t="s">
        <v>8</v>
      </c>
      <c r="F548" s="278">
        <v>28314</v>
      </c>
      <c r="G548" s="278">
        <v>28314</v>
      </c>
      <c r="H548" s="171"/>
      <c r="I548" s="88">
        <f t="shared" si="42"/>
        <v>28314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186</v>
      </c>
      <c r="C549" s="109" t="s">
        <v>285</v>
      </c>
      <c r="D549" s="276" t="s">
        <v>45</v>
      </c>
      <c r="E549" s="277" t="s">
        <v>8</v>
      </c>
      <c r="F549" s="278">
        <v>3510</v>
      </c>
      <c r="G549" s="278">
        <v>3510</v>
      </c>
      <c r="H549" s="171"/>
      <c r="I549" s="88">
        <f t="shared" si="42"/>
        <v>3510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187</v>
      </c>
      <c r="C550" s="109" t="s">
        <v>286</v>
      </c>
      <c r="D550" s="276" t="s">
        <v>45</v>
      </c>
      <c r="E550" s="277" t="s">
        <v>8</v>
      </c>
      <c r="F550" s="278">
        <v>2100</v>
      </c>
      <c r="G550" s="278">
        <v>2100</v>
      </c>
      <c r="H550" s="171"/>
      <c r="I550" s="88">
        <f t="shared" si="42"/>
        <v>2100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188</v>
      </c>
      <c r="C551" s="109" t="s">
        <v>287</v>
      </c>
      <c r="D551" s="276" t="s">
        <v>45</v>
      </c>
      <c r="E551" s="277" t="s">
        <v>8</v>
      </c>
      <c r="F551" s="278">
        <v>40000</v>
      </c>
      <c r="G551" s="278">
        <v>40000</v>
      </c>
      <c r="H551" s="171"/>
      <c r="I551" s="88">
        <f t="shared" si="42"/>
        <v>40000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189</v>
      </c>
      <c r="C552" s="109" t="s">
        <v>38</v>
      </c>
      <c r="D552" s="276" t="s">
        <v>45</v>
      </c>
      <c r="E552" s="277" t="s">
        <v>7</v>
      </c>
      <c r="F552" s="278">
        <v>8550</v>
      </c>
      <c r="G552" s="278">
        <v>8550</v>
      </c>
      <c r="H552" s="171"/>
      <c r="I552" s="88">
        <f t="shared" si="42"/>
        <v>8550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190</v>
      </c>
      <c r="C553" s="109" t="s">
        <v>609</v>
      </c>
      <c r="D553" s="276" t="s">
        <v>45</v>
      </c>
      <c r="E553" s="277" t="s">
        <v>8</v>
      </c>
      <c r="F553" s="278">
        <v>45000</v>
      </c>
      <c r="G553" s="278">
        <v>45000</v>
      </c>
      <c r="H553" s="171"/>
      <c r="I553" s="88">
        <f t="shared" si="42"/>
        <v>45000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191</v>
      </c>
      <c r="C554" s="109" t="s">
        <v>288</v>
      </c>
      <c r="D554" s="276" t="s">
        <v>45</v>
      </c>
      <c r="E554" s="277" t="s">
        <v>8</v>
      </c>
      <c r="F554" s="278">
        <v>2500</v>
      </c>
      <c r="G554" s="278">
        <v>2500</v>
      </c>
      <c r="H554" s="171"/>
      <c r="I554" s="88">
        <f t="shared" si="42"/>
        <v>2500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192</v>
      </c>
      <c r="C555" s="109" t="s">
        <v>26</v>
      </c>
      <c r="D555" s="276" t="s">
        <v>45</v>
      </c>
      <c r="E555" s="277" t="s">
        <v>8</v>
      </c>
      <c r="F555" s="278">
        <v>2500</v>
      </c>
      <c r="G555" s="278">
        <v>2500</v>
      </c>
      <c r="H555" s="171"/>
      <c r="I555" s="88">
        <f t="shared" si="42"/>
        <v>2500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94"/>
      <c r="C556" s="109"/>
      <c r="D556" s="276" t="s">
        <v>48</v>
      </c>
      <c r="E556" s="277"/>
      <c r="F556" s="278"/>
      <c r="G556" s="278"/>
      <c r="H556" s="171"/>
      <c r="I556" s="88">
        <f t="shared" si="42"/>
        <v>0</v>
      </c>
      <c r="J556" s="163">
        <f t="shared" si="43"/>
        <v>0</v>
      </c>
      <c r="K556" s="155">
        <f t="shared" si="44"/>
        <v>0</v>
      </c>
      <c r="L556" s="155">
        <f>IF(J556=1,SUM($J$6:J556),0)</f>
        <v>0</v>
      </c>
      <c r="M556" s="155">
        <f>IF(K556=1,SUM($K$6:K556),0)</f>
        <v>0</v>
      </c>
      <c r="N556" s="165">
        <f t="shared" si="45"/>
        <v>0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94" t="s">
        <v>610</v>
      </c>
      <c r="C557" s="109" t="s">
        <v>611</v>
      </c>
      <c r="D557" s="276" t="s">
        <v>48</v>
      </c>
      <c r="E557" s="277"/>
      <c r="F557" s="278"/>
      <c r="G557" s="278"/>
      <c r="H557" s="171"/>
      <c r="I557" s="88">
        <f t="shared" si="42"/>
        <v>0</v>
      </c>
      <c r="J557" s="163">
        <f t="shared" si="43"/>
        <v>0</v>
      </c>
      <c r="K557" s="155">
        <f t="shared" si="44"/>
        <v>0</v>
      </c>
      <c r="L557" s="155">
        <f>IF(J557=1,SUM($J$6:J557),0)</f>
        <v>0</v>
      </c>
      <c r="M557" s="155">
        <f>IF(K557=1,SUM($K$6:K557),0)</f>
        <v>0</v>
      </c>
      <c r="N557" s="165">
        <f t="shared" si="45"/>
        <v>0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94">
        <v>1</v>
      </c>
      <c r="C558" s="109" t="s">
        <v>1469</v>
      </c>
      <c r="D558" s="276" t="s">
        <v>45</v>
      </c>
      <c r="E558" s="277" t="s">
        <v>24</v>
      </c>
      <c r="F558" s="278">
        <v>5950800</v>
      </c>
      <c r="G558" s="278">
        <v>6628600</v>
      </c>
      <c r="H558" s="171"/>
      <c r="I558" s="88">
        <f t="shared" si="42"/>
        <v>6628600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201227421.79893059</v>
      </c>
      <c r="N558" s="165">
        <f t="shared" si="45"/>
        <v>201227421.79893059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94">
        <v>2</v>
      </c>
      <c r="C559" s="109" t="s">
        <v>1470</v>
      </c>
      <c r="D559" s="276" t="s">
        <v>45</v>
      </c>
      <c r="E559" s="277" t="s">
        <v>24</v>
      </c>
      <c r="F559" s="278">
        <v>5950800</v>
      </c>
      <c r="G559" s="278">
        <v>6628600</v>
      </c>
      <c r="H559" s="171"/>
      <c r="I559" s="88">
        <f t="shared" si="42"/>
        <v>6628600</v>
      </c>
      <c r="J559" s="163">
        <f t="shared" si="43"/>
        <v>0</v>
      </c>
      <c r="K559" s="155">
        <f t="shared" si="44"/>
        <v>1</v>
      </c>
      <c r="L559" s="155">
        <f>IF(J559=1,SUM($J$6:J559),0)</f>
        <v>0</v>
      </c>
      <c r="M559" s="155">
        <f>IF(K559=1,SUM($K$6:K559),0)</f>
        <v>201227422.79893059</v>
      </c>
      <c r="N559" s="165">
        <f t="shared" si="45"/>
        <v>201227422.79893059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94">
        <v>3</v>
      </c>
      <c r="C560" s="109" t="s">
        <v>1471</v>
      </c>
      <c r="D560" s="276" t="s">
        <v>45</v>
      </c>
      <c r="E560" s="277" t="s">
        <v>24</v>
      </c>
      <c r="F560" s="278">
        <v>5950800</v>
      </c>
      <c r="G560" s="278">
        <v>6628600</v>
      </c>
      <c r="H560" s="171"/>
      <c r="I560" s="88">
        <f t="shared" si="42"/>
        <v>6628600</v>
      </c>
      <c r="J560" s="163">
        <f t="shared" si="43"/>
        <v>0</v>
      </c>
      <c r="K560" s="155">
        <f t="shared" si="44"/>
        <v>1</v>
      </c>
      <c r="L560" s="155">
        <f>IF(J560=1,SUM($J$6:J560),0)</f>
        <v>0</v>
      </c>
      <c r="M560" s="155">
        <f>IF(K560=1,SUM($K$6:K560),0)</f>
        <v>201227423.79893059</v>
      </c>
      <c r="N560" s="165">
        <f t="shared" si="45"/>
        <v>201227423.79893059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94">
        <v>4</v>
      </c>
      <c r="C561" s="109" t="s">
        <v>1472</v>
      </c>
      <c r="D561" s="276" t="s">
        <v>45</v>
      </c>
      <c r="E561" s="277" t="s">
        <v>24</v>
      </c>
      <c r="F561" s="278">
        <v>6374600</v>
      </c>
      <c r="G561" s="278">
        <v>7100700</v>
      </c>
      <c r="H561" s="171"/>
      <c r="I561" s="88">
        <f t="shared" si="42"/>
        <v>7100700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94">
        <v>5</v>
      </c>
      <c r="C562" s="109" t="s">
        <v>1473</v>
      </c>
      <c r="D562" s="276" t="s">
        <v>45</v>
      </c>
      <c r="E562" s="277" t="s">
        <v>24</v>
      </c>
      <c r="F562" s="278">
        <v>6374600</v>
      </c>
      <c r="G562" s="278">
        <v>7100700</v>
      </c>
      <c r="H562" s="171"/>
      <c r="I562" s="88">
        <f t="shared" si="42"/>
        <v>7100700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7"/>
      <c r="B563" s="194">
        <v>6</v>
      </c>
      <c r="C563" s="109" t="s">
        <v>1474</v>
      </c>
      <c r="D563" s="276" t="s">
        <v>45</v>
      </c>
      <c r="E563" s="277" t="s">
        <v>24</v>
      </c>
      <c r="F563" s="278">
        <v>6374600</v>
      </c>
      <c r="G563" s="278">
        <v>7100700</v>
      </c>
      <c r="H563" s="171"/>
      <c r="I563" s="88">
        <f t="shared" si="42"/>
        <v>7100700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7"/>
      <c r="B564" s="194">
        <v>7</v>
      </c>
      <c r="C564" s="109" t="s">
        <v>1475</v>
      </c>
      <c r="D564" s="276" t="s">
        <v>45</v>
      </c>
      <c r="E564" s="277" t="s">
        <v>24</v>
      </c>
      <c r="F564" s="278">
        <v>6374600</v>
      </c>
      <c r="G564" s="278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94">
        <v>8</v>
      </c>
      <c r="C565" s="109" t="s">
        <v>1476</v>
      </c>
      <c r="D565" s="276" t="s">
        <v>45</v>
      </c>
      <c r="E565" s="277" t="s">
        <v>24</v>
      </c>
      <c r="F565" s="278">
        <v>4927200</v>
      </c>
      <c r="G565" s="278">
        <v>5488400</v>
      </c>
      <c r="H565" s="171"/>
      <c r="I565" s="88">
        <f t="shared" si="42"/>
        <v>5488400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5"/>
      <c r="B566" s="194">
        <v>9</v>
      </c>
      <c r="C566" s="109" t="s">
        <v>1477</v>
      </c>
      <c r="D566" s="276" t="s">
        <v>45</v>
      </c>
      <c r="E566" s="277" t="s">
        <v>24</v>
      </c>
      <c r="F566" s="278">
        <v>4927200</v>
      </c>
      <c r="G566" s="278">
        <v>5488400</v>
      </c>
      <c r="H566" s="171"/>
      <c r="I566" s="88">
        <f t="shared" si="42"/>
        <v>5488400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5"/>
      <c r="B567" s="194">
        <v>10</v>
      </c>
      <c r="C567" s="109" t="s">
        <v>1478</v>
      </c>
      <c r="D567" s="276" t="s">
        <v>45</v>
      </c>
      <c r="E567" s="277" t="s">
        <v>24</v>
      </c>
      <c r="F567" s="278">
        <v>4927200</v>
      </c>
      <c r="G567" s="278">
        <v>5488400</v>
      </c>
      <c r="H567" s="171"/>
      <c r="I567" s="88">
        <f t="shared" si="42"/>
        <v>5488400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94">
        <v>11</v>
      </c>
      <c r="C568" s="109" t="s">
        <v>1479</v>
      </c>
      <c r="D568" s="276" t="s">
        <v>45</v>
      </c>
      <c r="E568" s="277" t="s">
        <v>24</v>
      </c>
      <c r="F568" s="278">
        <v>5602300</v>
      </c>
      <c r="G568" s="278">
        <v>6240400</v>
      </c>
      <c r="H568" s="171"/>
      <c r="I568" s="88">
        <f t="shared" si="42"/>
        <v>6240400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94">
        <v>12</v>
      </c>
      <c r="C569" s="109" t="s">
        <v>1480</v>
      </c>
      <c r="D569" s="276" t="s">
        <v>45</v>
      </c>
      <c r="E569" s="277" t="s">
        <v>24</v>
      </c>
      <c r="F569" s="278">
        <v>5602300</v>
      </c>
      <c r="G569" s="278">
        <v>6240400</v>
      </c>
      <c r="H569" s="171"/>
      <c r="I569" s="88">
        <f t="shared" si="42"/>
        <v>6240400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94">
        <v>13</v>
      </c>
      <c r="C570" s="109" t="s">
        <v>1481</v>
      </c>
      <c r="D570" s="276" t="s">
        <v>45</v>
      </c>
      <c r="E570" s="277" t="s">
        <v>24</v>
      </c>
      <c r="F570" s="278">
        <v>5602300</v>
      </c>
      <c r="G570" s="278">
        <v>6240400</v>
      </c>
      <c r="H570" s="171"/>
      <c r="I570" s="88">
        <f t="shared" si="42"/>
        <v>6240400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94">
        <v>14</v>
      </c>
      <c r="C571" s="109" t="s">
        <v>1482</v>
      </c>
      <c r="D571" s="276" t="s">
        <v>45</v>
      </c>
      <c r="E571" s="277" t="s">
        <v>24</v>
      </c>
      <c r="F571" s="278">
        <v>5529300</v>
      </c>
      <c r="G571" s="278">
        <v>6159100</v>
      </c>
      <c r="H571" s="171"/>
      <c r="I571" s="88">
        <f t="shared" si="42"/>
        <v>6159100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94">
        <v>15</v>
      </c>
      <c r="C572" s="109" t="s">
        <v>1483</v>
      </c>
      <c r="D572" s="276" t="s">
        <v>45</v>
      </c>
      <c r="E572" s="277" t="s">
        <v>24</v>
      </c>
      <c r="F572" s="278">
        <v>5529300</v>
      </c>
      <c r="G572" s="278">
        <v>6159100</v>
      </c>
      <c r="H572" s="171"/>
      <c r="I572" s="88">
        <f t="shared" si="42"/>
        <v>6159100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94">
        <v>16</v>
      </c>
      <c r="C573" s="109" t="s">
        <v>1484</v>
      </c>
      <c r="D573" s="276" t="s">
        <v>45</v>
      </c>
      <c r="E573" s="277" t="s">
        <v>24</v>
      </c>
      <c r="F573" s="278">
        <v>5529300</v>
      </c>
      <c r="G573" s="278">
        <v>6159100</v>
      </c>
      <c r="H573" s="171"/>
      <c r="I573" s="88">
        <f t="shared" si="42"/>
        <v>6159100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94">
        <v>17</v>
      </c>
      <c r="C574" s="109" t="s">
        <v>1485</v>
      </c>
      <c r="D574" s="276" t="s">
        <v>45</v>
      </c>
      <c r="E574" s="277" t="s">
        <v>24</v>
      </c>
      <c r="F574" s="278">
        <v>5030000</v>
      </c>
      <c r="G574" s="278">
        <v>5602900</v>
      </c>
      <c r="H574" s="171"/>
      <c r="I574" s="88">
        <f t="shared" si="42"/>
        <v>5602900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94">
        <v>18</v>
      </c>
      <c r="C575" s="109" t="s">
        <v>1486</v>
      </c>
      <c r="D575" s="276" t="s">
        <v>45</v>
      </c>
      <c r="E575" s="277" t="s">
        <v>24</v>
      </c>
      <c r="F575" s="278">
        <v>7223500</v>
      </c>
      <c r="G575" s="278">
        <v>8046300</v>
      </c>
      <c r="H575" s="171"/>
      <c r="I575" s="88">
        <f t="shared" si="42"/>
        <v>8046300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94">
        <v>19</v>
      </c>
      <c r="C576" s="109" t="s">
        <v>1487</v>
      </c>
      <c r="D576" s="276" t="s">
        <v>45</v>
      </c>
      <c r="E576" s="277" t="s">
        <v>24</v>
      </c>
      <c r="F576" s="280">
        <v>7275900</v>
      </c>
      <c r="G576" s="280">
        <v>8104600</v>
      </c>
      <c r="H576" s="171"/>
      <c r="I576" s="88">
        <f t="shared" si="42"/>
        <v>8104600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94">
        <v>20</v>
      </c>
      <c r="C577" s="109" t="s">
        <v>1488</v>
      </c>
      <c r="D577" s="276" t="s">
        <v>45</v>
      </c>
      <c r="E577" s="277" t="s">
        <v>24</v>
      </c>
      <c r="F577" s="278">
        <v>7275900</v>
      </c>
      <c r="G577" s="278">
        <v>8104600</v>
      </c>
      <c r="H577" s="171"/>
      <c r="I577" s="88">
        <f t="shared" si="42"/>
        <v>8104600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94">
        <v>21</v>
      </c>
      <c r="C578" s="109" t="s">
        <v>1489</v>
      </c>
      <c r="D578" s="276" t="s">
        <v>45</v>
      </c>
      <c r="E578" s="277" t="s">
        <v>24</v>
      </c>
      <c r="F578" s="278">
        <v>5224600</v>
      </c>
      <c r="G578" s="278">
        <v>5819700</v>
      </c>
      <c r="H578" s="171"/>
      <c r="I578" s="88">
        <f t="shared" si="42"/>
        <v>5819700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94">
        <v>22</v>
      </c>
      <c r="C579" s="109" t="s">
        <v>1490</v>
      </c>
      <c r="D579" s="276" t="s">
        <v>45</v>
      </c>
      <c r="E579" s="277" t="s">
        <v>24</v>
      </c>
      <c r="F579" s="278">
        <v>5224600</v>
      </c>
      <c r="G579" s="278">
        <v>5819700</v>
      </c>
      <c r="H579" s="171"/>
      <c r="I579" s="88">
        <f t="shared" si="42"/>
        <v>5819700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94">
        <v>23</v>
      </c>
      <c r="C580" s="109" t="s">
        <v>1491</v>
      </c>
      <c r="D580" s="276" t="s">
        <v>45</v>
      </c>
      <c r="E580" s="277" t="s">
        <v>24</v>
      </c>
      <c r="F580" s="278">
        <v>2857700</v>
      </c>
      <c r="G580" s="278">
        <v>3183200</v>
      </c>
      <c r="H580" s="171"/>
      <c r="I580" s="88">
        <f t="shared" ref="I580:I681" si="47">IF($I$5=$G$4,G580,(IF($I$5=$F$4,F580,0)))</f>
        <v>3183200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94">
        <v>24</v>
      </c>
      <c r="C581" s="109" t="s">
        <v>1492</v>
      </c>
      <c r="D581" s="276" t="s">
        <v>45</v>
      </c>
      <c r="E581" s="277" t="s">
        <v>24</v>
      </c>
      <c r="F581" s="278">
        <v>2857700</v>
      </c>
      <c r="G581" s="278">
        <v>3183200</v>
      </c>
      <c r="H581" s="171"/>
      <c r="I581" s="88">
        <f t="shared" si="47"/>
        <v>3183200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94">
        <v>25</v>
      </c>
      <c r="C582" s="109" t="s">
        <v>1493</v>
      </c>
      <c r="D582" s="276" t="s">
        <v>45</v>
      </c>
      <c r="E582" s="277" t="s">
        <v>24</v>
      </c>
      <c r="F582" s="278">
        <v>3401800</v>
      </c>
      <c r="G582" s="278">
        <v>3789300</v>
      </c>
      <c r="H582" s="171"/>
      <c r="I582" s="88">
        <f t="shared" si="47"/>
        <v>3789300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94">
        <v>26</v>
      </c>
      <c r="C583" s="109" t="s">
        <v>289</v>
      </c>
      <c r="D583" s="276" t="s">
        <v>45</v>
      </c>
      <c r="E583" s="277" t="s">
        <v>24</v>
      </c>
      <c r="F583" s="278">
        <v>2935500</v>
      </c>
      <c r="G583" s="278">
        <v>3269900</v>
      </c>
      <c r="H583" s="175"/>
      <c r="I583" s="88">
        <f t="shared" si="47"/>
        <v>3269900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94">
        <v>27</v>
      </c>
      <c r="C584" s="109" t="s">
        <v>290</v>
      </c>
      <c r="D584" s="276" t="s">
        <v>45</v>
      </c>
      <c r="E584" s="277" t="s">
        <v>24</v>
      </c>
      <c r="F584" s="278">
        <v>4180700</v>
      </c>
      <c r="G584" s="278">
        <v>4656900</v>
      </c>
      <c r="H584" s="175"/>
      <c r="I584" s="88">
        <f t="shared" si="47"/>
        <v>4656900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94">
        <v>28</v>
      </c>
      <c r="C585" s="109" t="s">
        <v>291</v>
      </c>
      <c r="D585" s="276" t="s">
        <v>45</v>
      </c>
      <c r="E585" s="277" t="s">
        <v>24</v>
      </c>
      <c r="F585" s="278">
        <v>7316100</v>
      </c>
      <c r="G585" s="278">
        <v>8149400</v>
      </c>
      <c r="H585" s="175"/>
      <c r="I585" s="88">
        <f t="shared" si="47"/>
        <v>8149400</v>
      </c>
      <c r="J585" s="163">
        <f t="shared" ref="J585:J648" si="48">IF(D585="MDU-KD",1,0)</f>
        <v>0</v>
      </c>
      <c r="K585" s="155">
        <f t="shared" ref="K585:K648" si="49">IF(D585="HDW",1,0)</f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ref="N585:N648" si="50">IF(L585=0,M585,L585)</f>
        <v>201227448.79893059</v>
      </c>
      <c r="O585" s="155">
        <f t="shared" ref="O585:O648" si="51">IF(E585=0,0,IF(LEFT(C585,11)="Tiang Beton",1,0))</f>
        <v>0</v>
      </c>
      <c r="P585" s="155">
        <f>IF(O585=1,SUM($O$6:O585),0)</f>
        <v>0</v>
      </c>
    </row>
    <row r="586" spans="1:16" ht="15" customHeight="1">
      <c r="A586" s="15"/>
      <c r="B586" s="194">
        <v>29</v>
      </c>
      <c r="C586" s="109" t="s">
        <v>292</v>
      </c>
      <c r="D586" s="276" t="s">
        <v>45</v>
      </c>
      <c r="E586" s="277" t="s">
        <v>8</v>
      </c>
      <c r="F586" s="278">
        <v>34800</v>
      </c>
      <c r="G586" s="278">
        <v>38800</v>
      </c>
      <c r="H586" s="175"/>
      <c r="I586" s="88">
        <f t="shared" si="47"/>
        <v>38800</v>
      </c>
      <c r="J586" s="163">
        <f t="shared" si="48"/>
        <v>0</v>
      </c>
      <c r="K586" s="155">
        <f t="shared" si="4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50"/>
        <v>201227449.79893059</v>
      </c>
      <c r="O586" s="155">
        <f t="shared" si="51"/>
        <v>0</v>
      </c>
      <c r="P586" s="155">
        <f>IF(O586=1,SUM($O$6:O586),0)</f>
        <v>0</v>
      </c>
    </row>
    <row r="587" spans="1:16" ht="15" customHeight="1">
      <c r="A587" s="15"/>
      <c r="B587" s="194">
        <v>30</v>
      </c>
      <c r="C587" s="109" t="s">
        <v>294</v>
      </c>
      <c r="D587" s="276" t="s">
        <v>45</v>
      </c>
      <c r="E587" s="277" t="s">
        <v>8</v>
      </c>
      <c r="F587" s="278">
        <v>11200</v>
      </c>
      <c r="G587" s="278">
        <v>12500</v>
      </c>
      <c r="H587" s="175"/>
      <c r="I587" s="88">
        <f t="shared" si="47"/>
        <v>12500</v>
      </c>
      <c r="J587" s="163">
        <f t="shared" si="48"/>
        <v>0</v>
      </c>
      <c r="K587" s="155">
        <f t="shared" si="4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50"/>
        <v>201227450.79893059</v>
      </c>
      <c r="O587" s="155">
        <f t="shared" si="51"/>
        <v>0</v>
      </c>
      <c r="P587" s="155">
        <f>IF(O587=1,SUM($O$6:O587),0)</f>
        <v>0</v>
      </c>
    </row>
    <row r="588" spans="1:16" ht="15" customHeight="1">
      <c r="A588" s="15"/>
      <c r="B588" s="194">
        <v>31</v>
      </c>
      <c r="C588" s="109" t="s">
        <v>34</v>
      </c>
      <c r="D588" s="276" t="s">
        <v>45</v>
      </c>
      <c r="E588" s="277" t="s">
        <v>8</v>
      </c>
      <c r="F588" s="278">
        <v>6100</v>
      </c>
      <c r="G588" s="278">
        <v>6100</v>
      </c>
      <c r="H588" s="175"/>
      <c r="I588" s="88">
        <f t="shared" si="47"/>
        <v>6100</v>
      </c>
      <c r="J588" s="163">
        <f t="shared" si="48"/>
        <v>0</v>
      </c>
      <c r="K588" s="155">
        <f t="shared" si="49"/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si="50"/>
        <v>201227451.79893059</v>
      </c>
      <c r="O588" s="155">
        <f t="shared" si="51"/>
        <v>0</v>
      </c>
      <c r="P588" s="155">
        <f>IF(O588=1,SUM($O$6:O588),0)</f>
        <v>0</v>
      </c>
    </row>
    <row r="589" spans="1:16" ht="15" customHeight="1">
      <c r="A589" s="15"/>
      <c r="B589" s="194">
        <v>32</v>
      </c>
      <c r="C589" s="109" t="s">
        <v>612</v>
      </c>
      <c r="D589" s="276" t="s">
        <v>45</v>
      </c>
      <c r="E589" s="277" t="s">
        <v>8</v>
      </c>
      <c r="F589" s="278">
        <v>18200</v>
      </c>
      <c r="G589" s="278">
        <v>38718.5</v>
      </c>
      <c r="H589" s="175"/>
      <c r="I589" s="88">
        <f t="shared" si="47"/>
        <v>38718.5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94">
        <v>33</v>
      </c>
      <c r="C590" s="109" t="s">
        <v>613</v>
      </c>
      <c r="D590" s="276" t="s">
        <v>45</v>
      </c>
      <c r="E590" s="277" t="s">
        <v>8</v>
      </c>
      <c r="F590" s="278">
        <v>83900</v>
      </c>
      <c r="G590" s="278">
        <v>218596</v>
      </c>
      <c r="H590" s="175"/>
      <c r="I590" s="88">
        <f t="shared" si="47"/>
        <v>218596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94">
        <v>34</v>
      </c>
      <c r="C591" s="109" t="s">
        <v>472</v>
      </c>
      <c r="D591" s="276" t="s">
        <v>45</v>
      </c>
      <c r="E591" s="277" t="s">
        <v>8</v>
      </c>
      <c r="F591" s="278">
        <v>148000</v>
      </c>
      <c r="G591" s="278">
        <v>680475</v>
      </c>
      <c r="H591" s="175"/>
      <c r="I591" s="88">
        <f t="shared" si="47"/>
        <v>680475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94">
        <v>35</v>
      </c>
      <c r="C592" s="109" t="s">
        <v>1091</v>
      </c>
      <c r="D592" s="276" t="s">
        <v>45</v>
      </c>
      <c r="E592" s="277" t="s">
        <v>8</v>
      </c>
      <c r="F592" s="278">
        <v>1000000</v>
      </c>
      <c r="G592" s="278">
        <v>1000000</v>
      </c>
      <c r="H592" s="175"/>
      <c r="I592" s="88">
        <f t="shared" si="47"/>
        <v>1000000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94">
        <v>36</v>
      </c>
      <c r="C593" s="109" t="s">
        <v>293</v>
      </c>
      <c r="D593" s="276" t="s">
        <v>45</v>
      </c>
      <c r="E593" s="277" t="s">
        <v>8</v>
      </c>
      <c r="F593" s="278">
        <v>22500</v>
      </c>
      <c r="G593" s="278">
        <v>25100</v>
      </c>
      <c r="H593" s="175"/>
      <c r="I593" s="88">
        <f t="shared" si="47"/>
        <v>25100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94">
        <v>37</v>
      </c>
      <c r="C594" s="109" t="s">
        <v>614</v>
      </c>
      <c r="D594" s="276" t="s">
        <v>45</v>
      </c>
      <c r="E594" s="277" t="s">
        <v>8</v>
      </c>
      <c r="F594" s="278">
        <v>8000</v>
      </c>
      <c r="G594" s="278">
        <v>8900</v>
      </c>
      <c r="H594" s="175"/>
      <c r="I594" s="88">
        <f t="shared" si="47"/>
        <v>8900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94">
        <v>38</v>
      </c>
      <c r="C595" s="109" t="s">
        <v>295</v>
      </c>
      <c r="D595" s="276" t="s">
        <v>45</v>
      </c>
      <c r="E595" s="277" t="s">
        <v>8</v>
      </c>
      <c r="F595" s="278">
        <v>3700</v>
      </c>
      <c r="G595" s="278">
        <v>4100</v>
      </c>
      <c r="H595" s="175"/>
      <c r="I595" s="88">
        <f t="shared" si="47"/>
        <v>4100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94">
        <v>39</v>
      </c>
      <c r="C596" s="197" t="s">
        <v>1092</v>
      </c>
      <c r="D596" s="276" t="s">
        <v>45</v>
      </c>
      <c r="E596" s="277" t="s">
        <v>8</v>
      </c>
      <c r="F596" s="278">
        <v>200000</v>
      </c>
      <c r="G596" s="278">
        <v>200000</v>
      </c>
      <c r="H596" s="175"/>
      <c r="I596" s="88">
        <f t="shared" si="47"/>
        <v>200000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94"/>
      <c r="C597" s="109" t="s">
        <v>48</v>
      </c>
      <c r="D597" s="276" t="s">
        <v>48</v>
      </c>
      <c r="E597" s="277"/>
      <c r="F597" s="278"/>
      <c r="G597" s="278"/>
      <c r="H597" s="175"/>
      <c r="I597" s="88">
        <f t="shared" si="47"/>
        <v>0</v>
      </c>
      <c r="J597" s="163">
        <f t="shared" si="48"/>
        <v>0</v>
      </c>
      <c r="K597" s="155">
        <f t="shared" si="49"/>
        <v>0</v>
      </c>
      <c r="L597" s="155">
        <f>IF(J597=1,SUM($J$6:J597),0)</f>
        <v>0</v>
      </c>
      <c r="M597" s="155">
        <f>IF(K597=1,SUM($K$6:K597),0)</f>
        <v>0</v>
      </c>
      <c r="N597" s="165">
        <f t="shared" si="50"/>
        <v>0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94" t="s">
        <v>615</v>
      </c>
      <c r="C598" s="109" t="s">
        <v>1053</v>
      </c>
      <c r="D598" s="276" t="s">
        <v>48</v>
      </c>
      <c r="E598" s="277"/>
      <c r="F598" s="278"/>
      <c r="G598" s="278"/>
      <c r="H598" s="175"/>
      <c r="I598" s="88">
        <f t="shared" si="47"/>
        <v>0</v>
      </c>
      <c r="J598" s="163">
        <f t="shared" si="48"/>
        <v>0</v>
      </c>
      <c r="K598" s="155">
        <f t="shared" si="49"/>
        <v>0</v>
      </c>
      <c r="L598" s="155">
        <f>IF(J598=1,SUM($J$6:J598),0)</f>
        <v>0</v>
      </c>
      <c r="M598" s="155">
        <f>IF(K598=1,SUM($K$6:K598),0)</f>
        <v>0</v>
      </c>
      <c r="N598" s="165">
        <f t="shared" si="50"/>
        <v>0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94">
        <v>1</v>
      </c>
      <c r="C599" s="109" t="s">
        <v>1054</v>
      </c>
      <c r="D599" s="276" t="s">
        <v>45</v>
      </c>
      <c r="E599" s="277" t="s">
        <v>1089</v>
      </c>
      <c r="F599" s="278">
        <v>200000</v>
      </c>
      <c r="G599" s="278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201227460.79893059</v>
      </c>
      <c r="N599" s="165">
        <f t="shared" si="50"/>
        <v>201227460.79893059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94">
        <v>2</v>
      </c>
      <c r="C600" s="109" t="s">
        <v>1055</v>
      </c>
      <c r="D600" s="276" t="s">
        <v>45</v>
      </c>
      <c r="E600" s="277" t="s">
        <v>1089</v>
      </c>
      <c r="F600" s="278">
        <v>2172500</v>
      </c>
      <c r="G600" s="278">
        <v>2172500</v>
      </c>
      <c r="H600" s="175"/>
      <c r="I600" s="88">
        <f t="shared" si="47"/>
        <v>2172500</v>
      </c>
      <c r="J600" s="163">
        <f t="shared" si="48"/>
        <v>0</v>
      </c>
      <c r="K600" s="155">
        <f t="shared" si="49"/>
        <v>1</v>
      </c>
      <c r="L600" s="155">
        <f>IF(J600=1,SUM($J$6:J600),0)</f>
        <v>0</v>
      </c>
      <c r="M600" s="155">
        <f>IF(K600=1,SUM($K$6:K600),0)</f>
        <v>201227461.79893059</v>
      </c>
      <c r="N600" s="165">
        <f t="shared" si="50"/>
        <v>201227461.79893059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94">
        <v>3</v>
      </c>
      <c r="C601" s="109" t="s">
        <v>1157</v>
      </c>
      <c r="D601" s="276" t="s">
        <v>45</v>
      </c>
      <c r="E601" s="277" t="s">
        <v>1089</v>
      </c>
      <c r="F601" s="278">
        <v>700000</v>
      </c>
      <c r="G601" s="278">
        <v>700000</v>
      </c>
      <c r="H601" s="175"/>
      <c r="I601" s="88">
        <f t="shared" si="47"/>
        <v>700000</v>
      </c>
      <c r="J601" s="163">
        <f t="shared" si="48"/>
        <v>0</v>
      </c>
      <c r="K601" s="155">
        <f t="shared" si="49"/>
        <v>1</v>
      </c>
      <c r="L601" s="155">
        <f>IF(J601=1,SUM($J$6:J601),0)</f>
        <v>0</v>
      </c>
      <c r="M601" s="155">
        <f>IF(K601=1,SUM($K$6:K601),0)</f>
        <v>201227462.79893059</v>
      </c>
      <c r="N601" s="165">
        <f t="shared" si="50"/>
        <v>201227462.79893059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94">
        <v>4</v>
      </c>
      <c r="C602" s="109" t="s">
        <v>1158</v>
      </c>
      <c r="D602" s="276" t="s">
        <v>45</v>
      </c>
      <c r="E602" s="277" t="s">
        <v>1089</v>
      </c>
      <c r="F602" s="278">
        <v>490000</v>
      </c>
      <c r="G602" s="278">
        <v>490000</v>
      </c>
      <c r="H602" s="175"/>
      <c r="I602" s="88">
        <f t="shared" si="47"/>
        <v>490000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94">
        <v>5</v>
      </c>
      <c r="C603" s="109" t="s">
        <v>1159</v>
      </c>
      <c r="D603" s="276" t="s">
        <v>45</v>
      </c>
      <c r="E603" s="277" t="s">
        <v>1089</v>
      </c>
      <c r="F603" s="278">
        <v>224000</v>
      </c>
      <c r="G603" s="278">
        <v>224000</v>
      </c>
      <c r="H603" s="175"/>
      <c r="I603" s="88">
        <f t="shared" si="47"/>
        <v>224000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94">
        <v>6</v>
      </c>
      <c r="C604" s="109" t="s">
        <v>1056</v>
      </c>
      <c r="D604" s="276" t="s">
        <v>45</v>
      </c>
      <c r="E604" s="277" t="s">
        <v>14</v>
      </c>
      <c r="F604" s="278">
        <v>15000</v>
      </c>
      <c r="G604" s="278">
        <v>15000</v>
      </c>
      <c r="H604" s="175"/>
      <c r="I604" s="88">
        <f t="shared" si="47"/>
        <v>15000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94">
        <v>7</v>
      </c>
      <c r="C605" s="109" t="s">
        <v>1160</v>
      </c>
      <c r="D605" s="276" t="s">
        <v>45</v>
      </c>
      <c r="E605" s="277" t="s">
        <v>1089</v>
      </c>
      <c r="F605" s="278">
        <v>1510245</v>
      </c>
      <c r="G605" s="278">
        <v>1510245</v>
      </c>
      <c r="H605" s="175"/>
      <c r="I605" s="88">
        <f t="shared" si="47"/>
        <v>1510245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94"/>
      <c r="C606" s="109" t="s">
        <v>48</v>
      </c>
      <c r="D606" s="276" t="s">
        <v>48</v>
      </c>
      <c r="E606" s="277"/>
      <c r="F606" s="278"/>
      <c r="G606" s="278"/>
      <c r="H606" s="175"/>
      <c r="I606" s="88">
        <f t="shared" si="47"/>
        <v>0</v>
      </c>
      <c r="J606" s="163">
        <f t="shared" si="48"/>
        <v>0</v>
      </c>
      <c r="K606" s="155">
        <f t="shared" si="49"/>
        <v>0</v>
      </c>
      <c r="L606" s="155">
        <f>IF(J606=1,SUM($J$6:J606),0)</f>
        <v>0</v>
      </c>
      <c r="M606" s="155">
        <f>IF(K606=1,SUM($K$6:K606),0)</f>
        <v>0</v>
      </c>
      <c r="N606" s="165">
        <f t="shared" si="50"/>
        <v>0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94" t="s">
        <v>800</v>
      </c>
      <c r="C607" s="109" t="s">
        <v>1058</v>
      </c>
      <c r="D607" s="276" t="s">
        <v>48</v>
      </c>
      <c r="E607" s="277"/>
      <c r="F607" s="278"/>
      <c r="G607" s="278"/>
      <c r="H607" s="175"/>
      <c r="I607" s="88">
        <f t="shared" si="47"/>
        <v>0</v>
      </c>
      <c r="J607" s="163">
        <f t="shared" si="48"/>
        <v>0</v>
      </c>
      <c r="K607" s="155">
        <f t="shared" si="49"/>
        <v>0</v>
      </c>
      <c r="L607" s="155">
        <f>IF(J607=1,SUM($J$6:J607),0)</f>
        <v>0</v>
      </c>
      <c r="M607" s="155">
        <f>IF(K607=1,SUM($K$6:K607),0)</f>
        <v>0</v>
      </c>
      <c r="N607" s="165">
        <f t="shared" si="50"/>
        <v>0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94">
        <v>1</v>
      </c>
      <c r="C608" s="109" t="s">
        <v>1065</v>
      </c>
      <c r="D608" s="276" t="s">
        <v>45</v>
      </c>
      <c r="E608" s="277" t="s">
        <v>8</v>
      </c>
      <c r="F608" s="278">
        <v>16226</v>
      </c>
      <c r="G608" s="278">
        <v>16226</v>
      </c>
      <c r="H608" s="175"/>
      <c r="I608" s="88">
        <f t="shared" si="47"/>
        <v>16226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201227467.79893059</v>
      </c>
      <c r="N608" s="165">
        <f t="shared" si="50"/>
        <v>201227467.79893059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94">
        <v>2</v>
      </c>
      <c r="C609" s="109" t="s">
        <v>1066</v>
      </c>
      <c r="D609" s="276" t="s">
        <v>45</v>
      </c>
      <c r="E609" s="277" t="s">
        <v>8</v>
      </c>
      <c r="F609" s="278">
        <v>19947</v>
      </c>
      <c r="G609" s="278">
        <v>19947</v>
      </c>
      <c r="H609" s="175"/>
      <c r="I609" s="88">
        <f t="shared" si="47"/>
        <v>19947</v>
      </c>
      <c r="J609" s="163">
        <f t="shared" si="48"/>
        <v>0</v>
      </c>
      <c r="K609" s="155">
        <f t="shared" si="49"/>
        <v>1</v>
      </c>
      <c r="L609" s="155">
        <f>IF(J609=1,SUM($J$6:J609),0)</f>
        <v>0</v>
      </c>
      <c r="M609" s="155">
        <f>IF(K609=1,SUM($K$6:K609),0)</f>
        <v>201227468.79893059</v>
      </c>
      <c r="N609" s="165">
        <f t="shared" si="50"/>
        <v>201227468.79893059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94">
        <v>3</v>
      </c>
      <c r="C610" s="109" t="s">
        <v>1067</v>
      </c>
      <c r="D610" s="276" t="s">
        <v>45</v>
      </c>
      <c r="E610" s="277" t="s">
        <v>8</v>
      </c>
      <c r="F610" s="278">
        <v>26711.899999999998</v>
      </c>
      <c r="G610" s="278">
        <v>26711.899999999998</v>
      </c>
      <c r="H610" s="175"/>
      <c r="I610" s="88">
        <f t="shared" si="47"/>
        <v>26711.899999999998</v>
      </c>
      <c r="J610" s="163">
        <f t="shared" si="48"/>
        <v>0</v>
      </c>
      <c r="K610" s="155">
        <f t="shared" si="49"/>
        <v>1</v>
      </c>
      <c r="L610" s="155">
        <f>IF(J610=1,SUM($J$6:J610),0)</f>
        <v>0</v>
      </c>
      <c r="M610" s="155">
        <f>IF(K610=1,SUM($K$6:K610),0)</f>
        <v>201227469.79893059</v>
      </c>
      <c r="N610" s="165">
        <f t="shared" si="50"/>
        <v>201227469.79893059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94">
        <v>4</v>
      </c>
      <c r="C611" s="109" t="s">
        <v>1068</v>
      </c>
      <c r="D611" s="276" t="s">
        <v>45</v>
      </c>
      <c r="E611" s="277" t="s">
        <v>8</v>
      </c>
      <c r="F611" s="278">
        <v>84820.5</v>
      </c>
      <c r="G611" s="278">
        <v>84820.5</v>
      </c>
      <c r="H611" s="175"/>
      <c r="I611" s="88">
        <f t="shared" si="47"/>
        <v>84820.5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94">
        <v>5</v>
      </c>
      <c r="C612" s="109" t="s">
        <v>1069</v>
      </c>
      <c r="D612" s="276" t="s">
        <v>45</v>
      </c>
      <c r="E612" s="277" t="s">
        <v>8</v>
      </c>
      <c r="F612" s="278">
        <v>33550</v>
      </c>
      <c r="G612" s="278">
        <v>33550</v>
      </c>
      <c r="H612" s="175"/>
      <c r="I612" s="88">
        <f t="shared" si="47"/>
        <v>33550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94">
        <v>6</v>
      </c>
      <c r="C613" s="109" t="s">
        <v>1070</v>
      </c>
      <c r="D613" s="276" t="s">
        <v>45</v>
      </c>
      <c r="E613" s="277" t="s">
        <v>8</v>
      </c>
      <c r="F613" s="278">
        <v>16833.560000000001</v>
      </c>
      <c r="G613" s="278">
        <v>16833.560000000001</v>
      </c>
      <c r="H613" s="175"/>
      <c r="I613" s="88">
        <f t="shared" si="47"/>
        <v>16833.560000000001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94">
        <v>7</v>
      </c>
      <c r="C614" s="109" t="s">
        <v>1071</v>
      </c>
      <c r="D614" s="276" t="s">
        <v>45</v>
      </c>
      <c r="E614" s="277" t="s">
        <v>8</v>
      </c>
      <c r="F614" s="278">
        <v>72742.5</v>
      </c>
      <c r="G614" s="278">
        <v>72742.5</v>
      </c>
      <c r="H614" s="175"/>
      <c r="I614" s="88">
        <f t="shared" si="47"/>
        <v>72742.5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94">
        <v>8</v>
      </c>
      <c r="C615" s="109" t="s">
        <v>1072</v>
      </c>
      <c r="D615" s="276" t="s">
        <v>45</v>
      </c>
      <c r="E615" s="277" t="s">
        <v>8</v>
      </c>
      <c r="F615" s="278">
        <v>45445</v>
      </c>
      <c r="G615" s="278">
        <v>45445</v>
      </c>
      <c r="H615" s="175"/>
      <c r="I615" s="88">
        <f t="shared" si="47"/>
        <v>45445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94">
        <v>9</v>
      </c>
      <c r="C616" s="109" t="s">
        <v>1073</v>
      </c>
      <c r="D616" s="276" t="s">
        <v>45</v>
      </c>
      <c r="E616" s="277" t="s">
        <v>8</v>
      </c>
      <c r="F616" s="278">
        <v>84820.5</v>
      </c>
      <c r="G616" s="278">
        <v>84820.5</v>
      </c>
      <c r="H616" s="175"/>
      <c r="I616" s="88">
        <f t="shared" si="47"/>
        <v>84820.5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94">
        <v>10</v>
      </c>
      <c r="C617" s="109" t="s">
        <v>1074</v>
      </c>
      <c r="D617" s="276" t="s">
        <v>45</v>
      </c>
      <c r="E617" s="277" t="s">
        <v>8</v>
      </c>
      <c r="F617" s="278">
        <v>53866.659999999996</v>
      </c>
      <c r="G617" s="278">
        <v>53866.659999999996</v>
      </c>
      <c r="H617" s="175"/>
      <c r="I617" s="88">
        <f t="shared" si="47"/>
        <v>53866.659999999996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94">
        <v>11</v>
      </c>
      <c r="C618" s="109" t="s">
        <v>1075</v>
      </c>
      <c r="D618" s="276" t="s">
        <v>45</v>
      </c>
      <c r="E618" s="277" t="s">
        <v>8</v>
      </c>
      <c r="F618" s="278">
        <v>38499.54</v>
      </c>
      <c r="G618" s="278">
        <v>38499.54</v>
      </c>
      <c r="H618" s="175"/>
      <c r="I618" s="88">
        <f t="shared" si="47"/>
        <v>38499.54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94">
        <v>12</v>
      </c>
      <c r="C619" s="109" t="s">
        <v>1076</v>
      </c>
      <c r="D619" s="276" t="s">
        <v>45</v>
      </c>
      <c r="E619" s="277" t="s">
        <v>7</v>
      </c>
      <c r="F619" s="278">
        <v>31720</v>
      </c>
      <c r="G619" s="278">
        <v>31720</v>
      </c>
      <c r="H619" s="175"/>
      <c r="I619" s="88">
        <f t="shared" si="47"/>
        <v>31720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94">
        <v>13</v>
      </c>
      <c r="C620" s="109" t="s">
        <v>1077</v>
      </c>
      <c r="D620" s="276" t="s">
        <v>45</v>
      </c>
      <c r="E620" s="277" t="s">
        <v>7</v>
      </c>
      <c r="F620" s="278">
        <v>51240</v>
      </c>
      <c r="G620" s="278">
        <v>51240</v>
      </c>
      <c r="H620" s="175"/>
      <c r="I620" s="88">
        <f t="shared" si="47"/>
        <v>51240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94">
        <v>14</v>
      </c>
      <c r="C621" s="109" t="s">
        <v>1078</v>
      </c>
      <c r="D621" s="276" t="s">
        <v>45</v>
      </c>
      <c r="E621" s="277" t="s">
        <v>8</v>
      </c>
      <c r="F621" s="278">
        <v>3477</v>
      </c>
      <c r="G621" s="278">
        <v>3477</v>
      </c>
      <c r="H621" s="175"/>
      <c r="I621" s="88">
        <f t="shared" si="47"/>
        <v>3477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94">
        <v>15</v>
      </c>
      <c r="C622" s="109" t="s">
        <v>1079</v>
      </c>
      <c r="D622" s="276" t="s">
        <v>45</v>
      </c>
      <c r="E622" s="277" t="s">
        <v>8</v>
      </c>
      <c r="F622" s="278">
        <v>3477</v>
      </c>
      <c r="G622" s="278">
        <v>3477</v>
      </c>
      <c r="H622" s="175"/>
      <c r="I622" s="88">
        <f t="shared" si="47"/>
        <v>3477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94">
        <v>16</v>
      </c>
      <c r="C623" s="109" t="s">
        <v>1080</v>
      </c>
      <c r="D623" s="276" t="s">
        <v>45</v>
      </c>
      <c r="E623" s="277" t="s">
        <v>8</v>
      </c>
      <c r="F623" s="176">
        <v>5531.48</v>
      </c>
      <c r="G623" s="176">
        <v>5531.48</v>
      </c>
      <c r="H623" s="175"/>
      <c r="I623" s="88">
        <f t="shared" si="47"/>
        <v>5531.48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94">
        <v>17</v>
      </c>
      <c r="C624" s="109" t="s">
        <v>1163</v>
      </c>
      <c r="D624" s="276" t="s">
        <v>45</v>
      </c>
      <c r="E624" s="277" t="s">
        <v>7</v>
      </c>
      <c r="F624" s="176">
        <v>15000</v>
      </c>
      <c r="G624" s="176">
        <v>15000</v>
      </c>
      <c r="H624" s="175"/>
      <c r="I624" s="88">
        <f t="shared" si="47"/>
        <v>15000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94">
        <v>18</v>
      </c>
      <c r="C625" s="109" t="s">
        <v>1081</v>
      </c>
      <c r="D625" s="276" t="s">
        <v>45</v>
      </c>
      <c r="E625" s="277" t="s">
        <v>8</v>
      </c>
      <c r="F625" s="278">
        <v>154106.74</v>
      </c>
      <c r="G625" s="278">
        <v>154106.74</v>
      </c>
      <c r="H625" s="175"/>
      <c r="I625" s="88">
        <f t="shared" si="47"/>
        <v>154106.74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94">
        <v>19</v>
      </c>
      <c r="C626" s="109" t="s">
        <v>1082</v>
      </c>
      <c r="D626" s="276" t="s">
        <v>45</v>
      </c>
      <c r="E626" s="277" t="s">
        <v>8</v>
      </c>
      <c r="F626" s="278">
        <v>16226</v>
      </c>
      <c r="G626" s="278">
        <v>16226</v>
      </c>
      <c r="H626" s="175"/>
      <c r="I626" s="88">
        <f t="shared" si="47"/>
        <v>16226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94">
        <v>20</v>
      </c>
      <c r="C627" s="109" t="s">
        <v>1083</v>
      </c>
      <c r="D627" s="276" t="s">
        <v>45</v>
      </c>
      <c r="E627" s="277" t="s">
        <v>8</v>
      </c>
      <c r="F627" s="278">
        <v>61732</v>
      </c>
      <c r="G627" s="278">
        <v>61732</v>
      </c>
      <c r="H627" s="175"/>
      <c r="I627" s="88">
        <f t="shared" si="47"/>
        <v>61732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94">
        <v>21</v>
      </c>
      <c r="C628" s="109" t="s">
        <v>1084</v>
      </c>
      <c r="D628" s="276" t="s">
        <v>45</v>
      </c>
      <c r="E628" s="277" t="s">
        <v>8</v>
      </c>
      <c r="F628" s="278">
        <v>34299.08</v>
      </c>
      <c r="G628" s="278">
        <v>34299.08</v>
      </c>
      <c r="H628" s="175"/>
      <c r="I628" s="88">
        <f t="shared" si="47"/>
        <v>34299.08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94">
        <v>22</v>
      </c>
      <c r="C629" s="109" t="s">
        <v>1085</v>
      </c>
      <c r="D629" s="276" t="s">
        <v>45</v>
      </c>
      <c r="E629" s="277" t="s">
        <v>8</v>
      </c>
      <c r="F629" s="278">
        <v>19825</v>
      </c>
      <c r="G629" s="278">
        <v>19825</v>
      </c>
      <c r="H629" s="175"/>
      <c r="I629" s="88">
        <f t="shared" si="47"/>
        <v>19825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94">
        <v>23</v>
      </c>
      <c r="C630" s="109" t="s">
        <v>1086</v>
      </c>
      <c r="D630" s="276" t="s">
        <v>45</v>
      </c>
      <c r="E630" s="277" t="s">
        <v>8</v>
      </c>
      <c r="F630" s="278">
        <v>5874300</v>
      </c>
      <c r="G630" s="278">
        <v>5874300</v>
      </c>
      <c r="H630" s="175"/>
      <c r="I630" s="88">
        <f>IF($I$5=$G$4,G630,(IF($I$5=$F$4,F630,0)))</f>
        <v>5874300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94">
        <v>24</v>
      </c>
      <c r="C631" s="109" t="s">
        <v>1087</v>
      </c>
      <c r="D631" s="276" t="s">
        <v>45</v>
      </c>
      <c r="E631" s="277" t="s">
        <v>8</v>
      </c>
      <c r="F631" s="278">
        <v>23180</v>
      </c>
      <c r="G631" s="278">
        <v>23180</v>
      </c>
      <c r="H631" s="171"/>
      <c r="I631" s="88">
        <f t="shared" si="47"/>
        <v>23180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94">
        <v>25</v>
      </c>
      <c r="C632" s="109" t="s">
        <v>1088</v>
      </c>
      <c r="D632" s="276" t="s">
        <v>45</v>
      </c>
      <c r="E632" s="277" t="s">
        <v>8</v>
      </c>
      <c r="F632" s="278">
        <v>482893.08</v>
      </c>
      <c r="G632" s="278">
        <v>482893.08</v>
      </c>
      <c r="H632" s="171"/>
      <c r="I632" s="88">
        <f t="shared" si="47"/>
        <v>482893.08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94"/>
      <c r="C633" s="109"/>
      <c r="D633" s="276" t="s">
        <v>48</v>
      </c>
      <c r="E633" s="277"/>
      <c r="F633" s="278"/>
      <c r="G633" s="278"/>
      <c r="H633" s="171"/>
      <c r="I633" s="88">
        <f t="shared" si="47"/>
        <v>0</v>
      </c>
      <c r="J633" s="163">
        <f t="shared" si="48"/>
        <v>0</v>
      </c>
      <c r="K633" s="155">
        <f t="shared" si="49"/>
        <v>0</v>
      </c>
      <c r="L633" s="155">
        <f>IF(J633=1,SUM($J$6:J633),0)</f>
        <v>0</v>
      </c>
      <c r="M633" s="155">
        <f>IF(K633=1,SUM($K$6:K633),0)</f>
        <v>0</v>
      </c>
      <c r="N633" s="165">
        <f t="shared" si="50"/>
        <v>0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94" t="s">
        <v>1001</v>
      </c>
      <c r="C634" s="109" t="s">
        <v>1103</v>
      </c>
      <c r="D634" s="276" t="s">
        <v>48</v>
      </c>
      <c r="E634" s="277"/>
      <c r="F634" s="278" t="s">
        <v>48</v>
      </c>
      <c r="G634" s="278" t="s">
        <v>48</v>
      </c>
      <c r="H634" s="171"/>
      <c r="I634" s="88" t="str">
        <f t="shared" si="47"/>
        <v/>
      </c>
      <c r="J634" s="163">
        <f t="shared" si="48"/>
        <v>0</v>
      </c>
      <c r="K634" s="155">
        <f t="shared" si="49"/>
        <v>0</v>
      </c>
      <c r="L634" s="155">
        <f>IF(J634=1,SUM($J$6:J634),0)</f>
        <v>0</v>
      </c>
      <c r="M634" s="155">
        <f>IF(K634=1,SUM($K$6:K634),0)</f>
        <v>0</v>
      </c>
      <c r="N634" s="165">
        <f t="shared" si="50"/>
        <v>0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94" t="s">
        <v>1189</v>
      </c>
      <c r="C635" s="109" t="s">
        <v>1346</v>
      </c>
      <c r="D635" s="276" t="s">
        <v>48</v>
      </c>
      <c r="E635" s="277"/>
      <c r="F635" s="278" t="s">
        <v>48</v>
      </c>
      <c r="G635" s="278" t="s">
        <v>48</v>
      </c>
      <c r="H635" s="171"/>
      <c r="I635" s="88" t="str">
        <f t="shared" si="47"/>
        <v/>
      </c>
      <c r="J635" s="163">
        <f t="shared" si="48"/>
        <v>0</v>
      </c>
      <c r="K635" s="155">
        <f t="shared" si="49"/>
        <v>0</v>
      </c>
      <c r="L635" s="155">
        <f>IF(J635=1,SUM($J$6:J635),0)</f>
        <v>0</v>
      </c>
      <c r="M635" s="155">
        <f>IF(K635=1,SUM($K$6:K635),0)</f>
        <v>0</v>
      </c>
      <c r="N635" s="165">
        <f t="shared" si="50"/>
        <v>0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94">
        <v>1</v>
      </c>
      <c r="C636" s="109" t="s">
        <v>1104</v>
      </c>
      <c r="D636" s="276" t="s">
        <v>47</v>
      </c>
      <c r="E636" s="277" t="s">
        <v>1120</v>
      </c>
      <c r="F636" s="278">
        <v>300000</v>
      </c>
      <c r="G636" s="278">
        <v>300000</v>
      </c>
      <c r="H636" s="171"/>
      <c r="I636" s="88">
        <f t="shared" si="47"/>
        <v>300000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94">
        <v>2</v>
      </c>
      <c r="C637" s="109" t="s">
        <v>1105</v>
      </c>
      <c r="D637" s="276" t="s">
        <v>47</v>
      </c>
      <c r="E637" s="277" t="s">
        <v>1121</v>
      </c>
      <c r="F637" s="278">
        <v>95147.5</v>
      </c>
      <c r="G637" s="278">
        <v>95147.5</v>
      </c>
      <c r="H637" s="171"/>
      <c r="I637" s="88">
        <f t="shared" si="47"/>
        <v>95147.5</v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94">
        <v>3</v>
      </c>
      <c r="C638" s="109" t="s">
        <v>1106</v>
      </c>
      <c r="D638" s="276" t="s">
        <v>47</v>
      </c>
      <c r="E638" s="277" t="s">
        <v>1122</v>
      </c>
      <c r="F638" s="278">
        <v>74125</v>
      </c>
      <c r="G638" s="278">
        <v>74125</v>
      </c>
      <c r="H638" s="171"/>
      <c r="I638" s="88">
        <f t="shared" si="47"/>
        <v>74125</v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94">
        <v>4</v>
      </c>
      <c r="C639" s="109" t="s">
        <v>1107</v>
      </c>
      <c r="D639" s="276" t="s">
        <v>47</v>
      </c>
      <c r="E639" s="277" t="s">
        <v>1122</v>
      </c>
      <c r="F639" s="278">
        <v>150000</v>
      </c>
      <c r="G639" s="278">
        <v>150000</v>
      </c>
      <c r="H639" s="171"/>
      <c r="I639" s="88">
        <f t="shared" si="47"/>
        <v>150000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94">
        <v>5</v>
      </c>
      <c r="C640" s="109" t="s">
        <v>1108</v>
      </c>
      <c r="D640" s="276" t="s">
        <v>45</v>
      </c>
      <c r="E640" s="277" t="s">
        <v>1122</v>
      </c>
      <c r="F640" s="278">
        <v>242999.99999999997</v>
      </c>
      <c r="G640" s="278">
        <v>242999.99999999997</v>
      </c>
      <c r="H640" s="171"/>
      <c r="I640" s="88">
        <f t="shared" si="47"/>
        <v>242999.99999999997</v>
      </c>
      <c r="J640" s="163">
        <f t="shared" si="48"/>
        <v>0</v>
      </c>
      <c r="K640" s="155">
        <f t="shared" si="49"/>
        <v>1</v>
      </c>
      <c r="L640" s="155">
        <f>IF(J640=1,SUM($J$6:J640),0)</f>
        <v>0</v>
      </c>
      <c r="M640" s="155">
        <f>IF(K640=1,SUM($K$6:K640),0)</f>
        <v>201227492.79893059</v>
      </c>
      <c r="N640" s="165">
        <f t="shared" si="50"/>
        <v>201227492.79893059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94">
        <v>6</v>
      </c>
      <c r="C641" s="109" t="s">
        <v>1109</v>
      </c>
      <c r="D641" s="276" t="s">
        <v>45</v>
      </c>
      <c r="E641" s="277" t="s">
        <v>1122</v>
      </c>
      <c r="F641" s="278">
        <v>1124962.5</v>
      </c>
      <c r="G641" s="278">
        <v>1124962.5</v>
      </c>
      <c r="H641" s="171"/>
      <c r="I641" s="88">
        <f t="shared" si="47"/>
        <v>1124962.5</v>
      </c>
      <c r="J641" s="163">
        <f t="shared" si="48"/>
        <v>0</v>
      </c>
      <c r="K641" s="155">
        <f t="shared" si="49"/>
        <v>1</v>
      </c>
      <c r="L641" s="155">
        <f>IF(J641=1,SUM($J$6:J641),0)</f>
        <v>0</v>
      </c>
      <c r="M641" s="155">
        <f>IF(K641=1,SUM($K$6:K641),0)</f>
        <v>201227493.79893059</v>
      </c>
      <c r="N641" s="165">
        <f t="shared" si="50"/>
        <v>201227493.79893059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94">
        <v>7</v>
      </c>
      <c r="C642" s="109" t="s">
        <v>1110</v>
      </c>
      <c r="D642" s="276" t="s">
        <v>45</v>
      </c>
      <c r="E642" s="277" t="s">
        <v>1122</v>
      </c>
      <c r="F642" s="278">
        <v>5065452.75</v>
      </c>
      <c r="G642" s="278">
        <v>5065452.75</v>
      </c>
      <c r="H642" s="171"/>
      <c r="I642" s="88">
        <f t="shared" si="47"/>
        <v>5065452.75</v>
      </c>
      <c r="J642" s="163">
        <f t="shared" si="48"/>
        <v>0</v>
      </c>
      <c r="K642" s="155">
        <f t="shared" si="49"/>
        <v>1</v>
      </c>
      <c r="L642" s="155">
        <f>IF(J642=1,SUM($J$6:J642),0)</f>
        <v>0</v>
      </c>
      <c r="M642" s="155">
        <f>IF(K642=1,SUM($K$6:K642),0)</f>
        <v>201227494.79893059</v>
      </c>
      <c r="N642" s="165">
        <f t="shared" si="50"/>
        <v>201227494.79893059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94">
        <v>8</v>
      </c>
      <c r="C643" s="109" t="s">
        <v>1111</v>
      </c>
      <c r="D643" s="276" t="s">
        <v>45</v>
      </c>
      <c r="E643" s="277" t="s">
        <v>1122</v>
      </c>
      <c r="F643" s="278">
        <v>5065452.75</v>
      </c>
      <c r="G643" s="278">
        <v>5065452.75</v>
      </c>
      <c r="H643" s="171"/>
      <c r="I643" s="88">
        <f t="shared" si="47"/>
        <v>5065452.75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94">
        <v>9</v>
      </c>
      <c r="C644" s="109" t="s">
        <v>1112</v>
      </c>
      <c r="D644" s="276" t="s">
        <v>45</v>
      </c>
      <c r="E644" s="277" t="s">
        <v>1123</v>
      </c>
      <c r="F644" s="278">
        <v>185000</v>
      </c>
      <c r="G644" s="278">
        <v>185000</v>
      </c>
      <c r="H644" s="171"/>
      <c r="I644" s="88">
        <f t="shared" si="47"/>
        <v>185000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94"/>
      <c r="C645" s="109" t="s">
        <v>48</v>
      </c>
      <c r="D645" s="276" t="s">
        <v>48</v>
      </c>
      <c r="E645" s="277"/>
      <c r="F645" s="278"/>
      <c r="G645" s="278"/>
      <c r="H645" s="171"/>
      <c r="I645" s="88">
        <f t="shared" si="47"/>
        <v>0</v>
      </c>
      <c r="J645" s="163">
        <f t="shared" si="48"/>
        <v>0</v>
      </c>
      <c r="K645" s="155">
        <f t="shared" si="49"/>
        <v>0</v>
      </c>
      <c r="L645" s="155">
        <f>IF(J645=1,SUM($J$6:J645),0)</f>
        <v>0</v>
      </c>
      <c r="M645" s="155">
        <f>IF(K645=1,SUM($K$6:K645),0)</f>
        <v>0</v>
      </c>
      <c r="N645" s="165">
        <f t="shared" si="50"/>
        <v>0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94" t="s">
        <v>1190</v>
      </c>
      <c r="C646" s="109" t="s">
        <v>1113</v>
      </c>
      <c r="D646" s="276" t="s">
        <v>48</v>
      </c>
      <c r="E646" s="277"/>
      <c r="F646" s="278"/>
      <c r="G646" s="278"/>
      <c r="H646" s="171"/>
      <c r="I646" s="88">
        <f t="shared" si="47"/>
        <v>0</v>
      </c>
      <c r="J646" s="163">
        <f t="shared" si="48"/>
        <v>0</v>
      </c>
      <c r="K646" s="155">
        <f t="shared" si="49"/>
        <v>0</v>
      </c>
      <c r="L646" s="155">
        <f>IF(J646=1,SUM($J$6:J646),0)</f>
        <v>0</v>
      </c>
      <c r="M646" s="155">
        <f>IF(K646=1,SUM($K$6:K646),0)</f>
        <v>0</v>
      </c>
      <c r="N646" s="165">
        <f t="shared" si="50"/>
        <v>0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94">
        <v>1</v>
      </c>
      <c r="C647" s="109" t="s">
        <v>1114</v>
      </c>
      <c r="D647" s="276" t="s">
        <v>47</v>
      </c>
      <c r="E647" s="277" t="s">
        <v>7</v>
      </c>
      <c r="F647" s="278">
        <v>200000</v>
      </c>
      <c r="G647" s="278">
        <v>200000</v>
      </c>
      <c r="H647" s="171"/>
      <c r="I647" s="88">
        <f t="shared" si="47"/>
        <v>200000</v>
      </c>
      <c r="J647" s="163">
        <f t="shared" si="48"/>
        <v>0</v>
      </c>
      <c r="K647" s="155">
        <f t="shared" si="49"/>
        <v>0</v>
      </c>
      <c r="L647" s="155">
        <f>IF(J647=1,SUM($J$6:J647),0)</f>
        <v>0</v>
      </c>
      <c r="M647" s="155">
        <f>IF(K647=1,SUM($K$6:K647),0)</f>
        <v>0</v>
      </c>
      <c r="N647" s="165">
        <f t="shared" si="50"/>
        <v>0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94">
        <v>2</v>
      </c>
      <c r="C648" s="109" t="s">
        <v>1115</v>
      </c>
      <c r="D648" s="276" t="s">
        <v>47</v>
      </c>
      <c r="E648" s="277" t="s">
        <v>1122</v>
      </c>
      <c r="F648" s="278">
        <v>230000</v>
      </c>
      <c r="G648" s="278">
        <v>230000</v>
      </c>
      <c r="H648" s="171"/>
      <c r="I648" s="88">
        <f t="shared" si="47"/>
        <v>230000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94">
        <v>3</v>
      </c>
      <c r="C649" s="109" t="s">
        <v>1116</v>
      </c>
      <c r="D649" s="276" t="s">
        <v>47</v>
      </c>
      <c r="E649" s="277" t="s">
        <v>1122</v>
      </c>
      <c r="F649" s="278">
        <v>55000</v>
      </c>
      <c r="G649" s="278">
        <v>55000</v>
      </c>
      <c r="H649" s="171"/>
      <c r="I649" s="88">
        <f t="shared" si="47"/>
        <v>55000</v>
      </c>
      <c r="J649" s="163">
        <f t="shared" ref="J649:J712" si="52">IF(D649="MDU-KD",1,0)</f>
        <v>0</v>
      </c>
      <c r="K649" s="155">
        <f t="shared" ref="K649:K712" si="53">IF(D649="HDW",1,0)</f>
        <v>0</v>
      </c>
      <c r="L649" s="155">
        <f>IF(J649=1,SUM($J$6:J649),0)</f>
        <v>0</v>
      </c>
      <c r="M649" s="155">
        <f>IF(K649=1,SUM($K$6:K649),0)</f>
        <v>0</v>
      </c>
      <c r="N649" s="165">
        <f t="shared" ref="N649:N712" si="54">IF(L649=0,M649,L649)</f>
        <v>0</v>
      </c>
      <c r="O649" s="155">
        <f t="shared" ref="O649:O712" si="55">IF(E649=0,0,IF(LEFT(C649,11)="Tiang Beton",1,0))</f>
        <v>0</v>
      </c>
      <c r="P649" s="155">
        <f>IF(O649=1,SUM($O$6:O649),0)</f>
        <v>0</v>
      </c>
    </row>
    <row r="650" spans="1:16" ht="15" customHeight="1">
      <c r="A650" s="15"/>
      <c r="B650" s="194">
        <v>4</v>
      </c>
      <c r="C650" s="109" t="s">
        <v>1117</v>
      </c>
      <c r="D650" s="276" t="s">
        <v>47</v>
      </c>
      <c r="E650" s="277" t="s">
        <v>7</v>
      </c>
      <c r="F650" s="278">
        <v>93000</v>
      </c>
      <c r="G650" s="278">
        <v>93000</v>
      </c>
      <c r="H650" s="171"/>
      <c r="I650" s="88">
        <f t="shared" si="47"/>
        <v>93000</v>
      </c>
      <c r="J650" s="163">
        <f t="shared" si="52"/>
        <v>0</v>
      </c>
      <c r="K650" s="155">
        <f t="shared" si="53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4"/>
        <v>0</v>
      </c>
      <c r="O650" s="155">
        <f t="shared" si="55"/>
        <v>0</v>
      </c>
      <c r="P650" s="155">
        <f>IF(O650=1,SUM($O$6:O650),0)</f>
        <v>0</v>
      </c>
    </row>
    <row r="651" spans="1:16" ht="15" customHeight="1">
      <c r="A651" s="15"/>
      <c r="B651" s="194">
        <v>5</v>
      </c>
      <c r="C651" s="109" t="s">
        <v>1118</v>
      </c>
      <c r="D651" s="276" t="s">
        <v>47</v>
      </c>
      <c r="E651" s="277" t="s">
        <v>7</v>
      </c>
      <c r="F651" s="278">
        <v>85000</v>
      </c>
      <c r="G651" s="278">
        <v>85000</v>
      </c>
      <c r="H651" s="171"/>
      <c r="I651" s="88">
        <f t="shared" si="47"/>
        <v>85000</v>
      </c>
      <c r="J651" s="163">
        <f t="shared" si="52"/>
        <v>0</v>
      </c>
      <c r="K651" s="155">
        <f t="shared" si="53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4"/>
        <v>0</v>
      </c>
      <c r="O651" s="155">
        <f t="shared" si="55"/>
        <v>0</v>
      </c>
      <c r="P651" s="155">
        <f>IF(O651=1,SUM($O$6:O651),0)</f>
        <v>0</v>
      </c>
    </row>
    <row r="652" spans="1:16" ht="15" customHeight="1">
      <c r="A652" s="15"/>
      <c r="B652" s="194"/>
      <c r="C652" s="109" t="s">
        <v>48</v>
      </c>
      <c r="D652" s="276" t="s">
        <v>48</v>
      </c>
      <c r="E652" s="277"/>
      <c r="F652" s="278"/>
      <c r="G652" s="278"/>
      <c r="H652" s="171"/>
      <c r="I652" s="88">
        <f t="shared" si="47"/>
        <v>0</v>
      </c>
      <c r="J652" s="163">
        <f t="shared" si="52"/>
        <v>0</v>
      </c>
      <c r="K652" s="155">
        <f t="shared" si="53"/>
        <v>0</v>
      </c>
      <c r="L652" s="155">
        <f>IF(J652=1,SUM($J$6:J652),0)</f>
        <v>0</v>
      </c>
      <c r="M652" s="155">
        <f>IF(K652=1,SUM($K$6:K652),0)</f>
        <v>0</v>
      </c>
      <c r="N652" s="165">
        <f t="shared" si="54"/>
        <v>0</v>
      </c>
      <c r="O652" s="155">
        <f t="shared" si="55"/>
        <v>0</v>
      </c>
      <c r="P652" s="155">
        <f>IF(O652=1,SUM($O$6:O652),0)</f>
        <v>0</v>
      </c>
    </row>
    <row r="653" spans="1:16" ht="15" customHeight="1">
      <c r="A653" s="15"/>
      <c r="B653" s="194" t="s">
        <v>1191</v>
      </c>
      <c r="C653" s="109" t="s">
        <v>1119</v>
      </c>
      <c r="D653" s="276" t="s">
        <v>45</v>
      </c>
      <c r="E653" s="277" t="s">
        <v>8</v>
      </c>
      <c r="F653" s="278">
        <v>12000</v>
      </c>
      <c r="G653" s="278">
        <v>12000</v>
      </c>
      <c r="H653" s="171"/>
      <c r="I653" s="88">
        <f t="shared" si="47"/>
        <v>12000</v>
      </c>
      <c r="J653" s="163">
        <f t="shared" si="52"/>
        <v>0</v>
      </c>
      <c r="K653" s="155">
        <f t="shared" si="53"/>
        <v>1</v>
      </c>
      <c r="L653" s="155">
        <f>IF(J653=1,SUM($J$6:J653),0)</f>
        <v>0</v>
      </c>
      <c r="M653" s="155">
        <f>IF(K653=1,SUM($K$6:K653),0)</f>
        <v>201227497.79893059</v>
      </c>
      <c r="N653" s="165">
        <f t="shared" si="54"/>
        <v>201227497.79893059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94"/>
      <c r="C654" s="109" t="s">
        <v>48</v>
      </c>
      <c r="D654" s="276" t="s">
        <v>48</v>
      </c>
      <c r="E654" s="277"/>
      <c r="F654" s="278"/>
      <c r="G654" s="278"/>
      <c r="H654" s="171"/>
      <c r="I654" s="88">
        <f t="shared" si="47"/>
        <v>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94" t="s">
        <v>1057</v>
      </c>
      <c r="C655" s="109" t="s">
        <v>616</v>
      </c>
      <c r="D655" s="276" t="s">
        <v>48</v>
      </c>
      <c r="E655" s="277"/>
      <c r="F655" s="278"/>
      <c r="G655" s="278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94" t="s">
        <v>1030</v>
      </c>
      <c r="C656" s="109" t="s">
        <v>617</v>
      </c>
      <c r="D656" s="276" t="s">
        <v>48</v>
      </c>
      <c r="E656" s="277"/>
      <c r="F656" s="278"/>
      <c r="G656" s="278"/>
      <c r="H656" s="171"/>
      <c r="I656" s="88">
        <f t="shared" si="47"/>
        <v>0</v>
      </c>
      <c r="J656" s="163">
        <f t="shared" si="52"/>
        <v>0</v>
      </c>
      <c r="K656" s="155">
        <f t="shared" si="53"/>
        <v>0</v>
      </c>
      <c r="L656" s="155">
        <f>IF(J656=1,SUM($J$6:J656),0)</f>
        <v>0</v>
      </c>
      <c r="M656" s="155">
        <f>IF(K656=1,SUM($K$6:K656),0)</f>
        <v>0</v>
      </c>
      <c r="N656" s="165">
        <f t="shared" si="54"/>
        <v>0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74">
        <v>1</v>
      </c>
      <c r="C657" s="109" t="s">
        <v>618</v>
      </c>
      <c r="D657" s="276" t="s">
        <v>47</v>
      </c>
      <c r="E657" s="277" t="s">
        <v>14</v>
      </c>
      <c r="F657" s="278">
        <v>19800</v>
      </c>
      <c r="G657" s="278">
        <v>19800</v>
      </c>
      <c r="H657" s="171"/>
      <c r="I657" s="88">
        <f t="shared" si="47"/>
        <v>19800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74">
        <v>2</v>
      </c>
      <c r="C658" s="109" t="s">
        <v>619</v>
      </c>
      <c r="D658" s="276" t="s">
        <v>47</v>
      </c>
      <c r="E658" s="277" t="s">
        <v>14</v>
      </c>
      <c r="F658" s="278">
        <v>20500</v>
      </c>
      <c r="G658" s="278">
        <v>20500</v>
      </c>
      <c r="H658" s="171"/>
      <c r="I658" s="88">
        <f t="shared" si="47"/>
        <v>20500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74">
        <v>3</v>
      </c>
      <c r="C659" s="109" t="s">
        <v>620</v>
      </c>
      <c r="D659" s="276" t="s">
        <v>47</v>
      </c>
      <c r="E659" s="277" t="s">
        <v>14</v>
      </c>
      <c r="F659" s="278">
        <v>27500</v>
      </c>
      <c r="G659" s="278">
        <v>27500</v>
      </c>
      <c r="H659" s="171"/>
      <c r="I659" s="88">
        <f t="shared" si="47"/>
        <v>27500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4</v>
      </c>
      <c r="C660" s="109" t="s">
        <v>621</v>
      </c>
      <c r="D660" s="276" t="s">
        <v>47</v>
      </c>
      <c r="E660" s="277" t="s">
        <v>14</v>
      </c>
      <c r="F660" s="278">
        <v>14900</v>
      </c>
      <c r="G660" s="278">
        <v>14900</v>
      </c>
      <c r="H660" s="171"/>
      <c r="I660" s="88">
        <f t="shared" si="47"/>
        <v>14900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5</v>
      </c>
      <c r="C661" s="109" t="s">
        <v>622</v>
      </c>
      <c r="D661" s="276" t="s">
        <v>47</v>
      </c>
      <c r="E661" s="277" t="s">
        <v>14</v>
      </c>
      <c r="F661" s="278">
        <v>27900</v>
      </c>
      <c r="G661" s="278">
        <v>33200</v>
      </c>
      <c r="H661" s="171"/>
      <c r="I661" s="88">
        <f t="shared" si="47"/>
        <v>33200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7"/>
      <c r="B662" s="174">
        <v>6</v>
      </c>
      <c r="C662" s="109" t="s">
        <v>623</v>
      </c>
      <c r="D662" s="276" t="s">
        <v>47</v>
      </c>
      <c r="E662" s="277" t="s">
        <v>14</v>
      </c>
      <c r="F662" s="278">
        <v>33000</v>
      </c>
      <c r="G662" s="278">
        <v>35700</v>
      </c>
      <c r="H662" s="171"/>
      <c r="I662" s="88">
        <f t="shared" si="47"/>
        <v>35700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7</v>
      </c>
      <c r="C663" s="109" t="s">
        <v>624</v>
      </c>
      <c r="D663" s="276" t="s">
        <v>47</v>
      </c>
      <c r="E663" s="277" t="s">
        <v>14</v>
      </c>
      <c r="F663" s="278">
        <v>27900</v>
      </c>
      <c r="G663" s="278">
        <v>33200</v>
      </c>
      <c r="H663" s="171"/>
      <c r="I663" s="88">
        <f t="shared" si="47"/>
        <v>33200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8</v>
      </c>
      <c r="C664" s="109" t="s">
        <v>625</v>
      </c>
      <c r="D664" s="276" t="s">
        <v>47</v>
      </c>
      <c r="E664" s="277" t="s">
        <v>14</v>
      </c>
      <c r="F664" s="278">
        <v>37600</v>
      </c>
      <c r="G664" s="278">
        <v>37600</v>
      </c>
      <c r="H664" s="171"/>
      <c r="I664" s="88">
        <f t="shared" si="47"/>
        <v>37600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5"/>
      <c r="B665" s="174">
        <v>9</v>
      </c>
      <c r="C665" s="109" t="s">
        <v>626</v>
      </c>
      <c r="D665" s="276" t="s">
        <v>47</v>
      </c>
      <c r="E665" s="277" t="s">
        <v>14</v>
      </c>
      <c r="F665" s="278">
        <v>27900</v>
      </c>
      <c r="G665" s="278">
        <v>33200</v>
      </c>
      <c r="H665" s="171"/>
      <c r="I665" s="88">
        <f t="shared" si="47"/>
        <v>33200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10</v>
      </c>
      <c r="C666" s="109" t="s">
        <v>627</v>
      </c>
      <c r="D666" s="276" t="s">
        <v>47</v>
      </c>
      <c r="E666" s="277" t="s">
        <v>14</v>
      </c>
      <c r="F666" s="278">
        <v>39800</v>
      </c>
      <c r="G666" s="278">
        <v>39800</v>
      </c>
      <c r="H666" s="171"/>
      <c r="I666" s="88">
        <f t="shared" si="47"/>
        <v>39800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11</v>
      </c>
      <c r="C667" s="109" t="s">
        <v>628</v>
      </c>
      <c r="D667" s="276" t="s">
        <v>47</v>
      </c>
      <c r="E667" s="277" t="s">
        <v>14</v>
      </c>
      <c r="F667" s="278">
        <v>24700</v>
      </c>
      <c r="G667" s="278">
        <v>29400</v>
      </c>
      <c r="H667" s="171"/>
      <c r="I667" s="88">
        <f t="shared" si="47"/>
        <v>29400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12</v>
      </c>
      <c r="C668" s="109" t="s">
        <v>629</v>
      </c>
      <c r="D668" s="276" t="s">
        <v>47</v>
      </c>
      <c r="E668" s="277" t="s">
        <v>14</v>
      </c>
      <c r="F668" s="278">
        <v>33700</v>
      </c>
      <c r="G668" s="278">
        <v>35700</v>
      </c>
      <c r="H668" s="171"/>
      <c r="I668" s="88">
        <f t="shared" si="47"/>
        <v>35700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13</v>
      </c>
      <c r="C669" s="109" t="s">
        <v>630</v>
      </c>
      <c r="D669" s="276" t="s">
        <v>47</v>
      </c>
      <c r="E669" s="277" t="s">
        <v>14</v>
      </c>
      <c r="F669" s="278">
        <v>25800</v>
      </c>
      <c r="G669" s="278">
        <v>30700</v>
      </c>
      <c r="H669" s="171"/>
      <c r="I669" s="88">
        <f t="shared" si="47"/>
        <v>30700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7"/>
      <c r="B670" s="174">
        <v>14</v>
      </c>
      <c r="C670" s="109" t="s">
        <v>631</v>
      </c>
      <c r="D670" s="276" t="s">
        <v>47</v>
      </c>
      <c r="E670" s="277" t="s">
        <v>14</v>
      </c>
      <c r="F670" s="278">
        <v>19100</v>
      </c>
      <c r="G670" s="278">
        <v>22700</v>
      </c>
      <c r="H670" s="171"/>
      <c r="I670" s="88">
        <f t="shared" si="47"/>
        <v>22700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15</v>
      </c>
      <c r="C671" s="109" t="s">
        <v>632</v>
      </c>
      <c r="D671" s="276" t="s">
        <v>47</v>
      </c>
      <c r="E671" s="277" t="s">
        <v>14</v>
      </c>
      <c r="F671" s="278">
        <v>19800</v>
      </c>
      <c r="G671" s="278">
        <v>19800</v>
      </c>
      <c r="H671" s="171"/>
      <c r="I671" s="88">
        <f t="shared" si="47"/>
        <v>19800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16</v>
      </c>
      <c r="C672" s="109" t="s">
        <v>633</v>
      </c>
      <c r="D672" s="276" t="s">
        <v>47</v>
      </c>
      <c r="E672" s="277" t="s">
        <v>14</v>
      </c>
      <c r="F672" s="278">
        <v>19800</v>
      </c>
      <c r="G672" s="278">
        <v>19800</v>
      </c>
      <c r="H672" s="171"/>
      <c r="I672" s="88">
        <f t="shared" si="47"/>
        <v>19800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5"/>
      <c r="B673" s="174">
        <v>17</v>
      </c>
      <c r="C673" s="109" t="s">
        <v>634</v>
      </c>
      <c r="D673" s="276" t="s">
        <v>47</v>
      </c>
      <c r="E673" s="277" t="s">
        <v>14</v>
      </c>
      <c r="F673" s="278">
        <v>20500</v>
      </c>
      <c r="G673" s="278">
        <v>20500</v>
      </c>
      <c r="H673" s="171"/>
      <c r="I673" s="88">
        <f t="shared" si="47"/>
        <v>20500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18</v>
      </c>
      <c r="C674" s="109" t="s">
        <v>635</v>
      </c>
      <c r="D674" s="276" t="s">
        <v>47</v>
      </c>
      <c r="E674" s="277" t="s">
        <v>14</v>
      </c>
      <c r="F674" s="278">
        <v>20500</v>
      </c>
      <c r="G674" s="278">
        <v>20500</v>
      </c>
      <c r="H674" s="171"/>
      <c r="I674" s="88">
        <f t="shared" si="47"/>
        <v>20500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19</v>
      </c>
      <c r="C675" s="109" t="s">
        <v>636</v>
      </c>
      <c r="D675" s="276" t="s">
        <v>47</v>
      </c>
      <c r="E675" s="277" t="s">
        <v>14</v>
      </c>
      <c r="F675" s="278">
        <v>27500</v>
      </c>
      <c r="G675" s="278">
        <v>27500</v>
      </c>
      <c r="H675" s="171"/>
      <c r="I675" s="88">
        <f t="shared" si="47"/>
        <v>27500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20</v>
      </c>
      <c r="C676" s="109" t="s">
        <v>637</v>
      </c>
      <c r="D676" s="276" t="s">
        <v>47</v>
      </c>
      <c r="E676" s="277" t="s">
        <v>14</v>
      </c>
      <c r="F676" s="278">
        <v>27500</v>
      </c>
      <c r="G676" s="278">
        <v>27500</v>
      </c>
      <c r="H676" s="171"/>
      <c r="I676" s="88">
        <f t="shared" si="47"/>
        <v>27500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21</v>
      </c>
      <c r="C677" s="109" t="s">
        <v>638</v>
      </c>
      <c r="D677" s="276" t="s">
        <v>47</v>
      </c>
      <c r="E677" s="277" t="s">
        <v>14</v>
      </c>
      <c r="F677" s="278">
        <v>22100</v>
      </c>
      <c r="G677" s="278">
        <v>22100</v>
      </c>
      <c r="H677" s="171"/>
      <c r="I677" s="88">
        <f t="shared" si="47"/>
        <v>22100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94"/>
      <c r="C678" s="109" t="s">
        <v>48</v>
      </c>
      <c r="D678" s="276" t="s">
        <v>48</v>
      </c>
      <c r="E678" s="277"/>
      <c r="F678" s="278"/>
      <c r="G678" s="278"/>
      <c r="H678" s="171"/>
      <c r="I678" s="88">
        <f t="shared" si="47"/>
        <v>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94" t="s">
        <v>1030</v>
      </c>
      <c r="C679" s="109" t="s">
        <v>639</v>
      </c>
      <c r="D679" s="276" t="s">
        <v>48</v>
      </c>
      <c r="E679" s="277"/>
      <c r="F679" s="278"/>
      <c r="G679" s="278"/>
      <c r="H679" s="171"/>
      <c r="I679" s="88">
        <f t="shared" si="47"/>
        <v>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1</v>
      </c>
      <c r="C680" s="109" t="s">
        <v>640</v>
      </c>
      <c r="D680" s="276" t="s">
        <v>47</v>
      </c>
      <c r="E680" s="277" t="s">
        <v>14</v>
      </c>
      <c r="F680" s="278">
        <v>53200</v>
      </c>
      <c r="G680" s="278">
        <v>53200</v>
      </c>
      <c r="H680" s="171"/>
      <c r="I680" s="88">
        <f t="shared" si="47"/>
        <v>53200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74">
        <v>2</v>
      </c>
      <c r="C681" s="109" t="s">
        <v>641</v>
      </c>
      <c r="D681" s="276" t="s">
        <v>47</v>
      </c>
      <c r="E681" s="277" t="s">
        <v>14</v>
      </c>
      <c r="F681" s="278">
        <v>57800</v>
      </c>
      <c r="G681" s="278">
        <v>61300</v>
      </c>
      <c r="H681" s="171"/>
      <c r="I681" s="88">
        <f t="shared" si="47"/>
        <v>61300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74">
        <v>3</v>
      </c>
      <c r="C682" s="109" t="s">
        <v>642</v>
      </c>
      <c r="D682" s="276" t="s">
        <v>47</v>
      </c>
      <c r="E682" s="277" t="s">
        <v>14</v>
      </c>
      <c r="F682" s="278">
        <v>57800</v>
      </c>
      <c r="G682" s="278">
        <v>61300</v>
      </c>
      <c r="H682" s="171"/>
      <c r="I682" s="88">
        <f t="shared" ref="I682:I745" si="56">IF($I$5=$G$4,G682,(IF($I$5=$F$4,F682,0)))</f>
        <v>61300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4</v>
      </c>
      <c r="C683" s="109" t="s">
        <v>643</v>
      </c>
      <c r="D683" s="276" t="s">
        <v>47</v>
      </c>
      <c r="E683" s="277" t="s">
        <v>14</v>
      </c>
      <c r="F683" s="278">
        <v>80100</v>
      </c>
      <c r="G683" s="278">
        <v>80100</v>
      </c>
      <c r="H683" s="171"/>
      <c r="I683" s="88">
        <f t="shared" si="56"/>
        <v>80100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5</v>
      </c>
      <c r="C684" s="109" t="s">
        <v>644</v>
      </c>
      <c r="D684" s="276" t="s">
        <v>47</v>
      </c>
      <c r="E684" s="277" t="s">
        <v>14</v>
      </c>
      <c r="F684" s="278">
        <v>30000</v>
      </c>
      <c r="G684" s="278">
        <v>35700</v>
      </c>
      <c r="H684" s="171"/>
      <c r="I684" s="88">
        <f t="shared" si="56"/>
        <v>35700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7</v>
      </c>
      <c r="C685" s="109" t="s">
        <v>645</v>
      </c>
      <c r="D685" s="276" t="s">
        <v>47</v>
      </c>
      <c r="E685" s="277" t="s">
        <v>14</v>
      </c>
      <c r="F685" s="278">
        <v>80100</v>
      </c>
      <c r="G685" s="278">
        <v>80100</v>
      </c>
      <c r="H685" s="171"/>
      <c r="I685" s="88">
        <f t="shared" si="56"/>
        <v>80100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8</v>
      </c>
      <c r="C686" s="109" t="s">
        <v>646</v>
      </c>
      <c r="D686" s="276" t="s">
        <v>47</v>
      </c>
      <c r="E686" s="277" t="s">
        <v>14</v>
      </c>
      <c r="F686" s="278">
        <v>84000</v>
      </c>
      <c r="G686" s="278">
        <v>84000</v>
      </c>
      <c r="H686" s="171"/>
      <c r="I686" s="88">
        <f t="shared" si="56"/>
        <v>84000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9</v>
      </c>
      <c r="C687" s="109" t="s">
        <v>647</v>
      </c>
      <c r="D687" s="276" t="s">
        <v>47</v>
      </c>
      <c r="E687" s="277" t="s">
        <v>14</v>
      </c>
      <c r="F687" s="278">
        <v>44000</v>
      </c>
      <c r="G687" s="278">
        <v>44000</v>
      </c>
      <c r="H687" s="171"/>
      <c r="I687" s="88">
        <f t="shared" si="56"/>
        <v>44000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10</v>
      </c>
      <c r="C688" s="109" t="s">
        <v>648</v>
      </c>
      <c r="D688" s="276" t="s">
        <v>47</v>
      </c>
      <c r="E688" s="277" t="s">
        <v>14</v>
      </c>
      <c r="F688" s="278">
        <v>70300</v>
      </c>
      <c r="G688" s="278">
        <v>70300</v>
      </c>
      <c r="H688" s="171"/>
      <c r="I688" s="88">
        <f t="shared" si="56"/>
        <v>70300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11</v>
      </c>
      <c r="C689" s="109" t="s">
        <v>649</v>
      </c>
      <c r="D689" s="276" t="s">
        <v>47</v>
      </c>
      <c r="E689" s="277" t="s">
        <v>14</v>
      </c>
      <c r="F689" s="278">
        <v>70300</v>
      </c>
      <c r="G689" s="278">
        <v>70300</v>
      </c>
      <c r="H689" s="171"/>
      <c r="I689" s="88">
        <f t="shared" si="56"/>
        <v>70300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12</v>
      </c>
      <c r="C690" s="109" t="s">
        <v>650</v>
      </c>
      <c r="D690" s="276" t="s">
        <v>47</v>
      </c>
      <c r="E690" s="277" t="s">
        <v>14</v>
      </c>
      <c r="F690" s="278">
        <v>45200</v>
      </c>
      <c r="G690" s="278">
        <v>45200</v>
      </c>
      <c r="H690" s="171"/>
      <c r="I690" s="88">
        <f t="shared" si="56"/>
        <v>45200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13</v>
      </c>
      <c r="C691" s="109" t="s">
        <v>651</v>
      </c>
      <c r="D691" s="276" t="s">
        <v>47</v>
      </c>
      <c r="E691" s="277" t="s">
        <v>14</v>
      </c>
      <c r="F691" s="278">
        <v>80900</v>
      </c>
      <c r="G691" s="278">
        <v>85800</v>
      </c>
      <c r="H691" s="171"/>
      <c r="I691" s="88">
        <f t="shared" si="56"/>
        <v>85800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14</v>
      </c>
      <c r="C692" s="109" t="s">
        <v>652</v>
      </c>
      <c r="D692" s="276" t="s">
        <v>47</v>
      </c>
      <c r="E692" s="277" t="s">
        <v>14</v>
      </c>
      <c r="F692" s="278">
        <v>80900</v>
      </c>
      <c r="G692" s="278">
        <v>85800</v>
      </c>
      <c r="H692" s="171"/>
      <c r="I692" s="88">
        <f t="shared" si="56"/>
        <v>85800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15</v>
      </c>
      <c r="C693" s="109" t="s">
        <v>653</v>
      </c>
      <c r="D693" s="276" t="s">
        <v>47</v>
      </c>
      <c r="E693" s="277" t="s">
        <v>14</v>
      </c>
      <c r="F693" s="278">
        <v>82500</v>
      </c>
      <c r="G693" s="278">
        <v>87700</v>
      </c>
      <c r="H693" s="171"/>
      <c r="I693" s="88">
        <f t="shared" si="56"/>
        <v>87700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16</v>
      </c>
      <c r="C694" s="109" t="s">
        <v>654</v>
      </c>
      <c r="D694" s="276" t="s">
        <v>47</v>
      </c>
      <c r="E694" s="277" t="s">
        <v>14</v>
      </c>
      <c r="F694" s="278">
        <v>42100</v>
      </c>
      <c r="G694" s="278">
        <v>50100</v>
      </c>
      <c r="H694" s="171"/>
      <c r="I694" s="88">
        <f t="shared" si="56"/>
        <v>50100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17</v>
      </c>
      <c r="C695" s="109" t="s">
        <v>655</v>
      </c>
      <c r="D695" s="276" t="s">
        <v>47</v>
      </c>
      <c r="E695" s="277" t="s">
        <v>14</v>
      </c>
      <c r="F695" s="278">
        <v>42100</v>
      </c>
      <c r="G695" s="278">
        <v>50100</v>
      </c>
      <c r="H695" s="171"/>
      <c r="I695" s="88">
        <f t="shared" si="56"/>
        <v>50100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18</v>
      </c>
      <c r="C696" s="109" t="s">
        <v>656</v>
      </c>
      <c r="D696" s="276" t="s">
        <v>47</v>
      </c>
      <c r="E696" s="277" t="s">
        <v>14</v>
      </c>
      <c r="F696" s="278">
        <v>45200</v>
      </c>
      <c r="G696" s="278">
        <v>53800</v>
      </c>
      <c r="H696" s="171"/>
      <c r="I696" s="88">
        <f t="shared" si="56"/>
        <v>53800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19</v>
      </c>
      <c r="C697" s="109" t="s">
        <v>657</v>
      </c>
      <c r="D697" s="276" t="s">
        <v>47</v>
      </c>
      <c r="E697" s="277" t="s">
        <v>14</v>
      </c>
      <c r="F697" s="278">
        <v>45200</v>
      </c>
      <c r="G697" s="278">
        <v>53800</v>
      </c>
      <c r="H697" s="171"/>
      <c r="I697" s="88">
        <f t="shared" si="56"/>
        <v>53800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20</v>
      </c>
      <c r="C698" s="109" t="s">
        <v>658</v>
      </c>
      <c r="D698" s="276" t="s">
        <v>47</v>
      </c>
      <c r="E698" s="277" t="s">
        <v>14</v>
      </c>
      <c r="F698" s="278">
        <v>45200</v>
      </c>
      <c r="G698" s="278">
        <v>53800</v>
      </c>
      <c r="H698" s="171"/>
      <c r="I698" s="88">
        <f t="shared" si="56"/>
        <v>53800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21</v>
      </c>
      <c r="C699" s="109" t="s">
        <v>659</v>
      </c>
      <c r="D699" s="276" t="s">
        <v>47</v>
      </c>
      <c r="E699" s="277" t="s">
        <v>14</v>
      </c>
      <c r="F699" s="278">
        <v>45200</v>
      </c>
      <c r="G699" s="278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22</v>
      </c>
      <c r="C700" s="109" t="s">
        <v>660</v>
      </c>
      <c r="D700" s="276" t="s">
        <v>47</v>
      </c>
      <c r="E700" s="277" t="s">
        <v>14</v>
      </c>
      <c r="F700" s="278">
        <v>40200</v>
      </c>
      <c r="G700" s="278">
        <v>45100</v>
      </c>
      <c r="H700" s="171"/>
      <c r="I700" s="88">
        <f t="shared" si="56"/>
        <v>45100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23</v>
      </c>
      <c r="C701" s="109" t="s">
        <v>661</v>
      </c>
      <c r="D701" s="276" t="s">
        <v>47</v>
      </c>
      <c r="E701" s="277" t="s">
        <v>14</v>
      </c>
      <c r="F701" s="278">
        <v>37200</v>
      </c>
      <c r="G701" s="278">
        <v>44300</v>
      </c>
      <c r="H701" s="171"/>
      <c r="I701" s="88">
        <f t="shared" si="56"/>
        <v>44300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24</v>
      </c>
      <c r="C702" s="109" t="s">
        <v>662</v>
      </c>
      <c r="D702" s="276" t="s">
        <v>47</v>
      </c>
      <c r="E702" s="277" t="s">
        <v>14</v>
      </c>
      <c r="F702" s="278">
        <v>37200</v>
      </c>
      <c r="G702" s="278">
        <v>44300</v>
      </c>
      <c r="H702" s="171"/>
      <c r="I702" s="88">
        <f t="shared" si="56"/>
        <v>44300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25</v>
      </c>
      <c r="C703" s="109" t="s">
        <v>663</v>
      </c>
      <c r="D703" s="276" t="s">
        <v>47</v>
      </c>
      <c r="E703" s="277" t="s">
        <v>14</v>
      </c>
      <c r="F703" s="278">
        <v>37200</v>
      </c>
      <c r="G703" s="278">
        <v>44300</v>
      </c>
      <c r="H703" s="171"/>
      <c r="I703" s="88">
        <f t="shared" si="56"/>
        <v>44300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26</v>
      </c>
      <c r="C704" s="109" t="s">
        <v>664</v>
      </c>
      <c r="D704" s="276" t="s">
        <v>47</v>
      </c>
      <c r="E704" s="277" t="s">
        <v>14</v>
      </c>
      <c r="F704" s="278">
        <v>326300</v>
      </c>
      <c r="G704" s="278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27</v>
      </c>
      <c r="C705" s="109" t="s">
        <v>665</v>
      </c>
      <c r="D705" s="276" t="s">
        <v>47</v>
      </c>
      <c r="E705" s="277" t="s">
        <v>14</v>
      </c>
      <c r="F705" s="278">
        <v>78300</v>
      </c>
      <c r="G705" s="278">
        <v>93100</v>
      </c>
      <c r="H705" s="171"/>
      <c r="I705" s="88">
        <f t="shared" si="56"/>
        <v>93100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28</v>
      </c>
      <c r="C706" s="109" t="s">
        <v>666</v>
      </c>
      <c r="D706" s="276" t="s">
        <v>47</v>
      </c>
      <c r="E706" s="277" t="s">
        <v>14</v>
      </c>
      <c r="F706" s="278">
        <v>78300</v>
      </c>
      <c r="G706" s="278">
        <v>93100</v>
      </c>
      <c r="H706" s="171"/>
      <c r="I706" s="88">
        <f t="shared" si="56"/>
        <v>93100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29</v>
      </c>
      <c r="C707" s="109" t="s">
        <v>667</v>
      </c>
      <c r="D707" s="276" t="s">
        <v>47</v>
      </c>
      <c r="E707" s="277" t="s">
        <v>14</v>
      </c>
      <c r="F707" s="278">
        <v>74600</v>
      </c>
      <c r="G707" s="278">
        <v>88700</v>
      </c>
      <c r="H707" s="171"/>
      <c r="I707" s="88">
        <f t="shared" si="56"/>
        <v>88700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30</v>
      </c>
      <c r="C708" s="109" t="s">
        <v>668</v>
      </c>
      <c r="D708" s="276" t="s">
        <v>47</v>
      </c>
      <c r="E708" s="277" t="s">
        <v>14</v>
      </c>
      <c r="F708" s="278">
        <v>51900</v>
      </c>
      <c r="G708" s="278">
        <v>61700</v>
      </c>
      <c r="H708" s="171"/>
      <c r="I708" s="88">
        <f t="shared" si="56"/>
        <v>61700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31</v>
      </c>
      <c r="C709" s="109" t="s">
        <v>669</v>
      </c>
      <c r="D709" s="276" t="s">
        <v>47</v>
      </c>
      <c r="E709" s="277" t="s">
        <v>14</v>
      </c>
      <c r="F709" s="278">
        <v>51900</v>
      </c>
      <c r="G709" s="278">
        <v>61700</v>
      </c>
      <c r="H709" s="171"/>
      <c r="I709" s="88">
        <f t="shared" si="56"/>
        <v>61700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32</v>
      </c>
      <c r="C710" s="109" t="s">
        <v>670</v>
      </c>
      <c r="D710" s="276" t="s">
        <v>47</v>
      </c>
      <c r="E710" s="277" t="s">
        <v>14</v>
      </c>
      <c r="F710" s="278">
        <v>75600</v>
      </c>
      <c r="G710" s="278">
        <v>99900</v>
      </c>
      <c r="H710" s="171"/>
      <c r="I710" s="88">
        <f t="shared" si="56"/>
        <v>99900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7"/>
      <c r="B711" s="174">
        <v>33</v>
      </c>
      <c r="C711" s="109" t="s">
        <v>671</v>
      </c>
      <c r="D711" s="276" t="s">
        <v>47</v>
      </c>
      <c r="E711" s="277" t="s">
        <v>14</v>
      </c>
      <c r="F711" s="278">
        <v>75600</v>
      </c>
      <c r="G711" s="278">
        <v>99900</v>
      </c>
      <c r="H711" s="171"/>
      <c r="I711" s="88">
        <f t="shared" si="56"/>
        <v>99900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34</v>
      </c>
      <c r="C712" s="109" t="s">
        <v>672</v>
      </c>
      <c r="D712" s="276" t="s">
        <v>47</v>
      </c>
      <c r="E712" s="277" t="s">
        <v>14</v>
      </c>
      <c r="F712" s="278">
        <v>66800</v>
      </c>
      <c r="G712" s="278">
        <v>79500</v>
      </c>
      <c r="H712" s="171"/>
      <c r="I712" s="88">
        <f t="shared" si="56"/>
        <v>79500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35</v>
      </c>
      <c r="C713" s="109" t="s">
        <v>673</v>
      </c>
      <c r="D713" s="276" t="s">
        <v>47</v>
      </c>
      <c r="E713" s="277" t="s">
        <v>14</v>
      </c>
      <c r="F713" s="278">
        <v>62400</v>
      </c>
      <c r="G713" s="278">
        <v>74200</v>
      </c>
      <c r="H713" s="171"/>
      <c r="I713" s="88">
        <f t="shared" si="56"/>
        <v>74200</v>
      </c>
      <c r="J713" s="163">
        <f t="shared" ref="J713:J776" si="57">IF(D713="MDU-KD",1,0)</f>
        <v>0</v>
      </c>
      <c r="K713" s="155">
        <f t="shared" ref="K713:K776" si="58">IF(D713="HDW",1,0)</f>
        <v>0</v>
      </c>
      <c r="L713" s="155">
        <f>IF(J713=1,SUM($J$6:J713),0)</f>
        <v>0</v>
      </c>
      <c r="M713" s="155">
        <f>IF(K713=1,SUM($K$6:K713),0)</f>
        <v>0</v>
      </c>
      <c r="N713" s="165">
        <f t="shared" ref="N713:N776" si="59">IF(L713=0,M713,L713)</f>
        <v>0</v>
      </c>
      <c r="O713" s="155">
        <f t="shared" ref="O713:O776" si="60">IF(E713=0,0,IF(LEFT(C713,11)="Tiang Beton",1,0))</f>
        <v>0</v>
      </c>
      <c r="P713" s="155">
        <f>IF(O713=1,SUM($O$6:O713),0)</f>
        <v>0</v>
      </c>
    </row>
    <row r="714" spans="1:16" ht="15" customHeight="1">
      <c r="A714" s="15"/>
      <c r="B714" s="174">
        <v>36</v>
      </c>
      <c r="C714" s="109" t="s">
        <v>1494</v>
      </c>
      <c r="D714" s="276" t="s">
        <v>47</v>
      </c>
      <c r="E714" s="277" t="s">
        <v>14</v>
      </c>
      <c r="F714" s="278">
        <v>81300</v>
      </c>
      <c r="G714" s="278">
        <v>87700</v>
      </c>
      <c r="H714" s="171"/>
      <c r="I714" s="88">
        <f t="shared" si="56"/>
        <v>87700</v>
      </c>
      <c r="J714" s="163">
        <f t="shared" si="57"/>
        <v>0</v>
      </c>
      <c r="K714" s="155">
        <f t="shared" si="5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9"/>
        <v>0</v>
      </c>
      <c r="O714" s="155">
        <f t="shared" si="60"/>
        <v>0</v>
      </c>
      <c r="P714" s="155">
        <f>IF(O714=1,SUM($O$6:O714),0)</f>
        <v>0</v>
      </c>
    </row>
    <row r="715" spans="1:16" ht="15" customHeight="1">
      <c r="A715" s="15"/>
      <c r="B715" s="174">
        <v>37</v>
      </c>
      <c r="C715" s="109" t="s">
        <v>1495</v>
      </c>
      <c r="D715" s="276" t="s">
        <v>47</v>
      </c>
      <c r="E715" s="277" t="s">
        <v>14</v>
      </c>
      <c r="F715" s="278">
        <v>94400</v>
      </c>
      <c r="G715" s="278">
        <v>112300</v>
      </c>
      <c r="H715" s="171"/>
      <c r="I715" s="88">
        <f t="shared" si="56"/>
        <v>112300</v>
      </c>
      <c r="J715" s="163">
        <f t="shared" si="57"/>
        <v>0</v>
      </c>
      <c r="K715" s="155">
        <f t="shared" si="5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9"/>
        <v>0</v>
      </c>
      <c r="O715" s="155">
        <f t="shared" si="60"/>
        <v>0</v>
      </c>
      <c r="P715" s="155">
        <f>IF(O715=1,SUM($O$6:O715),0)</f>
        <v>0</v>
      </c>
    </row>
    <row r="716" spans="1:16" ht="15" customHeight="1">
      <c r="A716" s="15"/>
      <c r="B716" s="174">
        <v>38</v>
      </c>
      <c r="C716" s="109" t="s">
        <v>1496</v>
      </c>
      <c r="D716" s="276" t="s">
        <v>47</v>
      </c>
      <c r="E716" s="277" t="s">
        <v>14</v>
      </c>
      <c r="F716" s="278">
        <v>82500</v>
      </c>
      <c r="G716" s="278">
        <v>87700</v>
      </c>
      <c r="H716" s="171"/>
      <c r="I716" s="88">
        <f t="shared" si="56"/>
        <v>87700</v>
      </c>
      <c r="J716" s="163">
        <f t="shared" si="57"/>
        <v>0</v>
      </c>
      <c r="K716" s="155">
        <f t="shared" si="58"/>
        <v>0</v>
      </c>
      <c r="L716" s="155">
        <f>IF(J716=1,SUM($J$6:J716),0)</f>
        <v>0</v>
      </c>
      <c r="M716" s="155">
        <f>IF(K716=1,SUM($K$6:K716),0)</f>
        <v>0</v>
      </c>
      <c r="N716" s="165">
        <f t="shared" si="59"/>
        <v>0</v>
      </c>
      <c r="O716" s="155">
        <f t="shared" si="60"/>
        <v>0</v>
      </c>
      <c r="P716" s="155">
        <f>IF(O716=1,SUM($O$6:O716),0)</f>
        <v>0</v>
      </c>
    </row>
    <row r="717" spans="1:16" ht="15" customHeight="1">
      <c r="A717" s="15"/>
      <c r="B717" s="174">
        <v>39</v>
      </c>
      <c r="C717" s="109" t="s">
        <v>1497</v>
      </c>
      <c r="D717" s="276" t="s">
        <v>47</v>
      </c>
      <c r="E717" s="277" t="s">
        <v>14</v>
      </c>
      <c r="F717" s="278">
        <v>109200</v>
      </c>
      <c r="G717" s="278">
        <v>129900</v>
      </c>
      <c r="H717" s="171"/>
      <c r="I717" s="88">
        <f t="shared" si="56"/>
        <v>129900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40</v>
      </c>
      <c r="C718" s="109" t="s">
        <v>1498</v>
      </c>
      <c r="D718" s="276" t="s">
        <v>47</v>
      </c>
      <c r="E718" s="277" t="s">
        <v>14</v>
      </c>
      <c r="F718" s="278">
        <v>106900</v>
      </c>
      <c r="G718" s="278">
        <v>127200</v>
      </c>
      <c r="H718" s="171"/>
      <c r="I718" s="88">
        <f t="shared" si="56"/>
        <v>127200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41</v>
      </c>
      <c r="C719" s="109" t="s">
        <v>1499</v>
      </c>
      <c r="D719" s="276" t="s">
        <v>47</v>
      </c>
      <c r="E719" s="277" t="s">
        <v>14</v>
      </c>
      <c r="F719" s="278">
        <v>104400</v>
      </c>
      <c r="G719" s="278">
        <v>116900</v>
      </c>
      <c r="H719" s="171"/>
      <c r="I719" s="88">
        <f t="shared" si="56"/>
        <v>116900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42</v>
      </c>
      <c r="C720" s="109" t="s">
        <v>1500</v>
      </c>
      <c r="D720" s="276" t="s">
        <v>47</v>
      </c>
      <c r="E720" s="277" t="s">
        <v>14</v>
      </c>
      <c r="F720" s="278">
        <v>103500</v>
      </c>
      <c r="G720" s="278">
        <v>123100</v>
      </c>
      <c r="H720" s="171"/>
      <c r="I720" s="88">
        <f t="shared" si="56"/>
        <v>123100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43</v>
      </c>
      <c r="C721" s="109" t="s">
        <v>1501</v>
      </c>
      <c r="D721" s="276" t="s">
        <v>47</v>
      </c>
      <c r="E721" s="277" t="s">
        <v>14</v>
      </c>
      <c r="F721" s="278">
        <v>111100</v>
      </c>
      <c r="G721" s="278">
        <v>111100</v>
      </c>
      <c r="H721" s="171"/>
      <c r="I721" s="88">
        <f t="shared" si="56"/>
        <v>111100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44</v>
      </c>
      <c r="C722" s="109" t="s">
        <v>1502</v>
      </c>
      <c r="D722" s="276" t="s">
        <v>47</v>
      </c>
      <c r="E722" s="277" t="s">
        <v>14</v>
      </c>
      <c r="F722" s="278">
        <v>108700</v>
      </c>
      <c r="G722" s="278">
        <v>129300</v>
      </c>
      <c r="H722" s="171"/>
      <c r="I722" s="88">
        <f t="shared" si="56"/>
        <v>129300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45</v>
      </c>
      <c r="C723" s="109" t="s">
        <v>1503</v>
      </c>
      <c r="D723" s="276" t="s">
        <v>47</v>
      </c>
      <c r="E723" s="277" t="s">
        <v>14</v>
      </c>
      <c r="F723" s="278">
        <v>218400</v>
      </c>
      <c r="G723" s="278">
        <v>259800</v>
      </c>
      <c r="H723" s="171"/>
      <c r="I723" s="88">
        <f t="shared" si="56"/>
        <v>259800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46</v>
      </c>
      <c r="C724" s="109" t="s">
        <v>1504</v>
      </c>
      <c r="D724" s="276" t="s">
        <v>47</v>
      </c>
      <c r="E724" s="277" t="s">
        <v>14</v>
      </c>
      <c r="F724" s="278">
        <v>222500</v>
      </c>
      <c r="G724" s="278">
        <v>264700</v>
      </c>
      <c r="H724" s="171"/>
      <c r="I724" s="88">
        <f t="shared" si="56"/>
        <v>264700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7"/>
      <c r="B725" s="174">
        <v>47</v>
      </c>
      <c r="C725" s="109" t="s">
        <v>1505</v>
      </c>
      <c r="D725" s="276" t="s">
        <v>47</v>
      </c>
      <c r="E725" s="277" t="s">
        <v>14</v>
      </c>
      <c r="F725" s="278">
        <v>173300</v>
      </c>
      <c r="G725" s="278">
        <v>173300</v>
      </c>
      <c r="H725" s="171"/>
      <c r="I725" s="88">
        <f t="shared" si="56"/>
        <v>173300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48</v>
      </c>
      <c r="C726" s="109" t="s">
        <v>1506</v>
      </c>
      <c r="D726" s="276" t="s">
        <v>47</v>
      </c>
      <c r="E726" s="277" t="s">
        <v>14</v>
      </c>
      <c r="F726" s="278">
        <v>279500</v>
      </c>
      <c r="G726" s="278">
        <v>279500</v>
      </c>
      <c r="H726" s="171"/>
      <c r="I726" s="88">
        <f t="shared" si="56"/>
        <v>279500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49</v>
      </c>
      <c r="C727" s="109" t="s">
        <v>1507</v>
      </c>
      <c r="D727" s="276" t="s">
        <v>47</v>
      </c>
      <c r="E727" s="277" t="s">
        <v>14</v>
      </c>
      <c r="F727" s="278">
        <v>89800</v>
      </c>
      <c r="G727" s="278">
        <v>106800</v>
      </c>
      <c r="H727" s="171"/>
      <c r="I727" s="88">
        <f t="shared" si="56"/>
        <v>106800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5"/>
      <c r="B728" s="174">
        <v>50</v>
      </c>
      <c r="C728" s="109" t="s">
        <v>1508</v>
      </c>
      <c r="D728" s="276" t="s">
        <v>47</v>
      </c>
      <c r="E728" s="277" t="s">
        <v>14</v>
      </c>
      <c r="F728" s="278">
        <v>102600</v>
      </c>
      <c r="G728" s="278">
        <v>122100</v>
      </c>
      <c r="H728" s="171"/>
      <c r="I728" s="88">
        <f t="shared" si="56"/>
        <v>122100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51</v>
      </c>
      <c r="C729" s="109" t="s">
        <v>1509</v>
      </c>
      <c r="D729" s="276" t="s">
        <v>47</v>
      </c>
      <c r="E729" s="277" t="s">
        <v>14</v>
      </c>
      <c r="F729" s="278">
        <v>109700</v>
      </c>
      <c r="G729" s="278">
        <v>130500</v>
      </c>
      <c r="H729" s="171"/>
      <c r="I729" s="88">
        <f t="shared" si="56"/>
        <v>130500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94"/>
      <c r="C730" s="109" t="s">
        <v>48</v>
      </c>
      <c r="D730" s="276" t="s">
        <v>48</v>
      </c>
      <c r="E730" s="277"/>
      <c r="F730" s="278"/>
      <c r="G730" s="278"/>
      <c r="H730" s="171"/>
      <c r="I730" s="88">
        <f t="shared" si="56"/>
        <v>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94" t="s">
        <v>1030</v>
      </c>
      <c r="C731" s="109" t="s">
        <v>674</v>
      </c>
      <c r="D731" s="276" t="s">
        <v>48</v>
      </c>
      <c r="E731" s="277"/>
      <c r="F731" s="278"/>
      <c r="G731" s="278"/>
      <c r="H731" s="171"/>
      <c r="I731" s="88">
        <f t="shared" si="56"/>
        <v>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1</v>
      </c>
      <c r="C732" s="109" t="s">
        <v>675</v>
      </c>
      <c r="D732" s="276" t="s">
        <v>47</v>
      </c>
      <c r="E732" s="277" t="s">
        <v>14</v>
      </c>
      <c r="F732" s="278">
        <v>71900</v>
      </c>
      <c r="G732" s="278">
        <v>85500</v>
      </c>
      <c r="H732" s="171"/>
      <c r="I732" s="88">
        <f t="shared" si="56"/>
        <v>85500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74">
        <v>2</v>
      </c>
      <c r="C733" s="109" t="s">
        <v>676</v>
      </c>
      <c r="D733" s="276" t="s">
        <v>47</v>
      </c>
      <c r="E733" s="277" t="s">
        <v>14</v>
      </c>
      <c r="F733" s="278">
        <v>64700</v>
      </c>
      <c r="G733" s="278">
        <v>64700</v>
      </c>
      <c r="H733" s="171"/>
      <c r="I733" s="88">
        <f t="shared" si="56"/>
        <v>64700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74">
        <v>3</v>
      </c>
      <c r="C734" s="109" t="s">
        <v>677</v>
      </c>
      <c r="D734" s="276" t="s">
        <v>47</v>
      </c>
      <c r="E734" s="277" t="s">
        <v>14</v>
      </c>
      <c r="F734" s="278">
        <v>88700</v>
      </c>
      <c r="G734" s="278">
        <v>105500</v>
      </c>
      <c r="H734" s="171"/>
      <c r="I734" s="88">
        <f t="shared" si="56"/>
        <v>105500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4</v>
      </c>
      <c r="C735" s="109" t="s">
        <v>678</v>
      </c>
      <c r="D735" s="276" t="s">
        <v>47</v>
      </c>
      <c r="E735" s="277" t="s">
        <v>14</v>
      </c>
      <c r="F735" s="278">
        <v>92500</v>
      </c>
      <c r="G735" s="278">
        <v>110000</v>
      </c>
      <c r="H735" s="171"/>
      <c r="I735" s="88">
        <f t="shared" si="56"/>
        <v>110000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5</v>
      </c>
      <c r="C736" s="109" t="s">
        <v>679</v>
      </c>
      <c r="D736" s="276" t="s">
        <v>47</v>
      </c>
      <c r="E736" s="277" t="s">
        <v>14</v>
      </c>
      <c r="F736" s="278">
        <v>119100</v>
      </c>
      <c r="G736" s="278">
        <v>141700</v>
      </c>
      <c r="H736" s="171"/>
      <c r="I736" s="88">
        <f t="shared" si="56"/>
        <v>141700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6</v>
      </c>
      <c r="C737" s="109" t="s">
        <v>680</v>
      </c>
      <c r="D737" s="276" t="s">
        <v>47</v>
      </c>
      <c r="E737" s="277" t="s">
        <v>14</v>
      </c>
      <c r="F737" s="278">
        <v>202200</v>
      </c>
      <c r="G737" s="278">
        <v>214400</v>
      </c>
      <c r="H737" s="171"/>
      <c r="I737" s="88">
        <f t="shared" si="56"/>
        <v>214400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94"/>
      <c r="C738" s="109" t="s">
        <v>48</v>
      </c>
      <c r="D738" s="276" t="s">
        <v>48</v>
      </c>
      <c r="E738" s="277"/>
      <c r="F738" s="278"/>
      <c r="G738" s="278"/>
      <c r="H738" s="171"/>
      <c r="I738" s="88">
        <f t="shared" si="56"/>
        <v>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94" t="s">
        <v>1030</v>
      </c>
      <c r="C739" s="109" t="s">
        <v>681</v>
      </c>
      <c r="D739" s="276" t="s">
        <v>48</v>
      </c>
      <c r="E739" s="277"/>
      <c r="F739" s="278"/>
      <c r="G739" s="278"/>
      <c r="H739" s="171"/>
      <c r="I739" s="88">
        <f t="shared" si="56"/>
        <v>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1</v>
      </c>
      <c r="C740" s="109" t="s">
        <v>682</v>
      </c>
      <c r="D740" s="276" t="s">
        <v>47</v>
      </c>
      <c r="E740" s="277" t="s">
        <v>14</v>
      </c>
      <c r="F740" s="278">
        <v>83600</v>
      </c>
      <c r="G740" s="278">
        <v>99400</v>
      </c>
      <c r="H740" s="171"/>
      <c r="I740" s="88">
        <f t="shared" si="56"/>
        <v>99400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74">
        <v>2</v>
      </c>
      <c r="C741" s="109" t="s">
        <v>683</v>
      </c>
      <c r="D741" s="276" t="s">
        <v>47</v>
      </c>
      <c r="E741" s="277" t="s">
        <v>14</v>
      </c>
      <c r="F741" s="278">
        <v>83300</v>
      </c>
      <c r="G741" s="278">
        <v>99400</v>
      </c>
      <c r="H741" s="171"/>
      <c r="I741" s="88">
        <f t="shared" si="56"/>
        <v>99400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74">
        <v>3</v>
      </c>
      <c r="C742" s="109" t="s">
        <v>684</v>
      </c>
      <c r="D742" s="276" t="s">
        <v>47</v>
      </c>
      <c r="E742" s="277" t="s">
        <v>14</v>
      </c>
      <c r="F742" s="278">
        <v>83300</v>
      </c>
      <c r="G742" s="278">
        <v>99100</v>
      </c>
      <c r="H742" s="171"/>
      <c r="I742" s="88">
        <f t="shared" si="56"/>
        <v>99100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4</v>
      </c>
      <c r="C743" s="109" t="s">
        <v>685</v>
      </c>
      <c r="D743" s="276" t="s">
        <v>47</v>
      </c>
      <c r="E743" s="277" t="s">
        <v>14</v>
      </c>
      <c r="F743" s="278">
        <v>88300</v>
      </c>
      <c r="G743" s="278">
        <v>105000</v>
      </c>
      <c r="H743" s="171"/>
      <c r="I743" s="88">
        <f t="shared" si="56"/>
        <v>105000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5</v>
      </c>
      <c r="C744" s="109" t="s">
        <v>686</v>
      </c>
      <c r="D744" s="276" t="s">
        <v>47</v>
      </c>
      <c r="E744" s="277" t="s">
        <v>14</v>
      </c>
      <c r="F744" s="278">
        <v>93300</v>
      </c>
      <c r="G744" s="278">
        <v>111000</v>
      </c>
      <c r="H744" s="171"/>
      <c r="I744" s="88">
        <f t="shared" si="56"/>
        <v>111000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6</v>
      </c>
      <c r="C745" s="109" t="s">
        <v>687</v>
      </c>
      <c r="D745" s="276" t="s">
        <v>47</v>
      </c>
      <c r="E745" s="277" t="s">
        <v>14</v>
      </c>
      <c r="F745" s="278">
        <v>81300</v>
      </c>
      <c r="G745" s="278">
        <v>81300</v>
      </c>
      <c r="H745" s="171"/>
      <c r="I745" s="88">
        <f t="shared" si="56"/>
        <v>81300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7</v>
      </c>
      <c r="C746" s="109" t="s">
        <v>688</v>
      </c>
      <c r="D746" s="276" t="s">
        <v>47</v>
      </c>
      <c r="E746" s="277" t="s">
        <v>14</v>
      </c>
      <c r="F746" s="278">
        <v>84900</v>
      </c>
      <c r="G746" s="278">
        <v>84900</v>
      </c>
      <c r="H746" s="171"/>
      <c r="I746" s="88">
        <f t="shared" ref="I746:I823" si="61">IF($I$5=$G$4,G746,(IF($I$5=$F$4,F746,0)))</f>
        <v>84900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8</v>
      </c>
      <c r="C747" s="109" t="s">
        <v>689</v>
      </c>
      <c r="D747" s="276" t="s">
        <v>47</v>
      </c>
      <c r="E747" s="277" t="s">
        <v>14</v>
      </c>
      <c r="F747" s="278">
        <v>94400</v>
      </c>
      <c r="G747" s="278">
        <v>94400</v>
      </c>
      <c r="H747" s="171"/>
      <c r="I747" s="88">
        <f t="shared" si="61"/>
        <v>94400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9</v>
      </c>
      <c r="C748" s="109" t="s">
        <v>690</v>
      </c>
      <c r="D748" s="276" t="s">
        <v>47</v>
      </c>
      <c r="E748" s="277" t="s">
        <v>14</v>
      </c>
      <c r="F748" s="278">
        <v>89400</v>
      </c>
      <c r="G748" s="278">
        <v>106300</v>
      </c>
      <c r="H748" s="171"/>
      <c r="I748" s="88">
        <f t="shared" si="61"/>
        <v>106300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10</v>
      </c>
      <c r="C749" s="109" t="s">
        <v>691</v>
      </c>
      <c r="D749" s="276" t="s">
        <v>47</v>
      </c>
      <c r="E749" s="277" t="s">
        <v>14</v>
      </c>
      <c r="F749" s="278">
        <v>87600</v>
      </c>
      <c r="G749" s="278">
        <v>104200</v>
      </c>
      <c r="H749" s="171"/>
      <c r="I749" s="88">
        <f t="shared" si="61"/>
        <v>104200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11</v>
      </c>
      <c r="C750" s="281" t="s">
        <v>1510</v>
      </c>
      <c r="D750" s="276" t="s">
        <v>47</v>
      </c>
      <c r="E750" s="277" t="s">
        <v>14</v>
      </c>
      <c r="F750" s="278">
        <v>87600</v>
      </c>
      <c r="G750" s="278">
        <v>104200</v>
      </c>
      <c r="H750" s="171"/>
      <c r="I750" s="88">
        <f t="shared" si="61"/>
        <v>104200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12</v>
      </c>
      <c r="C751" s="109" t="s">
        <v>692</v>
      </c>
      <c r="D751" s="276" t="s">
        <v>47</v>
      </c>
      <c r="E751" s="277" t="s">
        <v>14</v>
      </c>
      <c r="F751" s="278">
        <v>111100</v>
      </c>
      <c r="G751" s="278">
        <v>132200</v>
      </c>
      <c r="H751" s="171"/>
      <c r="I751" s="88">
        <f t="shared" si="61"/>
        <v>132200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13</v>
      </c>
      <c r="C752" s="109" t="s">
        <v>693</v>
      </c>
      <c r="D752" s="276" t="s">
        <v>47</v>
      </c>
      <c r="E752" s="277" t="s">
        <v>14</v>
      </c>
      <c r="F752" s="278">
        <v>102000</v>
      </c>
      <c r="G752" s="278">
        <v>121300</v>
      </c>
      <c r="H752" s="171"/>
      <c r="I752" s="88">
        <f t="shared" si="61"/>
        <v>121300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14</v>
      </c>
      <c r="C753" s="109" t="s">
        <v>694</v>
      </c>
      <c r="D753" s="276" t="s">
        <v>47</v>
      </c>
      <c r="E753" s="277" t="s">
        <v>14</v>
      </c>
      <c r="F753" s="278">
        <v>82500</v>
      </c>
      <c r="G753" s="278">
        <v>82500</v>
      </c>
      <c r="H753" s="171"/>
      <c r="I753" s="88">
        <f t="shared" si="61"/>
        <v>82500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15</v>
      </c>
      <c r="C754" s="109" t="s">
        <v>695</v>
      </c>
      <c r="D754" s="276" t="s">
        <v>47</v>
      </c>
      <c r="E754" s="277" t="s">
        <v>14</v>
      </c>
      <c r="F754" s="278">
        <v>106900</v>
      </c>
      <c r="G754" s="278">
        <v>106900</v>
      </c>
      <c r="H754" s="175"/>
      <c r="I754" s="88">
        <f t="shared" si="61"/>
        <v>106900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16</v>
      </c>
      <c r="C755" s="109" t="s">
        <v>696</v>
      </c>
      <c r="D755" s="276" t="s">
        <v>47</v>
      </c>
      <c r="E755" s="277" t="s">
        <v>14</v>
      </c>
      <c r="F755" s="278">
        <v>109200</v>
      </c>
      <c r="G755" s="278">
        <v>109200</v>
      </c>
      <c r="H755" s="175"/>
      <c r="I755" s="88">
        <f t="shared" si="61"/>
        <v>109200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17</v>
      </c>
      <c r="C756" s="109" t="s">
        <v>697</v>
      </c>
      <c r="D756" s="276" t="s">
        <v>47</v>
      </c>
      <c r="E756" s="277" t="s">
        <v>14</v>
      </c>
      <c r="F756" s="278">
        <v>96900</v>
      </c>
      <c r="G756" s="278">
        <v>96900</v>
      </c>
      <c r="H756" s="175"/>
      <c r="I756" s="88">
        <f t="shared" si="61"/>
        <v>96900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18</v>
      </c>
      <c r="C757" s="109" t="s">
        <v>698</v>
      </c>
      <c r="D757" s="276" t="s">
        <v>47</v>
      </c>
      <c r="E757" s="277" t="s">
        <v>14</v>
      </c>
      <c r="F757" s="278">
        <v>107700</v>
      </c>
      <c r="G757" s="278">
        <v>128100</v>
      </c>
      <c r="H757" s="175"/>
      <c r="I757" s="88">
        <f t="shared" si="61"/>
        <v>128100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19</v>
      </c>
      <c r="C758" s="109" t="s">
        <v>699</v>
      </c>
      <c r="D758" s="276" t="s">
        <v>47</v>
      </c>
      <c r="E758" s="277" t="s">
        <v>14</v>
      </c>
      <c r="F758" s="278">
        <v>104400</v>
      </c>
      <c r="G758" s="278">
        <v>104400</v>
      </c>
      <c r="H758" s="175"/>
      <c r="I758" s="88">
        <f t="shared" si="61"/>
        <v>104400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20</v>
      </c>
      <c r="C759" s="109" t="s">
        <v>700</v>
      </c>
      <c r="D759" s="276" t="s">
        <v>47</v>
      </c>
      <c r="E759" s="277" t="s">
        <v>14</v>
      </c>
      <c r="F759" s="278">
        <v>194600</v>
      </c>
      <c r="G759" s="278">
        <v>214400</v>
      </c>
      <c r="H759" s="175"/>
      <c r="I759" s="88">
        <f t="shared" si="61"/>
        <v>214400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21</v>
      </c>
      <c r="C760" s="109" t="s">
        <v>701</v>
      </c>
      <c r="D760" s="276" t="s">
        <v>47</v>
      </c>
      <c r="E760" s="277" t="s">
        <v>14</v>
      </c>
      <c r="F760" s="278">
        <v>106600</v>
      </c>
      <c r="G760" s="278">
        <v>122500</v>
      </c>
      <c r="H760" s="175"/>
      <c r="I760" s="88">
        <f t="shared" si="61"/>
        <v>122500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22</v>
      </c>
      <c r="C761" s="109" t="s">
        <v>702</v>
      </c>
      <c r="D761" s="276" t="s">
        <v>47</v>
      </c>
      <c r="E761" s="277" t="s">
        <v>14</v>
      </c>
      <c r="F761" s="278">
        <v>113200</v>
      </c>
      <c r="G761" s="278">
        <v>134700</v>
      </c>
      <c r="H761" s="175"/>
      <c r="I761" s="88">
        <f t="shared" si="61"/>
        <v>134700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23</v>
      </c>
      <c r="C762" s="109" t="s">
        <v>703</v>
      </c>
      <c r="D762" s="276" t="s">
        <v>47</v>
      </c>
      <c r="E762" s="277" t="s">
        <v>14</v>
      </c>
      <c r="F762" s="278">
        <v>133200</v>
      </c>
      <c r="G762" s="278">
        <v>158500</v>
      </c>
      <c r="H762" s="175"/>
      <c r="I762" s="88">
        <f t="shared" si="61"/>
        <v>158500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24</v>
      </c>
      <c r="C763" s="109" t="s">
        <v>704</v>
      </c>
      <c r="D763" s="276" t="s">
        <v>47</v>
      </c>
      <c r="E763" s="277" t="s">
        <v>14</v>
      </c>
      <c r="F763" s="278">
        <v>113200</v>
      </c>
      <c r="G763" s="278">
        <v>134700</v>
      </c>
      <c r="H763" s="171"/>
      <c r="I763" s="88">
        <f>IF($I$5=$G$4,G763,(IF($I$5=$F$4,F763,0)))</f>
        <v>134700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25</v>
      </c>
      <c r="C764" s="109" t="s">
        <v>705</v>
      </c>
      <c r="D764" s="276" t="s">
        <v>47</v>
      </c>
      <c r="E764" s="277" t="s">
        <v>14</v>
      </c>
      <c r="F764" s="278">
        <v>103500</v>
      </c>
      <c r="G764" s="278">
        <v>103500</v>
      </c>
      <c r="H764" s="171"/>
      <c r="I764" s="88">
        <f t="shared" si="61"/>
        <v>103500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26</v>
      </c>
      <c r="C765" s="109" t="s">
        <v>706</v>
      </c>
      <c r="D765" s="276" t="s">
        <v>47</v>
      </c>
      <c r="E765" s="277" t="s">
        <v>14</v>
      </c>
      <c r="F765" s="278">
        <v>108700</v>
      </c>
      <c r="G765" s="278">
        <v>108700</v>
      </c>
      <c r="H765" s="171"/>
      <c r="I765" s="88">
        <f t="shared" si="61"/>
        <v>108700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27</v>
      </c>
      <c r="C766" s="281" t="s">
        <v>1511</v>
      </c>
      <c r="D766" s="276" t="s">
        <v>47</v>
      </c>
      <c r="E766" s="277" t="s">
        <v>14</v>
      </c>
      <c r="F766" s="278">
        <v>111100</v>
      </c>
      <c r="G766" s="278">
        <v>111100</v>
      </c>
      <c r="H766" s="171"/>
      <c r="I766" s="88">
        <f t="shared" si="61"/>
        <v>111100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28</v>
      </c>
      <c r="C767" s="109" t="s">
        <v>707</v>
      </c>
      <c r="D767" s="276" t="s">
        <v>47</v>
      </c>
      <c r="E767" s="277" t="s">
        <v>14</v>
      </c>
      <c r="F767" s="278">
        <v>214300</v>
      </c>
      <c r="G767" s="278">
        <v>254900</v>
      </c>
      <c r="H767" s="171"/>
      <c r="I767" s="88">
        <f t="shared" si="61"/>
        <v>254900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29</v>
      </c>
      <c r="C768" s="109" t="s">
        <v>708</v>
      </c>
      <c r="D768" s="276" t="s">
        <v>47</v>
      </c>
      <c r="E768" s="277" t="s">
        <v>14</v>
      </c>
      <c r="F768" s="278">
        <v>197500</v>
      </c>
      <c r="G768" s="278">
        <v>197500</v>
      </c>
      <c r="H768" s="171"/>
      <c r="I768" s="88">
        <f t="shared" si="61"/>
        <v>197500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30</v>
      </c>
      <c r="C769" s="109" t="s">
        <v>709</v>
      </c>
      <c r="D769" s="276" t="s">
        <v>47</v>
      </c>
      <c r="E769" s="277" t="s">
        <v>14</v>
      </c>
      <c r="F769" s="278">
        <v>219500</v>
      </c>
      <c r="G769" s="278">
        <v>261100</v>
      </c>
      <c r="H769" s="171"/>
      <c r="I769" s="88">
        <f t="shared" si="61"/>
        <v>261100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31</v>
      </c>
      <c r="C770" s="281" t="s">
        <v>1512</v>
      </c>
      <c r="D770" s="276" t="s">
        <v>47</v>
      </c>
      <c r="E770" s="277" t="s">
        <v>14</v>
      </c>
      <c r="F770" s="278">
        <v>197500</v>
      </c>
      <c r="G770" s="278">
        <v>197500</v>
      </c>
      <c r="H770" s="171"/>
      <c r="I770" s="88">
        <f t="shared" si="61"/>
        <v>197500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32</v>
      </c>
      <c r="C771" s="109" t="s">
        <v>710</v>
      </c>
      <c r="D771" s="276" t="s">
        <v>47</v>
      </c>
      <c r="E771" s="277" t="s">
        <v>14</v>
      </c>
      <c r="F771" s="278">
        <v>218400</v>
      </c>
      <c r="G771" s="278">
        <v>218400</v>
      </c>
      <c r="H771" s="171"/>
      <c r="I771" s="88">
        <f t="shared" si="61"/>
        <v>218400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33</v>
      </c>
      <c r="C772" s="109" t="s">
        <v>711</v>
      </c>
      <c r="D772" s="276" t="s">
        <v>47</v>
      </c>
      <c r="E772" s="277" t="s">
        <v>14</v>
      </c>
      <c r="F772" s="278">
        <v>222500</v>
      </c>
      <c r="G772" s="278">
        <v>222500</v>
      </c>
      <c r="H772" s="171"/>
      <c r="I772" s="88">
        <f t="shared" si="61"/>
        <v>222500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34</v>
      </c>
      <c r="C773" s="281" t="s">
        <v>1513</v>
      </c>
      <c r="D773" s="276" t="s">
        <v>47</v>
      </c>
      <c r="E773" s="277" t="s">
        <v>14</v>
      </c>
      <c r="F773" s="278">
        <v>173300</v>
      </c>
      <c r="G773" s="278">
        <v>173300</v>
      </c>
      <c r="H773" s="171"/>
      <c r="I773" s="88">
        <f t="shared" si="61"/>
        <v>173300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35</v>
      </c>
      <c r="C774" s="281" t="s">
        <v>1514</v>
      </c>
      <c r="D774" s="276" t="s">
        <v>47</v>
      </c>
      <c r="E774" s="277" t="s">
        <v>14</v>
      </c>
      <c r="F774" s="278">
        <v>279500</v>
      </c>
      <c r="G774" s="278">
        <v>279500</v>
      </c>
      <c r="H774" s="171"/>
      <c r="I774" s="88">
        <f t="shared" si="61"/>
        <v>279500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36</v>
      </c>
      <c r="C775" s="109" t="s">
        <v>712</v>
      </c>
      <c r="D775" s="276" t="s">
        <v>47</v>
      </c>
      <c r="E775" s="277" t="s">
        <v>14</v>
      </c>
      <c r="F775" s="278">
        <v>93500</v>
      </c>
      <c r="G775" s="278">
        <v>111200</v>
      </c>
      <c r="H775" s="171"/>
      <c r="I775" s="88">
        <f t="shared" si="61"/>
        <v>111200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37</v>
      </c>
      <c r="C776" s="109" t="s">
        <v>713</v>
      </c>
      <c r="D776" s="276" t="s">
        <v>47</v>
      </c>
      <c r="E776" s="277" t="s">
        <v>14</v>
      </c>
      <c r="F776" s="278">
        <v>93500</v>
      </c>
      <c r="G776" s="278">
        <v>111200</v>
      </c>
      <c r="H776" s="171"/>
      <c r="I776" s="88">
        <f t="shared" si="61"/>
        <v>111200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38</v>
      </c>
      <c r="C777" s="109" t="s">
        <v>714</v>
      </c>
      <c r="D777" s="276" t="s">
        <v>47</v>
      </c>
      <c r="E777" s="277" t="s">
        <v>14</v>
      </c>
      <c r="F777" s="278">
        <v>89800</v>
      </c>
      <c r="G777" s="278">
        <v>89800</v>
      </c>
      <c r="H777" s="171"/>
      <c r="I777" s="88">
        <f t="shared" si="61"/>
        <v>89800</v>
      </c>
      <c r="J777" s="163">
        <f t="shared" ref="J777:J840" si="62">IF(D777="MDU-KD",1,0)</f>
        <v>0</v>
      </c>
      <c r="K777" s="155">
        <f t="shared" ref="K777:K840" si="63">IF(D777="HDW",1,0)</f>
        <v>0</v>
      </c>
      <c r="L777" s="155">
        <f>IF(J777=1,SUM($J$6:J777),0)</f>
        <v>0</v>
      </c>
      <c r="M777" s="155">
        <f>IF(K777=1,SUM($K$6:K777),0)</f>
        <v>0</v>
      </c>
      <c r="N777" s="165">
        <f t="shared" ref="N777:N840" si="64">IF(L777=0,M777,L777)</f>
        <v>0</v>
      </c>
      <c r="O777" s="155">
        <f t="shared" ref="O777:O840" si="65">IF(E777=0,0,IF(LEFT(C777,11)="Tiang Beton",1,0))</f>
        <v>0</v>
      </c>
      <c r="P777" s="155">
        <f>IF(O777=1,SUM($O$6:O777),0)</f>
        <v>0</v>
      </c>
    </row>
    <row r="778" spans="1:16" ht="15" customHeight="1">
      <c r="A778" s="15"/>
      <c r="B778" s="174">
        <v>39</v>
      </c>
      <c r="C778" s="109" t="s">
        <v>715</v>
      </c>
      <c r="D778" s="276" t="s">
        <v>47</v>
      </c>
      <c r="E778" s="277" t="s">
        <v>14</v>
      </c>
      <c r="F778" s="278">
        <v>113300</v>
      </c>
      <c r="G778" s="278">
        <v>134800</v>
      </c>
      <c r="H778" s="171"/>
      <c r="I778" s="88">
        <f t="shared" si="61"/>
        <v>134800</v>
      </c>
      <c r="J778" s="163">
        <f t="shared" si="62"/>
        <v>0</v>
      </c>
      <c r="K778" s="155">
        <f t="shared" si="6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64"/>
        <v>0</v>
      </c>
      <c r="O778" s="155">
        <f t="shared" si="65"/>
        <v>0</v>
      </c>
      <c r="P778" s="155">
        <f>IF(O778=1,SUM($O$6:O778),0)</f>
        <v>0</v>
      </c>
    </row>
    <row r="779" spans="1:16" ht="15" customHeight="1">
      <c r="A779" s="17"/>
      <c r="B779" s="174">
        <v>40</v>
      </c>
      <c r="C779" s="109" t="s">
        <v>716</v>
      </c>
      <c r="D779" s="276" t="s">
        <v>47</v>
      </c>
      <c r="E779" s="277" t="s">
        <v>14</v>
      </c>
      <c r="F779" s="278">
        <v>113300</v>
      </c>
      <c r="G779" s="278">
        <v>134800</v>
      </c>
      <c r="H779" s="171"/>
      <c r="I779" s="88">
        <f t="shared" si="61"/>
        <v>134800</v>
      </c>
      <c r="J779" s="163">
        <f t="shared" si="62"/>
        <v>0</v>
      </c>
      <c r="K779" s="155">
        <f t="shared" si="6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64"/>
        <v>0</v>
      </c>
      <c r="O779" s="155">
        <f t="shared" si="65"/>
        <v>0</v>
      </c>
      <c r="P779" s="155">
        <f>IF(O779=1,SUM($O$6:O779),0)</f>
        <v>0</v>
      </c>
    </row>
    <row r="780" spans="1:16" ht="15" customHeight="1">
      <c r="A780" s="15"/>
      <c r="B780" s="174">
        <v>41</v>
      </c>
      <c r="C780" s="109" t="s">
        <v>717</v>
      </c>
      <c r="D780" s="276" t="s">
        <v>47</v>
      </c>
      <c r="E780" s="277" t="s">
        <v>14</v>
      </c>
      <c r="F780" s="278">
        <v>102600</v>
      </c>
      <c r="G780" s="278">
        <v>102600</v>
      </c>
      <c r="H780" s="171"/>
      <c r="I780" s="88">
        <f t="shared" si="61"/>
        <v>102600</v>
      </c>
      <c r="J780" s="163">
        <f t="shared" si="62"/>
        <v>0</v>
      </c>
      <c r="K780" s="155">
        <f t="shared" si="63"/>
        <v>0</v>
      </c>
      <c r="L780" s="155">
        <f>IF(J780=1,SUM($J$6:J780),0)</f>
        <v>0</v>
      </c>
      <c r="M780" s="155">
        <f>IF(K780=1,SUM($K$6:K780),0)</f>
        <v>0</v>
      </c>
      <c r="N780" s="165">
        <f t="shared" si="64"/>
        <v>0</v>
      </c>
      <c r="O780" s="155">
        <f t="shared" si="65"/>
        <v>0</v>
      </c>
      <c r="P780" s="155">
        <f>IF(O780=1,SUM($O$6:O780),0)</f>
        <v>0</v>
      </c>
    </row>
    <row r="781" spans="1:16" ht="15" customHeight="1">
      <c r="A781" s="15"/>
      <c r="B781" s="174">
        <v>42</v>
      </c>
      <c r="C781" s="109" t="s">
        <v>718</v>
      </c>
      <c r="D781" s="276" t="s">
        <v>47</v>
      </c>
      <c r="E781" s="277" t="s">
        <v>14</v>
      </c>
      <c r="F781" s="278">
        <v>114600</v>
      </c>
      <c r="G781" s="278">
        <v>136300</v>
      </c>
      <c r="H781" s="171"/>
      <c r="I781" s="88">
        <f t="shared" si="61"/>
        <v>136300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5"/>
      <c r="B782" s="174">
        <v>43</v>
      </c>
      <c r="C782" s="109" t="s">
        <v>719</v>
      </c>
      <c r="D782" s="276" t="s">
        <v>47</v>
      </c>
      <c r="E782" s="277" t="s">
        <v>14</v>
      </c>
      <c r="F782" s="278">
        <v>118400</v>
      </c>
      <c r="G782" s="278">
        <v>140800</v>
      </c>
      <c r="H782" s="171"/>
      <c r="I782" s="88">
        <f t="shared" si="61"/>
        <v>140800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44</v>
      </c>
      <c r="C783" s="109" t="s">
        <v>720</v>
      </c>
      <c r="D783" s="276" t="s">
        <v>47</v>
      </c>
      <c r="E783" s="277" t="s">
        <v>14</v>
      </c>
      <c r="F783" s="278">
        <v>109700</v>
      </c>
      <c r="G783" s="278">
        <v>109700</v>
      </c>
      <c r="H783" s="171"/>
      <c r="I783" s="88">
        <f t="shared" si="61"/>
        <v>109700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94"/>
      <c r="C784" s="109" t="s">
        <v>48</v>
      </c>
      <c r="D784" s="276" t="s">
        <v>48</v>
      </c>
      <c r="E784" s="277"/>
      <c r="F784" s="278"/>
      <c r="G784" s="278"/>
      <c r="H784" s="171"/>
      <c r="I784" s="88">
        <f t="shared" si="61"/>
        <v>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94" t="s">
        <v>1030</v>
      </c>
      <c r="C785" s="109" t="s">
        <v>721</v>
      </c>
      <c r="D785" s="276" t="s">
        <v>48</v>
      </c>
      <c r="E785" s="277"/>
      <c r="F785" s="278"/>
      <c r="G785" s="278"/>
      <c r="H785" s="171"/>
      <c r="I785" s="88">
        <f t="shared" si="61"/>
        <v>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1</v>
      </c>
      <c r="C786" s="109" t="s">
        <v>722</v>
      </c>
      <c r="D786" s="276" t="s">
        <v>47</v>
      </c>
      <c r="E786" s="277" t="s">
        <v>14</v>
      </c>
      <c r="F786" s="278">
        <v>166200</v>
      </c>
      <c r="G786" s="278">
        <v>197700</v>
      </c>
      <c r="H786" s="171"/>
      <c r="I786" s="88">
        <f t="shared" si="61"/>
        <v>197700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74">
        <v>2</v>
      </c>
      <c r="C787" s="109" t="s">
        <v>723</v>
      </c>
      <c r="D787" s="276" t="s">
        <v>47</v>
      </c>
      <c r="E787" s="277" t="s">
        <v>14</v>
      </c>
      <c r="F787" s="278">
        <v>169000</v>
      </c>
      <c r="G787" s="278">
        <v>201000</v>
      </c>
      <c r="H787" s="171"/>
      <c r="I787" s="88">
        <f t="shared" si="61"/>
        <v>201000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74">
        <v>3</v>
      </c>
      <c r="C788" s="109" t="s">
        <v>1515</v>
      </c>
      <c r="D788" s="276" t="s">
        <v>47</v>
      </c>
      <c r="E788" s="277" t="s">
        <v>14</v>
      </c>
      <c r="F788" s="278">
        <v>169000</v>
      </c>
      <c r="G788" s="278">
        <v>201000</v>
      </c>
      <c r="H788" s="171"/>
      <c r="I788" s="88">
        <f t="shared" si="61"/>
        <v>201000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4</v>
      </c>
      <c r="C789" s="109" t="s">
        <v>724</v>
      </c>
      <c r="D789" s="276" t="s">
        <v>47</v>
      </c>
      <c r="E789" s="277" t="s">
        <v>14</v>
      </c>
      <c r="F789" s="278">
        <v>177200</v>
      </c>
      <c r="G789" s="278">
        <v>210800</v>
      </c>
      <c r="H789" s="171"/>
      <c r="I789" s="88">
        <f t="shared" si="61"/>
        <v>210800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5</v>
      </c>
      <c r="C790" s="109" t="s">
        <v>725</v>
      </c>
      <c r="D790" s="276" t="s">
        <v>47</v>
      </c>
      <c r="E790" s="277" t="s">
        <v>14</v>
      </c>
      <c r="F790" s="278">
        <v>177200</v>
      </c>
      <c r="G790" s="278">
        <v>210800</v>
      </c>
      <c r="H790" s="171"/>
      <c r="I790" s="88">
        <f t="shared" si="61"/>
        <v>210800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6</v>
      </c>
      <c r="C791" s="109" t="s">
        <v>726</v>
      </c>
      <c r="D791" s="276" t="s">
        <v>47</v>
      </c>
      <c r="E791" s="277" t="s">
        <v>14</v>
      </c>
      <c r="F791" s="278">
        <v>215500</v>
      </c>
      <c r="G791" s="278">
        <v>256400</v>
      </c>
      <c r="H791" s="171"/>
      <c r="I791" s="88">
        <f t="shared" si="61"/>
        <v>256400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7</v>
      </c>
      <c r="C792" s="109" t="s">
        <v>727</v>
      </c>
      <c r="D792" s="276" t="s">
        <v>47</v>
      </c>
      <c r="E792" s="277" t="s">
        <v>14</v>
      </c>
      <c r="F792" s="278">
        <v>213100</v>
      </c>
      <c r="G792" s="278">
        <v>253500</v>
      </c>
      <c r="H792" s="171"/>
      <c r="I792" s="88">
        <f t="shared" si="61"/>
        <v>253500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8</v>
      </c>
      <c r="C793" s="109" t="s">
        <v>728</v>
      </c>
      <c r="D793" s="276" t="s">
        <v>47</v>
      </c>
      <c r="E793" s="277" t="s">
        <v>14</v>
      </c>
      <c r="F793" s="278">
        <v>213100</v>
      </c>
      <c r="G793" s="278">
        <v>253500</v>
      </c>
      <c r="H793" s="171"/>
      <c r="I793" s="88">
        <f t="shared" si="61"/>
        <v>253500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9</v>
      </c>
      <c r="C794" s="109" t="s">
        <v>1517</v>
      </c>
      <c r="D794" s="276" t="s">
        <v>47</v>
      </c>
      <c r="E794" s="277" t="s">
        <v>14</v>
      </c>
      <c r="F794" s="278">
        <v>213100</v>
      </c>
      <c r="G794" s="278">
        <v>253500</v>
      </c>
      <c r="H794" s="171"/>
      <c r="I794" s="88">
        <f t="shared" si="61"/>
        <v>253500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10</v>
      </c>
      <c r="C795" s="281" t="s">
        <v>1516</v>
      </c>
      <c r="D795" s="276" t="s">
        <v>47</v>
      </c>
      <c r="E795" s="277" t="s">
        <v>14</v>
      </c>
      <c r="F795" s="278">
        <v>213100</v>
      </c>
      <c r="G795" s="278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12</v>
      </c>
      <c r="C796" s="109" t="s">
        <v>729</v>
      </c>
      <c r="D796" s="276" t="s">
        <v>47</v>
      </c>
      <c r="E796" s="277" t="s">
        <v>14</v>
      </c>
      <c r="F796" s="278">
        <v>218400</v>
      </c>
      <c r="G796" s="278">
        <v>259800</v>
      </c>
      <c r="H796" s="171"/>
      <c r="I796" s="88">
        <f t="shared" si="61"/>
        <v>259800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13</v>
      </c>
      <c r="C797" s="109" t="s">
        <v>730</v>
      </c>
      <c r="D797" s="276" t="s">
        <v>47</v>
      </c>
      <c r="E797" s="277" t="s">
        <v>14</v>
      </c>
      <c r="F797" s="278">
        <v>253600</v>
      </c>
      <c r="G797" s="278">
        <v>285900</v>
      </c>
      <c r="H797" s="171"/>
      <c r="I797" s="88">
        <f t="shared" si="61"/>
        <v>285900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14</v>
      </c>
      <c r="C798" s="109" t="s">
        <v>731</v>
      </c>
      <c r="D798" s="276" t="s">
        <v>47</v>
      </c>
      <c r="E798" s="277" t="s">
        <v>14</v>
      </c>
      <c r="F798" s="278">
        <v>404400</v>
      </c>
      <c r="G798" s="278">
        <v>428800</v>
      </c>
      <c r="H798" s="171"/>
      <c r="I798" s="88">
        <f t="shared" si="61"/>
        <v>428800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15</v>
      </c>
      <c r="C799" s="109" t="s">
        <v>732</v>
      </c>
      <c r="D799" s="276" t="s">
        <v>47</v>
      </c>
      <c r="E799" s="277" t="s">
        <v>14</v>
      </c>
      <c r="F799" s="278">
        <v>404400</v>
      </c>
      <c r="G799" s="278">
        <v>428800</v>
      </c>
      <c r="H799" s="171"/>
      <c r="I799" s="88">
        <f t="shared" si="61"/>
        <v>428800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94"/>
      <c r="C800" s="109"/>
      <c r="D800" s="276" t="s">
        <v>48</v>
      </c>
      <c r="E800" s="277"/>
      <c r="F800" s="278"/>
      <c r="G800" s="278"/>
      <c r="H800" s="171"/>
      <c r="I800" s="88">
        <f t="shared" si="61"/>
        <v>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94" t="s">
        <v>1030</v>
      </c>
      <c r="C801" s="109" t="s">
        <v>1058</v>
      </c>
      <c r="D801" s="276" t="s">
        <v>48</v>
      </c>
      <c r="E801" s="277"/>
      <c r="F801" s="278"/>
      <c r="G801" s="278"/>
      <c r="H801" s="171"/>
      <c r="I801" s="88">
        <f>IF($I$5=$G$4,G801,(IF($I$5=$F$4,F801,0)))</f>
        <v>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94">
        <v>1</v>
      </c>
      <c r="C802" s="109" t="s">
        <v>1059</v>
      </c>
      <c r="D802" s="276" t="s">
        <v>47</v>
      </c>
      <c r="E802" s="277" t="s">
        <v>14</v>
      </c>
      <c r="F802" s="278">
        <v>36000</v>
      </c>
      <c r="G802" s="278">
        <v>42800</v>
      </c>
      <c r="H802" s="171"/>
      <c r="I802" s="88">
        <f t="shared" si="61"/>
        <v>42800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94">
        <v>2</v>
      </c>
      <c r="C803" s="109" t="s">
        <v>1060</v>
      </c>
      <c r="D803" s="276" t="s">
        <v>47</v>
      </c>
      <c r="E803" s="277" t="s">
        <v>14</v>
      </c>
      <c r="F803" s="278">
        <v>48100</v>
      </c>
      <c r="G803" s="278">
        <v>48100</v>
      </c>
      <c r="H803" s="171"/>
      <c r="I803" s="88">
        <f t="shared" si="61"/>
        <v>48100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94">
        <v>3</v>
      </c>
      <c r="C804" s="109" t="s">
        <v>1061</v>
      </c>
      <c r="D804" s="276" t="s">
        <v>47</v>
      </c>
      <c r="E804" s="277" t="s">
        <v>14</v>
      </c>
      <c r="F804" s="278">
        <v>55300</v>
      </c>
      <c r="G804" s="278">
        <v>55300</v>
      </c>
      <c r="H804" s="171"/>
      <c r="I804" s="88">
        <f t="shared" si="61"/>
        <v>55300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94">
        <v>4</v>
      </c>
      <c r="C805" s="109" t="s">
        <v>1062</v>
      </c>
      <c r="D805" s="276" t="s">
        <v>47</v>
      </c>
      <c r="E805" s="277" t="s">
        <v>14</v>
      </c>
      <c r="F805" s="278">
        <v>51500</v>
      </c>
      <c r="G805" s="278">
        <v>51500</v>
      </c>
      <c r="H805" s="171"/>
      <c r="I805" s="88">
        <f t="shared" si="61"/>
        <v>51500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94">
        <v>5</v>
      </c>
      <c r="C806" s="109" t="s">
        <v>1063</v>
      </c>
      <c r="D806" s="276" t="s">
        <v>47</v>
      </c>
      <c r="E806" s="277" t="s">
        <v>14</v>
      </c>
      <c r="F806" s="278">
        <v>67900</v>
      </c>
      <c r="G806" s="278">
        <v>67900</v>
      </c>
      <c r="H806" s="171"/>
      <c r="I806" s="88">
        <f t="shared" ref="I806:I811" si="66">IF($I$5=$G$4,G806,(IF($I$5=$F$4,F806,0)))</f>
        <v>67900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94">
        <v>6</v>
      </c>
      <c r="C807" s="109" t="s">
        <v>1064</v>
      </c>
      <c r="D807" s="276" t="s">
        <v>47</v>
      </c>
      <c r="E807" s="277" t="s">
        <v>14</v>
      </c>
      <c r="F807" s="278">
        <v>56700</v>
      </c>
      <c r="G807" s="278">
        <v>56700</v>
      </c>
      <c r="H807" s="171"/>
      <c r="I807" s="88">
        <f t="shared" si="66"/>
        <v>56700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94">
        <v>7</v>
      </c>
      <c r="C808" s="109" t="s">
        <v>1161</v>
      </c>
      <c r="D808" s="276" t="s">
        <v>47</v>
      </c>
      <c r="E808" s="277" t="s">
        <v>14</v>
      </c>
      <c r="F808" s="278">
        <v>596900</v>
      </c>
      <c r="G808" s="278">
        <v>596900</v>
      </c>
      <c r="H808" s="171"/>
      <c r="I808" s="88">
        <f t="shared" si="66"/>
        <v>596900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94">
        <v>8</v>
      </c>
      <c r="C809" s="109" t="s">
        <v>1162</v>
      </c>
      <c r="D809" s="276" t="s">
        <v>47</v>
      </c>
      <c r="E809" s="277" t="s">
        <v>14</v>
      </c>
      <c r="F809" s="278">
        <v>401500</v>
      </c>
      <c r="G809" s="278">
        <v>401500</v>
      </c>
      <c r="H809" s="171"/>
      <c r="I809" s="88">
        <f t="shared" si="66"/>
        <v>401500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94"/>
      <c r="C810" s="109"/>
      <c r="D810" s="276" t="s">
        <v>48</v>
      </c>
      <c r="E810" s="277"/>
      <c r="F810" s="278"/>
      <c r="G810" s="278"/>
      <c r="H810" s="171"/>
      <c r="I810" s="88">
        <f t="shared" si="66"/>
        <v>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94" t="s">
        <v>1030</v>
      </c>
      <c r="C811" s="109" t="s">
        <v>733</v>
      </c>
      <c r="D811" s="276" t="s">
        <v>48</v>
      </c>
      <c r="E811" s="277"/>
      <c r="F811" s="278"/>
      <c r="G811" s="278"/>
      <c r="H811" s="171"/>
      <c r="I811" s="88">
        <f t="shared" si="66"/>
        <v>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94">
        <v>1</v>
      </c>
      <c r="C812" s="109" t="s">
        <v>734</v>
      </c>
      <c r="D812" s="276" t="s">
        <v>47</v>
      </c>
      <c r="E812" s="277" t="s">
        <v>14</v>
      </c>
      <c r="F812" s="278">
        <v>56400</v>
      </c>
      <c r="G812" s="278">
        <v>56400</v>
      </c>
      <c r="H812" s="171"/>
      <c r="I812" s="88">
        <f t="shared" si="61"/>
        <v>56400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94">
        <v>2</v>
      </c>
      <c r="C813" s="109" t="s">
        <v>735</v>
      </c>
      <c r="D813" s="276" t="s">
        <v>47</v>
      </c>
      <c r="E813" s="277" t="s">
        <v>14</v>
      </c>
      <c r="F813" s="278">
        <v>65400</v>
      </c>
      <c r="G813" s="278">
        <v>65400</v>
      </c>
      <c r="H813" s="171"/>
      <c r="I813" s="88">
        <f t="shared" si="61"/>
        <v>65400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94">
        <v>3</v>
      </c>
      <c r="C814" s="109" t="s">
        <v>736</v>
      </c>
      <c r="D814" s="276" t="s">
        <v>47</v>
      </c>
      <c r="E814" s="277" t="s">
        <v>14</v>
      </c>
      <c r="F814" s="278">
        <v>13600</v>
      </c>
      <c r="G814" s="278">
        <v>16200</v>
      </c>
      <c r="H814" s="171"/>
      <c r="I814" s="88">
        <f t="shared" si="61"/>
        <v>16200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94">
        <v>4</v>
      </c>
      <c r="C815" s="109" t="s">
        <v>737</v>
      </c>
      <c r="D815" s="276" t="s">
        <v>47</v>
      </c>
      <c r="E815" s="277" t="s">
        <v>14</v>
      </c>
      <c r="F815" s="278">
        <v>17800</v>
      </c>
      <c r="G815" s="278">
        <v>21200</v>
      </c>
      <c r="H815" s="171"/>
      <c r="I815" s="88">
        <f t="shared" si="61"/>
        <v>21200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94">
        <v>5</v>
      </c>
      <c r="C816" s="109" t="s">
        <v>738</v>
      </c>
      <c r="D816" s="276" t="s">
        <v>47</v>
      </c>
      <c r="E816" s="277" t="s">
        <v>14</v>
      </c>
      <c r="F816" s="278">
        <v>173100</v>
      </c>
      <c r="G816" s="278">
        <v>173100</v>
      </c>
      <c r="H816" s="171"/>
      <c r="I816" s="88">
        <f t="shared" si="61"/>
        <v>173100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94">
        <v>6</v>
      </c>
      <c r="C817" s="109" t="s">
        <v>739</v>
      </c>
      <c r="D817" s="276" t="s">
        <v>47</v>
      </c>
      <c r="E817" s="277" t="s">
        <v>14</v>
      </c>
      <c r="F817" s="278">
        <v>1539900</v>
      </c>
      <c r="G817" s="278">
        <v>1539900</v>
      </c>
      <c r="H817" s="171"/>
      <c r="I817" s="88">
        <f t="shared" si="61"/>
        <v>1539900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94">
        <v>7</v>
      </c>
      <c r="C818" s="109" t="s">
        <v>740</v>
      </c>
      <c r="D818" s="276" t="s">
        <v>47</v>
      </c>
      <c r="E818" s="277" t="s">
        <v>14</v>
      </c>
      <c r="F818" s="278">
        <v>26200</v>
      </c>
      <c r="G818" s="278">
        <v>31200</v>
      </c>
      <c r="H818" s="171"/>
      <c r="I818" s="88">
        <f t="shared" si="61"/>
        <v>31200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94">
        <v>8</v>
      </c>
      <c r="C819" s="109" t="s">
        <v>741</v>
      </c>
      <c r="D819" s="276" t="s">
        <v>47</v>
      </c>
      <c r="E819" s="277" t="s">
        <v>14</v>
      </c>
      <c r="F819" s="278">
        <v>22300</v>
      </c>
      <c r="G819" s="278">
        <v>26500</v>
      </c>
      <c r="H819" s="171"/>
      <c r="I819" s="88">
        <f t="shared" si="61"/>
        <v>26500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94">
        <v>9</v>
      </c>
      <c r="C820" s="109" t="s">
        <v>742</v>
      </c>
      <c r="D820" s="276" t="s">
        <v>47</v>
      </c>
      <c r="E820" s="277" t="s">
        <v>14</v>
      </c>
      <c r="F820" s="278">
        <v>26200</v>
      </c>
      <c r="G820" s="278">
        <v>31200</v>
      </c>
      <c r="H820" s="171"/>
      <c r="I820" s="88">
        <f t="shared" si="61"/>
        <v>31200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94">
        <v>10</v>
      </c>
      <c r="C821" s="109" t="s">
        <v>743</v>
      </c>
      <c r="D821" s="276" t="s">
        <v>47</v>
      </c>
      <c r="E821" s="277" t="s">
        <v>14</v>
      </c>
      <c r="F821" s="278">
        <v>26200</v>
      </c>
      <c r="G821" s="278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94">
        <v>11</v>
      </c>
      <c r="C822" s="109" t="s">
        <v>744</v>
      </c>
      <c r="D822" s="276" t="s">
        <v>47</v>
      </c>
      <c r="E822" s="277" t="s">
        <v>14</v>
      </c>
      <c r="F822" s="278">
        <v>58400</v>
      </c>
      <c r="G822" s="278">
        <v>58400</v>
      </c>
      <c r="H822" s="171"/>
      <c r="I822" s="88">
        <f t="shared" si="61"/>
        <v>58400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94">
        <v>12</v>
      </c>
      <c r="C823" s="109" t="s">
        <v>745</v>
      </c>
      <c r="D823" s="276" t="s">
        <v>47</v>
      </c>
      <c r="E823" s="277" t="s">
        <v>14</v>
      </c>
      <c r="F823" s="278">
        <v>45900</v>
      </c>
      <c r="G823" s="278">
        <v>48800</v>
      </c>
      <c r="H823" s="171"/>
      <c r="I823" s="88">
        <f t="shared" si="61"/>
        <v>48800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94">
        <v>13</v>
      </c>
      <c r="C824" s="109" t="s">
        <v>746</v>
      </c>
      <c r="D824" s="276" t="s">
        <v>47</v>
      </c>
      <c r="E824" s="277" t="s">
        <v>14</v>
      </c>
      <c r="F824" s="278">
        <v>58400</v>
      </c>
      <c r="G824" s="278">
        <v>58400</v>
      </c>
      <c r="H824" s="171"/>
      <c r="I824" s="88">
        <f t="shared" ref="I824:I876" si="67">IF($I$5=$G$4,G824,(IF($I$5=$F$4,F824,0)))</f>
        <v>58400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94">
        <v>14</v>
      </c>
      <c r="C825" s="109" t="s">
        <v>747</v>
      </c>
      <c r="D825" s="276" t="s">
        <v>47</v>
      </c>
      <c r="E825" s="277" t="s">
        <v>14</v>
      </c>
      <c r="F825" s="278">
        <v>58400</v>
      </c>
      <c r="G825" s="278">
        <v>58400</v>
      </c>
      <c r="H825" s="171"/>
      <c r="I825" s="88">
        <f t="shared" si="67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94">
        <v>15</v>
      </c>
      <c r="C826" s="109" t="s">
        <v>748</v>
      </c>
      <c r="D826" s="276" t="s">
        <v>47</v>
      </c>
      <c r="E826" s="277" t="s">
        <v>14</v>
      </c>
      <c r="F826" s="278">
        <v>45900</v>
      </c>
      <c r="G826" s="278">
        <v>45900</v>
      </c>
      <c r="H826" s="171"/>
      <c r="I826" s="88">
        <f t="shared" si="67"/>
        <v>45900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94">
        <v>16</v>
      </c>
      <c r="C827" s="109" t="s">
        <v>749</v>
      </c>
      <c r="D827" s="276" t="s">
        <v>47</v>
      </c>
      <c r="E827" s="277" t="s">
        <v>14</v>
      </c>
      <c r="F827" s="278">
        <v>43100</v>
      </c>
      <c r="G827" s="278">
        <v>43100</v>
      </c>
      <c r="H827" s="171"/>
      <c r="I827" s="88">
        <f t="shared" si="67"/>
        <v>43100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94">
        <v>17</v>
      </c>
      <c r="C828" s="109" t="s">
        <v>750</v>
      </c>
      <c r="D828" s="276" t="s">
        <v>47</v>
      </c>
      <c r="E828" s="277" t="s">
        <v>14</v>
      </c>
      <c r="F828" s="278">
        <v>57400</v>
      </c>
      <c r="G828" s="278">
        <v>68300</v>
      </c>
      <c r="H828" s="171"/>
      <c r="I828" s="88">
        <f t="shared" si="67"/>
        <v>68300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94">
        <v>18</v>
      </c>
      <c r="C829" s="109" t="s">
        <v>751</v>
      </c>
      <c r="D829" s="276" t="s">
        <v>47</v>
      </c>
      <c r="E829" s="277" t="s">
        <v>14</v>
      </c>
      <c r="F829" s="278">
        <v>45900</v>
      </c>
      <c r="G829" s="278">
        <v>48800</v>
      </c>
      <c r="H829" s="171"/>
      <c r="I829" s="88">
        <f t="shared" si="67"/>
        <v>48800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94">
        <v>19</v>
      </c>
      <c r="C830" s="109" t="s">
        <v>752</v>
      </c>
      <c r="D830" s="276" t="s">
        <v>47</v>
      </c>
      <c r="E830" s="277" t="s">
        <v>14</v>
      </c>
      <c r="F830" s="278">
        <v>3843100</v>
      </c>
      <c r="G830" s="278">
        <v>3843100</v>
      </c>
      <c r="H830" s="171"/>
      <c r="I830" s="88">
        <f t="shared" si="67"/>
        <v>3843100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94">
        <v>20</v>
      </c>
      <c r="C831" s="109" t="s">
        <v>753</v>
      </c>
      <c r="D831" s="276" t="s">
        <v>47</v>
      </c>
      <c r="E831" s="277" t="s">
        <v>14</v>
      </c>
      <c r="F831" s="278">
        <v>39700</v>
      </c>
      <c r="G831" s="278">
        <v>47200</v>
      </c>
      <c r="H831" s="171"/>
      <c r="I831" s="88">
        <f t="shared" si="67"/>
        <v>47200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94">
        <v>21</v>
      </c>
      <c r="C832" s="109" t="s">
        <v>754</v>
      </c>
      <c r="D832" s="276" t="s">
        <v>47</v>
      </c>
      <c r="E832" s="277" t="s">
        <v>14</v>
      </c>
      <c r="F832" s="278">
        <v>58000</v>
      </c>
      <c r="G832" s="278">
        <v>69000</v>
      </c>
      <c r="H832" s="171"/>
      <c r="I832" s="88">
        <f t="shared" si="67"/>
        <v>69000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94">
        <v>22</v>
      </c>
      <c r="C833" s="109" t="s">
        <v>755</v>
      </c>
      <c r="D833" s="276" t="s">
        <v>47</v>
      </c>
      <c r="E833" s="277" t="s">
        <v>14</v>
      </c>
      <c r="F833" s="278">
        <v>31300</v>
      </c>
      <c r="G833" s="278">
        <v>31300</v>
      </c>
      <c r="H833" s="171"/>
      <c r="I833" s="88">
        <f t="shared" si="67"/>
        <v>31300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94">
        <v>23</v>
      </c>
      <c r="C834" s="109" t="s">
        <v>756</v>
      </c>
      <c r="D834" s="276" t="s">
        <v>47</v>
      </c>
      <c r="E834" s="277" t="s">
        <v>14</v>
      </c>
      <c r="F834" s="278">
        <v>45600</v>
      </c>
      <c r="G834" s="278">
        <v>45600</v>
      </c>
      <c r="H834" s="171"/>
      <c r="I834" s="88">
        <f t="shared" si="67"/>
        <v>45600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94">
        <v>24</v>
      </c>
      <c r="C835" s="109" t="s">
        <v>757</v>
      </c>
      <c r="D835" s="276" t="s">
        <v>47</v>
      </c>
      <c r="E835" s="277" t="s">
        <v>14</v>
      </c>
      <c r="F835" s="278">
        <v>36600</v>
      </c>
      <c r="G835" s="278">
        <v>43500</v>
      </c>
      <c r="H835" s="171"/>
      <c r="I835" s="88">
        <f t="shared" si="67"/>
        <v>43500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94">
        <v>25</v>
      </c>
      <c r="C836" s="109" t="s">
        <v>758</v>
      </c>
      <c r="D836" s="276" t="s">
        <v>47</v>
      </c>
      <c r="E836" s="277" t="s">
        <v>14</v>
      </c>
      <c r="F836" s="278">
        <v>36600</v>
      </c>
      <c r="G836" s="278">
        <v>43500</v>
      </c>
      <c r="H836" s="171"/>
      <c r="I836" s="88">
        <f t="shared" si="67"/>
        <v>43500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94">
        <v>26</v>
      </c>
      <c r="C837" s="109" t="s">
        <v>759</v>
      </c>
      <c r="D837" s="276" t="s">
        <v>47</v>
      </c>
      <c r="E837" s="277" t="s">
        <v>14</v>
      </c>
      <c r="F837" s="278">
        <v>36600</v>
      </c>
      <c r="G837" s="278">
        <v>36600</v>
      </c>
      <c r="H837" s="171"/>
      <c r="I837" s="88">
        <f t="shared" si="67"/>
        <v>36600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94">
        <v>27</v>
      </c>
      <c r="C838" s="109" t="s">
        <v>760</v>
      </c>
      <c r="D838" s="276" t="s">
        <v>47</v>
      </c>
      <c r="E838" s="277" t="s">
        <v>14</v>
      </c>
      <c r="F838" s="278">
        <v>50900</v>
      </c>
      <c r="G838" s="278">
        <v>60500</v>
      </c>
      <c r="H838" s="171"/>
      <c r="I838" s="88">
        <f t="shared" si="67"/>
        <v>60500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7"/>
      <c r="B839" s="194">
        <v>28</v>
      </c>
      <c r="C839" s="109" t="s">
        <v>761</v>
      </c>
      <c r="D839" s="276" t="s">
        <v>47</v>
      </c>
      <c r="E839" s="277" t="s">
        <v>14</v>
      </c>
      <c r="F839" s="278">
        <v>50900</v>
      </c>
      <c r="G839" s="278">
        <v>60500</v>
      </c>
      <c r="H839" s="171"/>
      <c r="I839" s="88">
        <f t="shared" si="67"/>
        <v>60500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94">
        <v>29</v>
      </c>
      <c r="C840" s="109" t="s">
        <v>762</v>
      </c>
      <c r="D840" s="276" t="s">
        <v>47</v>
      </c>
      <c r="E840" s="277" t="s">
        <v>14</v>
      </c>
      <c r="F840" s="278">
        <v>50900</v>
      </c>
      <c r="G840" s="278">
        <v>60500</v>
      </c>
      <c r="H840" s="171"/>
      <c r="I840" s="88">
        <f t="shared" si="67"/>
        <v>60500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94">
        <v>30</v>
      </c>
      <c r="C841" s="109" t="s">
        <v>763</v>
      </c>
      <c r="D841" s="276" t="s">
        <v>47</v>
      </c>
      <c r="E841" s="277" t="s">
        <v>14</v>
      </c>
      <c r="F841" s="278">
        <v>142600</v>
      </c>
      <c r="G841" s="278">
        <v>169600</v>
      </c>
      <c r="H841" s="171"/>
      <c r="I841" s="88">
        <f t="shared" si="67"/>
        <v>169600</v>
      </c>
      <c r="J841" s="163">
        <f t="shared" ref="J841:J904" si="68">IF(D841="MDU-KD",1,0)</f>
        <v>0</v>
      </c>
      <c r="K841" s="155">
        <f t="shared" ref="K841:K904" si="69">IF(D841="HDW",1,0)</f>
        <v>0</v>
      </c>
      <c r="L841" s="155">
        <f>IF(J841=1,SUM($J$6:J841),0)</f>
        <v>0</v>
      </c>
      <c r="M841" s="155">
        <f>IF(K841=1,SUM($K$6:K841),0)</f>
        <v>0</v>
      </c>
      <c r="N841" s="165">
        <f t="shared" ref="N841:N904" si="70">IF(L841=0,M841,L841)</f>
        <v>0</v>
      </c>
      <c r="O841" s="155">
        <f t="shared" ref="O841:O904" si="71">IF(E841=0,0,IF(LEFT(C841,11)="Tiang Beton",1,0))</f>
        <v>0</v>
      </c>
      <c r="P841" s="155">
        <f>IF(O841=1,SUM($O$6:O841),0)</f>
        <v>0</v>
      </c>
    </row>
    <row r="842" spans="1:16" ht="15" customHeight="1">
      <c r="A842" s="15"/>
      <c r="B842" s="194">
        <v>31</v>
      </c>
      <c r="C842" s="109" t="s">
        <v>764</v>
      </c>
      <c r="D842" s="276" t="s">
        <v>47</v>
      </c>
      <c r="E842" s="277" t="s">
        <v>14</v>
      </c>
      <c r="F842" s="278">
        <v>142600</v>
      </c>
      <c r="G842" s="278">
        <v>169600</v>
      </c>
      <c r="H842" s="171"/>
      <c r="I842" s="88">
        <f t="shared" si="67"/>
        <v>169600</v>
      </c>
      <c r="J842" s="163">
        <f t="shared" si="68"/>
        <v>0</v>
      </c>
      <c r="K842" s="155">
        <f t="shared" si="69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0"/>
        <v>0</v>
      </c>
      <c r="O842" s="155">
        <f t="shared" si="71"/>
        <v>0</v>
      </c>
      <c r="P842" s="155">
        <f>IF(O842=1,SUM($O$6:O842),0)</f>
        <v>0</v>
      </c>
    </row>
    <row r="843" spans="1:16" ht="15" customHeight="1">
      <c r="A843" s="15"/>
      <c r="B843" s="194">
        <v>32</v>
      </c>
      <c r="C843" s="109" t="s">
        <v>765</v>
      </c>
      <c r="D843" s="276" t="s">
        <v>47</v>
      </c>
      <c r="E843" s="277" t="s">
        <v>14</v>
      </c>
      <c r="F843" s="278">
        <v>54400</v>
      </c>
      <c r="G843" s="278">
        <v>64700</v>
      </c>
      <c r="H843" s="171"/>
      <c r="I843" s="88">
        <f t="shared" si="67"/>
        <v>64700</v>
      </c>
      <c r="J843" s="163">
        <f t="shared" si="68"/>
        <v>0</v>
      </c>
      <c r="K843" s="155">
        <f t="shared" si="69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0"/>
        <v>0</v>
      </c>
      <c r="O843" s="155">
        <f t="shared" si="71"/>
        <v>0</v>
      </c>
      <c r="P843" s="155">
        <f>IF(O843=1,SUM($O$6:O843),0)</f>
        <v>0</v>
      </c>
    </row>
    <row r="844" spans="1:16" ht="15" customHeight="1">
      <c r="A844" s="15"/>
      <c r="B844" s="194">
        <v>33</v>
      </c>
      <c r="C844" s="109" t="s">
        <v>766</v>
      </c>
      <c r="D844" s="276" t="s">
        <v>47</v>
      </c>
      <c r="E844" s="277" t="s">
        <v>14</v>
      </c>
      <c r="F844" s="278">
        <v>50700</v>
      </c>
      <c r="G844" s="278">
        <v>55500</v>
      </c>
      <c r="H844" s="171"/>
      <c r="I844" s="88">
        <f t="shared" si="67"/>
        <v>55500</v>
      </c>
      <c r="J844" s="163">
        <f t="shared" si="68"/>
        <v>0</v>
      </c>
      <c r="K844" s="155">
        <f t="shared" si="69"/>
        <v>0</v>
      </c>
      <c r="L844" s="155">
        <f>IF(J844=1,SUM($J$6:J844),0)</f>
        <v>0</v>
      </c>
      <c r="M844" s="155">
        <f>IF(K844=1,SUM($K$6:K844),0)</f>
        <v>0</v>
      </c>
      <c r="N844" s="165">
        <f t="shared" si="70"/>
        <v>0</v>
      </c>
      <c r="O844" s="155">
        <f t="shared" si="71"/>
        <v>0</v>
      </c>
      <c r="P844" s="155">
        <f>IF(O844=1,SUM($O$6:O844),0)</f>
        <v>0</v>
      </c>
    </row>
    <row r="845" spans="1:16" ht="15" customHeight="1">
      <c r="A845" s="15"/>
      <c r="B845" s="194">
        <v>34</v>
      </c>
      <c r="C845" s="109" t="s">
        <v>767</v>
      </c>
      <c r="D845" s="276" t="s">
        <v>47</v>
      </c>
      <c r="E845" s="277" t="s">
        <v>14</v>
      </c>
      <c r="F845" s="278">
        <v>50700</v>
      </c>
      <c r="G845" s="278">
        <v>55500</v>
      </c>
      <c r="H845" s="171"/>
      <c r="I845" s="88">
        <f t="shared" si="67"/>
        <v>55500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94">
        <v>35</v>
      </c>
      <c r="C846" s="109" t="s">
        <v>768</v>
      </c>
      <c r="D846" s="276" t="s">
        <v>47</v>
      </c>
      <c r="E846" s="277" t="s">
        <v>14</v>
      </c>
      <c r="F846" s="278">
        <v>762100</v>
      </c>
      <c r="G846" s="278">
        <v>762100</v>
      </c>
      <c r="H846" s="171"/>
      <c r="I846" s="88">
        <f t="shared" si="67"/>
        <v>762100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94">
        <v>36</v>
      </c>
      <c r="C847" s="109" t="s">
        <v>296</v>
      </c>
      <c r="D847" s="276" t="s">
        <v>47</v>
      </c>
      <c r="E847" s="277" t="s">
        <v>14</v>
      </c>
      <c r="F847" s="278">
        <v>13000</v>
      </c>
      <c r="G847" s="278">
        <v>14900</v>
      </c>
      <c r="H847" s="171"/>
      <c r="I847" s="88">
        <f t="shared" si="67"/>
        <v>14900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94">
        <v>38</v>
      </c>
      <c r="C848" s="109" t="s">
        <v>1164</v>
      </c>
      <c r="D848" s="276" t="s">
        <v>47</v>
      </c>
      <c r="E848" s="277" t="s">
        <v>14</v>
      </c>
      <c r="F848" s="278">
        <v>614700</v>
      </c>
      <c r="G848" s="278">
        <v>614700</v>
      </c>
      <c r="H848" s="171"/>
      <c r="I848" s="88">
        <f t="shared" si="67"/>
        <v>614700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94">
        <v>39</v>
      </c>
      <c r="C849" s="109" t="s">
        <v>1165</v>
      </c>
      <c r="D849" s="276" t="s">
        <v>47</v>
      </c>
      <c r="E849" s="277" t="s">
        <v>14</v>
      </c>
      <c r="F849" s="278">
        <v>829000</v>
      </c>
      <c r="G849" s="278">
        <v>829000</v>
      </c>
      <c r="H849" s="171"/>
      <c r="I849" s="88">
        <f t="shared" si="67"/>
        <v>829000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94">
        <v>41</v>
      </c>
      <c r="C850" s="109" t="s">
        <v>1019</v>
      </c>
      <c r="D850" s="276" t="s">
        <v>47</v>
      </c>
      <c r="E850" s="277" t="s">
        <v>14</v>
      </c>
      <c r="F850" s="278">
        <v>179200</v>
      </c>
      <c r="G850" s="278">
        <v>179200</v>
      </c>
      <c r="H850" s="171"/>
      <c r="I850" s="88">
        <f t="shared" si="67"/>
        <v>179200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94">
        <v>42</v>
      </c>
      <c r="C851" s="109" t="s">
        <v>1020</v>
      </c>
      <c r="D851" s="276" t="s">
        <v>47</v>
      </c>
      <c r="E851" s="277" t="s">
        <v>473</v>
      </c>
      <c r="F851" s="278">
        <v>14370.766666666666</v>
      </c>
      <c r="G851" s="278">
        <v>14370.766666666666</v>
      </c>
      <c r="H851" s="171"/>
      <c r="I851" s="88">
        <f t="shared" si="67"/>
        <v>14370.766666666666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94"/>
      <c r="C852" s="109"/>
      <c r="D852" s="276" t="s">
        <v>48</v>
      </c>
      <c r="E852" s="277"/>
      <c r="F852" s="278"/>
      <c r="G852" s="278"/>
      <c r="H852" s="171"/>
      <c r="I852" s="88">
        <f t="shared" si="67"/>
        <v>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94" t="s">
        <v>1030</v>
      </c>
      <c r="C853" s="109" t="s">
        <v>1167</v>
      </c>
      <c r="D853" s="276" t="s">
        <v>48</v>
      </c>
      <c r="E853" s="277"/>
      <c r="F853" s="278"/>
      <c r="G853" s="278"/>
      <c r="H853" s="171"/>
      <c r="I853" s="88">
        <f t="shared" si="67"/>
        <v>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94">
        <v>1</v>
      </c>
      <c r="C854" s="109" t="s">
        <v>1168</v>
      </c>
      <c r="D854" s="276" t="s">
        <v>47</v>
      </c>
      <c r="E854" s="277" t="s">
        <v>14</v>
      </c>
      <c r="F854" s="278">
        <v>1568200</v>
      </c>
      <c r="G854" s="278">
        <v>1568200</v>
      </c>
      <c r="H854" s="171"/>
      <c r="I854" s="88">
        <f t="shared" si="67"/>
        <v>1568200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94">
        <v>2</v>
      </c>
      <c r="C855" s="109" t="s">
        <v>1169</v>
      </c>
      <c r="D855" s="276" t="s">
        <v>47</v>
      </c>
      <c r="E855" s="277" t="s">
        <v>14</v>
      </c>
      <c r="F855" s="278">
        <v>3467100</v>
      </c>
      <c r="G855" s="278">
        <v>3467100</v>
      </c>
      <c r="H855" s="171"/>
      <c r="I855" s="88">
        <f t="shared" si="67"/>
        <v>3467100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94">
        <v>3</v>
      </c>
      <c r="C856" s="109" t="s">
        <v>1170</v>
      </c>
      <c r="D856" s="276" t="s">
        <v>47</v>
      </c>
      <c r="E856" s="277" t="s">
        <v>14</v>
      </c>
      <c r="F856" s="278">
        <v>3467100</v>
      </c>
      <c r="G856" s="278">
        <v>3467100</v>
      </c>
      <c r="H856" s="171"/>
      <c r="I856" s="88">
        <f t="shared" si="67"/>
        <v>3467100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94">
        <v>4</v>
      </c>
      <c r="C857" s="109" t="s">
        <v>1171</v>
      </c>
      <c r="D857" s="276" t="s">
        <v>47</v>
      </c>
      <c r="E857" s="277" t="s">
        <v>14</v>
      </c>
      <c r="F857" s="278">
        <v>1515700</v>
      </c>
      <c r="G857" s="278">
        <v>1515700</v>
      </c>
      <c r="H857" s="171"/>
      <c r="I857" s="88">
        <f t="shared" si="67"/>
        <v>1515700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94"/>
      <c r="C858" s="109"/>
      <c r="D858" s="276"/>
      <c r="E858" s="277"/>
      <c r="F858" s="278"/>
      <c r="G858" s="278"/>
      <c r="H858" s="171"/>
      <c r="I858" s="88">
        <f t="shared" si="67"/>
        <v>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94" t="s">
        <v>1030</v>
      </c>
      <c r="C859" s="109" t="s">
        <v>769</v>
      </c>
      <c r="D859" s="276" t="s">
        <v>48</v>
      </c>
      <c r="E859" s="277"/>
      <c r="F859" s="278"/>
      <c r="G859" s="278"/>
      <c r="H859" s="171"/>
      <c r="I859" s="88">
        <f t="shared" si="67"/>
        <v>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7"/>
      <c r="B860" s="194">
        <v>1</v>
      </c>
      <c r="C860" s="109" t="s">
        <v>770</v>
      </c>
      <c r="D860" s="276" t="s">
        <v>47</v>
      </c>
      <c r="E860" s="277" t="s">
        <v>297</v>
      </c>
      <c r="F860" s="278">
        <v>475700</v>
      </c>
      <c r="G860" s="278">
        <v>475700</v>
      </c>
      <c r="H860" s="171"/>
      <c r="I860" s="88">
        <f t="shared" si="67"/>
        <v>475700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94">
        <v>2</v>
      </c>
      <c r="C861" s="109" t="s">
        <v>298</v>
      </c>
      <c r="D861" s="276" t="s">
        <v>47</v>
      </c>
      <c r="E861" s="277" t="s">
        <v>297</v>
      </c>
      <c r="F861" s="278">
        <v>475700</v>
      </c>
      <c r="G861" s="278">
        <v>475700</v>
      </c>
      <c r="H861" s="171"/>
      <c r="I861" s="88">
        <f t="shared" si="67"/>
        <v>475700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94">
        <v>3</v>
      </c>
      <c r="C862" s="109" t="s">
        <v>299</v>
      </c>
      <c r="D862" s="276" t="s">
        <v>47</v>
      </c>
      <c r="E862" s="277" t="s">
        <v>297</v>
      </c>
      <c r="F862" s="278">
        <v>371300</v>
      </c>
      <c r="G862" s="278">
        <v>371300</v>
      </c>
      <c r="H862" s="171"/>
      <c r="I862" s="88">
        <f t="shared" si="67"/>
        <v>371300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5"/>
      <c r="B863" s="194">
        <v>4</v>
      </c>
      <c r="C863" s="109" t="s">
        <v>300</v>
      </c>
      <c r="D863" s="276" t="s">
        <v>47</v>
      </c>
      <c r="E863" s="277" t="s">
        <v>297</v>
      </c>
      <c r="F863" s="278">
        <v>351700</v>
      </c>
      <c r="G863" s="278">
        <v>351700</v>
      </c>
      <c r="H863" s="171"/>
      <c r="I863" s="88">
        <f t="shared" si="67"/>
        <v>351700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94">
        <v>5</v>
      </c>
      <c r="C864" s="109" t="s">
        <v>301</v>
      </c>
      <c r="D864" s="276" t="s">
        <v>47</v>
      </c>
      <c r="E864" s="277" t="s">
        <v>297</v>
      </c>
      <c r="F864" s="278">
        <v>300100</v>
      </c>
      <c r="G864" s="278">
        <v>300100</v>
      </c>
      <c r="H864" s="171"/>
      <c r="I864" s="88">
        <f t="shared" si="67"/>
        <v>300100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94">
        <v>6</v>
      </c>
      <c r="C865" s="109" t="s">
        <v>302</v>
      </c>
      <c r="D865" s="276" t="s">
        <v>47</v>
      </c>
      <c r="E865" s="277" t="s">
        <v>297</v>
      </c>
      <c r="F865" s="278">
        <v>290900</v>
      </c>
      <c r="G865" s="278">
        <v>290900</v>
      </c>
      <c r="H865" s="171"/>
      <c r="I865" s="88">
        <f t="shared" si="67"/>
        <v>290900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94">
        <v>7</v>
      </c>
      <c r="C866" s="109" t="s">
        <v>303</v>
      </c>
      <c r="D866" s="276" t="s">
        <v>47</v>
      </c>
      <c r="E866" s="277" t="s">
        <v>297</v>
      </c>
      <c r="F866" s="278">
        <v>290600</v>
      </c>
      <c r="G866" s="278">
        <v>290600</v>
      </c>
      <c r="H866" s="171"/>
      <c r="I866" s="88">
        <f t="shared" si="67"/>
        <v>290600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94">
        <v>8</v>
      </c>
      <c r="C867" s="109" t="s">
        <v>304</v>
      </c>
      <c r="D867" s="276" t="s">
        <v>47</v>
      </c>
      <c r="E867" s="277" t="s">
        <v>297</v>
      </c>
      <c r="F867" s="278">
        <v>247000</v>
      </c>
      <c r="G867" s="278">
        <v>247000</v>
      </c>
      <c r="H867" s="171"/>
      <c r="I867" s="88">
        <f>IF($I$5=$G$4,G867,(IF($I$5=$F$4,F867,0)))</f>
        <v>247000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94">
        <v>9</v>
      </c>
      <c r="C868" s="109" t="s">
        <v>305</v>
      </c>
      <c r="D868" s="276" t="s">
        <v>47</v>
      </c>
      <c r="E868" s="277" t="s">
        <v>297</v>
      </c>
      <c r="F868" s="278">
        <v>276000</v>
      </c>
      <c r="G868" s="278">
        <v>276000</v>
      </c>
      <c r="H868" s="171"/>
      <c r="I868" s="88">
        <f t="shared" si="67"/>
        <v>276000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94">
        <v>10</v>
      </c>
      <c r="C869" s="109" t="s">
        <v>306</v>
      </c>
      <c r="D869" s="276" t="s">
        <v>47</v>
      </c>
      <c r="E869" s="277" t="s">
        <v>297</v>
      </c>
      <c r="F869" s="278">
        <v>268100</v>
      </c>
      <c r="G869" s="278">
        <v>268100</v>
      </c>
      <c r="H869" s="171"/>
      <c r="I869" s="88">
        <f t="shared" si="67"/>
        <v>268100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94">
        <v>11</v>
      </c>
      <c r="C870" s="109" t="s">
        <v>307</v>
      </c>
      <c r="D870" s="276" t="s">
        <v>47</v>
      </c>
      <c r="E870" s="277" t="s">
        <v>297</v>
      </c>
      <c r="F870" s="278">
        <v>222400</v>
      </c>
      <c r="G870" s="278">
        <v>222400</v>
      </c>
      <c r="H870" s="171"/>
      <c r="I870" s="88">
        <f t="shared" si="67"/>
        <v>222400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94">
        <v>12</v>
      </c>
      <c r="C871" s="109" t="s">
        <v>308</v>
      </c>
      <c r="D871" s="276" t="s">
        <v>47</v>
      </c>
      <c r="E871" s="277" t="s">
        <v>297</v>
      </c>
      <c r="F871" s="278">
        <v>222400</v>
      </c>
      <c r="G871" s="278">
        <v>222400</v>
      </c>
      <c r="H871" s="171"/>
      <c r="I871" s="88">
        <f t="shared" si="67"/>
        <v>222400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7"/>
      <c r="B872" s="194">
        <v>13</v>
      </c>
      <c r="C872" s="109" t="s">
        <v>309</v>
      </c>
      <c r="D872" s="276" t="s">
        <v>47</v>
      </c>
      <c r="E872" s="277" t="s">
        <v>297</v>
      </c>
      <c r="F872" s="278">
        <v>197300</v>
      </c>
      <c r="G872" s="278">
        <v>197300</v>
      </c>
      <c r="H872" s="171"/>
      <c r="I872" s="88">
        <f t="shared" si="67"/>
        <v>197300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94">
        <v>14</v>
      </c>
      <c r="C873" s="109" t="s">
        <v>310</v>
      </c>
      <c r="D873" s="276" t="s">
        <v>47</v>
      </c>
      <c r="E873" s="277" t="s">
        <v>297</v>
      </c>
      <c r="F873" s="278">
        <v>149200</v>
      </c>
      <c r="G873" s="278">
        <v>149200</v>
      </c>
      <c r="H873" s="171"/>
      <c r="I873" s="88">
        <f t="shared" si="67"/>
        <v>149200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94">
        <v>15</v>
      </c>
      <c r="C874" s="109" t="s">
        <v>311</v>
      </c>
      <c r="D874" s="276" t="s">
        <v>47</v>
      </c>
      <c r="E874" s="277" t="s">
        <v>297</v>
      </c>
      <c r="F874" s="278">
        <v>390200</v>
      </c>
      <c r="G874" s="278">
        <v>390200</v>
      </c>
      <c r="H874" s="171"/>
      <c r="I874" s="88">
        <f t="shared" si="67"/>
        <v>390200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5"/>
      <c r="B875" s="194">
        <v>16</v>
      </c>
      <c r="C875" s="109" t="s">
        <v>313</v>
      </c>
      <c r="D875" s="276" t="s">
        <v>47</v>
      </c>
      <c r="E875" s="277" t="s">
        <v>297</v>
      </c>
      <c r="F875" s="278">
        <v>307600</v>
      </c>
      <c r="G875" s="278">
        <v>307600</v>
      </c>
      <c r="H875" s="171"/>
      <c r="I875" s="88">
        <f t="shared" si="67"/>
        <v>307600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94">
        <v>17</v>
      </c>
      <c r="C876" s="109" t="s">
        <v>315</v>
      </c>
      <c r="D876" s="276" t="s">
        <v>47</v>
      </c>
      <c r="E876" s="277" t="s">
        <v>297</v>
      </c>
      <c r="F876" s="278">
        <v>261600</v>
      </c>
      <c r="G876" s="278">
        <v>261600</v>
      </c>
      <c r="H876" s="171"/>
      <c r="I876" s="88">
        <f t="shared" si="67"/>
        <v>261600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94">
        <v>18</v>
      </c>
      <c r="C877" s="109" t="s">
        <v>317</v>
      </c>
      <c r="D877" s="276" t="s">
        <v>47</v>
      </c>
      <c r="E877" s="277" t="s">
        <v>297</v>
      </c>
      <c r="F877" s="278">
        <v>198700</v>
      </c>
      <c r="G877" s="278">
        <v>198700</v>
      </c>
      <c r="H877" s="171"/>
      <c r="I877" s="88">
        <f t="shared" ref="I877:I941" si="72">IF($I$5=$G$4,G877,(IF($I$5=$F$4,F877,0)))</f>
        <v>198700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94">
        <v>19</v>
      </c>
      <c r="C878" s="109" t="s">
        <v>312</v>
      </c>
      <c r="D878" s="276" t="s">
        <v>47</v>
      </c>
      <c r="E878" s="277" t="s">
        <v>297</v>
      </c>
      <c r="F878" s="278">
        <v>272600</v>
      </c>
      <c r="G878" s="278">
        <v>272600</v>
      </c>
      <c r="H878" s="171"/>
      <c r="I878" s="88">
        <f t="shared" si="72"/>
        <v>272600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94">
        <v>20</v>
      </c>
      <c r="C879" s="109" t="s">
        <v>314</v>
      </c>
      <c r="D879" s="276" t="s">
        <v>47</v>
      </c>
      <c r="E879" s="277" t="s">
        <v>297</v>
      </c>
      <c r="F879" s="278">
        <v>243400</v>
      </c>
      <c r="G879" s="278">
        <v>243400</v>
      </c>
      <c r="H879" s="171"/>
      <c r="I879" s="88">
        <f t="shared" si="72"/>
        <v>243400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94">
        <v>21</v>
      </c>
      <c r="C880" s="109" t="s">
        <v>316</v>
      </c>
      <c r="D880" s="276" t="s">
        <v>47</v>
      </c>
      <c r="E880" s="277" t="s">
        <v>297</v>
      </c>
      <c r="F880" s="278">
        <v>179300</v>
      </c>
      <c r="G880" s="278">
        <v>179300</v>
      </c>
      <c r="H880" s="171"/>
      <c r="I880" s="88">
        <f t="shared" si="72"/>
        <v>179300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94">
        <v>22</v>
      </c>
      <c r="C881" s="109" t="s">
        <v>318</v>
      </c>
      <c r="D881" s="276" t="s">
        <v>47</v>
      </c>
      <c r="E881" s="277" t="s">
        <v>297</v>
      </c>
      <c r="F881" s="278">
        <v>151900</v>
      </c>
      <c r="G881" s="278">
        <v>151900</v>
      </c>
      <c r="H881" s="171"/>
      <c r="I881" s="88">
        <f t="shared" si="72"/>
        <v>151900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94">
        <v>23</v>
      </c>
      <c r="C882" s="109" t="s">
        <v>771</v>
      </c>
      <c r="D882" s="276" t="s">
        <v>47</v>
      </c>
      <c r="E882" s="277" t="s">
        <v>297</v>
      </c>
      <c r="F882" s="278">
        <v>136485.10978061482</v>
      </c>
      <c r="G882" s="278">
        <v>136485.10978061482</v>
      </c>
      <c r="H882" s="171"/>
      <c r="I882" s="88">
        <f t="shared" si="72"/>
        <v>136485.10978061482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94">
        <v>24</v>
      </c>
      <c r="C883" s="109" t="s">
        <v>772</v>
      </c>
      <c r="D883" s="276" t="s">
        <v>47</v>
      </c>
      <c r="E883" s="277" t="s">
        <v>297</v>
      </c>
      <c r="F883" s="278">
        <v>125481.16630030893</v>
      </c>
      <c r="G883" s="278">
        <v>125481.16630030893</v>
      </c>
      <c r="H883" s="171"/>
      <c r="I883" s="88">
        <f t="shared" si="72"/>
        <v>125481.16630030893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94">
        <v>25</v>
      </c>
      <c r="C884" s="109" t="s">
        <v>475</v>
      </c>
      <c r="D884" s="276" t="s">
        <v>47</v>
      </c>
      <c r="E884" s="277" t="s">
        <v>297</v>
      </c>
      <c r="F884" s="278">
        <v>115200</v>
      </c>
      <c r="G884" s="278">
        <v>115200</v>
      </c>
      <c r="H884" s="171"/>
      <c r="I884" s="88">
        <f t="shared" si="72"/>
        <v>115200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94">
        <v>26</v>
      </c>
      <c r="C885" s="109" t="s">
        <v>476</v>
      </c>
      <c r="D885" s="276" t="s">
        <v>47</v>
      </c>
      <c r="E885" s="277" t="s">
        <v>297</v>
      </c>
      <c r="F885" s="278">
        <v>115000</v>
      </c>
      <c r="G885" s="278">
        <v>115000</v>
      </c>
      <c r="H885" s="171"/>
      <c r="I885" s="88">
        <f t="shared" si="72"/>
        <v>115000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7"/>
      <c r="B886" s="194">
        <v>27</v>
      </c>
      <c r="C886" s="109" t="s">
        <v>477</v>
      </c>
      <c r="D886" s="276" t="s">
        <v>47</v>
      </c>
      <c r="E886" s="277" t="s">
        <v>297</v>
      </c>
      <c r="F886" s="278">
        <v>101800</v>
      </c>
      <c r="G886" s="278">
        <v>101800</v>
      </c>
      <c r="H886" s="171"/>
      <c r="I886" s="88">
        <f t="shared" si="72"/>
        <v>101800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94">
        <v>28</v>
      </c>
      <c r="C887" s="109" t="s">
        <v>319</v>
      </c>
      <c r="D887" s="276" t="s">
        <v>47</v>
      </c>
      <c r="E887" s="277" t="s">
        <v>297</v>
      </c>
      <c r="F887" s="278">
        <v>523270.00000000006</v>
      </c>
      <c r="G887" s="278">
        <v>523270.00000000006</v>
      </c>
      <c r="H887" s="171"/>
      <c r="I887" s="88">
        <f t="shared" si="72"/>
        <v>523270.00000000006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94">
        <v>29</v>
      </c>
      <c r="C888" s="109" t="s">
        <v>320</v>
      </c>
      <c r="D888" s="276" t="s">
        <v>47</v>
      </c>
      <c r="E888" s="277" t="s">
        <v>297</v>
      </c>
      <c r="F888" s="278">
        <v>523270.00000000006</v>
      </c>
      <c r="G888" s="278">
        <v>523270.00000000006</v>
      </c>
      <c r="H888" s="171"/>
      <c r="I888" s="88">
        <f t="shared" si="72"/>
        <v>523270.00000000006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5"/>
      <c r="B889" s="194">
        <v>30</v>
      </c>
      <c r="C889" s="109" t="s">
        <v>321</v>
      </c>
      <c r="D889" s="276" t="s">
        <v>47</v>
      </c>
      <c r="E889" s="277" t="s">
        <v>297</v>
      </c>
      <c r="F889" s="278">
        <v>408430.00000000006</v>
      </c>
      <c r="G889" s="278">
        <v>408430.00000000006</v>
      </c>
      <c r="H889" s="171"/>
      <c r="I889" s="88">
        <f t="shared" si="72"/>
        <v>408430.00000000006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94">
        <v>31</v>
      </c>
      <c r="C890" s="109" t="s">
        <v>322</v>
      </c>
      <c r="D890" s="276" t="s">
        <v>47</v>
      </c>
      <c r="E890" s="277" t="s">
        <v>297</v>
      </c>
      <c r="F890" s="278">
        <v>386870.00000000006</v>
      </c>
      <c r="G890" s="278">
        <v>386870.00000000006</v>
      </c>
      <c r="H890" s="171"/>
      <c r="I890" s="88">
        <f t="shared" si="72"/>
        <v>386870.00000000006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94">
        <v>32</v>
      </c>
      <c r="C891" s="109" t="s">
        <v>323</v>
      </c>
      <c r="D891" s="276" t="s">
        <v>47</v>
      </c>
      <c r="E891" s="277" t="s">
        <v>297</v>
      </c>
      <c r="F891" s="278">
        <v>330110</v>
      </c>
      <c r="G891" s="278">
        <v>330110</v>
      </c>
      <c r="H891" s="171"/>
      <c r="I891" s="88">
        <f t="shared" si="72"/>
        <v>330110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94">
        <v>33</v>
      </c>
      <c r="C892" s="109" t="s">
        <v>324</v>
      </c>
      <c r="D892" s="276" t="s">
        <v>47</v>
      </c>
      <c r="E892" s="277" t="s">
        <v>297</v>
      </c>
      <c r="F892" s="278">
        <v>319990</v>
      </c>
      <c r="G892" s="278">
        <v>319990</v>
      </c>
      <c r="H892" s="171"/>
      <c r="I892" s="88">
        <f t="shared" si="72"/>
        <v>319990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94">
        <v>34</v>
      </c>
      <c r="C893" s="109" t="s">
        <v>325</v>
      </c>
      <c r="D893" s="276" t="s">
        <v>47</v>
      </c>
      <c r="E893" s="277" t="s">
        <v>297</v>
      </c>
      <c r="F893" s="278">
        <v>319660</v>
      </c>
      <c r="G893" s="278">
        <v>319660</v>
      </c>
      <c r="H893" s="171"/>
      <c r="I893" s="88">
        <f t="shared" si="72"/>
        <v>319660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94">
        <v>35</v>
      </c>
      <c r="C894" s="109" t="s">
        <v>326</v>
      </c>
      <c r="D894" s="276" t="s">
        <v>47</v>
      </c>
      <c r="E894" s="277" t="s">
        <v>297</v>
      </c>
      <c r="F894" s="278">
        <v>271700</v>
      </c>
      <c r="G894" s="278">
        <v>271700</v>
      </c>
      <c r="H894" s="171"/>
      <c r="I894" s="88">
        <f t="shared" si="72"/>
        <v>271700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94">
        <v>36</v>
      </c>
      <c r="C895" s="109" t="s">
        <v>327</v>
      </c>
      <c r="D895" s="276" t="s">
        <v>47</v>
      </c>
      <c r="E895" s="277" t="s">
        <v>297</v>
      </c>
      <c r="F895" s="278">
        <v>303600</v>
      </c>
      <c r="G895" s="278">
        <v>303600</v>
      </c>
      <c r="H895" s="171"/>
      <c r="I895" s="88">
        <f t="shared" si="72"/>
        <v>303600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94">
        <v>37</v>
      </c>
      <c r="C896" s="109" t="s">
        <v>328</v>
      </c>
      <c r="D896" s="276" t="s">
        <v>47</v>
      </c>
      <c r="E896" s="277" t="s">
        <v>297</v>
      </c>
      <c r="F896" s="278">
        <v>294910</v>
      </c>
      <c r="G896" s="278">
        <v>294910</v>
      </c>
      <c r="H896" s="171"/>
      <c r="I896" s="88">
        <f t="shared" si="72"/>
        <v>294910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94">
        <v>38</v>
      </c>
      <c r="C897" s="109" t="s">
        <v>329</v>
      </c>
      <c r="D897" s="276" t="s">
        <v>47</v>
      </c>
      <c r="E897" s="277" t="s">
        <v>297</v>
      </c>
      <c r="F897" s="278">
        <v>244640.00000000003</v>
      </c>
      <c r="G897" s="278">
        <v>244640.00000000003</v>
      </c>
      <c r="H897" s="171"/>
      <c r="I897" s="88">
        <f t="shared" si="72"/>
        <v>244640.00000000003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94">
        <v>39</v>
      </c>
      <c r="C898" s="109" t="s">
        <v>330</v>
      </c>
      <c r="D898" s="276" t="s">
        <v>47</v>
      </c>
      <c r="E898" s="277" t="s">
        <v>297</v>
      </c>
      <c r="F898" s="278">
        <v>244640.00000000003</v>
      </c>
      <c r="G898" s="278">
        <v>244640.00000000003</v>
      </c>
      <c r="H898" s="171"/>
      <c r="I898" s="88">
        <f t="shared" si="72"/>
        <v>244640.00000000003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7"/>
      <c r="B899" s="194">
        <v>40</v>
      </c>
      <c r="C899" s="109" t="s">
        <v>331</v>
      </c>
      <c r="D899" s="276" t="s">
        <v>47</v>
      </c>
      <c r="E899" s="277" t="s">
        <v>297</v>
      </c>
      <c r="F899" s="278">
        <v>217030.00000000003</v>
      </c>
      <c r="G899" s="278">
        <v>217030.00000000003</v>
      </c>
      <c r="H899" s="171"/>
      <c r="I899" s="88">
        <f t="shared" si="72"/>
        <v>217030.00000000003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7"/>
      <c r="B900" s="194">
        <v>41</v>
      </c>
      <c r="C900" s="109" t="s">
        <v>332</v>
      </c>
      <c r="D900" s="276" t="s">
        <v>47</v>
      </c>
      <c r="E900" s="277" t="s">
        <v>297</v>
      </c>
      <c r="F900" s="278">
        <v>164120</v>
      </c>
      <c r="G900" s="278">
        <v>164120</v>
      </c>
      <c r="H900" s="171"/>
      <c r="I900" s="88">
        <f t="shared" si="72"/>
        <v>164120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94">
        <v>42</v>
      </c>
      <c r="C901" s="109" t="s">
        <v>333</v>
      </c>
      <c r="D901" s="276" t="s">
        <v>47</v>
      </c>
      <c r="E901" s="277" t="s">
        <v>297</v>
      </c>
      <c r="F901" s="278">
        <v>429220.00000000006</v>
      </c>
      <c r="G901" s="278">
        <v>429220.00000000006</v>
      </c>
      <c r="H901" s="171"/>
      <c r="I901" s="88">
        <f t="shared" si="72"/>
        <v>429220.00000000006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5"/>
      <c r="B902" s="194">
        <v>43</v>
      </c>
      <c r="C902" s="109" t="s">
        <v>335</v>
      </c>
      <c r="D902" s="276" t="s">
        <v>47</v>
      </c>
      <c r="E902" s="277" t="s">
        <v>297</v>
      </c>
      <c r="F902" s="278">
        <v>338360</v>
      </c>
      <c r="G902" s="278">
        <v>338360</v>
      </c>
      <c r="H902" s="171"/>
      <c r="I902" s="88">
        <f t="shared" si="72"/>
        <v>338360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5"/>
      <c r="B903" s="194">
        <v>44</v>
      </c>
      <c r="C903" s="109" t="s">
        <v>337</v>
      </c>
      <c r="D903" s="276" t="s">
        <v>47</v>
      </c>
      <c r="E903" s="277" t="s">
        <v>297</v>
      </c>
      <c r="F903" s="278">
        <v>287760</v>
      </c>
      <c r="G903" s="278">
        <v>287760</v>
      </c>
      <c r="H903" s="171"/>
      <c r="I903" s="88">
        <f t="shared" si="72"/>
        <v>287760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94">
        <v>45</v>
      </c>
      <c r="C904" s="109" t="s">
        <v>339</v>
      </c>
      <c r="D904" s="276" t="s">
        <v>47</v>
      </c>
      <c r="E904" s="277" t="s">
        <v>297</v>
      </c>
      <c r="F904" s="278">
        <v>218570.00000000003</v>
      </c>
      <c r="G904" s="278">
        <v>218570.00000000003</v>
      </c>
      <c r="H904" s="171"/>
      <c r="I904" s="88">
        <f t="shared" si="72"/>
        <v>218570.00000000003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94">
        <v>46</v>
      </c>
      <c r="C905" s="109" t="s">
        <v>334</v>
      </c>
      <c r="D905" s="276" t="s">
        <v>47</v>
      </c>
      <c r="E905" s="277" t="s">
        <v>297</v>
      </c>
      <c r="F905" s="278">
        <v>299860</v>
      </c>
      <c r="G905" s="278">
        <v>299860</v>
      </c>
      <c r="H905" s="171"/>
      <c r="I905" s="88">
        <f t="shared" si="72"/>
        <v>299860</v>
      </c>
      <c r="J905" s="163">
        <f t="shared" ref="J905:J968" si="73">IF(D905="MDU-KD",1,0)</f>
        <v>0</v>
      </c>
      <c r="K905" s="155">
        <f t="shared" ref="K905:K968" si="74">IF(D905="HDW",1,0)</f>
        <v>0</v>
      </c>
      <c r="L905" s="155">
        <f>IF(J905=1,SUM($J$6:J905),0)</f>
        <v>0</v>
      </c>
      <c r="M905" s="155">
        <f>IF(K905=1,SUM($K$6:K905),0)</f>
        <v>0</v>
      </c>
      <c r="N905" s="165">
        <f t="shared" ref="N905:N968" si="75">IF(L905=0,M905,L905)</f>
        <v>0</v>
      </c>
      <c r="O905" s="155">
        <f t="shared" ref="O905:O968" si="76">IF(E905=0,0,IF(LEFT(C905,11)="Tiang Beton",1,0))</f>
        <v>0</v>
      </c>
      <c r="P905" s="155">
        <f>IF(O905=1,SUM($O$6:O905),0)</f>
        <v>0</v>
      </c>
    </row>
    <row r="906" spans="1:16" ht="15" customHeight="1">
      <c r="A906" s="15"/>
      <c r="B906" s="194">
        <v>47</v>
      </c>
      <c r="C906" s="109" t="s">
        <v>336</v>
      </c>
      <c r="D906" s="276" t="s">
        <v>47</v>
      </c>
      <c r="E906" s="277" t="s">
        <v>297</v>
      </c>
      <c r="F906" s="278">
        <v>267740</v>
      </c>
      <c r="G906" s="278">
        <v>267740</v>
      </c>
      <c r="H906" s="171"/>
      <c r="I906" s="88">
        <f t="shared" si="72"/>
        <v>267740</v>
      </c>
      <c r="J906" s="163">
        <f t="shared" si="73"/>
        <v>0</v>
      </c>
      <c r="K906" s="155">
        <f t="shared" si="7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5"/>
        <v>0</v>
      </c>
      <c r="O906" s="155">
        <f t="shared" si="76"/>
        <v>0</v>
      </c>
      <c r="P906" s="155">
        <f>IF(O906=1,SUM($O$6:O906),0)</f>
        <v>0</v>
      </c>
    </row>
    <row r="907" spans="1:16" ht="15" customHeight="1">
      <c r="A907" s="15"/>
      <c r="B907" s="194">
        <v>48</v>
      </c>
      <c r="C907" s="109" t="s">
        <v>338</v>
      </c>
      <c r="D907" s="276" t="s">
        <v>47</v>
      </c>
      <c r="E907" s="277" t="s">
        <v>297</v>
      </c>
      <c r="F907" s="278">
        <v>197230.00000000003</v>
      </c>
      <c r="G907" s="278">
        <v>197230.00000000003</v>
      </c>
      <c r="H907" s="171"/>
      <c r="I907" s="88">
        <f t="shared" si="72"/>
        <v>197230.00000000003</v>
      </c>
      <c r="J907" s="163">
        <f t="shared" si="73"/>
        <v>0</v>
      </c>
      <c r="K907" s="155">
        <f t="shared" si="7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5"/>
        <v>0</v>
      </c>
      <c r="O907" s="155">
        <f t="shared" si="76"/>
        <v>0</v>
      </c>
      <c r="P907" s="155">
        <f>IF(O907=1,SUM($O$6:O907),0)</f>
        <v>0</v>
      </c>
    </row>
    <row r="908" spans="1:16" ht="15" customHeight="1">
      <c r="A908" s="17"/>
      <c r="B908" s="194">
        <v>49</v>
      </c>
      <c r="C908" s="109" t="s">
        <v>340</v>
      </c>
      <c r="D908" s="276" t="s">
        <v>47</v>
      </c>
      <c r="E908" s="277" t="s">
        <v>297</v>
      </c>
      <c r="F908" s="278">
        <v>167090</v>
      </c>
      <c r="G908" s="278">
        <v>167090</v>
      </c>
      <c r="H908" s="171"/>
      <c r="I908" s="88">
        <f t="shared" si="72"/>
        <v>167090</v>
      </c>
      <c r="J908" s="163">
        <f t="shared" si="73"/>
        <v>0</v>
      </c>
      <c r="K908" s="155">
        <f t="shared" si="74"/>
        <v>0</v>
      </c>
      <c r="L908" s="155">
        <f>IF(J908=1,SUM($J$6:J908),0)</f>
        <v>0</v>
      </c>
      <c r="M908" s="155">
        <f>IF(K908=1,SUM($K$6:K908),0)</f>
        <v>0</v>
      </c>
      <c r="N908" s="165">
        <f t="shared" si="75"/>
        <v>0</v>
      </c>
      <c r="O908" s="155">
        <f t="shared" si="76"/>
        <v>0</v>
      </c>
      <c r="P908" s="155">
        <f>IF(O908=1,SUM($O$6:O908),0)</f>
        <v>0</v>
      </c>
    </row>
    <row r="909" spans="1:16" ht="15" customHeight="1">
      <c r="A909" s="17"/>
      <c r="B909" s="194">
        <v>50</v>
      </c>
      <c r="C909" s="109" t="s">
        <v>773</v>
      </c>
      <c r="D909" s="276" t="s">
        <v>47</v>
      </c>
      <c r="E909" s="277" t="s">
        <v>297</v>
      </c>
      <c r="F909" s="278">
        <v>150133.62075867632</v>
      </c>
      <c r="G909" s="278">
        <v>150133.62075867632</v>
      </c>
      <c r="H909" s="171"/>
      <c r="I909" s="88">
        <f t="shared" si="72"/>
        <v>150133.62075867632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7"/>
      <c r="B910" s="194">
        <v>51</v>
      </c>
      <c r="C910" s="109" t="s">
        <v>774</v>
      </c>
      <c r="D910" s="276" t="s">
        <v>47</v>
      </c>
      <c r="E910" s="277" t="s">
        <v>297</v>
      </c>
      <c r="F910" s="278">
        <v>138029.28293033983</v>
      </c>
      <c r="G910" s="278">
        <v>138029.28293033983</v>
      </c>
      <c r="H910" s="171"/>
      <c r="I910" s="88">
        <f t="shared" si="72"/>
        <v>138029.28293033983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94">
        <v>52</v>
      </c>
      <c r="C911" s="109" t="s">
        <v>775</v>
      </c>
      <c r="D911" s="276" t="s">
        <v>47</v>
      </c>
      <c r="E911" s="277" t="s">
        <v>297</v>
      </c>
      <c r="F911" s="278">
        <v>126720.00000000001</v>
      </c>
      <c r="G911" s="278">
        <v>126720.00000000001</v>
      </c>
      <c r="H911" s="171"/>
      <c r="I911" s="88">
        <f t="shared" si="72"/>
        <v>126720.00000000001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94">
        <v>53</v>
      </c>
      <c r="C912" s="109" t="s">
        <v>776</v>
      </c>
      <c r="D912" s="276" t="s">
        <v>47</v>
      </c>
      <c r="E912" s="277" t="s">
        <v>297</v>
      </c>
      <c r="F912" s="278">
        <v>126500.00000000001</v>
      </c>
      <c r="G912" s="278">
        <v>126500.00000000001</v>
      </c>
      <c r="H912" s="171"/>
      <c r="I912" s="88">
        <f t="shared" si="72"/>
        <v>126500.00000000001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5"/>
      <c r="B913" s="194">
        <v>54</v>
      </c>
      <c r="C913" s="109" t="s">
        <v>777</v>
      </c>
      <c r="D913" s="276" t="s">
        <v>47</v>
      </c>
      <c r="E913" s="277" t="s">
        <v>297</v>
      </c>
      <c r="F913" s="278">
        <v>111980.00000000001</v>
      </c>
      <c r="G913" s="278">
        <v>111980.00000000001</v>
      </c>
      <c r="H913" s="171"/>
      <c r="I913" s="88">
        <f t="shared" si="72"/>
        <v>111980.00000000001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5"/>
      <c r="B914" s="194">
        <v>55</v>
      </c>
      <c r="C914" s="109" t="s">
        <v>1599</v>
      </c>
      <c r="D914" s="276" t="s">
        <v>47</v>
      </c>
      <c r="E914" s="277" t="s">
        <v>297</v>
      </c>
      <c r="F914" s="278">
        <v>382439</v>
      </c>
      <c r="G914" s="278">
        <v>382400</v>
      </c>
      <c r="H914" s="171"/>
      <c r="I914" s="88">
        <f t="shared" si="72"/>
        <v>382400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5"/>
      <c r="B915" s="194">
        <v>56</v>
      </c>
      <c r="C915" s="109" t="s">
        <v>1124</v>
      </c>
      <c r="D915" s="276" t="s">
        <v>47</v>
      </c>
      <c r="E915" s="277" t="s">
        <v>297</v>
      </c>
      <c r="F915" s="278">
        <v>662141.63144094404</v>
      </c>
      <c r="G915" s="278">
        <v>662100</v>
      </c>
      <c r="H915" s="171"/>
      <c r="I915" s="88">
        <f t="shared" si="72"/>
        <v>662100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94"/>
      <c r="C916" s="109"/>
      <c r="D916" s="276" t="s">
        <v>48</v>
      </c>
      <c r="E916" s="277"/>
      <c r="F916" s="278"/>
      <c r="G916" s="278"/>
      <c r="H916" s="171"/>
      <c r="I916" s="88">
        <f t="shared" si="72"/>
        <v>0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94" t="s">
        <v>1030</v>
      </c>
      <c r="C917" s="109" t="s">
        <v>778</v>
      </c>
      <c r="D917" s="276" t="s">
        <v>48</v>
      </c>
      <c r="E917" s="277"/>
      <c r="F917" s="278"/>
      <c r="G917" s="278"/>
      <c r="H917" s="171"/>
      <c r="I917" s="88">
        <f t="shared" si="72"/>
        <v>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94">
        <v>1</v>
      </c>
      <c r="C918" s="109" t="s">
        <v>341</v>
      </c>
      <c r="D918" s="276" t="s">
        <v>47</v>
      </c>
      <c r="E918" s="277" t="s">
        <v>297</v>
      </c>
      <c r="F918" s="278">
        <v>285500</v>
      </c>
      <c r="G918" s="278">
        <v>285500</v>
      </c>
      <c r="H918" s="171"/>
      <c r="I918" s="88">
        <f t="shared" si="72"/>
        <v>285500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94">
        <v>2</v>
      </c>
      <c r="C919" s="109" t="s">
        <v>342</v>
      </c>
      <c r="D919" s="276" t="s">
        <v>47</v>
      </c>
      <c r="E919" s="277" t="s">
        <v>297</v>
      </c>
      <c r="F919" s="278">
        <v>240000</v>
      </c>
      <c r="G919" s="278">
        <v>240000</v>
      </c>
      <c r="H919" s="171"/>
      <c r="I919" s="88">
        <f t="shared" si="72"/>
        <v>240000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94">
        <v>3</v>
      </c>
      <c r="C920" s="109" t="s">
        <v>343</v>
      </c>
      <c r="D920" s="276" t="s">
        <v>47</v>
      </c>
      <c r="E920" s="277" t="s">
        <v>297</v>
      </c>
      <c r="F920" s="278">
        <v>220800</v>
      </c>
      <c r="G920" s="278">
        <v>220800</v>
      </c>
      <c r="H920" s="171"/>
      <c r="I920" s="88">
        <f t="shared" si="72"/>
        <v>220800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94">
        <v>4</v>
      </c>
      <c r="C921" s="109" t="s">
        <v>344</v>
      </c>
      <c r="D921" s="276" t="s">
        <v>47</v>
      </c>
      <c r="E921" s="277" t="s">
        <v>297</v>
      </c>
      <c r="F921" s="278">
        <v>164300</v>
      </c>
      <c r="G921" s="278">
        <v>164300</v>
      </c>
      <c r="H921" s="171"/>
      <c r="I921" s="88">
        <f t="shared" si="72"/>
        <v>164300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94">
        <v>5</v>
      </c>
      <c r="C922" s="109" t="s">
        <v>345</v>
      </c>
      <c r="D922" s="276" t="s">
        <v>47</v>
      </c>
      <c r="E922" s="277" t="s">
        <v>297</v>
      </c>
      <c r="F922" s="278">
        <v>111700</v>
      </c>
      <c r="G922" s="278">
        <v>111700</v>
      </c>
      <c r="H922" s="171"/>
      <c r="I922" s="88">
        <f t="shared" si="72"/>
        <v>111700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94">
        <v>6</v>
      </c>
      <c r="C923" s="109" t="s">
        <v>346</v>
      </c>
      <c r="D923" s="276" t="s">
        <v>47</v>
      </c>
      <c r="E923" s="277" t="s">
        <v>297</v>
      </c>
      <c r="F923" s="278">
        <v>223500</v>
      </c>
      <c r="G923" s="278">
        <v>223500</v>
      </c>
      <c r="H923" s="171"/>
      <c r="I923" s="88">
        <f t="shared" si="72"/>
        <v>223500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94">
        <v>7</v>
      </c>
      <c r="C924" s="109" t="s">
        <v>347</v>
      </c>
      <c r="D924" s="276" t="s">
        <v>47</v>
      </c>
      <c r="E924" s="277" t="s">
        <v>297</v>
      </c>
      <c r="F924" s="278">
        <v>179000</v>
      </c>
      <c r="G924" s="278">
        <v>179000</v>
      </c>
      <c r="H924" s="171"/>
      <c r="I924" s="88">
        <f t="shared" si="72"/>
        <v>179000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94"/>
      <c r="C925" s="109"/>
      <c r="D925" s="276" t="s">
        <v>48</v>
      </c>
      <c r="E925" s="277"/>
      <c r="F925" s="278"/>
      <c r="G925" s="278"/>
      <c r="H925" s="171"/>
      <c r="I925" s="88">
        <f t="shared" si="72"/>
        <v>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94" t="s">
        <v>1030</v>
      </c>
      <c r="C926" s="109" t="s">
        <v>769</v>
      </c>
      <c r="D926" s="276" t="s">
        <v>48</v>
      </c>
      <c r="E926" s="277"/>
      <c r="F926" s="278"/>
      <c r="G926" s="278"/>
      <c r="H926" s="171"/>
      <c r="I926" s="88">
        <f t="shared" si="72"/>
        <v>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94">
        <v>1</v>
      </c>
      <c r="C927" s="109" t="s">
        <v>1198</v>
      </c>
      <c r="D927" s="276" t="s">
        <v>47</v>
      </c>
      <c r="E927" s="277" t="s">
        <v>1101</v>
      </c>
      <c r="F927" s="278">
        <v>9514000</v>
      </c>
      <c r="G927" s="278">
        <v>9514000</v>
      </c>
      <c r="H927" s="171"/>
      <c r="I927" s="88">
        <f t="shared" si="72"/>
        <v>9514000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94">
        <v>2</v>
      </c>
      <c r="C928" s="109" t="s">
        <v>1199</v>
      </c>
      <c r="D928" s="276" t="s">
        <v>47</v>
      </c>
      <c r="E928" s="277" t="s">
        <v>1101</v>
      </c>
      <c r="F928" s="278">
        <v>9514000</v>
      </c>
      <c r="G928" s="278">
        <v>9514000</v>
      </c>
      <c r="H928" s="171"/>
      <c r="I928" s="88">
        <f t="shared" si="72"/>
        <v>9514000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94">
        <v>3</v>
      </c>
      <c r="C929" s="109" t="s">
        <v>1200</v>
      </c>
      <c r="D929" s="276" t="s">
        <v>47</v>
      </c>
      <c r="E929" s="277" t="s">
        <v>1101</v>
      </c>
      <c r="F929" s="278">
        <v>7426000</v>
      </c>
      <c r="G929" s="278">
        <v>7426000</v>
      </c>
      <c r="H929" s="171"/>
      <c r="I929" s="88">
        <f t="shared" si="72"/>
        <v>7426000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94">
        <v>4</v>
      </c>
      <c r="C930" s="109" t="s">
        <v>1201</v>
      </c>
      <c r="D930" s="276" t="s">
        <v>47</v>
      </c>
      <c r="E930" s="277" t="s">
        <v>1101</v>
      </c>
      <c r="F930" s="278">
        <v>7034000</v>
      </c>
      <c r="G930" s="278">
        <v>7034000</v>
      </c>
      <c r="H930" s="171"/>
      <c r="I930" s="88">
        <f t="shared" si="72"/>
        <v>7034000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94">
        <v>5</v>
      </c>
      <c r="C931" s="109" t="s">
        <v>1202</v>
      </c>
      <c r="D931" s="276" t="s">
        <v>47</v>
      </c>
      <c r="E931" s="277" t="s">
        <v>1101</v>
      </c>
      <c r="F931" s="278">
        <v>6002000</v>
      </c>
      <c r="G931" s="278">
        <v>6002000</v>
      </c>
      <c r="H931" s="171"/>
      <c r="I931" s="88">
        <f t="shared" si="72"/>
        <v>6002000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94">
        <v>6</v>
      </c>
      <c r="C932" s="109" t="s">
        <v>1203</v>
      </c>
      <c r="D932" s="276" t="s">
        <v>47</v>
      </c>
      <c r="E932" s="277" t="s">
        <v>1101</v>
      </c>
      <c r="F932" s="278">
        <v>5818000</v>
      </c>
      <c r="G932" s="278">
        <v>5818000</v>
      </c>
      <c r="H932" s="171"/>
      <c r="I932" s="88">
        <f t="shared" si="72"/>
        <v>5818000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94">
        <v>7</v>
      </c>
      <c r="C933" s="109" t="s">
        <v>1204</v>
      </c>
      <c r="D933" s="276" t="s">
        <v>47</v>
      </c>
      <c r="E933" s="277" t="s">
        <v>1101</v>
      </c>
      <c r="F933" s="278">
        <v>5812000</v>
      </c>
      <c r="G933" s="278">
        <v>5812000</v>
      </c>
      <c r="H933" s="171"/>
      <c r="I933" s="88">
        <f t="shared" si="72"/>
        <v>5812000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94">
        <v>8</v>
      </c>
      <c r="C934" s="109" t="s">
        <v>1205</v>
      </c>
      <c r="D934" s="276" t="s">
        <v>47</v>
      </c>
      <c r="E934" s="277" t="s">
        <v>1101</v>
      </c>
      <c r="F934" s="278">
        <v>4940000</v>
      </c>
      <c r="G934" s="278">
        <v>4940000</v>
      </c>
      <c r="H934" s="171"/>
      <c r="I934" s="88">
        <f t="shared" si="72"/>
        <v>4940000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94">
        <v>9</v>
      </c>
      <c r="C935" s="109" t="s">
        <v>1206</v>
      </c>
      <c r="D935" s="276" t="s">
        <v>47</v>
      </c>
      <c r="E935" s="277" t="s">
        <v>1101</v>
      </c>
      <c r="F935" s="278">
        <v>5520000</v>
      </c>
      <c r="G935" s="278">
        <v>5520000</v>
      </c>
      <c r="H935" s="171"/>
      <c r="I935" s="88">
        <f t="shared" si="72"/>
        <v>5520000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94">
        <v>10</v>
      </c>
      <c r="C936" s="109" t="s">
        <v>1207</v>
      </c>
      <c r="D936" s="276" t="s">
        <v>47</v>
      </c>
      <c r="E936" s="277" t="s">
        <v>1101</v>
      </c>
      <c r="F936" s="278">
        <v>5362000</v>
      </c>
      <c r="G936" s="278">
        <v>5362000</v>
      </c>
      <c r="H936" s="171"/>
      <c r="I936" s="88">
        <f t="shared" si="72"/>
        <v>5362000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94">
        <v>11</v>
      </c>
      <c r="C937" s="109" t="s">
        <v>1208</v>
      </c>
      <c r="D937" s="276" t="s">
        <v>47</v>
      </c>
      <c r="E937" s="277" t="s">
        <v>1101</v>
      </c>
      <c r="F937" s="278">
        <v>4448000</v>
      </c>
      <c r="G937" s="278">
        <v>4448000</v>
      </c>
      <c r="H937" s="171"/>
      <c r="I937" s="88">
        <f t="shared" si="72"/>
        <v>4448000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94">
        <v>12</v>
      </c>
      <c r="C938" s="109" t="s">
        <v>1209</v>
      </c>
      <c r="D938" s="276" t="s">
        <v>47</v>
      </c>
      <c r="E938" s="277" t="s">
        <v>1101</v>
      </c>
      <c r="F938" s="278">
        <v>4448000</v>
      </c>
      <c r="G938" s="278">
        <v>4448000</v>
      </c>
      <c r="H938" s="171"/>
      <c r="I938" s="88">
        <f t="shared" si="72"/>
        <v>4448000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94">
        <v>13</v>
      </c>
      <c r="C939" s="109" t="s">
        <v>1210</v>
      </c>
      <c r="D939" s="276" t="s">
        <v>47</v>
      </c>
      <c r="E939" s="277" t="s">
        <v>1101</v>
      </c>
      <c r="F939" s="278">
        <v>3946000</v>
      </c>
      <c r="G939" s="278">
        <v>3946000</v>
      </c>
      <c r="H939" s="171"/>
      <c r="I939" s="88">
        <f t="shared" si="72"/>
        <v>3946000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94">
        <v>14</v>
      </c>
      <c r="C940" s="109" t="s">
        <v>1211</v>
      </c>
      <c r="D940" s="276" t="s">
        <v>47</v>
      </c>
      <c r="E940" s="277" t="s">
        <v>1101</v>
      </c>
      <c r="F940" s="278">
        <v>2984000</v>
      </c>
      <c r="G940" s="278">
        <v>2984000</v>
      </c>
      <c r="H940" s="171"/>
      <c r="I940" s="88">
        <f t="shared" si="72"/>
        <v>2984000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94">
        <v>15</v>
      </c>
      <c r="C941" s="109" t="s">
        <v>1212</v>
      </c>
      <c r="D941" s="276" t="s">
        <v>47</v>
      </c>
      <c r="E941" s="277" t="s">
        <v>1101</v>
      </c>
      <c r="F941" s="278">
        <v>7804000</v>
      </c>
      <c r="G941" s="278">
        <v>7804000</v>
      </c>
      <c r="H941" s="171"/>
      <c r="I941" s="88">
        <f t="shared" si="72"/>
        <v>7804000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94">
        <v>16</v>
      </c>
      <c r="C942" s="109" t="s">
        <v>1213</v>
      </c>
      <c r="D942" s="276" t="s">
        <v>47</v>
      </c>
      <c r="E942" s="277" t="s">
        <v>1101</v>
      </c>
      <c r="F942" s="278">
        <v>6152000</v>
      </c>
      <c r="G942" s="278">
        <v>6152000</v>
      </c>
      <c r="H942" s="171"/>
      <c r="I942" s="88">
        <f t="shared" ref="I942:I995" si="77">IF($I$5=$G$4,G942,(IF($I$5=$F$4,F942,0)))</f>
        <v>6152000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94">
        <v>17</v>
      </c>
      <c r="C943" s="109" t="s">
        <v>1214</v>
      </c>
      <c r="D943" s="276" t="s">
        <v>47</v>
      </c>
      <c r="E943" s="277" t="s">
        <v>1101</v>
      </c>
      <c r="F943" s="278">
        <v>5232000</v>
      </c>
      <c r="G943" s="278">
        <v>5232000</v>
      </c>
      <c r="H943" s="171"/>
      <c r="I943" s="88">
        <f t="shared" si="77"/>
        <v>5232000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94">
        <v>18</v>
      </c>
      <c r="C944" s="109" t="s">
        <v>1215</v>
      </c>
      <c r="D944" s="276" t="s">
        <v>47</v>
      </c>
      <c r="E944" s="277" t="s">
        <v>1101</v>
      </c>
      <c r="F944" s="278">
        <v>3974000</v>
      </c>
      <c r="G944" s="278">
        <v>3974000</v>
      </c>
      <c r="H944" s="171"/>
      <c r="I944" s="88">
        <f t="shared" si="77"/>
        <v>3974000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94">
        <v>19</v>
      </c>
      <c r="C945" s="109" t="s">
        <v>1216</v>
      </c>
      <c r="D945" s="276" t="s">
        <v>47</v>
      </c>
      <c r="E945" s="277" t="s">
        <v>1101</v>
      </c>
      <c r="F945" s="278">
        <v>5452000</v>
      </c>
      <c r="G945" s="278">
        <v>5452000</v>
      </c>
      <c r="H945" s="171"/>
      <c r="I945" s="88">
        <f t="shared" si="77"/>
        <v>5452000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94">
        <v>20</v>
      </c>
      <c r="C946" s="109" t="s">
        <v>1217</v>
      </c>
      <c r="D946" s="276" t="s">
        <v>47</v>
      </c>
      <c r="E946" s="277" t="s">
        <v>1101</v>
      </c>
      <c r="F946" s="278">
        <v>4868000</v>
      </c>
      <c r="G946" s="278">
        <v>4868000</v>
      </c>
      <c r="H946" s="171"/>
      <c r="I946" s="88">
        <f t="shared" si="77"/>
        <v>4868000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94">
        <v>21</v>
      </c>
      <c r="C947" s="109" t="s">
        <v>1218</v>
      </c>
      <c r="D947" s="276" t="s">
        <v>47</v>
      </c>
      <c r="E947" s="277" t="s">
        <v>1101</v>
      </c>
      <c r="F947" s="278">
        <v>3586000</v>
      </c>
      <c r="G947" s="278">
        <v>3586000</v>
      </c>
      <c r="H947" s="171"/>
      <c r="I947" s="88">
        <f t="shared" si="77"/>
        <v>3586000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94">
        <v>22</v>
      </c>
      <c r="C948" s="109" t="s">
        <v>1219</v>
      </c>
      <c r="D948" s="276" t="s">
        <v>47</v>
      </c>
      <c r="E948" s="277" t="s">
        <v>1101</v>
      </c>
      <c r="F948" s="278">
        <v>3038000</v>
      </c>
      <c r="G948" s="278">
        <v>3038000</v>
      </c>
      <c r="H948" s="171"/>
      <c r="I948" s="88">
        <f t="shared" si="77"/>
        <v>3038000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94">
        <v>23</v>
      </c>
      <c r="C949" s="109" t="s">
        <v>1220</v>
      </c>
      <c r="D949" s="276" t="s">
        <v>47</v>
      </c>
      <c r="E949" s="277" t="s">
        <v>1101</v>
      </c>
      <c r="F949" s="278">
        <v>2729702.1956122965</v>
      </c>
      <c r="G949" s="278">
        <v>2729702.1956122965</v>
      </c>
      <c r="H949" s="171"/>
      <c r="I949" s="88">
        <f t="shared" si="77"/>
        <v>2729702.1956122965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94">
        <v>24</v>
      </c>
      <c r="C950" s="109" t="s">
        <v>1221</v>
      </c>
      <c r="D950" s="276" t="s">
        <v>47</v>
      </c>
      <c r="E950" s="277" t="s">
        <v>1101</v>
      </c>
      <c r="F950" s="278">
        <v>2509623.3260061787</v>
      </c>
      <c r="G950" s="278">
        <v>2509623.3260061787</v>
      </c>
      <c r="H950" s="171"/>
      <c r="I950" s="88">
        <f t="shared" si="77"/>
        <v>2509623.3260061787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94">
        <v>25</v>
      </c>
      <c r="C951" s="109" t="s">
        <v>1222</v>
      </c>
      <c r="D951" s="276" t="s">
        <v>47</v>
      </c>
      <c r="E951" s="277" t="s">
        <v>1101</v>
      </c>
      <c r="F951" s="278">
        <v>2304000</v>
      </c>
      <c r="G951" s="278">
        <v>2304000</v>
      </c>
      <c r="H951" s="171"/>
      <c r="I951" s="88">
        <f t="shared" si="77"/>
        <v>2304000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94">
        <v>26</v>
      </c>
      <c r="C952" s="109" t="s">
        <v>1223</v>
      </c>
      <c r="D952" s="276" t="s">
        <v>47</v>
      </c>
      <c r="E952" s="277" t="s">
        <v>1101</v>
      </c>
      <c r="F952" s="278">
        <v>2300000</v>
      </c>
      <c r="G952" s="278">
        <v>2300000</v>
      </c>
      <c r="H952" s="171"/>
      <c r="I952" s="88">
        <f t="shared" si="77"/>
        <v>2300000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94">
        <v>27</v>
      </c>
      <c r="C953" s="109" t="s">
        <v>1224</v>
      </c>
      <c r="D953" s="276" t="s">
        <v>47</v>
      </c>
      <c r="E953" s="277" t="s">
        <v>1101</v>
      </c>
      <c r="F953" s="278">
        <v>2036000</v>
      </c>
      <c r="G953" s="278">
        <v>2036000</v>
      </c>
      <c r="H953" s="171"/>
      <c r="I953" s="88">
        <f t="shared" si="77"/>
        <v>2036000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94">
        <v>28</v>
      </c>
      <c r="C954" s="109" t="s">
        <v>1225</v>
      </c>
      <c r="D954" s="276" t="s">
        <v>47</v>
      </c>
      <c r="E954" s="277" t="s">
        <v>1101</v>
      </c>
      <c r="F954" s="278">
        <v>10465400.000000002</v>
      </c>
      <c r="G954" s="278">
        <v>10465400.000000002</v>
      </c>
      <c r="H954" s="171"/>
      <c r="I954" s="88">
        <f t="shared" si="77"/>
        <v>10465400.000000002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94">
        <v>29</v>
      </c>
      <c r="C955" s="109" t="s">
        <v>1226</v>
      </c>
      <c r="D955" s="276" t="s">
        <v>47</v>
      </c>
      <c r="E955" s="277" t="s">
        <v>1101</v>
      </c>
      <c r="F955" s="278">
        <v>10465400.000000002</v>
      </c>
      <c r="G955" s="278">
        <v>10465400.000000002</v>
      </c>
      <c r="H955" s="171"/>
      <c r="I955" s="88">
        <f t="shared" si="77"/>
        <v>10465400.000000002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94">
        <v>30</v>
      </c>
      <c r="C956" s="109" t="s">
        <v>1227</v>
      </c>
      <c r="D956" s="276" t="s">
        <v>47</v>
      </c>
      <c r="E956" s="277" t="s">
        <v>1101</v>
      </c>
      <c r="F956" s="278">
        <v>8168600.0000000009</v>
      </c>
      <c r="G956" s="278">
        <v>8168600.0000000009</v>
      </c>
      <c r="H956" s="171"/>
      <c r="I956" s="88">
        <f t="shared" si="77"/>
        <v>8168600.0000000009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94">
        <v>31</v>
      </c>
      <c r="C957" s="109" t="s">
        <v>1228</v>
      </c>
      <c r="D957" s="276" t="s">
        <v>47</v>
      </c>
      <c r="E957" s="277" t="s">
        <v>1101</v>
      </c>
      <c r="F957" s="278">
        <v>7737400.0000000009</v>
      </c>
      <c r="G957" s="278">
        <v>7737400.0000000009</v>
      </c>
      <c r="H957" s="171"/>
      <c r="I957" s="88">
        <f t="shared" si="77"/>
        <v>7737400.0000000009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94">
        <v>32</v>
      </c>
      <c r="C958" s="109" t="s">
        <v>1229</v>
      </c>
      <c r="D958" s="276" t="s">
        <v>47</v>
      </c>
      <c r="E958" s="277" t="s">
        <v>1101</v>
      </c>
      <c r="F958" s="278">
        <v>6602200</v>
      </c>
      <c r="G958" s="278">
        <v>6602200</v>
      </c>
      <c r="H958" s="171"/>
      <c r="I958" s="88">
        <f t="shared" si="77"/>
        <v>6602200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94">
        <v>33</v>
      </c>
      <c r="C959" s="109" t="s">
        <v>1230</v>
      </c>
      <c r="D959" s="276" t="s">
        <v>47</v>
      </c>
      <c r="E959" s="277" t="s">
        <v>1101</v>
      </c>
      <c r="F959" s="278">
        <v>6399800</v>
      </c>
      <c r="G959" s="278">
        <v>6399800</v>
      </c>
      <c r="H959" s="171"/>
      <c r="I959" s="88">
        <f t="shared" si="77"/>
        <v>6399800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94">
        <v>34</v>
      </c>
      <c r="C960" s="109" t="s">
        <v>1231</v>
      </c>
      <c r="D960" s="276" t="s">
        <v>47</v>
      </c>
      <c r="E960" s="277" t="s">
        <v>1101</v>
      </c>
      <c r="F960" s="278">
        <v>6393200</v>
      </c>
      <c r="G960" s="278">
        <v>6393200</v>
      </c>
      <c r="H960" s="171"/>
      <c r="I960" s="88">
        <f t="shared" si="77"/>
        <v>6393200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94">
        <v>35</v>
      </c>
      <c r="C961" s="109" t="s">
        <v>1232</v>
      </c>
      <c r="D961" s="276" t="s">
        <v>47</v>
      </c>
      <c r="E961" s="277" t="s">
        <v>1101</v>
      </c>
      <c r="F961" s="278">
        <v>5434000</v>
      </c>
      <c r="G961" s="278">
        <v>5434000</v>
      </c>
      <c r="H961" s="171"/>
      <c r="I961" s="88">
        <f t="shared" si="77"/>
        <v>5434000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94">
        <v>36</v>
      </c>
      <c r="C962" s="109" t="s">
        <v>1233</v>
      </c>
      <c r="D962" s="276" t="s">
        <v>47</v>
      </c>
      <c r="E962" s="277" t="s">
        <v>1101</v>
      </c>
      <c r="F962" s="278">
        <v>6072000</v>
      </c>
      <c r="G962" s="278">
        <v>6072000</v>
      </c>
      <c r="H962" s="171"/>
      <c r="I962" s="88">
        <f>IF($I$5=$G$4,G962,(IF($I$5=$F$4,F962,0)))</f>
        <v>6072000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94">
        <v>37</v>
      </c>
      <c r="C963" s="109" t="s">
        <v>1234</v>
      </c>
      <c r="D963" s="276" t="s">
        <v>47</v>
      </c>
      <c r="E963" s="277" t="s">
        <v>1101</v>
      </c>
      <c r="F963" s="278">
        <v>5898200</v>
      </c>
      <c r="G963" s="278">
        <v>5898200</v>
      </c>
      <c r="H963" s="171"/>
      <c r="I963" s="88">
        <f>IF($I$5=$G$4,G963,(IF($I$5=$F$4,F963,0)))</f>
        <v>5898200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94">
        <v>38</v>
      </c>
      <c r="C964" s="109" t="s">
        <v>1235</v>
      </c>
      <c r="D964" s="276" t="s">
        <v>47</v>
      </c>
      <c r="E964" s="277" t="s">
        <v>1101</v>
      </c>
      <c r="F964" s="278">
        <v>4892800.0000000009</v>
      </c>
      <c r="G964" s="278">
        <v>4892800.0000000009</v>
      </c>
      <c r="H964" s="171"/>
      <c r="I964" s="88">
        <f t="shared" si="77"/>
        <v>4892800.0000000009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94">
        <v>39</v>
      </c>
      <c r="C965" s="109" t="s">
        <v>1236</v>
      </c>
      <c r="D965" s="276" t="s">
        <v>47</v>
      </c>
      <c r="E965" s="277" t="s">
        <v>1101</v>
      </c>
      <c r="F965" s="278">
        <v>4892800.0000000009</v>
      </c>
      <c r="G965" s="278">
        <v>4892800.0000000009</v>
      </c>
      <c r="H965" s="171"/>
      <c r="I965" s="88">
        <f t="shared" si="77"/>
        <v>4892800.0000000009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94">
        <v>40</v>
      </c>
      <c r="C966" s="109" t="s">
        <v>1237</v>
      </c>
      <c r="D966" s="276" t="s">
        <v>47</v>
      </c>
      <c r="E966" s="277" t="s">
        <v>1101</v>
      </c>
      <c r="F966" s="278">
        <v>4340600.0000000009</v>
      </c>
      <c r="G966" s="278">
        <v>4340600.0000000009</v>
      </c>
      <c r="H966" s="171"/>
      <c r="I966" s="88">
        <f t="shared" si="77"/>
        <v>4340600.0000000009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94">
        <v>41</v>
      </c>
      <c r="C967" s="109" t="s">
        <v>1238</v>
      </c>
      <c r="D967" s="276" t="s">
        <v>47</v>
      </c>
      <c r="E967" s="277" t="s">
        <v>1101</v>
      </c>
      <c r="F967" s="278">
        <v>3282400</v>
      </c>
      <c r="G967" s="278">
        <v>3282400</v>
      </c>
      <c r="H967" s="171"/>
      <c r="I967" s="88">
        <f t="shared" si="77"/>
        <v>3282400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94">
        <v>42</v>
      </c>
      <c r="C968" s="109" t="s">
        <v>1239</v>
      </c>
      <c r="D968" s="276" t="s">
        <v>47</v>
      </c>
      <c r="E968" s="277" t="s">
        <v>1101</v>
      </c>
      <c r="F968" s="278">
        <v>8584400.0000000019</v>
      </c>
      <c r="G968" s="278">
        <v>8584400.0000000019</v>
      </c>
      <c r="H968" s="171"/>
      <c r="I968" s="88">
        <f t="shared" si="77"/>
        <v>8584400.0000000019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94">
        <v>43</v>
      </c>
      <c r="C969" s="109" t="s">
        <v>1240</v>
      </c>
      <c r="D969" s="276" t="s">
        <v>47</v>
      </c>
      <c r="E969" s="277" t="s">
        <v>1101</v>
      </c>
      <c r="F969" s="278">
        <v>6767200</v>
      </c>
      <c r="G969" s="278">
        <v>6767200</v>
      </c>
      <c r="H969" s="171"/>
      <c r="I969" s="88">
        <f t="shared" si="77"/>
        <v>6767200</v>
      </c>
      <c r="J969" s="163">
        <f t="shared" ref="J969:J1032" si="78">IF(D969="MDU-KD",1,0)</f>
        <v>0</v>
      </c>
      <c r="K969" s="155">
        <f t="shared" ref="K969:K1032" si="79">IF(D969="HDW",1,0)</f>
        <v>0</v>
      </c>
      <c r="L969" s="155">
        <f>IF(J969=1,SUM($J$6:J969),0)</f>
        <v>0</v>
      </c>
      <c r="M969" s="155">
        <f>IF(K969=1,SUM($K$6:K969),0)</f>
        <v>0</v>
      </c>
      <c r="N969" s="165">
        <f t="shared" ref="N969:N1032" si="80">IF(L969=0,M969,L969)</f>
        <v>0</v>
      </c>
      <c r="O969" s="155">
        <f t="shared" ref="O969:O1032" si="81">IF(E969=0,0,IF(LEFT(C969,11)="Tiang Beton",1,0))</f>
        <v>0</v>
      </c>
      <c r="P969" s="155">
        <f>IF(O969=1,SUM($O$6:O969),0)</f>
        <v>0</v>
      </c>
    </row>
    <row r="970" spans="1:16" ht="15" customHeight="1">
      <c r="A970" s="15"/>
      <c r="B970" s="194">
        <v>44</v>
      </c>
      <c r="C970" s="109" t="s">
        <v>1241</v>
      </c>
      <c r="D970" s="276" t="s">
        <v>47</v>
      </c>
      <c r="E970" s="277" t="s">
        <v>1101</v>
      </c>
      <c r="F970" s="278">
        <v>5755200</v>
      </c>
      <c r="G970" s="278">
        <v>5755200</v>
      </c>
      <c r="H970" s="171"/>
      <c r="I970" s="88">
        <f t="shared" si="77"/>
        <v>5755200</v>
      </c>
      <c r="J970" s="163">
        <f t="shared" si="78"/>
        <v>0</v>
      </c>
      <c r="K970" s="155">
        <f t="shared" si="7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80"/>
        <v>0</v>
      </c>
      <c r="O970" s="155">
        <f t="shared" si="81"/>
        <v>0</v>
      </c>
      <c r="P970" s="155">
        <f>IF(O970=1,SUM($O$6:O970),0)</f>
        <v>0</v>
      </c>
    </row>
    <row r="971" spans="1:16" ht="15" customHeight="1">
      <c r="A971" s="15"/>
      <c r="B971" s="194">
        <v>45</v>
      </c>
      <c r="C971" s="109" t="s">
        <v>1242</v>
      </c>
      <c r="D971" s="276" t="s">
        <v>47</v>
      </c>
      <c r="E971" s="277" t="s">
        <v>1101</v>
      </c>
      <c r="F971" s="278">
        <v>4371400.0000000009</v>
      </c>
      <c r="G971" s="278">
        <v>4371400.0000000009</v>
      </c>
      <c r="H971" s="171"/>
      <c r="I971" s="88">
        <f t="shared" si="77"/>
        <v>4371400.0000000009</v>
      </c>
      <c r="J971" s="163">
        <f t="shared" si="78"/>
        <v>0</v>
      </c>
      <c r="K971" s="155">
        <f t="shared" si="7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80"/>
        <v>0</v>
      </c>
      <c r="O971" s="155">
        <f t="shared" si="81"/>
        <v>0</v>
      </c>
      <c r="P971" s="155">
        <f>IF(O971=1,SUM($O$6:O971),0)</f>
        <v>0</v>
      </c>
    </row>
    <row r="972" spans="1:16" ht="15" customHeight="1">
      <c r="A972" s="15"/>
      <c r="B972" s="194">
        <v>46</v>
      </c>
      <c r="C972" s="109" t="s">
        <v>1243</v>
      </c>
      <c r="D972" s="276" t="s">
        <v>47</v>
      </c>
      <c r="E972" s="277" t="s">
        <v>1101</v>
      </c>
      <c r="F972" s="278">
        <v>5997200</v>
      </c>
      <c r="G972" s="278">
        <v>5997200</v>
      </c>
      <c r="H972" s="171"/>
      <c r="I972" s="88">
        <f t="shared" si="77"/>
        <v>5997200</v>
      </c>
      <c r="J972" s="163">
        <f t="shared" si="78"/>
        <v>0</v>
      </c>
      <c r="K972" s="155">
        <f t="shared" si="79"/>
        <v>0</v>
      </c>
      <c r="L972" s="155">
        <f>IF(J972=1,SUM($J$6:J972),0)</f>
        <v>0</v>
      </c>
      <c r="M972" s="155">
        <f>IF(K972=1,SUM($K$6:K972),0)</f>
        <v>0</v>
      </c>
      <c r="N972" s="165">
        <f t="shared" si="80"/>
        <v>0</v>
      </c>
      <c r="O972" s="155">
        <f t="shared" si="81"/>
        <v>0</v>
      </c>
      <c r="P972" s="155">
        <f>IF(O972=1,SUM($O$6:O972),0)</f>
        <v>0</v>
      </c>
    </row>
    <row r="973" spans="1:16" ht="15" customHeight="1">
      <c r="A973" s="15"/>
      <c r="B973" s="194">
        <v>47</v>
      </c>
      <c r="C973" s="109" t="s">
        <v>1244</v>
      </c>
      <c r="D973" s="276" t="s">
        <v>47</v>
      </c>
      <c r="E973" s="277" t="s">
        <v>1101</v>
      </c>
      <c r="F973" s="278">
        <v>5354800</v>
      </c>
      <c r="G973" s="278">
        <v>5354800</v>
      </c>
      <c r="H973" s="171"/>
      <c r="I973" s="88">
        <f t="shared" si="77"/>
        <v>5354800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94">
        <v>48</v>
      </c>
      <c r="C974" s="109" t="s">
        <v>1245</v>
      </c>
      <c r="D974" s="276" t="s">
        <v>47</v>
      </c>
      <c r="E974" s="277" t="s">
        <v>1101</v>
      </c>
      <c r="F974" s="278">
        <v>3944600.0000000005</v>
      </c>
      <c r="G974" s="278">
        <v>3944600.0000000005</v>
      </c>
      <c r="H974" s="171"/>
      <c r="I974" s="88">
        <f t="shared" si="77"/>
        <v>3944600.0000000005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94">
        <v>49</v>
      </c>
      <c r="C975" s="109" t="s">
        <v>1246</v>
      </c>
      <c r="D975" s="276" t="s">
        <v>47</v>
      </c>
      <c r="E975" s="277" t="s">
        <v>1101</v>
      </c>
      <c r="F975" s="278">
        <v>3341800</v>
      </c>
      <c r="G975" s="278">
        <v>3341800</v>
      </c>
      <c r="H975" s="171"/>
      <c r="I975" s="88">
        <f t="shared" si="77"/>
        <v>3341800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94">
        <v>50</v>
      </c>
      <c r="C976" s="109" t="s">
        <v>1247</v>
      </c>
      <c r="D976" s="276" t="s">
        <v>47</v>
      </c>
      <c r="E976" s="277" t="s">
        <v>1101</v>
      </c>
      <c r="F976" s="278">
        <v>3002672.4151735264</v>
      </c>
      <c r="G976" s="278">
        <v>3002672.4151735264</v>
      </c>
      <c r="H976" s="171"/>
      <c r="I976" s="88">
        <f t="shared" si="77"/>
        <v>3002672.4151735264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94">
        <v>51</v>
      </c>
      <c r="C977" s="109" t="s">
        <v>1248</v>
      </c>
      <c r="D977" s="276" t="s">
        <v>47</v>
      </c>
      <c r="E977" s="277" t="s">
        <v>1101</v>
      </c>
      <c r="F977" s="278">
        <v>2760585.6586067965</v>
      </c>
      <c r="G977" s="278">
        <v>2760585.6586067965</v>
      </c>
      <c r="H977" s="171"/>
      <c r="I977" s="88">
        <f t="shared" si="77"/>
        <v>2760585.6586067965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94">
        <v>52</v>
      </c>
      <c r="C978" s="109" t="s">
        <v>1249</v>
      </c>
      <c r="D978" s="276" t="s">
        <v>47</v>
      </c>
      <c r="E978" s="277" t="s">
        <v>1101</v>
      </c>
      <c r="F978" s="278">
        <v>2534400.0000000005</v>
      </c>
      <c r="G978" s="278">
        <v>2534400.0000000005</v>
      </c>
      <c r="H978" s="171"/>
      <c r="I978" s="88">
        <f t="shared" si="77"/>
        <v>2534400.0000000005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94">
        <v>53</v>
      </c>
      <c r="C979" s="109" t="s">
        <v>1250</v>
      </c>
      <c r="D979" s="276" t="s">
        <v>47</v>
      </c>
      <c r="E979" s="277" t="s">
        <v>1101</v>
      </c>
      <c r="F979" s="278">
        <v>2530000.0000000005</v>
      </c>
      <c r="G979" s="278">
        <v>2530000.0000000005</v>
      </c>
      <c r="H979" s="171"/>
      <c r="I979" s="88">
        <f t="shared" si="77"/>
        <v>2530000.0000000005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94">
        <v>54</v>
      </c>
      <c r="C980" s="109" t="s">
        <v>1251</v>
      </c>
      <c r="D980" s="276" t="s">
        <v>47</v>
      </c>
      <c r="E980" s="277" t="s">
        <v>1101</v>
      </c>
      <c r="F980" s="278">
        <v>2239600.0000000005</v>
      </c>
      <c r="G980" s="278">
        <v>2239600.0000000005</v>
      </c>
      <c r="H980" s="171"/>
      <c r="I980" s="88">
        <f t="shared" si="77"/>
        <v>2239600.0000000005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94">
        <v>55</v>
      </c>
      <c r="C981" s="109" t="s">
        <v>1252</v>
      </c>
      <c r="D981" s="276" t="s">
        <v>47</v>
      </c>
      <c r="E981" s="277" t="s">
        <v>1101</v>
      </c>
      <c r="F981" s="278">
        <v>13242832.628818881</v>
      </c>
      <c r="G981" s="278">
        <v>13242832.628818881</v>
      </c>
      <c r="H981" s="171"/>
      <c r="I981" s="88">
        <f t="shared" si="77"/>
        <v>13242832.628818881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94"/>
      <c r="C982" s="109"/>
      <c r="D982" s="276" t="s">
        <v>48</v>
      </c>
      <c r="E982" s="277"/>
      <c r="F982" s="278">
        <v>0</v>
      </c>
      <c r="G982" s="278">
        <v>0</v>
      </c>
      <c r="H982" s="171"/>
      <c r="I982" s="88">
        <f t="shared" si="77"/>
        <v>0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94" t="s">
        <v>1030</v>
      </c>
      <c r="C983" s="109" t="s">
        <v>778</v>
      </c>
      <c r="D983" s="276" t="s">
        <v>48</v>
      </c>
      <c r="E983" s="277"/>
      <c r="F983" s="278">
        <v>0</v>
      </c>
      <c r="G983" s="278">
        <v>0</v>
      </c>
      <c r="H983" s="171"/>
      <c r="I983" s="88">
        <f t="shared" si="77"/>
        <v>0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94">
        <v>1</v>
      </c>
      <c r="C984" s="109" t="s">
        <v>1253</v>
      </c>
      <c r="D984" s="276" t="s">
        <v>47</v>
      </c>
      <c r="E984" s="277" t="s">
        <v>1101</v>
      </c>
      <c r="F984" s="278">
        <v>5710000</v>
      </c>
      <c r="G984" s="278">
        <v>5710000</v>
      </c>
      <c r="H984" s="171"/>
      <c r="I984" s="88">
        <f t="shared" si="77"/>
        <v>5710000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94">
        <v>2</v>
      </c>
      <c r="C985" s="109" t="s">
        <v>1254</v>
      </c>
      <c r="D985" s="276" t="s">
        <v>47</v>
      </c>
      <c r="E985" s="277" t="s">
        <v>1101</v>
      </c>
      <c r="F985" s="278">
        <v>4800000</v>
      </c>
      <c r="G985" s="278">
        <v>4800000</v>
      </c>
      <c r="H985" s="171"/>
      <c r="I985" s="88">
        <f t="shared" si="77"/>
        <v>4800000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94">
        <v>3</v>
      </c>
      <c r="C986" s="109" t="s">
        <v>1255</v>
      </c>
      <c r="D986" s="276" t="s">
        <v>47</v>
      </c>
      <c r="E986" s="277" t="s">
        <v>1101</v>
      </c>
      <c r="F986" s="278">
        <v>4416000</v>
      </c>
      <c r="G986" s="278">
        <v>4416000</v>
      </c>
      <c r="H986" s="171"/>
      <c r="I986" s="88">
        <f t="shared" si="77"/>
        <v>4416000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94">
        <v>4</v>
      </c>
      <c r="C987" s="109" t="s">
        <v>1256</v>
      </c>
      <c r="D987" s="276" t="s">
        <v>47</v>
      </c>
      <c r="E987" s="277" t="s">
        <v>1101</v>
      </c>
      <c r="F987" s="278">
        <v>3286000</v>
      </c>
      <c r="G987" s="278">
        <v>3286000</v>
      </c>
      <c r="H987" s="171"/>
      <c r="I987" s="88">
        <f t="shared" si="77"/>
        <v>3286000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94">
        <v>5</v>
      </c>
      <c r="C988" s="109" t="s">
        <v>1257</v>
      </c>
      <c r="D988" s="276" t="s">
        <v>47</v>
      </c>
      <c r="E988" s="277" t="s">
        <v>1101</v>
      </c>
      <c r="F988" s="278">
        <v>2234000</v>
      </c>
      <c r="G988" s="278">
        <v>2234000</v>
      </c>
      <c r="H988" s="171"/>
      <c r="I988" s="88">
        <f t="shared" si="77"/>
        <v>2234000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94">
        <v>6</v>
      </c>
      <c r="C989" s="109" t="s">
        <v>1258</v>
      </c>
      <c r="D989" s="276" t="s">
        <v>47</v>
      </c>
      <c r="E989" s="277" t="s">
        <v>1101</v>
      </c>
      <c r="F989" s="278">
        <v>4470000</v>
      </c>
      <c r="G989" s="278">
        <v>4470000</v>
      </c>
      <c r="H989" s="171"/>
      <c r="I989" s="88">
        <f t="shared" si="77"/>
        <v>4470000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94">
        <v>7</v>
      </c>
      <c r="C990" s="109" t="s">
        <v>1259</v>
      </c>
      <c r="D990" s="276" t="s">
        <v>47</v>
      </c>
      <c r="E990" s="277" t="s">
        <v>1101</v>
      </c>
      <c r="F990" s="278">
        <v>3580000</v>
      </c>
      <c r="G990" s="278">
        <v>3580000</v>
      </c>
      <c r="H990" s="171"/>
      <c r="I990" s="88">
        <f t="shared" si="77"/>
        <v>3580000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94"/>
      <c r="C991" s="109"/>
      <c r="D991" s="276" t="s">
        <v>48</v>
      </c>
      <c r="E991" s="277"/>
      <c r="F991" s="278"/>
      <c r="G991" s="278"/>
      <c r="H991" s="171"/>
      <c r="I991" s="88">
        <f t="shared" si="77"/>
        <v>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94" t="s">
        <v>1030</v>
      </c>
      <c r="C992" s="109" t="s">
        <v>530</v>
      </c>
      <c r="D992" s="276" t="s">
        <v>48</v>
      </c>
      <c r="E992" s="277"/>
      <c r="F992" s="278"/>
      <c r="G992" s="278"/>
      <c r="H992" s="171"/>
      <c r="I992" s="88">
        <f t="shared" si="77"/>
        <v>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94">
        <v>1</v>
      </c>
      <c r="C993" s="109" t="s">
        <v>779</v>
      </c>
      <c r="D993" s="276" t="s">
        <v>47</v>
      </c>
      <c r="E993" s="277" t="s">
        <v>14</v>
      </c>
      <c r="F993" s="278">
        <v>355700</v>
      </c>
      <c r="G993" s="278">
        <v>355700</v>
      </c>
      <c r="H993" s="171"/>
      <c r="I993" s="88">
        <f t="shared" si="77"/>
        <v>355700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94">
        <v>2</v>
      </c>
      <c r="C994" s="109" t="s">
        <v>780</v>
      </c>
      <c r="D994" s="276" t="s">
        <v>47</v>
      </c>
      <c r="E994" s="277" t="s">
        <v>14</v>
      </c>
      <c r="F994" s="278">
        <v>346400</v>
      </c>
      <c r="G994" s="278">
        <v>346400</v>
      </c>
      <c r="H994" s="171"/>
      <c r="I994" s="88">
        <f t="shared" si="77"/>
        <v>346400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94">
        <v>3</v>
      </c>
      <c r="C995" s="109" t="s">
        <v>781</v>
      </c>
      <c r="D995" s="276" t="s">
        <v>47</v>
      </c>
      <c r="E995" s="277" t="s">
        <v>14</v>
      </c>
      <c r="F995" s="278">
        <v>571650</v>
      </c>
      <c r="G995" s="278">
        <v>571650</v>
      </c>
      <c r="H995" s="171"/>
      <c r="I995" s="88">
        <f t="shared" si="77"/>
        <v>571650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94">
        <v>4</v>
      </c>
      <c r="C996" s="109" t="s">
        <v>782</v>
      </c>
      <c r="D996" s="276" t="s">
        <v>47</v>
      </c>
      <c r="E996" s="277" t="s">
        <v>14</v>
      </c>
      <c r="F996" s="278">
        <v>1182800</v>
      </c>
      <c r="G996" s="278">
        <v>1182800</v>
      </c>
      <c r="H996" s="171"/>
      <c r="I996" s="88">
        <f t="shared" ref="I996:I1056" si="82">IF($I$5=$G$4,G996,(IF($I$5=$F$4,F996,0)))</f>
        <v>1182800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94">
        <v>5</v>
      </c>
      <c r="C997" s="109" t="s">
        <v>783</v>
      </c>
      <c r="D997" s="276" t="s">
        <v>47</v>
      </c>
      <c r="E997" s="277" t="s">
        <v>14</v>
      </c>
      <c r="F997" s="278">
        <v>2953300</v>
      </c>
      <c r="G997" s="278">
        <v>2953300</v>
      </c>
      <c r="H997" s="171"/>
      <c r="I997" s="88">
        <f t="shared" si="82"/>
        <v>2953300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94">
        <v>6</v>
      </c>
      <c r="C998" s="109" t="s">
        <v>784</v>
      </c>
      <c r="D998" s="276" t="s">
        <v>47</v>
      </c>
      <c r="E998" s="277" t="s">
        <v>14</v>
      </c>
      <c r="F998" s="278">
        <v>1627400</v>
      </c>
      <c r="G998" s="278">
        <v>1627400</v>
      </c>
      <c r="H998" s="171"/>
      <c r="I998" s="88">
        <f t="shared" si="82"/>
        <v>1627400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94">
        <v>7</v>
      </c>
      <c r="C999" s="109" t="s">
        <v>785</v>
      </c>
      <c r="D999" s="276" t="s">
        <v>47</v>
      </c>
      <c r="E999" s="277" t="s">
        <v>14</v>
      </c>
      <c r="F999" s="278">
        <v>3686500</v>
      </c>
      <c r="G999" s="278">
        <v>3686500</v>
      </c>
      <c r="H999" s="171"/>
      <c r="I999" s="88">
        <f t="shared" si="82"/>
        <v>3686500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94">
        <v>8</v>
      </c>
      <c r="C1000" s="109" t="s">
        <v>786</v>
      </c>
      <c r="D1000" s="276" t="s">
        <v>47</v>
      </c>
      <c r="E1000" s="277" t="s">
        <v>14</v>
      </c>
      <c r="F1000" s="278">
        <v>3784400</v>
      </c>
      <c r="G1000" s="278">
        <v>3784400</v>
      </c>
      <c r="H1000" s="171"/>
      <c r="I1000" s="88">
        <f t="shared" si="82"/>
        <v>3784400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94">
        <v>9</v>
      </c>
      <c r="C1001" s="109" t="s">
        <v>1600</v>
      </c>
      <c r="D1001" s="276" t="s">
        <v>47</v>
      </c>
      <c r="E1001" s="277" t="s">
        <v>14</v>
      </c>
      <c r="F1001" s="278">
        <v>4127900</v>
      </c>
      <c r="G1001" s="278">
        <v>4127900</v>
      </c>
      <c r="H1001" s="171"/>
      <c r="I1001" s="88">
        <f t="shared" si="82"/>
        <v>4127900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94">
        <v>10</v>
      </c>
      <c r="C1002" s="109" t="s">
        <v>1601</v>
      </c>
      <c r="D1002" s="276" t="s">
        <v>47</v>
      </c>
      <c r="E1002" s="277" t="s">
        <v>14</v>
      </c>
      <c r="F1002" s="278">
        <v>4540690</v>
      </c>
      <c r="G1002" s="278">
        <v>4540700</v>
      </c>
      <c r="H1002" s="171"/>
      <c r="I1002" s="88">
        <f t="shared" si="82"/>
        <v>4540700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94">
        <v>11</v>
      </c>
      <c r="C1003" s="109" t="s">
        <v>1518</v>
      </c>
      <c r="D1003" s="276" t="s">
        <v>47</v>
      </c>
      <c r="E1003" s="277" t="s">
        <v>14</v>
      </c>
      <c r="F1003" s="278">
        <v>614700</v>
      </c>
      <c r="G1003" s="278">
        <v>614700</v>
      </c>
      <c r="H1003" s="171"/>
      <c r="I1003" s="88">
        <f t="shared" si="82"/>
        <v>614700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94">
        <v>12</v>
      </c>
      <c r="C1004" s="109" t="s">
        <v>1519</v>
      </c>
      <c r="D1004" s="276" t="s">
        <v>47</v>
      </c>
      <c r="E1004" s="277" t="s">
        <v>14</v>
      </c>
      <c r="F1004" s="278">
        <v>829000</v>
      </c>
      <c r="G1004" s="278">
        <v>829000</v>
      </c>
      <c r="H1004" s="171"/>
      <c r="I1004" s="88">
        <f t="shared" si="82"/>
        <v>829000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94"/>
      <c r="C1005" s="109" t="s">
        <v>48</v>
      </c>
      <c r="D1005" s="276" t="s">
        <v>48</v>
      </c>
      <c r="E1005" s="277"/>
      <c r="F1005" s="278"/>
      <c r="G1005" s="278"/>
      <c r="H1005" s="171"/>
      <c r="I1005" s="88">
        <f t="shared" si="82"/>
        <v>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94" t="s">
        <v>1030</v>
      </c>
      <c r="C1006" s="109" t="s">
        <v>787</v>
      </c>
      <c r="D1006" s="276" t="s">
        <v>48</v>
      </c>
      <c r="E1006" s="277"/>
      <c r="F1006" s="278"/>
      <c r="G1006" s="278"/>
      <c r="H1006" s="171"/>
      <c r="I1006" s="88">
        <f t="shared" si="82"/>
        <v>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94">
        <v>1</v>
      </c>
      <c r="C1007" s="109" t="s">
        <v>348</v>
      </c>
      <c r="D1007" s="276" t="s">
        <v>47</v>
      </c>
      <c r="E1007" s="277" t="s">
        <v>100</v>
      </c>
      <c r="F1007" s="278">
        <v>367100.81715813151</v>
      </c>
      <c r="G1007" s="278">
        <v>367100.81715813151</v>
      </c>
      <c r="H1007" s="171"/>
      <c r="I1007" s="88">
        <f t="shared" si="82"/>
        <v>367100.81715813151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94">
        <v>2</v>
      </c>
      <c r="C1008" s="109" t="s">
        <v>349</v>
      </c>
      <c r="D1008" s="276" t="s">
        <v>47</v>
      </c>
      <c r="E1008" s="277" t="s">
        <v>100</v>
      </c>
      <c r="F1008" s="278">
        <v>367100.81715813151</v>
      </c>
      <c r="G1008" s="278">
        <v>367100.81715813151</v>
      </c>
      <c r="H1008" s="171"/>
      <c r="I1008" s="88">
        <f t="shared" si="82"/>
        <v>367100.81715813151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94">
        <v>3</v>
      </c>
      <c r="C1009" s="109" t="s">
        <v>350</v>
      </c>
      <c r="D1009" s="276" t="s">
        <v>47</v>
      </c>
      <c r="E1009" s="277" t="s">
        <v>100</v>
      </c>
      <c r="F1009" s="278">
        <v>483136</v>
      </c>
      <c r="G1009" s="278">
        <v>483136</v>
      </c>
      <c r="H1009" s="171"/>
      <c r="I1009" s="88">
        <f t="shared" si="82"/>
        <v>483136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94">
        <v>4</v>
      </c>
      <c r="C1010" s="109" t="s">
        <v>351</v>
      </c>
      <c r="D1010" s="276" t="s">
        <v>47</v>
      </c>
      <c r="E1010" s="277" t="s">
        <v>100</v>
      </c>
      <c r="F1010" s="278">
        <v>483136</v>
      </c>
      <c r="G1010" s="278">
        <v>483136</v>
      </c>
      <c r="H1010" s="171"/>
      <c r="I1010" s="88">
        <f t="shared" si="82"/>
        <v>483136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94">
        <v>5</v>
      </c>
      <c r="C1011" s="109" t="s">
        <v>352</v>
      </c>
      <c r="D1011" s="276" t="s">
        <v>47</v>
      </c>
      <c r="E1011" s="277" t="s">
        <v>100</v>
      </c>
      <c r="F1011" s="278">
        <v>542850</v>
      </c>
      <c r="G1011" s="278">
        <v>542850</v>
      </c>
      <c r="H1011" s="171"/>
      <c r="I1011" s="88">
        <f t="shared" si="82"/>
        <v>542850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94">
        <v>6</v>
      </c>
      <c r="C1012" s="109" t="s">
        <v>353</v>
      </c>
      <c r="D1012" s="276" t="s">
        <v>47</v>
      </c>
      <c r="E1012" s="277" t="s">
        <v>100</v>
      </c>
      <c r="F1012" s="278">
        <v>542850</v>
      </c>
      <c r="G1012" s="278">
        <v>542850</v>
      </c>
      <c r="H1012" s="171"/>
      <c r="I1012" s="88">
        <f t="shared" si="82"/>
        <v>542850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94">
        <v>7</v>
      </c>
      <c r="C1013" s="109" t="s">
        <v>1129</v>
      </c>
      <c r="D1013" s="276" t="s">
        <v>47</v>
      </c>
      <c r="E1013" s="277" t="s">
        <v>100</v>
      </c>
      <c r="F1013" s="278">
        <v>580849</v>
      </c>
      <c r="G1013" s="278">
        <v>580849</v>
      </c>
      <c r="H1013" s="171"/>
      <c r="I1013" s="88">
        <f t="shared" si="82"/>
        <v>580849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94">
        <v>8</v>
      </c>
      <c r="C1014" s="109" t="s">
        <v>1130</v>
      </c>
      <c r="D1014" s="276" t="s">
        <v>47</v>
      </c>
      <c r="E1014" s="277" t="s">
        <v>100</v>
      </c>
      <c r="F1014" s="278">
        <v>580849</v>
      </c>
      <c r="G1014" s="278">
        <v>580849</v>
      </c>
      <c r="H1014" s="171"/>
      <c r="I1014" s="88">
        <f t="shared" si="82"/>
        <v>580849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94">
        <v>9</v>
      </c>
      <c r="C1015" s="109" t="s">
        <v>354</v>
      </c>
      <c r="D1015" s="276" t="s">
        <v>47</v>
      </c>
      <c r="E1015" s="277" t="s">
        <v>100</v>
      </c>
      <c r="F1015" s="278">
        <v>640563</v>
      </c>
      <c r="G1015" s="278">
        <v>640563</v>
      </c>
      <c r="H1015" s="171"/>
      <c r="I1015" s="88">
        <f t="shared" si="82"/>
        <v>640563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94">
        <v>10</v>
      </c>
      <c r="C1016" s="109" t="s">
        <v>355</v>
      </c>
      <c r="D1016" s="276" t="s">
        <v>47</v>
      </c>
      <c r="E1016" s="277" t="s">
        <v>100</v>
      </c>
      <c r="F1016" s="278">
        <v>640563</v>
      </c>
      <c r="G1016" s="278">
        <v>640563</v>
      </c>
      <c r="H1016" s="171"/>
      <c r="I1016" s="88">
        <f t="shared" si="82"/>
        <v>640563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94">
        <v>11</v>
      </c>
      <c r="C1017" s="109" t="s">
        <v>356</v>
      </c>
      <c r="D1017" s="276" t="s">
        <v>47</v>
      </c>
      <c r="E1017" s="277" t="s">
        <v>100</v>
      </c>
      <c r="F1017" s="278">
        <v>777904.11254937388</v>
      </c>
      <c r="G1017" s="278">
        <v>777904.11254937388</v>
      </c>
      <c r="H1017" s="171"/>
      <c r="I1017" s="88">
        <f t="shared" si="82"/>
        <v>777904.11254937388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94">
        <v>12</v>
      </c>
      <c r="C1018" s="109" t="s">
        <v>357</v>
      </c>
      <c r="D1018" s="276" t="s">
        <v>47</v>
      </c>
      <c r="E1018" s="277" t="s">
        <v>100</v>
      </c>
      <c r="F1018" s="278">
        <v>777904.11254937388</v>
      </c>
      <c r="G1018" s="278">
        <v>777904.11254937388</v>
      </c>
      <c r="H1018" s="171"/>
      <c r="I1018" s="88">
        <f t="shared" si="82"/>
        <v>777904.11254937388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94">
        <v>13</v>
      </c>
      <c r="C1019" s="109" t="s">
        <v>358</v>
      </c>
      <c r="D1019" s="276" t="s">
        <v>47</v>
      </c>
      <c r="E1019" s="277" t="s">
        <v>100</v>
      </c>
      <c r="F1019" s="278">
        <v>776275</v>
      </c>
      <c r="G1019" s="278">
        <v>776275</v>
      </c>
      <c r="H1019" s="171"/>
      <c r="I1019" s="88">
        <f t="shared" si="82"/>
        <v>776275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94">
        <v>14</v>
      </c>
      <c r="C1020" s="109" t="s">
        <v>359</v>
      </c>
      <c r="D1020" s="276" t="s">
        <v>47</v>
      </c>
      <c r="E1020" s="277" t="s">
        <v>100</v>
      </c>
      <c r="F1020" s="278">
        <v>776275</v>
      </c>
      <c r="G1020" s="278">
        <v>776275</v>
      </c>
      <c r="H1020" s="171"/>
      <c r="I1020" s="88">
        <f t="shared" si="82"/>
        <v>776275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94">
        <v>15</v>
      </c>
      <c r="C1021" s="109" t="s">
        <v>360</v>
      </c>
      <c r="D1021" s="276" t="s">
        <v>47</v>
      </c>
      <c r="E1021" s="277" t="s">
        <v>100</v>
      </c>
      <c r="F1021" s="278">
        <v>852274</v>
      </c>
      <c r="G1021" s="278">
        <v>852274</v>
      </c>
      <c r="H1021" s="171"/>
      <c r="I1021" s="88">
        <f t="shared" si="82"/>
        <v>852274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94">
        <v>16</v>
      </c>
      <c r="C1022" s="109" t="s">
        <v>361</v>
      </c>
      <c r="D1022" s="276" t="s">
        <v>47</v>
      </c>
      <c r="E1022" s="277" t="s">
        <v>100</v>
      </c>
      <c r="F1022" s="278">
        <v>852274</v>
      </c>
      <c r="G1022" s="278">
        <v>852274</v>
      </c>
      <c r="H1022" s="171"/>
      <c r="I1022" s="88">
        <f t="shared" si="82"/>
        <v>852274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94">
        <v>17</v>
      </c>
      <c r="C1023" s="109" t="s">
        <v>362</v>
      </c>
      <c r="D1023" s="276" t="s">
        <v>47</v>
      </c>
      <c r="E1023" s="277" t="s">
        <v>100</v>
      </c>
      <c r="F1023" s="278">
        <v>1280085.3169734846</v>
      </c>
      <c r="G1023" s="278">
        <v>1280085.3169734846</v>
      </c>
      <c r="H1023" s="171"/>
      <c r="I1023" s="88">
        <f t="shared" si="82"/>
        <v>1280085.3169734846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94">
        <v>18</v>
      </c>
      <c r="C1024" s="109" t="s">
        <v>363</v>
      </c>
      <c r="D1024" s="276" t="s">
        <v>47</v>
      </c>
      <c r="E1024" s="277" t="s">
        <v>100</v>
      </c>
      <c r="F1024" s="278">
        <v>1280085.3169734846</v>
      </c>
      <c r="G1024" s="278">
        <v>1280085.3169734846</v>
      </c>
      <c r="H1024" s="171"/>
      <c r="I1024" s="88">
        <f t="shared" si="82"/>
        <v>1280085.3169734846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94">
        <v>19</v>
      </c>
      <c r="C1025" s="109" t="s">
        <v>364</v>
      </c>
      <c r="D1025" s="276" t="s">
        <v>47</v>
      </c>
      <c r="E1025" s="277" t="s">
        <v>100</v>
      </c>
      <c r="F1025" s="278">
        <v>901131</v>
      </c>
      <c r="G1025" s="278">
        <v>901131</v>
      </c>
      <c r="H1025" s="171"/>
      <c r="I1025" s="88">
        <f t="shared" si="82"/>
        <v>901131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94">
        <v>20</v>
      </c>
      <c r="C1026" s="109" t="s">
        <v>365</v>
      </c>
      <c r="D1026" s="276" t="s">
        <v>47</v>
      </c>
      <c r="E1026" s="277" t="s">
        <v>100</v>
      </c>
      <c r="F1026" s="278">
        <v>901131</v>
      </c>
      <c r="G1026" s="278">
        <v>901131</v>
      </c>
      <c r="H1026" s="171"/>
      <c r="I1026" s="88">
        <f t="shared" si="82"/>
        <v>901131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94">
        <v>21</v>
      </c>
      <c r="C1027" s="109" t="s">
        <v>366</v>
      </c>
      <c r="D1027" s="276" t="s">
        <v>47</v>
      </c>
      <c r="E1027" s="277" t="s">
        <v>100</v>
      </c>
      <c r="F1027" s="278">
        <v>928273</v>
      </c>
      <c r="G1027" s="278">
        <v>928273</v>
      </c>
      <c r="H1027" s="171"/>
      <c r="I1027" s="88">
        <f t="shared" si="82"/>
        <v>928273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94">
        <v>22</v>
      </c>
      <c r="C1028" s="109" t="s">
        <v>367</v>
      </c>
      <c r="D1028" s="276" t="s">
        <v>47</v>
      </c>
      <c r="E1028" s="277" t="s">
        <v>100</v>
      </c>
      <c r="F1028" s="278">
        <v>928273</v>
      </c>
      <c r="G1028" s="278">
        <v>928273</v>
      </c>
      <c r="H1028" s="171"/>
      <c r="I1028" s="88">
        <f t="shared" si="82"/>
        <v>928273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94">
        <v>23</v>
      </c>
      <c r="C1029" s="109" t="s">
        <v>368</v>
      </c>
      <c r="D1029" s="276" t="s">
        <v>47</v>
      </c>
      <c r="E1029" s="277" t="s">
        <v>100</v>
      </c>
      <c r="F1029" s="278">
        <v>1063986</v>
      </c>
      <c r="G1029" s="278">
        <v>1063986</v>
      </c>
      <c r="H1029" s="171"/>
      <c r="I1029" s="88">
        <f t="shared" si="82"/>
        <v>1063986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94">
        <v>24</v>
      </c>
      <c r="C1030" s="109" t="s">
        <v>369</v>
      </c>
      <c r="D1030" s="276" t="s">
        <v>47</v>
      </c>
      <c r="E1030" s="277" t="s">
        <v>100</v>
      </c>
      <c r="F1030" s="278">
        <v>1063986</v>
      </c>
      <c r="G1030" s="278">
        <v>1063986</v>
      </c>
      <c r="H1030" s="171"/>
      <c r="I1030" s="88">
        <f t="shared" si="82"/>
        <v>1063986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94">
        <v>25</v>
      </c>
      <c r="C1031" s="109" t="s">
        <v>370</v>
      </c>
      <c r="D1031" s="276" t="s">
        <v>47</v>
      </c>
      <c r="E1031" s="277" t="s">
        <v>100</v>
      </c>
      <c r="F1031" s="278">
        <v>1503365.2512190146</v>
      </c>
      <c r="G1031" s="278">
        <v>1503365.2512190146</v>
      </c>
      <c r="H1031" s="171"/>
      <c r="I1031" s="88">
        <f t="shared" si="82"/>
        <v>1503365.2512190146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94">
        <v>26</v>
      </c>
      <c r="C1032" s="109" t="s">
        <v>371</v>
      </c>
      <c r="D1032" s="276" t="s">
        <v>47</v>
      </c>
      <c r="E1032" s="277" t="s">
        <v>100</v>
      </c>
      <c r="F1032" s="278">
        <v>1503365.2512190146</v>
      </c>
      <c r="G1032" s="278">
        <v>1503365.2512190146</v>
      </c>
      <c r="H1032" s="171"/>
      <c r="I1032" s="88">
        <f t="shared" si="82"/>
        <v>1503365.2512190146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94"/>
      <c r="C1033" s="109"/>
      <c r="D1033" s="276" t="s">
        <v>48</v>
      </c>
      <c r="E1033" s="277"/>
      <c r="F1033" s="278"/>
      <c r="G1033" s="278"/>
      <c r="H1033" s="171"/>
      <c r="I1033" s="88">
        <f t="shared" si="82"/>
        <v>0</v>
      </c>
      <c r="J1033" s="163">
        <f t="shared" ref="J1033:J1096" si="83">IF(D1033="MDU-KD",1,0)</f>
        <v>0</v>
      </c>
      <c r="K1033" s="155">
        <f t="shared" ref="K1033:K1096" si="84">IF(D1033="HDW",1,0)</f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ref="N1033:N1096" si="85">IF(L1033=0,M1033,L1033)</f>
        <v>0</v>
      </c>
      <c r="O1033" s="155">
        <f t="shared" ref="O1033:O1096" si="86">IF(E1033=0,0,IF(LEFT(C1033,11)="Tiang Beton",1,0))</f>
        <v>0</v>
      </c>
      <c r="P1033" s="155">
        <f>IF(O1033=1,SUM($O$6:O1033),0)</f>
        <v>0</v>
      </c>
    </row>
    <row r="1034" spans="1:16" ht="15" customHeight="1">
      <c r="A1034" s="15"/>
      <c r="B1034" s="194" t="s">
        <v>1030</v>
      </c>
      <c r="C1034" s="109" t="s">
        <v>788</v>
      </c>
      <c r="D1034" s="276" t="s">
        <v>48</v>
      </c>
      <c r="E1034" s="277"/>
      <c r="F1034" s="278"/>
      <c r="G1034" s="278"/>
      <c r="H1034" s="171"/>
      <c r="I1034" s="88">
        <f t="shared" si="82"/>
        <v>0</v>
      </c>
      <c r="J1034" s="163">
        <f t="shared" si="83"/>
        <v>0</v>
      </c>
      <c r="K1034" s="155">
        <f t="shared" si="8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5"/>
        <v>0</v>
      </c>
      <c r="O1034" s="155">
        <f t="shared" si="86"/>
        <v>0</v>
      </c>
      <c r="P1034" s="155">
        <f>IF(O1034=1,SUM($O$6:O1034),0)</f>
        <v>0</v>
      </c>
    </row>
    <row r="1035" spans="1:16" ht="15" customHeight="1">
      <c r="A1035" s="15"/>
      <c r="B1035" s="194">
        <v>12</v>
      </c>
      <c r="C1035" s="109" t="s">
        <v>372</v>
      </c>
      <c r="D1035" s="276" t="s">
        <v>47</v>
      </c>
      <c r="E1035" s="277" t="s">
        <v>14</v>
      </c>
      <c r="F1035" s="278">
        <v>11600</v>
      </c>
      <c r="G1035" s="278">
        <v>13800</v>
      </c>
      <c r="H1035" s="171"/>
      <c r="I1035" s="88">
        <f t="shared" si="82"/>
        <v>13800</v>
      </c>
      <c r="J1035" s="163">
        <f t="shared" si="83"/>
        <v>0</v>
      </c>
      <c r="K1035" s="155">
        <f t="shared" si="8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5"/>
        <v>0</v>
      </c>
      <c r="O1035" s="155">
        <f t="shared" si="86"/>
        <v>0</v>
      </c>
      <c r="P1035" s="155">
        <f>IF(O1035=1,SUM($O$6:O1035),0)</f>
        <v>0</v>
      </c>
    </row>
    <row r="1036" spans="1:16" ht="15" customHeight="1">
      <c r="A1036" s="15"/>
      <c r="B1036" s="194">
        <v>13</v>
      </c>
      <c r="C1036" s="109" t="s">
        <v>373</v>
      </c>
      <c r="D1036" s="276" t="s">
        <v>47</v>
      </c>
      <c r="E1036" s="277" t="s">
        <v>14</v>
      </c>
      <c r="F1036" s="278">
        <v>10700</v>
      </c>
      <c r="G1036" s="278">
        <v>12700</v>
      </c>
      <c r="H1036" s="171"/>
      <c r="I1036" s="88">
        <f t="shared" si="82"/>
        <v>12700</v>
      </c>
      <c r="J1036" s="163">
        <f t="shared" si="83"/>
        <v>0</v>
      </c>
      <c r="K1036" s="155">
        <f t="shared" si="84"/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si="85"/>
        <v>0</v>
      </c>
      <c r="O1036" s="155">
        <f t="shared" si="86"/>
        <v>0</v>
      </c>
      <c r="P1036" s="155">
        <f>IF(O1036=1,SUM($O$6:O1036),0)</f>
        <v>0</v>
      </c>
    </row>
    <row r="1037" spans="1:16" ht="15" customHeight="1">
      <c r="A1037" s="15"/>
      <c r="B1037" s="194">
        <v>14</v>
      </c>
      <c r="C1037" s="109" t="s">
        <v>374</v>
      </c>
      <c r="D1037" s="276" t="s">
        <v>47</v>
      </c>
      <c r="E1037" s="277" t="s">
        <v>297</v>
      </c>
      <c r="F1037" s="278">
        <v>1318750</v>
      </c>
      <c r="G1037" s="278">
        <f>31400*50</f>
        <v>1570000</v>
      </c>
      <c r="H1037" s="171"/>
      <c r="I1037" s="88">
        <f t="shared" si="82"/>
        <v>1570000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94">
        <v>15</v>
      </c>
      <c r="C1038" s="109" t="s">
        <v>789</v>
      </c>
      <c r="D1038" s="276" t="s">
        <v>47</v>
      </c>
      <c r="E1038" s="277" t="s">
        <v>297</v>
      </c>
      <c r="F1038" s="278">
        <v>1055000</v>
      </c>
      <c r="G1038" s="278">
        <f>25100*50</f>
        <v>1255000</v>
      </c>
      <c r="H1038" s="171"/>
      <c r="I1038" s="88">
        <f t="shared" si="82"/>
        <v>1255000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94">
        <v>16</v>
      </c>
      <c r="C1039" s="109" t="s">
        <v>790</v>
      </c>
      <c r="D1039" s="276" t="s">
        <v>47</v>
      </c>
      <c r="E1039" s="277" t="s">
        <v>473</v>
      </c>
      <c r="F1039" s="278">
        <v>700</v>
      </c>
      <c r="G1039" s="278">
        <v>700</v>
      </c>
      <c r="H1039" s="171"/>
      <c r="I1039" s="88">
        <f t="shared" si="82"/>
        <v>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94">
        <v>17</v>
      </c>
      <c r="C1040" s="109" t="s">
        <v>791</v>
      </c>
      <c r="D1040" s="276" t="s">
        <v>47</v>
      </c>
      <c r="E1040" s="277" t="s">
        <v>473</v>
      </c>
      <c r="F1040" s="278">
        <v>1400</v>
      </c>
      <c r="G1040" s="278">
        <v>1700</v>
      </c>
      <c r="H1040" s="171"/>
      <c r="I1040" s="88">
        <f t="shared" si="82"/>
        <v>1700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94">
        <v>18</v>
      </c>
      <c r="C1041" s="109" t="s">
        <v>792</v>
      </c>
      <c r="D1041" s="276" t="s">
        <v>47</v>
      </c>
      <c r="E1041" s="277" t="s">
        <v>473</v>
      </c>
      <c r="F1041" s="278">
        <v>28300</v>
      </c>
      <c r="G1041" s="278">
        <v>33700</v>
      </c>
      <c r="H1041" s="171"/>
      <c r="I1041" s="88">
        <f t="shared" si="82"/>
        <v>33700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94">
        <v>19</v>
      </c>
      <c r="C1042" s="109" t="s">
        <v>793</v>
      </c>
      <c r="D1042" s="276" t="s">
        <v>47</v>
      </c>
      <c r="E1042" s="277" t="s">
        <v>473</v>
      </c>
      <c r="F1042" s="278">
        <v>16900</v>
      </c>
      <c r="G1042" s="278">
        <v>20100</v>
      </c>
      <c r="H1042" s="171"/>
      <c r="I1042" s="88">
        <f t="shared" si="82"/>
        <v>20100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94">
        <v>20</v>
      </c>
      <c r="C1043" s="109" t="s">
        <v>1093</v>
      </c>
      <c r="D1043" s="276" t="s">
        <v>47</v>
      </c>
      <c r="E1043" s="277" t="s">
        <v>473</v>
      </c>
      <c r="F1043" s="278">
        <v>4566.666666666667</v>
      </c>
      <c r="G1043" s="278">
        <v>4566.666666666667</v>
      </c>
      <c r="H1043" s="171"/>
      <c r="I1043" s="88">
        <f t="shared" si="82"/>
        <v>4566.666666666667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94">
        <v>21</v>
      </c>
      <c r="C1044" s="109" t="s">
        <v>1520</v>
      </c>
      <c r="D1044" s="276" t="s">
        <v>47</v>
      </c>
      <c r="E1044" s="277" t="s">
        <v>473</v>
      </c>
      <c r="F1044" s="282">
        <v>1100</v>
      </c>
      <c r="G1044" s="282">
        <v>1300</v>
      </c>
      <c r="H1044" s="171"/>
      <c r="I1044" s="88">
        <f t="shared" si="82"/>
        <v>1300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94">
        <v>22</v>
      </c>
      <c r="C1045" s="109" t="s">
        <v>1521</v>
      </c>
      <c r="D1045" s="276" t="s">
        <v>47</v>
      </c>
      <c r="E1045" s="277" t="s">
        <v>473</v>
      </c>
      <c r="F1045" s="282">
        <v>2200</v>
      </c>
      <c r="G1045" s="282">
        <v>2600</v>
      </c>
      <c r="H1045" s="171"/>
      <c r="I1045" s="88">
        <f t="shared" si="82"/>
        <v>2600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94">
        <v>23</v>
      </c>
      <c r="C1046" s="109" t="s">
        <v>1522</v>
      </c>
      <c r="D1046" s="276" t="s">
        <v>47</v>
      </c>
      <c r="E1046" s="277" t="s">
        <v>473</v>
      </c>
      <c r="F1046" s="282">
        <v>5300</v>
      </c>
      <c r="G1046" s="282">
        <v>6300</v>
      </c>
      <c r="H1046" s="171"/>
      <c r="I1046" s="88">
        <f t="shared" si="82"/>
        <v>6300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94">
        <v>24</v>
      </c>
      <c r="C1047" s="109" t="s">
        <v>1523</v>
      </c>
      <c r="D1047" s="276" t="s">
        <v>47</v>
      </c>
      <c r="E1047" s="277" t="s">
        <v>473</v>
      </c>
      <c r="F1047" s="282">
        <v>5800</v>
      </c>
      <c r="G1047" s="282">
        <v>6900</v>
      </c>
      <c r="H1047" s="171"/>
      <c r="I1047" s="88">
        <f t="shared" si="82"/>
        <v>6900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94">
        <v>25</v>
      </c>
      <c r="C1048" s="109" t="s">
        <v>1524</v>
      </c>
      <c r="D1048" s="276" t="s">
        <v>47</v>
      </c>
      <c r="E1048" s="277" t="s">
        <v>473</v>
      </c>
      <c r="F1048" s="282">
        <v>7200</v>
      </c>
      <c r="G1048" s="282">
        <v>8600</v>
      </c>
      <c r="H1048" s="171"/>
      <c r="I1048" s="88">
        <f t="shared" si="82"/>
        <v>8600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94">
        <v>26</v>
      </c>
      <c r="C1049" s="109" t="s">
        <v>794</v>
      </c>
      <c r="D1049" s="276" t="s">
        <v>47</v>
      </c>
      <c r="E1049" s="277" t="s">
        <v>795</v>
      </c>
      <c r="F1049" s="278">
        <v>162200</v>
      </c>
      <c r="G1049" s="278">
        <v>162200</v>
      </c>
      <c r="H1049" s="171"/>
      <c r="I1049" s="88">
        <f t="shared" si="82"/>
        <v>162200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94"/>
      <c r="C1050" s="109"/>
      <c r="D1050" s="276"/>
      <c r="E1050" s="277"/>
      <c r="F1050" s="278"/>
      <c r="G1050" s="278"/>
      <c r="H1050" s="171"/>
      <c r="I1050" s="88">
        <f t="shared" si="82"/>
        <v>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94" t="s">
        <v>1030</v>
      </c>
      <c r="C1051" s="109" t="s">
        <v>796</v>
      </c>
      <c r="D1051" s="276" t="s">
        <v>48</v>
      </c>
      <c r="E1051" s="277"/>
      <c r="F1051" s="278"/>
      <c r="G1051" s="278"/>
      <c r="H1051" s="171"/>
      <c r="I1051" s="88">
        <f t="shared" si="82"/>
        <v>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94">
        <v>1</v>
      </c>
      <c r="C1052" s="109" t="s">
        <v>375</v>
      </c>
      <c r="D1052" s="276" t="s">
        <v>47</v>
      </c>
      <c r="E1052" s="277" t="s">
        <v>14</v>
      </c>
      <c r="F1052" s="278">
        <v>25000</v>
      </c>
      <c r="G1052" s="278">
        <v>25000</v>
      </c>
      <c r="H1052" s="171"/>
      <c r="I1052" s="88">
        <f t="shared" si="82"/>
        <v>25000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94">
        <v>2</v>
      </c>
      <c r="C1053" s="109" t="s">
        <v>376</v>
      </c>
      <c r="D1053" s="276" t="s">
        <v>47</v>
      </c>
      <c r="E1053" s="277" t="s">
        <v>14</v>
      </c>
      <c r="F1053" s="278">
        <v>60300</v>
      </c>
      <c r="G1053" s="278">
        <v>60300</v>
      </c>
      <c r="H1053" s="171"/>
      <c r="I1053" s="88">
        <f t="shared" si="82"/>
        <v>60300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94">
        <v>3</v>
      </c>
      <c r="C1054" s="109" t="s">
        <v>797</v>
      </c>
      <c r="D1054" s="276" t="s">
        <v>47</v>
      </c>
      <c r="E1054" s="277" t="s">
        <v>14</v>
      </c>
      <c r="F1054" s="278">
        <v>54400</v>
      </c>
      <c r="G1054" s="278">
        <v>54400</v>
      </c>
      <c r="H1054" s="171"/>
      <c r="I1054" s="88">
        <f t="shared" si="82"/>
        <v>54400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94">
        <v>4</v>
      </c>
      <c r="C1055" s="109" t="s">
        <v>798</v>
      </c>
      <c r="D1055" s="276" t="s">
        <v>47</v>
      </c>
      <c r="E1055" s="277" t="s">
        <v>14</v>
      </c>
      <c r="F1055" s="278">
        <v>106400</v>
      </c>
      <c r="G1055" s="278">
        <v>106400</v>
      </c>
      <c r="H1055" s="171"/>
      <c r="I1055" s="88">
        <f t="shared" si="82"/>
        <v>106400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94">
        <v>5</v>
      </c>
      <c r="C1056" s="109" t="s">
        <v>799</v>
      </c>
      <c r="D1056" s="276" t="s">
        <v>47</v>
      </c>
      <c r="E1056" s="277" t="s">
        <v>14</v>
      </c>
      <c r="F1056" s="278">
        <v>798700</v>
      </c>
      <c r="G1056" s="278">
        <v>798700</v>
      </c>
      <c r="H1056" s="171"/>
      <c r="I1056" s="88">
        <f t="shared" si="82"/>
        <v>798700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94">
        <v>6</v>
      </c>
      <c r="C1057" s="109" t="s">
        <v>1166</v>
      </c>
      <c r="D1057" s="276" t="s">
        <v>47</v>
      </c>
      <c r="E1057" s="277" t="s">
        <v>14</v>
      </c>
      <c r="F1057" s="278">
        <v>1641700</v>
      </c>
      <c r="G1057" s="278">
        <v>1641700</v>
      </c>
      <c r="H1057" s="171"/>
      <c r="I1057" s="88">
        <f t="shared" ref="I1057:I1120" si="87">IF($I$5=$G$4,G1057,(IF($I$5=$F$4,F1057,0)))</f>
        <v>1641700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94">
        <v>7</v>
      </c>
      <c r="C1058" s="109" t="s">
        <v>1525</v>
      </c>
      <c r="D1058" s="276" t="s">
        <v>47</v>
      </c>
      <c r="E1058" s="277" t="s">
        <v>14</v>
      </c>
      <c r="F1058" s="278">
        <v>39800</v>
      </c>
      <c r="G1058" s="278">
        <v>39800</v>
      </c>
      <c r="H1058" s="171"/>
      <c r="I1058" s="88">
        <f t="shared" si="87"/>
        <v>39800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94">
        <v>8</v>
      </c>
      <c r="C1059" s="109" t="s">
        <v>1602</v>
      </c>
      <c r="D1059" s="276" t="s">
        <v>47</v>
      </c>
      <c r="E1059" s="277" t="s">
        <v>14</v>
      </c>
      <c r="F1059" s="278">
        <v>78008</v>
      </c>
      <c r="G1059" s="278">
        <v>78000</v>
      </c>
      <c r="H1059" s="171"/>
      <c r="I1059" s="88">
        <f t="shared" si="87"/>
        <v>78000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94"/>
      <c r="C1060" s="109"/>
      <c r="D1060" s="276" t="s">
        <v>48</v>
      </c>
      <c r="E1060" s="277"/>
      <c r="F1060" s="278"/>
      <c r="G1060" s="278"/>
      <c r="H1060" s="171"/>
      <c r="I1060" s="88">
        <f t="shared" si="87"/>
        <v>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94" t="s">
        <v>22</v>
      </c>
      <c r="C1061" s="109" t="s">
        <v>801</v>
      </c>
      <c r="D1061" s="276" t="s">
        <v>48</v>
      </c>
      <c r="E1061" s="277"/>
      <c r="F1061" s="278"/>
      <c r="G1061" s="278"/>
      <c r="H1061" s="171"/>
      <c r="I1061" s="88">
        <f t="shared" si="87"/>
        <v>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94" t="s">
        <v>1030</v>
      </c>
      <c r="C1062" s="109" t="s">
        <v>617</v>
      </c>
      <c r="D1062" s="276" t="s">
        <v>48</v>
      </c>
      <c r="E1062" s="277"/>
      <c r="F1062" s="278"/>
      <c r="G1062" s="278"/>
      <c r="H1062" s="171"/>
      <c r="I1062" s="88">
        <f t="shared" si="87"/>
        <v>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74">
        <v>1</v>
      </c>
      <c r="C1063" s="109" t="s">
        <v>802</v>
      </c>
      <c r="D1063" s="276" t="s">
        <v>47</v>
      </c>
      <c r="E1063" s="277" t="s">
        <v>14</v>
      </c>
      <c r="F1063" s="278">
        <v>11880</v>
      </c>
      <c r="G1063" s="278">
        <v>11880</v>
      </c>
      <c r="H1063" s="171"/>
      <c r="I1063" s="88">
        <f t="shared" si="87"/>
        <v>11880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74">
        <v>2</v>
      </c>
      <c r="C1064" s="109" t="s">
        <v>803</v>
      </c>
      <c r="D1064" s="276" t="s">
        <v>47</v>
      </c>
      <c r="E1064" s="277" t="s">
        <v>14</v>
      </c>
      <c r="F1064" s="278">
        <v>12300</v>
      </c>
      <c r="G1064" s="278">
        <v>12300</v>
      </c>
      <c r="H1064" s="171"/>
      <c r="I1064" s="88">
        <f t="shared" si="87"/>
        <v>12300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74">
        <v>3</v>
      </c>
      <c r="C1065" s="109" t="s">
        <v>804</v>
      </c>
      <c r="D1065" s="276" t="s">
        <v>47</v>
      </c>
      <c r="E1065" s="277" t="s">
        <v>14</v>
      </c>
      <c r="F1065" s="278">
        <v>16500</v>
      </c>
      <c r="G1065" s="278">
        <v>16500</v>
      </c>
      <c r="H1065" s="171"/>
      <c r="I1065" s="88">
        <f t="shared" si="87"/>
        <v>16500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4</v>
      </c>
      <c r="C1066" s="109" t="s">
        <v>805</v>
      </c>
      <c r="D1066" s="276" t="s">
        <v>47</v>
      </c>
      <c r="E1066" s="277" t="s">
        <v>14</v>
      </c>
      <c r="F1066" s="278">
        <v>8940</v>
      </c>
      <c r="G1066" s="278">
        <v>8940</v>
      </c>
      <c r="H1066" s="171"/>
      <c r="I1066" s="88">
        <f t="shared" si="87"/>
        <v>8940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5</v>
      </c>
      <c r="C1067" s="109" t="s">
        <v>806</v>
      </c>
      <c r="D1067" s="276" t="s">
        <v>47</v>
      </c>
      <c r="E1067" s="277" t="s">
        <v>14</v>
      </c>
      <c r="F1067" s="278">
        <v>15060</v>
      </c>
      <c r="G1067" s="278">
        <v>15060</v>
      </c>
      <c r="H1067" s="171"/>
      <c r="I1067" s="88">
        <f t="shared" si="87"/>
        <v>15060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6</v>
      </c>
      <c r="C1068" s="109" t="s">
        <v>807</v>
      </c>
      <c r="D1068" s="276" t="s">
        <v>47</v>
      </c>
      <c r="E1068" s="277" t="s">
        <v>14</v>
      </c>
      <c r="F1068" s="278">
        <v>17820</v>
      </c>
      <c r="G1068" s="278">
        <v>17820</v>
      </c>
      <c r="H1068" s="171"/>
      <c r="I1068" s="88">
        <f t="shared" si="87"/>
        <v>17820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7</v>
      </c>
      <c r="C1069" s="109" t="s">
        <v>808</v>
      </c>
      <c r="D1069" s="276" t="s">
        <v>47</v>
      </c>
      <c r="E1069" s="277" t="s">
        <v>14</v>
      </c>
      <c r="F1069" s="278">
        <v>15060</v>
      </c>
      <c r="G1069" s="278">
        <v>15060</v>
      </c>
      <c r="H1069" s="171"/>
      <c r="I1069" s="88">
        <f t="shared" si="87"/>
        <v>15060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8</v>
      </c>
      <c r="C1070" s="109" t="s">
        <v>809</v>
      </c>
      <c r="D1070" s="276" t="s">
        <v>47</v>
      </c>
      <c r="E1070" s="277" t="s">
        <v>14</v>
      </c>
      <c r="F1070" s="278">
        <v>22560</v>
      </c>
      <c r="G1070" s="278">
        <v>22560</v>
      </c>
      <c r="H1070" s="171"/>
      <c r="I1070" s="88">
        <f t="shared" si="87"/>
        <v>22560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9</v>
      </c>
      <c r="C1071" s="109" t="s">
        <v>810</v>
      </c>
      <c r="D1071" s="276" t="s">
        <v>47</v>
      </c>
      <c r="E1071" s="277" t="s">
        <v>14</v>
      </c>
      <c r="F1071" s="278">
        <v>15060</v>
      </c>
      <c r="G1071" s="278">
        <v>15060</v>
      </c>
      <c r="H1071" s="171"/>
      <c r="I1071" s="88">
        <f t="shared" si="87"/>
        <v>15060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10</v>
      </c>
      <c r="C1072" s="109" t="s">
        <v>811</v>
      </c>
      <c r="D1072" s="276" t="s">
        <v>47</v>
      </c>
      <c r="E1072" s="277" t="s">
        <v>14</v>
      </c>
      <c r="F1072" s="278">
        <v>23880</v>
      </c>
      <c r="G1072" s="278">
        <v>23880</v>
      </c>
      <c r="H1072" s="171"/>
      <c r="I1072" s="88">
        <f t="shared" si="87"/>
        <v>23880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11</v>
      </c>
      <c r="C1073" s="109" t="s">
        <v>812</v>
      </c>
      <c r="D1073" s="276" t="s">
        <v>47</v>
      </c>
      <c r="E1073" s="277" t="s">
        <v>14</v>
      </c>
      <c r="F1073" s="278">
        <v>13320</v>
      </c>
      <c r="G1073" s="278">
        <v>13320</v>
      </c>
      <c r="H1073" s="171"/>
      <c r="I1073" s="88">
        <f t="shared" si="87"/>
        <v>13320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12</v>
      </c>
      <c r="C1074" s="109" t="s">
        <v>813</v>
      </c>
      <c r="D1074" s="276" t="s">
        <v>47</v>
      </c>
      <c r="E1074" s="277" t="s">
        <v>14</v>
      </c>
      <c r="F1074" s="278">
        <v>18180</v>
      </c>
      <c r="G1074" s="278">
        <v>18180</v>
      </c>
      <c r="H1074" s="171"/>
      <c r="I1074" s="88">
        <f t="shared" si="87"/>
        <v>18180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13</v>
      </c>
      <c r="C1075" s="109" t="s">
        <v>814</v>
      </c>
      <c r="D1075" s="276" t="s">
        <v>47</v>
      </c>
      <c r="E1075" s="277" t="s">
        <v>14</v>
      </c>
      <c r="F1075" s="278">
        <v>13920</v>
      </c>
      <c r="G1075" s="278">
        <v>13920</v>
      </c>
      <c r="H1075" s="171"/>
      <c r="I1075" s="88">
        <f t="shared" si="87"/>
        <v>13920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14</v>
      </c>
      <c r="C1076" s="109" t="s">
        <v>815</v>
      </c>
      <c r="D1076" s="276" t="s">
        <v>47</v>
      </c>
      <c r="E1076" s="277" t="s">
        <v>14</v>
      </c>
      <c r="F1076" s="278">
        <v>10320</v>
      </c>
      <c r="G1076" s="278">
        <v>10320</v>
      </c>
      <c r="H1076" s="171"/>
      <c r="I1076" s="88">
        <f t="shared" si="87"/>
        <v>10320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15</v>
      </c>
      <c r="C1077" s="109" t="s">
        <v>816</v>
      </c>
      <c r="D1077" s="276" t="s">
        <v>47</v>
      </c>
      <c r="E1077" s="277" t="s">
        <v>14</v>
      </c>
      <c r="F1077" s="278">
        <v>11880</v>
      </c>
      <c r="G1077" s="278">
        <v>11880</v>
      </c>
      <c r="H1077" s="171"/>
      <c r="I1077" s="88">
        <f t="shared" si="87"/>
        <v>11880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16</v>
      </c>
      <c r="C1078" s="109" t="s">
        <v>817</v>
      </c>
      <c r="D1078" s="276" t="s">
        <v>47</v>
      </c>
      <c r="E1078" s="277" t="s">
        <v>14</v>
      </c>
      <c r="F1078" s="278">
        <v>11880</v>
      </c>
      <c r="G1078" s="278">
        <v>11880</v>
      </c>
      <c r="H1078" s="171"/>
      <c r="I1078" s="88">
        <f t="shared" si="87"/>
        <v>11880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17</v>
      </c>
      <c r="C1079" s="109" t="s">
        <v>818</v>
      </c>
      <c r="D1079" s="276" t="s">
        <v>47</v>
      </c>
      <c r="E1079" s="277" t="s">
        <v>14</v>
      </c>
      <c r="F1079" s="278">
        <v>12300</v>
      </c>
      <c r="G1079" s="278">
        <v>12300</v>
      </c>
      <c r="H1079" s="171"/>
      <c r="I1079" s="88">
        <f t="shared" si="87"/>
        <v>12300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18</v>
      </c>
      <c r="C1080" s="109" t="s">
        <v>819</v>
      </c>
      <c r="D1080" s="276" t="s">
        <v>47</v>
      </c>
      <c r="E1080" s="277" t="s">
        <v>14</v>
      </c>
      <c r="F1080" s="278">
        <v>12300</v>
      </c>
      <c r="G1080" s="278">
        <v>12300</v>
      </c>
      <c r="H1080" s="171"/>
      <c r="I1080" s="88">
        <f t="shared" si="87"/>
        <v>12300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19</v>
      </c>
      <c r="C1081" s="109" t="s">
        <v>820</v>
      </c>
      <c r="D1081" s="276" t="s">
        <v>47</v>
      </c>
      <c r="E1081" s="277" t="s">
        <v>14</v>
      </c>
      <c r="F1081" s="278">
        <v>16500</v>
      </c>
      <c r="G1081" s="278">
        <v>16500</v>
      </c>
      <c r="H1081" s="171"/>
      <c r="I1081" s="88">
        <f t="shared" si="87"/>
        <v>16500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20</v>
      </c>
      <c r="C1082" s="109" t="s">
        <v>821</v>
      </c>
      <c r="D1082" s="276" t="s">
        <v>47</v>
      </c>
      <c r="E1082" s="277" t="s">
        <v>14</v>
      </c>
      <c r="F1082" s="278">
        <v>16500</v>
      </c>
      <c r="G1082" s="278">
        <v>16500</v>
      </c>
      <c r="H1082" s="171"/>
      <c r="I1082" s="88">
        <f t="shared" si="87"/>
        <v>16500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21</v>
      </c>
      <c r="C1083" s="109" t="s">
        <v>822</v>
      </c>
      <c r="D1083" s="276" t="s">
        <v>47</v>
      </c>
      <c r="E1083" s="277" t="s">
        <v>14</v>
      </c>
      <c r="F1083" s="278">
        <v>13260</v>
      </c>
      <c r="G1083" s="278">
        <v>13260</v>
      </c>
      <c r="H1083" s="171"/>
      <c r="I1083" s="88">
        <f t="shared" si="87"/>
        <v>13260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94"/>
      <c r="C1084" s="109" t="s">
        <v>48</v>
      </c>
      <c r="D1084" s="276" t="s">
        <v>48</v>
      </c>
      <c r="E1084" s="277"/>
      <c r="F1084" s="278">
        <v>0</v>
      </c>
      <c r="G1084" s="278">
        <v>0</v>
      </c>
      <c r="H1084" s="171"/>
      <c r="I1084" s="88">
        <f t="shared" si="87"/>
        <v>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94" t="s">
        <v>1030</v>
      </c>
      <c r="C1085" s="109" t="s">
        <v>639</v>
      </c>
      <c r="D1085" s="276" t="s">
        <v>48</v>
      </c>
      <c r="E1085" s="277"/>
      <c r="F1085" s="278">
        <v>0</v>
      </c>
      <c r="G1085" s="278">
        <v>0</v>
      </c>
      <c r="H1085" s="171"/>
      <c r="I1085" s="88">
        <f t="shared" si="87"/>
        <v>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1</v>
      </c>
      <c r="C1086" s="109" t="s">
        <v>823</v>
      </c>
      <c r="D1086" s="276" t="s">
        <v>47</v>
      </c>
      <c r="E1086" s="277" t="s">
        <v>14</v>
      </c>
      <c r="F1086" s="278">
        <v>31920</v>
      </c>
      <c r="G1086" s="278">
        <v>31920</v>
      </c>
      <c r="H1086" s="171"/>
      <c r="I1086" s="88">
        <f t="shared" si="87"/>
        <v>31920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74">
        <v>2</v>
      </c>
      <c r="C1087" s="109" t="s">
        <v>824</v>
      </c>
      <c r="D1087" s="276" t="s">
        <v>47</v>
      </c>
      <c r="E1087" s="277" t="s">
        <v>14</v>
      </c>
      <c r="F1087" s="278">
        <v>31920</v>
      </c>
      <c r="G1087" s="278">
        <v>31920</v>
      </c>
      <c r="H1087" s="171"/>
      <c r="I1087" s="88">
        <f t="shared" si="87"/>
        <v>31920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74">
        <v>3</v>
      </c>
      <c r="C1088" s="109" t="s">
        <v>825</v>
      </c>
      <c r="D1088" s="276" t="s">
        <v>47</v>
      </c>
      <c r="E1088" s="277" t="s">
        <v>14</v>
      </c>
      <c r="F1088" s="278">
        <v>31920</v>
      </c>
      <c r="G1088" s="278">
        <v>31920</v>
      </c>
      <c r="H1088" s="171"/>
      <c r="I1088" s="88">
        <f t="shared" si="87"/>
        <v>31920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4</v>
      </c>
      <c r="C1089" s="109" t="s">
        <v>826</v>
      </c>
      <c r="D1089" s="276" t="s">
        <v>47</v>
      </c>
      <c r="E1089" s="277" t="s">
        <v>14</v>
      </c>
      <c r="F1089" s="278">
        <v>48060</v>
      </c>
      <c r="G1089" s="278">
        <v>48060</v>
      </c>
      <c r="H1089" s="171"/>
      <c r="I1089" s="88">
        <f t="shared" si="87"/>
        <v>48060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5</v>
      </c>
      <c r="C1090" s="109" t="s">
        <v>827</v>
      </c>
      <c r="D1090" s="276" t="s">
        <v>47</v>
      </c>
      <c r="E1090" s="277" t="s">
        <v>14</v>
      </c>
      <c r="F1090" s="278">
        <v>16200</v>
      </c>
      <c r="G1090" s="278">
        <v>16200</v>
      </c>
      <c r="H1090" s="171"/>
      <c r="I1090" s="88">
        <f t="shared" si="87"/>
        <v>16200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7</v>
      </c>
      <c r="C1091" s="109" t="s">
        <v>828</v>
      </c>
      <c r="D1091" s="276" t="s">
        <v>47</v>
      </c>
      <c r="E1091" s="277" t="s">
        <v>14</v>
      </c>
      <c r="F1091" s="278">
        <v>48060</v>
      </c>
      <c r="G1091" s="278">
        <v>48060</v>
      </c>
      <c r="H1091" s="171"/>
      <c r="I1091" s="88">
        <f t="shared" si="87"/>
        <v>48060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8</v>
      </c>
      <c r="C1092" s="109" t="s">
        <v>829</v>
      </c>
      <c r="D1092" s="276" t="s">
        <v>47</v>
      </c>
      <c r="E1092" s="277" t="s">
        <v>14</v>
      </c>
      <c r="F1092" s="278">
        <v>50400</v>
      </c>
      <c r="G1092" s="278">
        <v>50400</v>
      </c>
      <c r="H1092" s="171"/>
      <c r="I1092" s="88">
        <f t="shared" si="87"/>
        <v>50400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9</v>
      </c>
      <c r="C1093" s="109" t="s">
        <v>830</v>
      </c>
      <c r="D1093" s="276" t="s">
        <v>47</v>
      </c>
      <c r="E1093" s="277" t="s">
        <v>14</v>
      </c>
      <c r="F1093" s="278">
        <v>26400</v>
      </c>
      <c r="G1093" s="278">
        <v>26400</v>
      </c>
      <c r="H1093" s="171"/>
      <c r="I1093" s="88">
        <f t="shared" si="87"/>
        <v>26400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10</v>
      </c>
      <c r="C1094" s="109" t="s">
        <v>831</v>
      </c>
      <c r="D1094" s="276" t="s">
        <v>47</v>
      </c>
      <c r="E1094" s="277" t="s">
        <v>14</v>
      </c>
      <c r="F1094" s="278">
        <v>42180</v>
      </c>
      <c r="G1094" s="278">
        <v>42180</v>
      </c>
      <c r="H1094" s="171"/>
      <c r="I1094" s="88">
        <f t="shared" si="87"/>
        <v>42180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11</v>
      </c>
      <c r="C1095" s="109" t="s">
        <v>832</v>
      </c>
      <c r="D1095" s="276" t="s">
        <v>47</v>
      </c>
      <c r="E1095" s="277" t="s">
        <v>14</v>
      </c>
      <c r="F1095" s="278">
        <v>42180</v>
      </c>
      <c r="G1095" s="278">
        <v>42180</v>
      </c>
      <c r="H1095" s="171"/>
      <c r="I1095" s="88">
        <f t="shared" si="87"/>
        <v>42180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12</v>
      </c>
      <c r="C1096" s="109" t="s">
        <v>833</v>
      </c>
      <c r="D1096" s="276" t="s">
        <v>47</v>
      </c>
      <c r="E1096" s="277" t="s">
        <v>14</v>
      </c>
      <c r="F1096" s="278">
        <v>27120</v>
      </c>
      <c r="G1096" s="278">
        <v>27120</v>
      </c>
      <c r="H1096" s="171"/>
      <c r="I1096" s="88">
        <f t="shared" si="87"/>
        <v>27120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13</v>
      </c>
      <c r="C1097" s="109" t="s">
        <v>834</v>
      </c>
      <c r="D1097" s="276" t="s">
        <v>47</v>
      </c>
      <c r="E1097" s="277" t="s">
        <v>14</v>
      </c>
      <c r="F1097" s="278">
        <v>46800</v>
      </c>
      <c r="G1097" s="278">
        <v>46800</v>
      </c>
      <c r="H1097" s="171"/>
      <c r="I1097" s="88">
        <f t="shared" si="87"/>
        <v>46800</v>
      </c>
      <c r="J1097" s="163">
        <f t="shared" ref="J1097:J1160" si="88">IF(D1097="MDU-KD",1,0)</f>
        <v>0</v>
      </c>
      <c r="K1097" s="155">
        <f t="shared" ref="K1097:K1160" si="89">IF(D1097="HDW",1,0)</f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ref="N1097:N1160" si="90">IF(L1097=0,M1097,L1097)</f>
        <v>0</v>
      </c>
      <c r="O1097" s="155">
        <f t="shared" ref="O1097:O1160" si="91">IF(E1097=0,0,IF(LEFT(C1097,11)="Tiang Beton",1,0))</f>
        <v>0</v>
      </c>
      <c r="P1097" s="155">
        <f>IF(O1097=1,SUM($O$6:O1097),0)</f>
        <v>0</v>
      </c>
    </row>
    <row r="1098" spans="1:16" ht="15" customHeight="1">
      <c r="A1098" s="15"/>
      <c r="B1098" s="174">
        <v>14</v>
      </c>
      <c r="C1098" s="109" t="s">
        <v>835</v>
      </c>
      <c r="D1098" s="276" t="s">
        <v>47</v>
      </c>
      <c r="E1098" s="277" t="s">
        <v>14</v>
      </c>
      <c r="F1098" s="278">
        <v>46800</v>
      </c>
      <c r="G1098" s="278">
        <v>46800</v>
      </c>
      <c r="H1098" s="171"/>
      <c r="I1098" s="88">
        <f t="shared" si="87"/>
        <v>46800</v>
      </c>
      <c r="J1098" s="163">
        <f t="shared" si="88"/>
        <v>0</v>
      </c>
      <c r="K1098" s="155">
        <f t="shared" si="8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90"/>
        <v>0</v>
      </c>
      <c r="O1098" s="155">
        <f t="shared" si="91"/>
        <v>0</v>
      </c>
      <c r="P1098" s="155">
        <f>IF(O1098=1,SUM($O$6:O1098),0)</f>
        <v>0</v>
      </c>
    </row>
    <row r="1099" spans="1:16" ht="15" customHeight="1">
      <c r="A1099" s="15"/>
      <c r="B1099" s="174">
        <v>15</v>
      </c>
      <c r="C1099" s="109" t="s">
        <v>836</v>
      </c>
      <c r="D1099" s="276" t="s">
        <v>47</v>
      </c>
      <c r="E1099" s="277" t="s">
        <v>14</v>
      </c>
      <c r="F1099" s="278">
        <v>45240</v>
      </c>
      <c r="G1099" s="278">
        <v>45240</v>
      </c>
      <c r="H1099" s="171"/>
      <c r="I1099" s="88">
        <f t="shared" si="87"/>
        <v>45240</v>
      </c>
      <c r="J1099" s="163">
        <f t="shared" si="88"/>
        <v>0</v>
      </c>
      <c r="K1099" s="155">
        <f t="shared" si="8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90"/>
        <v>0</v>
      </c>
      <c r="O1099" s="155">
        <f t="shared" si="91"/>
        <v>0</v>
      </c>
      <c r="P1099" s="155">
        <f>IF(O1099=1,SUM($O$6:O1099),0)</f>
        <v>0</v>
      </c>
    </row>
    <row r="1100" spans="1:16" ht="15" customHeight="1">
      <c r="A1100" s="15"/>
      <c r="B1100" s="174">
        <v>16</v>
      </c>
      <c r="C1100" s="109" t="s">
        <v>837</v>
      </c>
      <c r="D1100" s="276" t="s">
        <v>47</v>
      </c>
      <c r="E1100" s="277" t="s">
        <v>14</v>
      </c>
      <c r="F1100" s="278">
        <v>22740</v>
      </c>
      <c r="G1100" s="278">
        <v>22740</v>
      </c>
      <c r="H1100" s="171"/>
      <c r="I1100" s="88">
        <f t="shared" si="87"/>
        <v>22740</v>
      </c>
      <c r="J1100" s="163">
        <f t="shared" si="88"/>
        <v>0</v>
      </c>
      <c r="K1100" s="155">
        <f t="shared" si="89"/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si="90"/>
        <v>0</v>
      </c>
      <c r="O1100" s="155">
        <f t="shared" si="91"/>
        <v>0</v>
      </c>
      <c r="P1100" s="155">
        <f>IF(O1100=1,SUM($O$6:O1100),0)</f>
        <v>0</v>
      </c>
    </row>
    <row r="1101" spans="1:16" ht="15" customHeight="1">
      <c r="A1101" s="15"/>
      <c r="B1101" s="174">
        <v>17</v>
      </c>
      <c r="C1101" s="109" t="s">
        <v>838</v>
      </c>
      <c r="D1101" s="276" t="s">
        <v>47</v>
      </c>
      <c r="E1101" s="277" t="s">
        <v>14</v>
      </c>
      <c r="F1101" s="278">
        <v>22740</v>
      </c>
      <c r="G1101" s="278">
        <v>22740</v>
      </c>
      <c r="H1101" s="171"/>
      <c r="I1101" s="88">
        <f t="shared" si="87"/>
        <v>22740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18</v>
      </c>
      <c r="C1102" s="109" t="s">
        <v>839</v>
      </c>
      <c r="D1102" s="276" t="s">
        <v>47</v>
      </c>
      <c r="E1102" s="277" t="s">
        <v>14</v>
      </c>
      <c r="F1102" s="278">
        <v>24420</v>
      </c>
      <c r="G1102" s="278">
        <v>24420</v>
      </c>
      <c r="H1102" s="171"/>
      <c r="I1102" s="88">
        <f t="shared" si="87"/>
        <v>24420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19</v>
      </c>
      <c r="C1103" s="109" t="s">
        <v>840</v>
      </c>
      <c r="D1103" s="276" t="s">
        <v>47</v>
      </c>
      <c r="E1103" s="277" t="s">
        <v>14</v>
      </c>
      <c r="F1103" s="278">
        <v>24420</v>
      </c>
      <c r="G1103" s="278">
        <v>24420</v>
      </c>
      <c r="H1103" s="171"/>
      <c r="I1103" s="88">
        <f t="shared" si="87"/>
        <v>24420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20</v>
      </c>
      <c r="C1104" s="109" t="s">
        <v>841</v>
      </c>
      <c r="D1104" s="276" t="s">
        <v>47</v>
      </c>
      <c r="E1104" s="277" t="s">
        <v>14</v>
      </c>
      <c r="F1104" s="278">
        <v>24420</v>
      </c>
      <c r="G1104" s="278">
        <v>24420</v>
      </c>
      <c r="H1104" s="171"/>
      <c r="I1104" s="88">
        <f t="shared" si="87"/>
        <v>24420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21</v>
      </c>
      <c r="C1105" s="109" t="s">
        <v>842</v>
      </c>
      <c r="D1105" s="276" t="s">
        <v>47</v>
      </c>
      <c r="E1105" s="277" t="s">
        <v>14</v>
      </c>
      <c r="F1105" s="278">
        <v>24420</v>
      </c>
      <c r="G1105" s="278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22</v>
      </c>
      <c r="C1106" s="109" t="s">
        <v>843</v>
      </c>
      <c r="D1106" s="276" t="s">
        <v>47</v>
      </c>
      <c r="E1106" s="277" t="s">
        <v>14</v>
      </c>
      <c r="F1106" s="278">
        <v>21720</v>
      </c>
      <c r="G1106" s="278">
        <v>21720</v>
      </c>
      <c r="H1106" s="171"/>
      <c r="I1106" s="88">
        <f t="shared" si="87"/>
        <v>21720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23</v>
      </c>
      <c r="C1107" s="109" t="s">
        <v>844</v>
      </c>
      <c r="D1107" s="276" t="s">
        <v>47</v>
      </c>
      <c r="E1107" s="277" t="s">
        <v>14</v>
      </c>
      <c r="F1107" s="278">
        <v>20100</v>
      </c>
      <c r="G1107" s="278">
        <v>20100</v>
      </c>
      <c r="H1107" s="171"/>
      <c r="I1107" s="88">
        <f t="shared" si="87"/>
        <v>20100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24</v>
      </c>
      <c r="C1108" s="109" t="s">
        <v>845</v>
      </c>
      <c r="D1108" s="276" t="s">
        <v>47</v>
      </c>
      <c r="E1108" s="277" t="s">
        <v>14</v>
      </c>
      <c r="F1108" s="278">
        <v>20100</v>
      </c>
      <c r="G1108" s="278">
        <v>20100</v>
      </c>
      <c r="H1108" s="171"/>
      <c r="I1108" s="88">
        <f t="shared" si="87"/>
        <v>20100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25</v>
      </c>
      <c r="C1109" s="109" t="s">
        <v>846</v>
      </c>
      <c r="D1109" s="276" t="s">
        <v>47</v>
      </c>
      <c r="E1109" s="277" t="s">
        <v>14</v>
      </c>
      <c r="F1109" s="278">
        <v>20100</v>
      </c>
      <c r="G1109" s="278">
        <v>20100</v>
      </c>
      <c r="H1109" s="171"/>
      <c r="I1109" s="88">
        <f t="shared" si="87"/>
        <v>20100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26</v>
      </c>
      <c r="C1110" s="109" t="s">
        <v>847</v>
      </c>
      <c r="D1110" s="276" t="s">
        <v>47</v>
      </c>
      <c r="E1110" s="277" t="s">
        <v>14</v>
      </c>
      <c r="F1110" s="278">
        <v>20100</v>
      </c>
      <c r="G1110" s="278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27</v>
      </c>
      <c r="C1111" s="109" t="s">
        <v>848</v>
      </c>
      <c r="D1111" s="276" t="s">
        <v>47</v>
      </c>
      <c r="E1111" s="277" t="s">
        <v>14</v>
      </c>
      <c r="F1111" s="278">
        <v>42240</v>
      </c>
      <c r="G1111" s="278">
        <v>42240</v>
      </c>
      <c r="H1111" s="171"/>
      <c r="I1111" s="88">
        <f t="shared" si="87"/>
        <v>42240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28</v>
      </c>
      <c r="C1112" s="109" t="s">
        <v>849</v>
      </c>
      <c r="D1112" s="276" t="s">
        <v>47</v>
      </c>
      <c r="E1112" s="277" t="s">
        <v>14</v>
      </c>
      <c r="F1112" s="278">
        <v>42240</v>
      </c>
      <c r="G1112" s="278">
        <v>42240</v>
      </c>
      <c r="H1112" s="171"/>
      <c r="I1112" s="88">
        <f t="shared" si="87"/>
        <v>42240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29</v>
      </c>
      <c r="C1113" s="109" t="s">
        <v>850</v>
      </c>
      <c r="D1113" s="276" t="s">
        <v>47</v>
      </c>
      <c r="E1113" s="277" t="s">
        <v>14</v>
      </c>
      <c r="F1113" s="278">
        <v>40260</v>
      </c>
      <c r="G1113" s="278">
        <v>40260</v>
      </c>
      <c r="H1113" s="171"/>
      <c r="I1113" s="88">
        <f t="shared" si="87"/>
        <v>40260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30</v>
      </c>
      <c r="C1114" s="109" t="s">
        <v>851</v>
      </c>
      <c r="D1114" s="276" t="s">
        <v>47</v>
      </c>
      <c r="E1114" s="277" t="s">
        <v>14</v>
      </c>
      <c r="F1114" s="278">
        <v>28020</v>
      </c>
      <c r="G1114" s="278">
        <v>28020</v>
      </c>
      <c r="H1114" s="171"/>
      <c r="I1114" s="88">
        <f t="shared" si="87"/>
        <v>28020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31</v>
      </c>
      <c r="C1115" s="109" t="s">
        <v>852</v>
      </c>
      <c r="D1115" s="276" t="s">
        <v>47</v>
      </c>
      <c r="E1115" s="277" t="s">
        <v>14</v>
      </c>
      <c r="F1115" s="278">
        <v>28020</v>
      </c>
      <c r="G1115" s="278">
        <v>28020</v>
      </c>
      <c r="H1115" s="171"/>
      <c r="I1115" s="88">
        <f t="shared" si="87"/>
        <v>28020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32</v>
      </c>
      <c r="C1116" s="109" t="s">
        <v>853</v>
      </c>
      <c r="D1116" s="276" t="s">
        <v>47</v>
      </c>
      <c r="E1116" s="277" t="s">
        <v>14</v>
      </c>
      <c r="F1116" s="278">
        <v>45360</v>
      </c>
      <c r="G1116" s="278">
        <v>45360</v>
      </c>
      <c r="H1116" s="171"/>
      <c r="I1116" s="88">
        <f t="shared" si="87"/>
        <v>45360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33</v>
      </c>
      <c r="C1117" s="109" t="s">
        <v>854</v>
      </c>
      <c r="D1117" s="276" t="s">
        <v>47</v>
      </c>
      <c r="E1117" s="277" t="s">
        <v>14</v>
      </c>
      <c r="F1117" s="278">
        <v>45360</v>
      </c>
      <c r="G1117" s="278">
        <v>45360</v>
      </c>
      <c r="H1117" s="171"/>
      <c r="I1117" s="88">
        <f t="shared" si="87"/>
        <v>45360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34</v>
      </c>
      <c r="C1118" s="109" t="s">
        <v>855</v>
      </c>
      <c r="D1118" s="276" t="s">
        <v>47</v>
      </c>
      <c r="E1118" s="277" t="s">
        <v>14</v>
      </c>
      <c r="F1118" s="278">
        <v>36060</v>
      </c>
      <c r="G1118" s="278">
        <v>36060</v>
      </c>
      <c r="H1118" s="171"/>
      <c r="I1118" s="88">
        <f t="shared" si="87"/>
        <v>36060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35</v>
      </c>
      <c r="C1119" s="109" t="s">
        <v>856</v>
      </c>
      <c r="D1119" s="276" t="s">
        <v>47</v>
      </c>
      <c r="E1119" s="277" t="s">
        <v>14</v>
      </c>
      <c r="F1119" s="278">
        <v>33660</v>
      </c>
      <c r="G1119" s="278">
        <v>33660</v>
      </c>
      <c r="H1119" s="171"/>
      <c r="I1119" s="88">
        <f t="shared" si="87"/>
        <v>33660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94"/>
      <c r="C1120" s="109" t="s">
        <v>48</v>
      </c>
      <c r="D1120" s="276" t="s">
        <v>48</v>
      </c>
      <c r="E1120" s="277"/>
      <c r="F1120" s="278">
        <v>0</v>
      </c>
      <c r="G1120" s="278">
        <v>0</v>
      </c>
      <c r="H1120" s="171"/>
      <c r="I1120" s="88">
        <f t="shared" si="87"/>
        <v>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94" t="s">
        <v>1030</v>
      </c>
      <c r="C1121" s="109" t="s">
        <v>674</v>
      </c>
      <c r="D1121" s="276" t="s">
        <v>48</v>
      </c>
      <c r="E1121" s="277"/>
      <c r="F1121" s="278">
        <v>0</v>
      </c>
      <c r="G1121" s="278">
        <v>0</v>
      </c>
      <c r="H1121" s="171"/>
      <c r="I1121" s="88">
        <f t="shared" ref="I1121:I1184" si="92">IF($I$5=$G$4,G1121,(IF($I$5=$F$4,F1121,0)))</f>
        <v>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1</v>
      </c>
      <c r="C1122" s="109" t="s">
        <v>857</v>
      </c>
      <c r="D1122" s="276" t="s">
        <v>47</v>
      </c>
      <c r="E1122" s="277" t="s">
        <v>14</v>
      </c>
      <c r="F1122" s="278">
        <v>38820</v>
      </c>
      <c r="G1122" s="278">
        <v>38820</v>
      </c>
      <c r="H1122" s="171"/>
      <c r="I1122" s="88">
        <f t="shared" si="92"/>
        <v>38820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74">
        <v>2</v>
      </c>
      <c r="C1123" s="109" t="s">
        <v>858</v>
      </c>
      <c r="D1123" s="276" t="s">
        <v>47</v>
      </c>
      <c r="E1123" s="277" t="s">
        <v>14</v>
      </c>
      <c r="F1123" s="278">
        <v>38820</v>
      </c>
      <c r="G1123" s="278">
        <v>38820</v>
      </c>
      <c r="H1123" s="171"/>
      <c r="I1123" s="88">
        <f t="shared" si="92"/>
        <v>38820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74">
        <v>3</v>
      </c>
      <c r="C1124" s="109" t="s">
        <v>859</v>
      </c>
      <c r="D1124" s="276" t="s">
        <v>47</v>
      </c>
      <c r="E1124" s="277" t="s">
        <v>14</v>
      </c>
      <c r="F1124" s="278">
        <v>47880</v>
      </c>
      <c r="G1124" s="278">
        <v>47880</v>
      </c>
      <c r="H1124" s="171"/>
      <c r="I1124" s="88">
        <f t="shared" si="92"/>
        <v>47880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4</v>
      </c>
      <c r="C1125" s="109" t="s">
        <v>860</v>
      </c>
      <c r="D1125" s="276" t="s">
        <v>47</v>
      </c>
      <c r="E1125" s="277" t="s">
        <v>14</v>
      </c>
      <c r="F1125" s="278">
        <v>49920</v>
      </c>
      <c r="G1125" s="278">
        <v>49920</v>
      </c>
      <c r="H1125" s="171"/>
      <c r="I1125" s="88">
        <f t="shared" si="92"/>
        <v>49920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5</v>
      </c>
      <c r="C1126" s="109" t="s">
        <v>861</v>
      </c>
      <c r="D1126" s="276" t="s">
        <v>47</v>
      </c>
      <c r="E1126" s="277" t="s">
        <v>14</v>
      </c>
      <c r="F1126" s="278">
        <v>64260</v>
      </c>
      <c r="G1126" s="278">
        <v>64260</v>
      </c>
      <c r="H1126" s="171"/>
      <c r="I1126" s="88">
        <f t="shared" si="92"/>
        <v>64260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6</v>
      </c>
      <c r="C1127" s="109" t="s">
        <v>862</v>
      </c>
      <c r="D1127" s="276" t="s">
        <v>47</v>
      </c>
      <c r="E1127" s="277" t="s">
        <v>14</v>
      </c>
      <c r="F1127" s="278">
        <v>110640</v>
      </c>
      <c r="G1127" s="278">
        <v>110640</v>
      </c>
      <c r="H1127" s="171"/>
      <c r="I1127" s="88">
        <f t="shared" si="92"/>
        <v>110640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94"/>
      <c r="C1128" s="109" t="s">
        <v>48</v>
      </c>
      <c r="D1128" s="276" t="s">
        <v>48</v>
      </c>
      <c r="E1128" s="277"/>
      <c r="F1128" s="278">
        <v>0</v>
      </c>
      <c r="G1128" s="278">
        <v>0</v>
      </c>
      <c r="H1128" s="171"/>
      <c r="I1128" s="88">
        <f t="shared" si="92"/>
        <v>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94" t="s">
        <v>1030</v>
      </c>
      <c r="C1129" s="109" t="s">
        <v>681</v>
      </c>
      <c r="D1129" s="276" t="s">
        <v>48</v>
      </c>
      <c r="E1129" s="277"/>
      <c r="F1129" s="278">
        <v>0</v>
      </c>
      <c r="G1129" s="278">
        <v>0</v>
      </c>
      <c r="H1129" s="171"/>
      <c r="I1129" s="88">
        <f t="shared" si="92"/>
        <v>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1</v>
      </c>
      <c r="C1130" s="109" t="s">
        <v>863</v>
      </c>
      <c r="D1130" s="276" t="s">
        <v>47</v>
      </c>
      <c r="E1130" s="277" t="s">
        <v>14</v>
      </c>
      <c r="F1130" s="278">
        <v>45120</v>
      </c>
      <c r="G1130" s="278">
        <v>45120</v>
      </c>
      <c r="H1130" s="171"/>
      <c r="I1130" s="88">
        <f t="shared" si="92"/>
        <v>45120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74">
        <v>2</v>
      </c>
      <c r="C1131" s="109" t="s">
        <v>864</v>
      </c>
      <c r="D1131" s="276" t="s">
        <v>47</v>
      </c>
      <c r="E1131" s="277" t="s">
        <v>14</v>
      </c>
      <c r="F1131" s="278">
        <v>45120</v>
      </c>
      <c r="G1131" s="278">
        <v>45120</v>
      </c>
      <c r="H1131" s="171"/>
      <c r="I1131" s="88">
        <f t="shared" si="92"/>
        <v>45120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74">
        <v>3</v>
      </c>
      <c r="C1132" s="109" t="s">
        <v>865</v>
      </c>
      <c r="D1132" s="276" t="s">
        <v>47</v>
      </c>
      <c r="E1132" s="277" t="s">
        <v>14</v>
      </c>
      <c r="F1132" s="278">
        <v>44940</v>
      </c>
      <c r="G1132" s="278">
        <v>44940</v>
      </c>
      <c r="H1132" s="171"/>
      <c r="I1132" s="88">
        <f t="shared" si="92"/>
        <v>44940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4</v>
      </c>
      <c r="C1133" s="109" t="s">
        <v>866</v>
      </c>
      <c r="D1133" s="276" t="s">
        <v>47</v>
      </c>
      <c r="E1133" s="277" t="s">
        <v>14</v>
      </c>
      <c r="F1133" s="278">
        <v>47640</v>
      </c>
      <c r="G1133" s="278">
        <v>47640</v>
      </c>
      <c r="H1133" s="171"/>
      <c r="I1133" s="88">
        <f t="shared" si="92"/>
        <v>47640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5</v>
      </c>
      <c r="C1134" s="109" t="s">
        <v>867</v>
      </c>
      <c r="D1134" s="276" t="s">
        <v>47</v>
      </c>
      <c r="E1134" s="277" t="s">
        <v>14</v>
      </c>
      <c r="F1134" s="278">
        <v>50340</v>
      </c>
      <c r="G1134" s="278">
        <v>50340</v>
      </c>
      <c r="H1134" s="171"/>
      <c r="I1134" s="88">
        <f t="shared" si="92"/>
        <v>50340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6</v>
      </c>
      <c r="C1135" s="109" t="s">
        <v>868</v>
      </c>
      <c r="D1135" s="276" t="s">
        <v>47</v>
      </c>
      <c r="E1135" s="277" t="s">
        <v>14</v>
      </c>
      <c r="F1135" s="278">
        <v>43860</v>
      </c>
      <c r="G1135" s="278">
        <v>43860</v>
      </c>
      <c r="H1135" s="171"/>
      <c r="I1135" s="88">
        <f t="shared" si="92"/>
        <v>43860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7</v>
      </c>
      <c r="C1136" s="109" t="s">
        <v>869</v>
      </c>
      <c r="D1136" s="276" t="s">
        <v>47</v>
      </c>
      <c r="E1136" s="277" t="s">
        <v>14</v>
      </c>
      <c r="F1136" s="278">
        <v>50940</v>
      </c>
      <c r="G1136" s="278">
        <v>50940</v>
      </c>
      <c r="H1136" s="171"/>
      <c r="I1136" s="88">
        <f t="shared" si="92"/>
        <v>50940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8</v>
      </c>
      <c r="C1137" s="109" t="s">
        <v>870</v>
      </c>
      <c r="D1137" s="276" t="s">
        <v>47</v>
      </c>
      <c r="E1137" s="277" t="s">
        <v>14</v>
      </c>
      <c r="F1137" s="278">
        <v>50940</v>
      </c>
      <c r="G1137" s="278">
        <v>50940</v>
      </c>
      <c r="H1137" s="171"/>
      <c r="I1137" s="88">
        <f t="shared" si="92"/>
        <v>50940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9</v>
      </c>
      <c r="C1138" s="109" t="s">
        <v>871</v>
      </c>
      <c r="D1138" s="276" t="s">
        <v>47</v>
      </c>
      <c r="E1138" s="277" t="s">
        <v>14</v>
      </c>
      <c r="F1138" s="278">
        <v>48240</v>
      </c>
      <c r="G1138" s="278">
        <v>48240</v>
      </c>
      <c r="H1138" s="171"/>
      <c r="I1138" s="88">
        <f t="shared" si="92"/>
        <v>48240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10</v>
      </c>
      <c r="C1139" s="109" t="s">
        <v>872</v>
      </c>
      <c r="D1139" s="276" t="s">
        <v>47</v>
      </c>
      <c r="E1139" s="277" t="s">
        <v>14</v>
      </c>
      <c r="F1139" s="278">
        <v>47280</v>
      </c>
      <c r="G1139" s="278">
        <v>47280</v>
      </c>
      <c r="H1139" s="171"/>
      <c r="I1139" s="88">
        <f t="shared" si="92"/>
        <v>47280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11</v>
      </c>
      <c r="C1140" s="109" t="s">
        <v>873</v>
      </c>
      <c r="D1140" s="276" t="s">
        <v>47</v>
      </c>
      <c r="E1140" s="277" t="s">
        <v>14</v>
      </c>
      <c r="F1140" s="278">
        <v>59940</v>
      </c>
      <c r="G1140" s="278">
        <v>59940</v>
      </c>
      <c r="H1140" s="171"/>
      <c r="I1140" s="88">
        <f t="shared" si="92"/>
        <v>59940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12</v>
      </c>
      <c r="C1141" s="109" t="s">
        <v>874</v>
      </c>
      <c r="D1141" s="276" t="s">
        <v>47</v>
      </c>
      <c r="E1141" s="277" t="s">
        <v>14</v>
      </c>
      <c r="F1141" s="278">
        <v>55080</v>
      </c>
      <c r="G1141" s="278">
        <v>55080</v>
      </c>
      <c r="H1141" s="171"/>
      <c r="I1141" s="88">
        <f t="shared" si="92"/>
        <v>55080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13</v>
      </c>
      <c r="C1142" s="109" t="s">
        <v>875</v>
      </c>
      <c r="D1142" s="276" t="s">
        <v>47</v>
      </c>
      <c r="E1142" s="277" t="s">
        <v>14</v>
      </c>
      <c r="F1142" s="278">
        <v>44640</v>
      </c>
      <c r="G1142" s="278">
        <v>44640</v>
      </c>
      <c r="H1142" s="171"/>
      <c r="I1142" s="88">
        <f t="shared" si="92"/>
        <v>44640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14</v>
      </c>
      <c r="C1143" s="109" t="s">
        <v>876</v>
      </c>
      <c r="D1143" s="276" t="s">
        <v>47</v>
      </c>
      <c r="E1143" s="277" t="s">
        <v>14</v>
      </c>
      <c r="F1143" s="278">
        <v>58920</v>
      </c>
      <c r="G1143" s="278">
        <v>58920</v>
      </c>
      <c r="H1143" s="171"/>
      <c r="I1143" s="88">
        <f t="shared" si="92"/>
        <v>58920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15</v>
      </c>
      <c r="C1144" s="109" t="s">
        <v>877</v>
      </c>
      <c r="D1144" s="276" t="s">
        <v>47</v>
      </c>
      <c r="E1144" s="277" t="s">
        <v>14</v>
      </c>
      <c r="F1144" s="278">
        <v>58920</v>
      </c>
      <c r="G1144" s="278">
        <v>58920</v>
      </c>
      <c r="H1144" s="171"/>
      <c r="I1144" s="88">
        <f t="shared" si="92"/>
        <v>58920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16</v>
      </c>
      <c r="C1145" s="109" t="s">
        <v>878</v>
      </c>
      <c r="D1145" s="276" t="s">
        <v>47</v>
      </c>
      <c r="E1145" s="277" t="s">
        <v>14</v>
      </c>
      <c r="F1145" s="278">
        <v>58140</v>
      </c>
      <c r="G1145" s="278">
        <v>58140</v>
      </c>
      <c r="H1145" s="171"/>
      <c r="I1145" s="88">
        <f t="shared" si="92"/>
        <v>58140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17</v>
      </c>
      <c r="C1146" s="109" t="s">
        <v>879</v>
      </c>
      <c r="D1146" s="276" t="s">
        <v>47</v>
      </c>
      <c r="E1146" s="277" t="s">
        <v>14</v>
      </c>
      <c r="F1146" s="278">
        <v>58140</v>
      </c>
      <c r="G1146" s="278">
        <v>58140</v>
      </c>
      <c r="H1146" s="171"/>
      <c r="I1146" s="88">
        <f t="shared" si="92"/>
        <v>58140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18</v>
      </c>
      <c r="C1147" s="109" t="s">
        <v>880</v>
      </c>
      <c r="D1147" s="276" t="s">
        <v>47</v>
      </c>
      <c r="E1147" s="277" t="s">
        <v>14</v>
      </c>
      <c r="F1147" s="278">
        <v>56340</v>
      </c>
      <c r="G1147" s="278">
        <v>56340</v>
      </c>
      <c r="H1147" s="171"/>
      <c r="I1147" s="88">
        <f t="shared" si="92"/>
        <v>56340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19</v>
      </c>
      <c r="C1148" s="109" t="s">
        <v>881</v>
      </c>
      <c r="D1148" s="276" t="s">
        <v>47</v>
      </c>
      <c r="E1148" s="277" t="s">
        <v>14</v>
      </c>
      <c r="F1148" s="278">
        <v>105060</v>
      </c>
      <c r="G1148" s="278">
        <v>105060</v>
      </c>
      <c r="H1148" s="171"/>
      <c r="I1148" s="88">
        <f t="shared" si="92"/>
        <v>105060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20</v>
      </c>
      <c r="C1149" s="109" t="s">
        <v>882</v>
      </c>
      <c r="D1149" s="276" t="s">
        <v>47</v>
      </c>
      <c r="E1149" s="277" t="s">
        <v>14</v>
      </c>
      <c r="F1149" s="278">
        <v>57540</v>
      </c>
      <c r="G1149" s="278">
        <v>57540</v>
      </c>
      <c r="H1149" s="171"/>
      <c r="I1149" s="88">
        <f t="shared" si="92"/>
        <v>57540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21</v>
      </c>
      <c r="C1150" s="109" t="s">
        <v>883</v>
      </c>
      <c r="D1150" s="276" t="s">
        <v>47</v>
      </c>
      <c r="E1150" s="277" t="s">
        <v>14</v>
      </c>
      <c r="F1150" s="278">
        <v>61080</v>
      </c>
      <c r="G1150" s="278">
        <v>61080</v>
      </c>
      <c r="H1150" s="171"/>
      <c r="I1150" s="88">
        <f t="shared" si="92"/>
        <v>61080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22</v>
      </c>
      <c r="C1151" s="109" t="s">
        <v>884</v>
      </c>
      <c r="D1151" s="276" t="s">
        <v>47</v>
      </c>
      <c r="E1151" s="277" t="s">
        <v>14</v>
      </c>
      <c r="F1151" s="278">
        <v>71880</v>
      </c>
      <c r="G1151" s="278">
        <v>71880</v>
      </c>
      <c r="H1151" s="171"/>
      <c r="I1151" s="88">
        <f t="shared" si="92"/>
        <v>71880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23</v>
      </c>
      <c r="C1152" s="109" t="s">
        <v>885</v>
      </c>
      <c r="D1152" s="276" t="s">
        <v>47</v>
      </c>
      <c r="E1152" s="277" t="s">
        <v>14</v>
      </c>
      <c r="F1152" s="278">
        <v>61080</v>
      </c>
      <c r="G1152" s="278">
        <v>61080</v>
      </c>
      <c r="H1152" s="171"/>
      <c r="I1152" s="88">
        <f t="shared" si="92"/>
        <v>61080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24</v>
      </c>
      <c r="C1153" s="109" t="s">
        <v>886</v>
      </c>
      <c r="D1153" s="276" t="s">
        <v>47</v>
      </c>
      <c r="E1153" s="277" t="s">
        <v>14</v>
      </c>
      <c r="F1153" s="278">
        <v>55860</v>
      </c>
      <c r="G1153" s="278">
        <v>55860</v>
      </c>
      <c r="H1153" s="171"/>
      <c r="I1153" s="88">
        <f t="shared" si="92"/>
        <v>55860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25</v>
      </c>
      <c r="C1154" s="109" t="s">
        <v>887</v>
      </c>
      <c r="D1154" s="276" t="s">
        <v>47</v>
      </c>
      <c r="E1154" s="277" t="s">
        <v>14</v>
      </c>
      <c r="F1154" s="278">
        <v>58680</v>
      </c>
      <c r="G1154" s="278">
        <v>58680</v>
      </c>
      <c r="H1154" s="171"/>
      <c r="I1154" s="88">
        <f t="shared" si="92"/>
        <v>58680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26</v>
      </c>
      <c r="C1155" s="109" t="s">
        <v>888</v>
      </c>
      <c r="D1155" s="276" t="s">
        <v>47</v>
      </c>
      <c r="E1155" s="277" t="s">
        <v>14</v>
      </c>
      <c r="F1155" s="278">
        <v>115680</v>
      </c>
      <c r="G1155" s="278">
        <v>115680</v>
      </c>
      <c r="H1155" s="171"/>
      <c r="I1155" s="88">
        <f t="shared" si="92"/>
        <v>115680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27</v>
      </c>
      <c r="C1156" s="109" t="s">
        <v>889</v>
      </c>
      <c r="D1156" s="276" t="s">
        <v>47</v>
      </c>
      <c r="E1156" s="277" t="s">
        <v>14</v>
      </c>
      <c r="F1156" s="278">
        <v>118500</v>
      </c>
      <c r="G1156" s="278">
        <v>118500</v>
      </c>
      <c r="H1156" s="171"/>
      <c r="I1156" s="88">
        <f t="shared" si="92"/>
        <v>118500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28</v>
      </c>
      <c r="C1157" s="109" t="s">
        <v>890</v>
      </c>
      <c r="D1157" s="276" t="s">
        <v>47</v>
      </c>
      <c r="E1157" s="277" t="s">
        <v>14</v>
      </c>
      <c r="F1157" s="278">
        <v>118500</v>
      </c>
      <c r="G1157" s="278">
        <v>118500</v>
      </c>
      <c r="H1157" s="171"/>
      <c r="I1157" s="88">
        <f t="shared" si="92"/>
        <v>118500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29</v>
      </c>
      <c r="C1158" s="109" t="s">
        <v>891</v>
      </c>
      <c r="D1158" s="276" t="s">
        <v>47</v>
      </c>
      <c r="E1158" s="277" t="s">
        <v>14</v>
      </c>
      <c r="F1158" s="278">
        <v>117900</v>
      </c>
      <c r="G1158" s="278">
        <v>117900</v>
      </c>
      <c r="H1158" s="171"/>
      <c r="I1158" s="88">
        <f t="shared" si="92"/>
        <v>117900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30</v>
      </c>
      <c r="C1159" s="109" t="s">
        <v>892</v>
      </c>
      <c r="D1159" s="276" t="s">
        <v>47</v>
      </c>
      <c r="E1159" s="277" t="s">
        <v>14</v>
      </c>
      <c r="F1159" s="278">
        <v>120120</v>
      </c>
      <c r="G1159" s="278">
        <v>120120</v>
      </c>
      <c r="H1159" s="171"/>
      <c r="I1159" s="88">
        <f t="shared" si="92"/>
        <v>120120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31</v>
      </c>
      <c r="C1160" s="109" t="s">
        <v>893</v>
      </c>
      <c r="D1160" s="276" t="s">
        <v>47</v>
      </c>
      <c r="E1160" s="277" t="s">
        <v>14</v>
      </c>
      <c r="F1160" s="278">
        <v>50460</v>
      </c>
      <c r="G1160" s="278">
        <v>50460</v>
      </c>
      <c r="H1160" s="171"/>
      <c r="I1160" s="88">
        <f t="shared" si="92"/>
        <v>50460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32</v>
      </c>
      <c r="C1161" s="109" t="s">
        <v>894</v>
      </c>
      <c r="D1161" s="276" t="s">
        <v>47</v>
      </c>
      <c r="E1161" s="277" t="s">
        <v>14</v>
      </c>
      <c r="F1161" s="278">
        <v>50460</v>
      </c>
      <c r="G1161" s="278">
        <v>50460</v>
      </c>
      <c r="H1161" s="171"/>
      <c r="I1161" s="88">
        <f t="shared" si="92"/>
        <v>50460</v>
      </c>
      <c r="J1161" s="163">
        <f t="shared" ref="J1161:J1224" si="93">IF(D1161="MDU-KD",1,0)</f>
        <v>0</v>
      </c>
      <c r="K1161" s="155">
        <f t="shared" ref="K1161:K1224" si="94">IF(D1161="HDW",1,0)</f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ref="N1161:N1224" si="95">IF(L1161=0,M1161,L1161)</f>
        <v>0</v>
      </c>
      <c r="O1161" s="155">
        <f t="shared" ref="O1161:O1224" si="96">IF(E1161=0,0,IF(LEFT(C1161,11)="Tiang Beton",1,0))</f>
        <v>0</v>
      </c>
      <c r="P1161" s="155">
        <f>IF(O1161=1,SUM($O$6:O1161),0)</f>
        <v>0</v>
      </c>
    </row>
    <row r="1162" spans="1:16" ht="15" customHeight="1">
      <c r="A1162" s="15"/>
      <c r="B1162" s="174">
        <v>33</v>
      </c>
      <c r="C1162" s="109" t="s">
        <v>895</v>
      </c>
      <c r="D1162" s="276" t="s">
        <v>47</v>
      </c>
      <c r="E1162" s="277" t="s">
        <v>14</v>
      </c>
      <c r="F1162" s="278">
        <v>41400</v>
      </c>
      <c r="G1162" s="278">
        <v>41400</v>
      </c>
      <c r="H1162" s="171"/>
      <c r="I1162" s="88">
        <f t="shared" si="92"/>
        <v>41400</v>
      </c>
      <c r="J1162" s="163">
        <f t="shared" si="93"/>
        <v>0</v>
      </c>
      <c r="K1162" s="155">
        <f t="shared" si="9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5"/>
        <v>0</v>
      </c>
      <c r="O1162" s="155">
        <f t="shared" si="96"/>
        <v>0</v>
      </c>
      <c r="P1162" s="155">
        <f>IF(O1162=1,SUM($O$6:O1162),0)</f>
        <v>0</v>
      </c>
    </row>
    <row r="1163" spans="1:16" ht="15" customHeight="1">
      <c r="A1163" s="15"/>
      <c r="B1163" s="174">
        <v>34</v>
      </c>
      <c r="C1163" s="109" t="s">
        <v>896</v>
      </c>
      <c r="D1163" s="276" t="s">
        <v>47</v>
      </c>
      <c r="E1163" s="277" t="s">
        <v>14</v>
      </c>
      <c r="F1163" s="278">
        <v>61140</v>
      </c>
      <c r="G1163" s="278">
        <v>61140</v>
      </c>
      <c r="H1163" s="171"/>
      <c r="I1163" s="88">
        <f t="shared" si="92"/>
        <v>61140</v>
      </c>
      <c r="J1163" s="163">
        <f t="shared" si="93"/>
        <v>0</v>
      </c>
      <c r="K1163" s="155">
        <f t="shared" si="9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5"/>
        <v>0</v>
      </c>
      <c r="O1163" s="155">
        <f t="shared" si="96"/>
        <v>0</v>
      </c>
      <c r="P1163" s="155">
        <f>IF(O1163=1,SUM($O$6:O1163),0)</f>
        <v>0</v>
      </c>
    </row>
    <row r="1164" spans="1:16" ht="15" customHeight="1">
      <c r="A1164" s="15"/>
      <c r="B1164" s="174">
        <v>35</v>
      </c>
      <c r="C1164" s="109" t="s">
        <v>897</v>
      </c>
      <c r="D1164" s="276" t="s">
        <v>47</v>
      </c>
      <c r="E1164" s="277" t="s">
        <v>14</v>
      </c>
      <c r="F1164" s="278">
        <v>61140</v>
      </c>
      <c r="G1164" s="278">
        <v>61140</v>
      </c>
      <c r="H1164" s="171"/>
      <c r="I1164" s="88">
        <f t="shared" si="92"/>
        <v>61140</v>
      </c>
      <c r="J1164" s="163">
        <f t="shared" si="93"/>
        <v>0</v>
      </c>
      <c r="K1164" s="155">
        <f t="shared" si="94"/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si="95"/>
        <v>0</v>
      </c>
      <c r="O1164" s="155">
        <f t="shared" si="96"/>
        <v>0</v>
      </c>
      <c r="P1164" s="155">
        <f>IF(O1164=1,SUM($O$6:O1164),0)</f>
        <v>0</v>
      </c>
    </row>
    <row r="1165" spans="1:16" ht="15" customHeight="1">
      <c r="A1165" s="15"/>
      <c r="B1165" s="174">
        <v>36</v>
      </c>
      <c r="C1165" s="109" t="s">
        <v>898</v>
      </c>
      <c r="D1165" s="276" t="s">
        <v>47</v>
      </c>
      <c r="E1165" s="277" t="s">
        <v>14</v>
      </c>
      <c r="F1165" s="278">
        <v>55380</v>
      </c>
      <c r="G1165" s="278">
        <v>55380</v>
      </c>
      <c r="H1165" s="171"/>
      <c r="I1165" s="88">
        <f t="shared" si="92"/>
        <v>55380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37</v>
      </c>
      <c r="C1166" s="109" t="s">
        <v>899</v>
      </c>
      <c r="D1166" s="276" t="s">
        <v>47</v>
      </c>
      <c r="E1166" s="277" t="s">
        <v>14</v>
      </c>
      <c r="F1166" s="278">
        <v>61860</v>
      </c>
      <c r="G1166" s="278">
        <v>61860</v>
      </c>
      <c r="H1166" s="171"/>
      <c r="I1166" s="88">
        <f t="shared" si="92"/>
        <v>61860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38</v>
      </c>
      <c r="C1167" s="109" t="s">
        <v>900</v>
      </c>
      <c r="D1167" s="276" t="s">
        <v>47</v>
      </c>
      <c r="E1167" s="277" t="s">
        <v>14</v>
      </c>
      <c r="F1167" s="278">
        <v>63900</v>
      </c>
      <c r="G1167" s="278">
        <v>63900</v>
      </c>
      <c r="H1167" s="171"/>
      <c r="I1167" s="88">
        <f t="shared" si="92"/>
        <v>63900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39</v>
      </c>
      <c r="C1168" s="109" t="s">
        <v>901</v>
      </c>
      <c r="D1168" s="276" t="s">
        <v>47</v>
      </c>
      <c r="E1168" s="277" t="s">
        <v>14</v>
      </c>
      <c r="F1168" s="278">
        <v>59220</v>
      </c>
      <c r="G1168" s="278">
        <v>59220</v>
      </c>
      <c r="H1168" s="171"/>
      <c r="I1168" s="88">
        <f t="shared" si="92"/>
        <v>59220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94"/>
      <c r="C1169" s="109" t="s">
        <v>48</v>
      </c>
      <c r="D1169" s="276" t="s">
        <v>48</v>
      </c>
      <c r="E1169" s="277"/>
      <c r="F1169" s="278">
        <v>0</v>
      </c>
      <c r="G1169" s="278">
        <v>0</v>
      </c>
      <c r="H1169" s="171"/>
      <c r="I1169" s="88">
        <f t="shared" si="92"/>
        <v>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94" t="s">
        <v>1030</v>
      </c>
      <c r="C1170" s="109" t="s">
        <v>721</v>
      </c>
      <c r="D1170" s="276" t="s">
        <v>48</v>
      </c>
      <c r="E1170" s="277"/>
      <c r="F1170" s="278">
        <v>0</v>
      </c>
      <c r="G1170" s="278">
        <v>0</v>
      </c>
      <c r="H1170" s="171"/>
      <c r="I1170" s="88">
        <f t="shared" si="92"/>
        <v>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1</v>
      </c>
      <c r="C1171" s="109" t="s">
        <v>902</v>
      </c>
      <c r="D1171" s="276" t="s">
        <v>47</v>
      </c>
      <c r="E1171" s="277" t="s">
        <v>14</v>
      </c>
      <c r="F1171" s="278">
        <v>89700</v>
      </c>
      <c r="G1171" s="278">
        <v>89700</v>
      </c>
      <c r="H1171" s="171"/>
      <c r="I1171" s="88">
        <f t="shared" si="92"/>
        <v>89700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74">
        <v>2</v>
      </c>
      <c r="C1172" s="109" t="s">
        <v>903</v>
      </c>
      <c r="D1172" s="276" t="s">
        <v>47</v>
      </c>
      <c r="E1172" s="277" t="s">
        <v>14</v>
      </c>
      <c r="F1172" s="278">
        <v>91200</v>
      </c>
      <c r="G1172" s="278">
        <v>91200</v>
      </c>
      <c r="H1172" s="171"/>
      <c r="I1172" s="88">
        <f t="shared" si="92"/>
        <v>91200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74">
        <v>3</v>
      </c>
      <c r="C1173" s="109" t="s">
        <v>904</v>
      </c>
      <c r="D1173" s="276" t="s">
        <v>47</v>
      </c>
      <c r="E1173" s="277" t="s">
        <v>14</v>
      </c>
      <c r="F1173" s="278">
        <v>95640</v>
      </c>
      <c r="G1173" s="278">
        <v>95640</v>
      </c>
      <c r="H1173" s="171"/>
      <c r="I1173" s="88">
        <f t="shared" si="92"/>
        <v>95640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4</v>
      </c>
      <c r="C1174" s="109" t="s">
        <v>905</v>
      </c>
      <c r="D1174" s="276" t="s">
        <v>47</v>
      </c>
      <c r="E1174" s="277" t="s">
        <v>14</v>
      </c>
      <c r="F1174" s="278">
        <v>95640</v>
      </c>
      <c r="G1174" s="278">
        <v>95640</v>
      </c>
      <c r="H1174" s="171"/>
      <c r="I1174" s="88">
        <f t="shared" si="92"/>
        <v>95640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5</v>
      </c>
      <c r="C1175" s="109" t="s">
        <v>906</v>
      </c>
      <c r="D1175" s="276" t="s">
        <v>47</v>
      </c>
      <c r="E1175" s="277" t="s">
        <v>14</v>
      </c>
      <c r="F1175" s="278">
        <v>116340</v>
      </c>
      <c r="G1175" s="278">
        <v>116340</v>
      </c>
      <c r="H1175" s="171"/>
      <c r="I1175" s="88">
        <f t="shared" si="92"/>
        <v>116340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6</v>
      </c>
      <c r="C1176" s="109" t="s">
        <v>907</v>
      </c>
      <c r="D1176" s="276" t="s">
        <v>47</v>
      </c>
      <c r="E1176" s="277" t="s">
        <v>14</v>
      </c>
      <c r="F1176" s="278">
        <v>115020</v>
      </c>
      <c r="G1176" s="278">
        <v>115020</v>
      </c>
      <c r="H1176" s="171"/>
      <c r="I1176" s="88">
        <f t="shared" si="92"/>
        <v>115020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7</v>
      </c>
      <c r="C1177" s="109" t="s">
        <v>908</v>
      </c>
      <c r="D1177" s="276" t="s">
        <v>47</v>
      </c>
      <c r="E1177" s="277" t="s">
        <v>14</v>
      </c>
      <c r="F1177" s="278">
        <v>115020</v>
      </c>
      <c r="G1177" s="278">
        <v>115020</v>
      </c>
      <c r="H1177" s="171"/>
      <c r="I1177" s="88">
        <f t="shared" si="92"/>
        <v>115020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8</v>
      </c>
      <c r="C1178" s="109" t="s">
        <v>909</v>
      </c>
      <c r="D1178" s="276" t="s">
        <v>47</v>
      </c>
      <c r="E1178" s="277" t="s">
        <v>14</v>
      </c>
      <c r="F1178" s="278">
        <v>115020</v>
      </c>
      <c r="G1178" s="278">
        <v>115020</v>
      </c>
      <c r="H1178" s="171"/>
      <c r="I1178" s="88">
        <f t="shared" si="92"/>
        <v>115020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9</v>
      </c>
      <c r="C1179" s="109" t="s">
        <v>910</v>
      </c>
      <c r="D1179" s="276" t="s">
        <v>47</v>
      </c>
      <c r="E1179" s="277" t="s">
        <v>14</v>
      </c>
      <c r="F1179" s="278">
        <v>117900</v>
      </c>
      <c r="G1179" s="278">
        <v>117900</v>
      </c>
      <c r="H1179" s="171"/>
      <c r="I1179" s="88">
        <f t="shared" si="92"/>
        <v>117900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10</v>
      </c>
      <c r="C1180" s="109" t="s">
        <v>911</v>
      </c>
      <c r="D1180" s="276" t="s">
        <v>47</v>
      </c>
      <c r="E1180" s="277" t="s">
        <v>14</v>
      </c>
      <c r="F1180" s="278">
        <v>136860</v>
      </c>
      <c r="G1180" s="278">
        <v>136860</v>
      </c>
      <c r="H1180" s="171"/>
      <c r="I1180" s="88">
        <f t="shared" si="92"/>
        <v>136860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11</v>
      </c>
      <c r="C1181" s="109" t="s">
        <v>912</v>
      </c>
      <c r="D1181" s="276" t="s">
        <v>47</v>
      </c>
      <c r="E1181" s="277" t="s">
        <v>14</v>
      </c>
      <c r="F1181" s="278">
        <v>220920</v>
      </c>
      <c r="G1181" s="278">
        <v>220920</v>
      </c>
      <c r="H1181" s="171"/>
      <c r="I1181" s="88">
        <f t="shared" si="92"/>
        <v>220920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12</v>
      </c>
      <c r="C1182" s="109" t="s">
        <v>913</v>
      </c>
      <c r="D1182" s="276" t="s">
        <v>47</v>
      </c>
      <c r="E1182" s="277" t="s">
        <v>14</v>
      </c>
      <c r="F1182" s="278">
        <v>220920</v>
      </c>
      <c r="G1182" s="278">
        <v>220920</v>
      </c>
      <c r="H1182" s="171"/>
      <c r="I1182" s="88">
        <f t="shared" si="92"/>
        <v>220920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94"/>
      <c r="C1183" s="109"/>
      <c r="D1183" s="276" t="s">
        <v>48</v>
      </c>
      <c r="E1183" s="277"/>
      <c r="F1183" s="278">
        <v>0</v>
      </c>
      <c r="G1183" s="278">
        <v>0</v>
      </c>
      <c r="H1183" s="171"/>
      <c r="I1183" s="88">
        <f t="shared" si="92"/>
        <v>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94" t="s">
        <v>1030</v>
      </c>
      <c r="C1184" s="109" t="s">
        <v>1058</v>
      </c>
      <c r="D1184" s="276" t="s">
        <v>48</v>
      </c>
      <c r="E1184" s="277"/>
      <c r="F1184" s="278">
        <v>0</v>
      </c>
      <c r="G1184" s="278">
        <v>0</v>
      </c>
      <c r="H1184" s="171"/>
      <c r="I1184" s="88">
        <f t="shared" si="92"/>
        <v>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94">
        <v>1</v>
      </c>
      <c r="C1185" s="109" t="s">
        <v>1172</v>
      </c>
      <c r="D1185" s="276" t="s">
        <v>47</v>
      </c>
      <c r="E1185" s="277" t="s">
        <v>14</v>
      </c>
      <c r="F1185" s="278">
        <v>19440</v>
      </c>
      <c r="G1185" s="278">
        <v>19440</v>
      </c>
      <c r="H1185" s="171"/>
      <c r="I1185" s="88">
        <f t="shared" ref="I1185:I1249" si="97">IF($I$5=$G$4,G1185,(IF($I$5=$F$4,F1185,0)))</f>
        <v>19440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94">
        <v>2</v>
      </c>
      <c r="C1186" s="109" t="s">
        <v>1173</v>
      </c>
      <c r="D1186" s="276" t="s">
        <v>47</v>
      </c>
      <c r="E1186" s="277" t="s">
        <v>14</v>
      </c>
      <c r="F1186" s="278">
        <v>28860</v>
      </c>
      <c r="G1186" s="278">
        <v>28860</v>
      </c>
      <c r="H1186" s="171"/>
      <c r="I1186" s="88">
        <f t="shared" si="97"/>
        <v>28860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94">
        <v>3</v>
      </c>
      <c r="C1187" s="109" t="s">
        <v>1174</v>
      </c>
      <c r="D1187" s="276" t="s">
        <v>47</v>
      </c>
      <c r="E1187" s="277" t="s">
        <v>14</v>
      </c>
      <c r="F1187" s="278">
        <v>33180</v>
      </c>
      <c r="G1187" s="278">
        <v>33180</v>
      </c>
      <c r="H1187" s="171"/>
      <c r="I1187" s="88">
        <f t="shared" si="97"/>
        <v>33180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94">
        <v>4</v>
      </c>
      <c r="C1188" s="109" t="s">
        <v>1175</v>
      </c>
      <c r="D1188" s="276" t="s">
        <v>47</v>
      </c>
      <c r="E1188" s="277" t="s">
        <v>14</v>
      </c>
      <c r="F1188" s="278">
        <v>30900</v>
      </c>
      <c r="G1188" s="278">
        <v>30900</v>
      </c>
      <c r="H1188" s="171"/>
      <c r="I1188" s="88">
        <f t="shared" si="97"/>
        <v>30900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94">
        <v>5</v>
      </c>
      <c r="C1189" s="109" t="s">
        <v>1176</v>
      </c>
      <c r="D1189" s="276" t="s">
        <v>47</v>
      </c>
      <c r="E1189" s="277" t="s">
        <v>14</v>
      </c>
      <c r="F1189" s="278">
        <v>40740</v>
      </c>
      <c r="G1189" s="278">
        <v>40740</v>
      </c>
      <c r="H1189" s="171"/>
      <c r="I1189" s="88">
        <f t="shared" si="97"/>
        <v>40740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94">
        <v>6</v>
      </c>
      <c r="C1190" s="109" t="s">
        <v>1177</v>
      </c>
      <c r="D1190" s="276" t="s">
        <v>47</v>
      </c>
      <c r="E1190" s="277" t="s">
        <v>14</v>
      </c>
      <c r="F1190" s="278">
        <v>34020</v>
      </c>
      <c r="G1190" s="278">
        <v>34020</v>
      </c>
      <c r="H1190" s="171"/>
      <c r="I1190" s="88">
        <f t="shared" si="97"/>
        <v>34020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94">
        <v>7</v>
      </c>
      <c r="C1191" s="109" t="s">
        <v>1178</v>
      </c>
      <c r="D1191" s="276" t="s">
        <v>47</v>
      </c>
      <c r="E1191" s="277" t="s">
        <v>14</v>
      </c>
      <c r="F1191" s="278">
        <v>358140</v>
      </c>
      <c r="G1191" s="278">
        <v>358140</v>
      </c>
      <c r="H1191" s="171"/>
      <c r="I1191" s="88">
        <f t="shared" si="97"/>
        <v>358140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94">
        <v>8</v>
      </c>
      <c r="C1192" s="109" t="s">
        <v>1179</v>
      </c>
      <c r="D1192" s="276" t="s">
        <v>47</v>
      </c>
      <c r="E1192" s="277" t="s">
        <v>14</v>
      </c>
      <c r="F1192" s="278">
        <v>240900</v>
      </c>
      <c r="G1192" s="278">
        <v>240900</v>
      </c>
      <c r="H1192" s="171"/>
      <c r="I1192" s="88">
        <f t="shared" si="97"/>
        <v>240900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94"/>
      <c r="C1193" s="109"/>
      <c r="D1193" s="276" t="s">
        <v>48</v>
      </c>
      <c r="E1193" s="277"/>
      <c r="F1193" s="278">
        <v>0</v>
      </c>
      <c r="G1193" s="278">
        <v>0</v>
      </c>
      <c r="H1193" s="171"/>
      <c r="I1193" s="88">
        <f t="shared" si="97"/>
        <v>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94" t="s">
        <v>1030</v>
      </c>
      <c r="C1194" s="109" t="s">
        <v>733</v>
      </c>
      <c r="D1194" s="276" t="s">
        <v>48</v>
      </c>
      <c r="E1194" s="277"/>
      <c r="F1194" s="278">
        <v>0</v>
      </c>
      <c r="G1194" s="278">
        <v>0</v>
      </c>
      <c r="H1194" s="171"/>
      <c r="I1194" s="88">
        <f t="shared" si="97"/>
        <v>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94">
        <v>1</v>
      </c>
      <c r="C1195" s="109" t="s">
        <v>914</v>
      </c>
      <c r="D1195" s="276" t="s">
        <v>47</v>
      </c>
      <c r="E1195" s="277" t="s">
        <v>14</v>
      </c>
      <c r="F1195" s="278">
        <v>33840</v>
      </c>
      <c r="G1195" s="278">
        <v>33840</v>
      </c>
      <c r="H1195" s="171"/>
      <c r="I1195" s="88">
        <f t="shared" si="97"/>
        <v>33840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94">
        <v>2</v>
      </c>
      <c r="C1196" s="109" t="s">
        <v>915</v>
      </c>
      <c r="D1196" s="276" t="s">
        <v>47</v>
      </c>
      <c r="E1196" s="277" t="s">
        <v>14</v>
      </c>
      <c r="F1196" s="278">
        <v>39240</v>
      </c>
      <c r="G1196" s="278">
        <v>39240</v>
      </c>
      <c r="H1196" s="171"/>
      <c r="I1196" s="88">
        <f t="shared" si="97"/>
        <v>39240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94">
        <v>3</v>
      </c>
      <c r="C1197" s="109" t="s">
        <v>916</v>
      </c>
      <c r="D1197" s="276" t="s">
        <v>47</v>
      </c>
      <c r="E1197" s="277" t="s">
        <v>14</v>
      </c>
      <c r="F1197" s="278">
        <v>7320</v>
      </c>
      <c r="G1197" s="278">
        <v>7320</v>
      </c>
      <c r="H1197" s="171"/>
      <c r="I1197" s="88">
        <f t="shared" si="97"/>
        <v>7320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94">
        <v>4</v>
      </c>
      <c r="C1198" s="109" t="s">
        <v>917</v>
      </c>
      <c r="D1198" s="276" t="s">
        <v>47</v>
      </c>
      <c r="E1198" s="277" t="s">
        <v>14</v>
      </c>
      <c r="F1198" s="278">
        <v>9600</v>
      </c>
      <c r="G1198" s="278">
        <v>9600</v>
      </c>
      <c r="H1198" s="171"/>
      <c r="I1198" s="88">
        <f t="shared" si="97"/>
        <v>9600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94">
        <v>5</v>
      </c>
      <c r="C1199" s="109" t="s">
        <v>918</v>
      </c>
      <c r="D1199" s="276" t="s">
        <v>47</v>
      </c>
      <c r="E1199" s="277" t="s">
        <v>14</v>
      </c>
      <c r="F1199" s="278">
        <v>103860</v>
      </c>
      <c r="G1199" s="278">
        <v>103860</v>
      </c>
      <c r="H1199" s="171"/>
      <c r="I1199" s="88">
        <f t="shared" si="97"/>
        <v>103860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94">
        <v>6</v>
      </c>
      <c r="C1200" s="109" t="s">
        <v>919</v>
      </c>
      <c r="D1200" s="276" t="s">
        <v>47</v>
      </c>
      <c r="E1200" s="277" t="s">
        <v>14</v>
      </c>
      <c r="F1200" s="278">
        <v>923940</v>
      </c>
      <c r="G1200" s="278">
        <v>923940</v>
      </c>
      <c r="H1200" s="171"/>
      <c r="I1200" s="88">
        <f t="shared" si="97"/>
        <v>923940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94">
        <v>7</v>
      </c>
      <c r="C1201" s="109" t="s">
        <v>920</v>
      </c>
      <c r="D1201" s="276" t="s">
        <v>47</v>
      </c>
      <c r="E1201" s="277" t="s">
        <v>14</v>
      </c>
      <c r="F1201" s="278">
        <v>14160</v>
      </c>
      <c r="G1201" s="278">
        <v>14160</v>
      </c>
      <c r="H1201" s="171"/>
      <c r="I1201" s="88">
        <f t="shared" si="97"/>
        <v>14160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94">
        <v>8</v>
      </c>
      <c r="C1202" s="109" t="s">
        <v>921</v>
      </c>
      <c r="D1202" s="276" t="s">
        <v>47</v>
      </c>
      <c r="E1202" s="277" t="s">
        <v>14</v>
      </c>
      <c r="F1202" s="278">
        <v>12060</v>
      </c>
      <c r="G1202" s="278">
        <v>12060</v>
      </c>
      <c r="H1202" s="171"/>
      <c r="I1202" s="88">
        <f t="shared" si="97"/>
        <v>12060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94">
        <v>9</v>
      </c>
      <c r="C1203" s="109" t="s">
        <v>922</v>
      </c>
      <c r="D1203" s="276" t="s">
        <v>47</v>
      </c>
      <c r="E1203" s="277" t="s">
        <v>14</v>
      </c>
      <c r="F1203" s="278">
        <v>14160</v>
      </c>
      <c r="G1203" s="278">
        <v>14160</v>
      </c>
      <c r="H1203" s="171"/>
      <c r="I1203" s="88">
        <f t="shared" si="97"/>
        <v>14160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94">
        <v>10</v>
      </c>
      <c r="C1204" s="109" t="s">
        <v>923</v>
      </c>
      <c r="D1204" s="276" t="s">
        <v>47</v>
      </c>
      <c r="E1204" s="277" t="s">
        <v>14</v>
      </c>
      <c r="F1204" s="278">
        <v>14160</v>
      </c>
      <c r="G1204" s="278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94">
        <v>11</v>
      </c>
      <c r="C1205" s="109" t="s">
        <v>924</v>
      </c>
      <c r="D1205" s="276" t="s">
        <v>47</v>
      </c>
      <c r="E1205" s="277" t="s">
        <v>14</v>
      </c>
      <c r="F1205" s="278">
        <v>35040</v>
      </c>
      <c r="G1205" s="278">
        <v>35040</v>
      </c>
      <c r="H1205" s="171"/>
      <c r="I1205" s="88">
        <f t="shared" si="97"/>
        <v>35040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94">
        <v>12</v>
      </c>
      <c r="C1206" s="109" t="s">
        <v>925</v>
      </c>
      <c r="D1206" s="276" t="s">
        <v>47</v>
      </c>
      <c r="E1206" s="277" t="s">
        <v>14</v>
      </c>
      <c r="F1206" s="278">
        <v>25860</v>
      </c>
      <c r="G1206" s="278">
        <v>25860</v>
      </c>
      <c r="H1206" s="171"/>
      <c r="I1206" s="88">
        <f t="shared" si="97"/>
        <v>25860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94">
        <v>13</v>
      </c>
      <c r="C1207" s="109" t="s">
        <v>926</v>
      </c>
      <c r="D1207" s="276" t="s">
        <v>47</v>
      </c>
      <c r="E1207" s="277" t="s">
        <v>14</v>
      </c>
      <c r="F1207" s="278">
        <v>35040</v>
      </c>
      <c r="G1207" s="278">
        <v>35040</v>
      </c>
      <c r="H1207" s="171"/>
      <c r="I1207" s="88">
        <f t="shared" si="97"/>
        <v>35040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94">
        <v>14</v>
      </c>
      <c r="C1208" s="109" t="s">
        <v>927</v>
      </c>
      <c r="D1208" s="276" t="s">
        <v>47</v>
      </c>
      <c r="E1208" s="277" t="s">
        <v>14</v>
      </c>
      <c r="F1208" s="278">
        <v>35040</v>
      </c>
      <c r="G1208" s="278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94">
        <v>15</v>
      </c>
      <c r="C1209" s="109" t="s">
        <v>928</v>
      </c>
      <c r="D1209" s="276" t="s">
        <v>47</v>
      </c>
      <c r="E1209" s="277" t="s">
        <v>14</v>
      </c>
      <c r="F1209" s="278">
        <v>25860</v>
      </c>
      <c r="G1209" s="278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94">
        <v>16</v>
      </c>
      <c r="C1210" s="109" t="s">
        <v>929</v>
      </c>
      <c r="D1210" s="276" t="s">
        <v>47</v>
      </c>
      <c r="E1210" s="277" t="s">
        <v>14</v>
      </c>
      <c r="F1210" s="278">
        <v>25860</v>
      </c>
      <c r="G1210" s="278">
        <v>25860</v>
      </c>
      <c r="H1210" s="171"/>
      <c r="I1210" s="88">
        <f t="shared" si="97"/>
        <v>25860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94">
        <v>17</v>
      </c>
      <c r="C1211" s="109" t="s">
        <v>930</v>
      </c>
      <c r="D1211" s="276" t="s">
        <v>47</v>
      </c>
      <c r="E1211" s="277" t="s">
        <v>14</v>
      </c>
      <c r="F1211" s="278">
        <v>30960</v>
      </c>
      <c r="G1211" s="278">
        <v>30960</v>
      </c>
      <c r="H1211" s="171"/>
      <c r="I1211" s="88">
        <f t="shared" si="97"/>
        <v>30960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94">
        <v>18</v>
      </c>
      <c r="C1212" s="109" t="s">
        <v>931</v>
      </c>
      <c r="D1212" s="276" t="s">
        <v>47</v>
      </c>
      <c r="E1212" s="277" t="s">
        <v>14</v>
      </c>
      <c r="F1212" s="278">
        <v>25860</v>
      </c>
      <c r="G1212" s="278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94">
        <v>19</v>
      </c>
      <c r="C1213" s="109" t="s">
        <v>932</v>
      </c>
      <c r="D1213" s="276" t="s">
        <v>47</v>
      </c>
      <c r="E1213" s="277" t="s">
        <v>14</v>
      </c>
      <c r="F1213" s="278">
        <v>2305860</v>
      </c>
      <c r="G1213" s="278">
        <v>2305860</v>
      </c>
      <c r="H1213" s="171"/>
      <c r="I1213" s="88">
        <f t="shared" si="97"/>
        <v>2305860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94">
        <v>20</v>
      </c>
      <c r="C1214" s="109" t="s">
        <v>933</v>
      </c>
      <c r="D1214" s="276" t="s">
        <v>47</v>
      </c>
      <c r="E1214" s="277" t="s">
        <v>14</v>
      </c>
      <c r="F1214" s="278">
        <v>18780</v>
      </c>
      <c r="G1214" s="278">
        <v>18780</v>
      </c>
      <c r="H1214" s="171"/>
      <c r="I1214" s="88">
        <f t="shared" si="97"/>
        <v>18780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94">
        <v>21</v>
      </c>
      <c r="C1215" s="109" t="s">
        <v>934</v>
      </c>
      <c r="D1215" s="276" t="s">
        <v>47</v>
      </c>
      <c r="E1215" s="277" t="s">
        <v>14</v>
      </c>
      <c r="F1215" s="278">
        <v>27360</v>
      </c>
      <c r="G1215" s="278">
        <v>27360</v>
      </c>
      <c r="H1215" s="175"/>
      <c r="I1215" s="88">
        <f t="shared" si="97"/>
        <v>27360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94">
        <v>22</v>
      </c>
      <c r="C1216" s="109" t="s">
        <v>935</v>
      </c>
      <c r="D1216" s="276" t="s">
        <v>47</v>
      </c>
      <c r="E1216" s="277" t="s">
        <v>14</v>
      </c>
      <c r="F1216" s="278">
        <v>18780</v>
      </c>
      <c r="G1216" s="278">
        <v>18780</v>
      </c>
      <c r="H1216" s="175"/>
      <c r="I1216" s="88">
        <f t="shared" si="97"/>
        <v>18780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94">
        <v>23</v>
      </c>
      <c r="C1217" s="109" t="s">
        <v>936</v>
      </c>
      <c r="D1217" s="276" t="s">
        <v>47</v>
      </c>
      <c r="E1217" s="277" t="s">
        <v>14</v>
      </c>
      <c r="F1217" s="278">
        <v>27360</v>
      </c>
      <c r="G1217" s="278">
        <v>27360</v>
      </c>
      <c r="H1217" s="175"/>
      <c r="I1217" s="88">
        <f t="shared" si="97"/>
        <v>27360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94">
        <v>24</v>
      </c>
      <c r="C1218" s="109" t="s">
        <v>937</v>
      </c>
      <c r="D1218" s="276" t="s">
        <v>47</v>
      </c>
      <c r="E1218" s="277" t="s">
        <v>14</v>
      </c>
      <c r="F1218" s="278">
        <v>18720</v>
      </c>
      <c r="G1218" s="278">
        <v>18720</v>
      </c>
      <c r="H1218" s="175"/>
      <c r="I1218" s="88">
        <f t="shared" si="97"/>
        <v>18720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94">
        <v>25</v>
      </c>
      <c r="C1219" s="109" t="s">
        <v>938</v>
      </c>
      <c r="D1219" s="276" t="s">
        <v>47</v>
      </c>
      <c r="E1219" s="277" t="s">
        <v>14</v>
      </c>
      <c r="F1219" s="278">
        <v>18720</v>
      </c>
      <c r="G1219" s="278">
        <v>18720</v>
      </c>
      <c r="H1219" s="175"/>
      <c r="I1219" s="88">
        <f t="shared" si="97"/>
        <v>18720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94">
        <v>26</v>
      </c>
      <c r="C1220" s="109" t="s">
        <v>939</v>
      </c>
      <c r="D1220" s="276" t="s">
        <v>47</v>
      </c>
      <c r="E1220" s="277" t="s">
        <v>14</v>
      </c>
      <c r="F1220" s="278">
        <v>18720</v>
      </c>
      <c r="G1220" s="278">
        <v>18720</v>
      </c>
      <c r="H1220" s="175"/>
      <c r="I1220" s="88">
        <f t="shared" si="97"/>
        <v>18720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94">
        <v>27</v>
      </c>
      <c r="C1221" s="109" t="s">
        <v>940</v>
      </c>
      <c r="D1221" s="276" t="s">
        <v>47</v>
      </c>
      <c r="E1221" s="277" t="s">
        <v>14</v>
      </c>
      <c r="F1221" s="278">
        <v>25260</v>
      </c>
      <c r="G1221" s="278">
        <v>25260</v>
      </c>
      <c r="H1221" s="175"/>
      <c r="I1221" s="88">
        <f t="shared" si="97"/>
        <v>25260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94">
        <v>28</v>
      </c>
      <c r="C1222" s="109" t="s">
        <v>941</v>
      </c>
      <c r="D1222" s="276" t="s">
        <v>47</v>
      </c>
      <c r="E1222" s="277" t="s">
        <v>14</v>
      </c>
      <c r="F1222" s="278">
        <v>25260</v>
      </c>
      <c r="G1222" s="278">
        <v>25260</v>
      </c>
      <c r="H1222" s="175"/>
      <c r="I1222" s="88">
        <f t="shared" si="97"/>
        <v>25260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94">
        <v>29</v>
      </c>
      <c r="C1223" s="109" t="s">
        <v>942</v>
      </c>
      <c r="D1223" s="276" t="s">
        <v>47</v>
      </c>
      <c r="E1223" s="277" t="s">
        <v>14</v>
      </c>
      <c r="F1223" s="278">
        <v>22860</v>
      </c>
      <c r="G1223" s="278">
        <v>22860</v>
      </c>
      <c r="H1223" s="175"/>
      <c r="I1223" s="88">
        <f t="shared" si="97"/>
        <v>22860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94">
        <v>30</v>
      </c>
      <c r="C1224" s="109" t="s">
        <v>943</v>
      </c>
      <c r="D1224" s="276" t="s">
        <v>47</v>
      </c>
      <c r="E1224" s="277" t="s">
        <v>14</v>
      </c>
      <c r="F1224" s="278">
        <v>74340</v>
      </c>
      <c r="G1224" s="278">
        <v>74340</v>
      </c>
      <c r="H1224" s="175"/>
      <c r="I1224" s="88">
        <f t="shared" si="97"/>
        <v>74340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94">
        <v>31</v>
      </c>
      <c r="C1225" s="109" t="s">
        <v>944</v>
      </c>
      <c r="D1225" s="276" t="s">
        <v>47</v>
      </c>
      <c r="E1225" s="277" t="s">
        <v>14</v>
      </c>
      <c r="F1225" s="278">
        <v>74340</v>
      </c>
      <c r="G1225" s="278">
        <v>74340</v>
      </c>
      <c r="H1225" s="175"/>
      <c r="I1225" s="88">
        <f t="shared" si="97"/>
        <v>74340</v>
      </c>
      <c r="J1225" s="163">
        <f t="shared" ref="J1225:J1288" si="98">IF(D1225="MDU-KD",1,0)</f>
        <v>0</v>
      </c>
      <c r="K1225" s="155">
        <f t="shared" ref="K1225:K1288" si="99">IF(D1225="HDW",1,0)</f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ref="N1225:N1288" si="100">IF(L1225=0,M1225,L1225)</f>
        <v>0</v>
      </c>
      <c r="O1225" s="155">
        <f t="shared" ref="O1225:O1288" si="101">IF(E1225=0,0,IF(LEFT(C1225,11)="Tiang Beton",1,0))</f>
        <v>0</v>
      </c>
      <c r="P1225" s="155">
        <f>IF(O1225=1,SUM($O$6:O1225),0)</f>
        <v>0</v>
      </c>
    </row>
    <row r="1226" spans="1:16" ht="15" customHeight="1">
      <c r="A1226" s="15"/>
      <c r="B1226" s="194">
        <v>32</v>
      </c>
      <c r="C1226" s="109" t="s">
        <v>945</v>
      </c>
      <c r="D1226" s="276" t="s">
        <v>47</v>
      </c>
      <c r="E1226" s="277" t="s">
        <v>14</v>
      </c>
      <c r="F1226" s="278">
        <v>27540</v>
      </c>
      <c r="G1226" s="278">
        <v>27540</v>
      </c>
      <c r="H1226" s="175"/>
      <c r="I1226" s="88">
        <f t="shared" si="97"/>
        <v>27540</v>
      </c>
      <c r="J1226" s="163">
        <f t="shared" si="98"/>
        <v>0</v>
      </c>
      <c r="K1226" s="155">
        <f t="shared" si="9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00"/>
        <v>0</v>
      </c>
      <c r="O1226" s="155">
        <f t="shared" si="101"/>
        <v>0</v>
      </c>
      <c r="P1226" s="155">
        <f>IF(O1226=1,SUM($O$6:O1226),0)</f>
        <v>0</v>
      </c>
    </row>
    <row r="1227" spans="1:16" ht="15" customHeight="1">
      <c r="A1227" s="15"/>
      <c r="B1227" s="194">
        <v>33</v>
      </c>
      <c r="C1227" s="109" t="s">
        <v>946</v>
      </c>
      <c r="D1227" s="276" t="s">
        <v>47</v>
      </c>
      <c r="E1227" s="277" t="s">
        <v>14</v>
      </c>
      <c r="F1227" s="278">
        <v>21480</v>
      </c>
      <c r="G1227" s="278">
        <v>21480</v>
      </c>
      <c r="H1227" s="175"/>
      <c r="I1227" s="88">
        <f t="shared" si="97"/>
        <v>21480</v>
      </c>
      <c r="J1227" s="163">
        <f t="shared" si="98"/>
        <v>0</v>
      </c>
      <c r="K1227" s="155">
        <f t="shared" si="9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00"/>
        <v>0</v>
      </c>
      <c r="O1227" s="155">
        <f t="shared" si="101"/>
        <v>0</v>
      </c>
      <c r="P1227" s="155">
        <f>IF(O1227=1,SUM($O$6:O1227),0)</f>
        <v>0</v>
      </c>
    </row>
    <row r="1228" spans="1:16" ht="15" customHeight="1">
      <c r="A1228" s="15"/>
      <c r="B1228" s="194">
        <v>34</v>
      </c>
      <c r="C1228" s="109" t="s">
        <v>947</v>
      </c>
      <c r="D1228" s="276" t="s">
        <v>47</v>
      </c>
      <c r="E1228" s="277" t="s">
        <v>14</v>
      </c>
      <c r="F1228" s="278">
        <v>25560</v>
      </c>
      <c r="G1228" s="278">
        <v>25560</v>
      </c>
      <c r="H1228" s="175"/>
      <c r="I1228" s="88">
        <f t="shared" si="97"/>
        <v>25560</v>
      </c>
      <c r="J1228" s="163">
        <f t="shared" si="98"/>
        <v>0</v>
      </c>
      <c r="K1228" s="155">
        <f t="shared" si="99"/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si="100"/>
        <v>0</v>
      </c>
      <c r="O1228" s="155">
        <f t="shared" si="101"/>
        <v>0</v>
      </c>
      <c r="P1228" s="155">
        <f>IF(O1228=1,SUM($O$6:O1228),0)</f>
        <v>0</v>
      </c>
    </row>
    <row r="1229" spans="1:16" ht="15" customHeight="1">
      <c r="A1229" s="15"/>
      <c r="B1229" s="194">
        <v>35</v>
      </c>
      <c r="C1229" s="109" t="s">
        <v>948</v>
      </c>
      <c r="D1229" s="276" t="s">
        <v>47</v>
      </c>
      <c r="E1229" s="277" t="s">
        <v>14</v>
      </c>
      <c r="F1229" s="278">
        <v>457260</v>
      </c>
      <c r="G1229" s="278">
        <v>457260</v>
      </c>
      <c r="H1229" s="175"/>
      <c r="I1229" s="88">
        <f t="shared" si="97"/>
        <v>457260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94">
        <v>36</v>
      </c>
      <c r="C1230" s="109" t="s">
        <v>377</v>
      </c>
      <c r="D1230" s="276" t="s">
        <v>47</v>
      </c>
      <c r="E1230" s="277" t="s">
        <v>14</v>
      </c>
      <c r="F1230" s="278">
        <v>6360</v>
      </c>
      <c r="G1230" s="278">
        <v>6360</v>
      </c>
      <c r="H1230" s="175"/>
      <c r="I1230" s="88">
        <f t="shared" si="97"/>
        <v>6360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94">
        <v>38</v>
      </c>
      <c r="C1231" s="109" t="s">
        <v>1180</v>
      </c>
      <c r="D1231" s="276" t="s">
        <v>47</v>
      </c>
      <c r="E1231" s="277" t="s">
        <v>14</v>
      </c>
      <c r="F1231" s="278">
        <v>368820</v>
      </c>
      <c r="G1231" s="278">
        <v>368820</v>
      </c>
      <c r="H1231" s="175"/>
      <c r="I1231" s="88">
        <f t="shared" si="97"/>
        <v>368820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94">
        <v>39</v>
      </c>
      <c r="C1232" s="109" t="s">
        <v>1181</v>
      </c>
      <c r="D1232" s="276" t="s">
        <v>47</v>
      </c>
      <c r="E1232" s="277" t="s">
        <v>14</v>
      </c>
      <c r="F1232" s="278">
        <v>497400</v>
      </c>
      <c r="G1232" s="278">
        <v>497400</v>
      </c>
      <c r="H1232" s="175"/>
      <c r="I1232" s="88">
        <f t="shared" si="97"/>
        <v>497400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94">
        <v>41</v>
      </c>
      <c r="C1233" s="109" t="s">
        <v>1021</v>
      </c>
      <c r="D1233" s="276" t="s">
        <v>47</v>
      </c>
      <c r="E1233" s="277" t="s">
        <v>14</v>
      </c>
      <c r="F1233" s="278">
        <v>107520</v>
      </c>
      <c r="G1233" s="278">
        <v>107520</v>
      </c>
      <c r="H1233" s="175"/>
      <c r="I1233" s="88">
        <f t="shared" si="97"/>
        <v>107520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94">
        <v>42</v>
      </c>
      <c r="C1234" s="109" t="s">
        <v>1182</v>
      </c>
      <c r="D1234" s="276" t="s">
        <v>47</v>
      </c>
      <c r="E1234" s="277" t="s">
        <v>473</v>
      </c>
      <c r="F1234" s="278">
        <v>8622.4599999999991</v>
      </c>
      <c r="G1234" s="278">
        <v>8622.4599999999991</v>
      </c>
      <c r="H1234" s="175"/>
      <c r="I1234" s="88">
        <f t="shared" si="97"/>
        <v>8622.4599999999991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94"/>
      <c r="C1235" s="109"/>
      <c r="D1235" s="276" t="s">
        <v>48</v>
      </c>
      <c r="E1235" s="277"/>
      <c r="F1235" s="278">
        <v>0</v>
      </c>
      <c r="G1235" s="278">
        <v>0</v>
      </c>
      <c r="H1235" s="175"/>
      <c r="I1235" s="88">
        <f t="shared" si="97"/>
        <v>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94" t="s">
        <v>1030</v>
      </c>
      <c r="C1236" s="109" t="s">
        <v>1167</v>
      </c>
      <c r="D1236" s="276" t="s">
        <v>48</v>
      </c>
      <c r="E1236" s="277"/>
      <c r="F1236" s="278">
        <v>0</v>
      </c>
      <c r="G1236" s="278">
        <v>0</v>
      </c>
      <c r="H1236" s="175"/>
      <c r="I1236" s="88">
        <f t="shared" si="97"/>
        <v>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94">
        <v>1</v>
      </c>
      <c r="C1237" s="109" t="s">
        <v>1183</v>
      </c>
      <c r="D1237" s="276" t="s">
        <v>47</v>
      </c>
      <c r="E1237" s="277" t="s">
        <v>14</v>
      </c>
      <c r="F1237" s="278">
        <v>940920</v>
      </c>
      <c r="G1237" s="278">
        <v>940920</v>
      </c>
      <c r="H1237" s="171"/>
      <c r="I1237" s="88">
        <f t="shared" si="97"/>
        <v>940920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94">
        <v>2</v>
      </c>
      <c r="C1238" s="109" t="s">
        <v>1184</v>
      </c>
      <c r="D1238" s="276" t="s">
        <v>47</v>
      </c>
      <c r="E1238" s="277" t="s">
        <v>14</v>
      </c>
      <c r="F1238" s="278">
        <v>2080260</v>
      </c>
      <c r="G1238" s="278">
        <v>2080260</v>
      </c>
      <c r="H1238" s="175"/>
      <c r="I1238" s="88">
        <f t="shared" si="97"/>
        <v>2080260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94">
        <v>3</v>
      </c>
      <c r="C1239" s="109" t="s">
        <v>1185</v>
      </c>
      <c r="D1239" s="276" t="s">
        <v>47</v>
      </c>
      <c r="E1239" s="277" t="s">
        <v>14</v>
      </c>
      <c r="F1239" s="278">
        <v>2080260</v>
      </c>
      <c r="G1239" s="278">
        <v>2080260</v>
      </c>
      <c r="H1239" s="175"/>
      <c r="I1239" s="88">
        <f t="shared" si="97"/>
        <v>2080260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94">
        <v>4</v>
      </c>
      <c r="C1240" s="109" t="s">
        <v>1186</v>
      </c>
      <c r="D1240" s="276" t="s">
        <v>47</v>
      </c>
      <c r="E1240" s="277" t="s">
        <v>14</v>
      </c>
      <c r="F1240" s="278">
        <v>909420</v>
      </c>
      <c r="G1240" s="278">
        <v>909420</v>
      </c>
      <c r="H1240" s="175"/>
      <c r="I1240" s="88">
        <f t="shared" si="97"/>
        <v>909420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94"/>
      <c r="C1241" s="109"/>
      <c r="D1241" s="276"/>
      <c r="E1241" s="277"/>
      <c r="F1241" s="278">
        <v>0</v>
      </c>
      <c r="G1241" s="278">
        <v>0</v>
      </c>
      <c r="H1241" s="175"/>
      <c r="I1241" s="88">
        <f t="shared" si="97"/>
        <v>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94" t="s">
        <v>1030</v>
      </c>
      <c r="C1242" s="109" t="s">
        <v>769</v>
      </c>
      <c r="D1242" s="276" t="s">
        <v>48</v>
      </c>
      <c r="E1242" s="277"/>
      <c r="F1242" s="278">
        <v>0</v>
      </c>
      <c r="G1242" s="278">
        <v>0</v>
      </c>
      <c r="H1242" s="175"/>
      <c r="I1242" s="88">
        <f t="shared" si="97"/>
        <v>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94">
        <v>1</v>
      </c>
      <c r="C1243" s="109" t="s">
        <v>949</v>
      </c>
      <c r="D1243" s="276" t="s">
        <v>47</v>
      </c>
      <c r="E1243" s="277" t="s">
        <v>297</v>
      </c>
      <c r="F1243" s="278">
        <v>285420</v>
      </c>
      <c r="G1243" s="278">
        <v>285420</v>
      </c>
      <c r="H1243" s="175"/>
      <c r="I1243" s="88">
        <f t="shared" si="97"/>
        <v>285420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94">
        <v>2</v>
      </c>
      <c r="C1244" s="109" t="s">
        <v>378</v>
      </c>
      <c r="D1244" s="276" t="s">
        <v>47</v>
      </c>
      <c r="E1244" s="277" t="s">
        <v>297</v>
      </c>
      <c r="F1244" s="278">
        <v>285420</v>
      </c>
      <c r="G1244" s="278">
        <v>285420</v>
      </c>
      <c r="H1244" s="175"/>
      <c r="I1244" s="88">
        <f t="shared" si="97"/>
        <v>285420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94">
        <v>3</v>
      </c>
      <c r="C1245" s="109" t="s">
        <v>379</v>
      </c>
      <c r="D1245" s="276" t="s">
        <v>47</v>
      </c>
      <c r="E1245" s="277" t="s">
        <v>297</v>
      </c>
      <c r="F1245" s="278">
        <v>222780</v>
      </c>
      <c r="G1245" s="278">
        <v>222780</v>
      </c>
      <c r="H1245" s="175"/>
      <c r="I1245" s="88">
        <f t="shared" si="97"/>
        <v>222780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94">
        <v>4</v>
      </c>
      <c r="C1246" s="109" t="s">
        <v>380</v>
      </c>
      <c r="D1246" s="276" t="s">
        <v>47</v>
      </c>
      <c r="E1246" s="277" t="s">
        <v>297</v>
      </c>
      <c r="F1246" s="278">
        <v>211020</v>
      </c>
      <c r="G1246" s="278">
        <v>211020</v>
      </c>
      <c r="H1246" s="175"/>
      <c r="I1246" s="88">
        <f t="shared" si="97"/>
        <v>211020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94">
        <v>5</v>
      </c>
      <c r="C1247" s="109" t="s">
        <v>381</v>
      </c>
      <c r="D1247" s="276" t="s">
        <v>47</v>
      </c>
      <c r="E1247" s="277" t="s">
        <v>297</v>
      </c>
      <c r="F1247" s="278">
        <v>180060</v>
      </c>
      <c r="G1247" s="278">
        <v>180060</v>
      </c>
      <c r="H1247" s="175"/>
      <c r="I1247" s="88">
        <f t="shared" si="97"/>
        <v>180060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94">
        <v>6</v>
      </c>
      <c r="C1248" s="109" t="s">
        <v>382</v>
      </c>
      <c r="D1248" s="276" t="s">
        <v>47</v>
      </c>
      <c r="E1248" s="277" t="s">
        <v>297</v>
      </c>
      <c r="F1248" s="278">
        <v>174540</v>
      </c>
      <c r="G1248" s="278">
        <v>174540</v>
      </c>
      <c r="H1248" s="175"/>
      <c r="I1248" s="88">
        <f t="shared" si="97"/>
        <v>174540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94">
        <v>7</v>
      </c>
      <c r="C1249" s="109" t="s">
        <v>383</v>
      </c>
      <c r="D1249" s="276" t="s">
        <v>47</v>
      </c>
      <c r="E1249" s="277" t="s">
        <v>297</v>
      </c>
      <c r="F1249" s="278">
        <v>174360</v>
      </c>
      <c r="G1249" s="278">
        <v>174360</v>
      </c>
      <c r="H1249" s="175"/>
      <c r="I1249" s="88">
        <f t="shared" si="97"/>
        <v>174360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94">
        <v>8</v>
      </c>
      <c r="C1250" s="109" t="s">
        <v>384</v>
      </c>
      <c r="D1250" s="276" t="s">
        <v>47</v>
      </c>
      <c r="E1250" s="277" t="s">
        <v>297</v>
      </c>
      <c r="F1250" s="278">
        <v>148200</v>
      </c>
      <c r="G1250" s="278">
        <v>148200</v>
      </c>
      <c r="H1250" s="175"/>
      <c r="I1250" s="88">
        <f t="shared" ref="I1250:I1314" si="102">IF($I$5=$G$4,G1250,(IF($I$5=$F$4,F1250,0)))</f>
        <v>148200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94">
        <v>9</v>
      </c>
      <c r="C1251" s="109" t="s">
        <v>385</v>
      </c>
      <c r="D1251" s="276" t="s">
        <v>47</v>
      </c>
      <c r="E1251" s="277" t="s">
        <v>297</v>
      </c>
      <c r="F1251" s="278">
        <v>165600</v>
      </c>
      <c r="G1251" s="278">
        <v>165600</v>
      </c>
      <c r="H1251" s="175"/>
      <c r="I1251" s="88">
        <f t="shared" si="102"/>
        <v>165600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94">
        <v>10</v>
      </c>
      <c r="C1252" s="109" t="s">
        <v>386</v>
      </c>
      <c r="D1252" s="276" t="s">
        <v>47</v>
      </c>
      <c r="E1252" s="277" t="s">
        <v>297</v>
      </c>
      <c r="F1252" s="278">
        <v>160860</v>
      </c>
      <c r="G1252" s="278">
        <v>160860</v>
      </c>
      <c r="H1252" s="175"/>
      <c r="I1252" s="88">
        <f t="shared" si="102"/>
        <v>160860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94">
        <v>11</v>
      </c>
      <c r="C1253" s="109" t="s">
        <v>387</v>
      </c>
      <c r="D1253" s="276" t="s">
        <v>47</v>
      </c>
      <c r="E1253" s="277" t="s">
        <v>297</v>
      </c>
      <c r="F1253" s="278">
        <v>133440</v>
      </c>
      <c r="G1253" s="278">
        <v>133440</v>
      </c>
      <c r="H1253" s="175"/>
      <c r="I1253" s="88">
        <f t="shared" si="102"/>
        <v>133440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94">
        <v>12</v>
      </c>
      <c r="C1254" s="109" t="s">
        <v>388</v>
      </c>
      <c r="D1254" s="276" t="s">
        <v>47</v>
      </c>
      <c r="E1254" s="277" t="s">
        <v>297</v>
      </c>
      <c r="F1254" s="278">
        <v>133440</v>
      </c>
      <c r="G1254" s="278">
        <v>133440</v>
      </c>
      <c r="H1254" s="175"/>
      <c r="I1254" s="88">
        <f t="shared" si="102"/>
        <v>133440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94">
        <v>13</v>
      </c>
      <c r="C1255" s="109" t="s">
        <v>389</v>
      </c>
      <c r="D1255" s="276" t="s">
        <v>47</v>
      </c>
      <c r="E1255" s="277" t="s">
        <v>297</v>
      </c>
      <c r="F1255" s="278">
        <v>118380</v>
      </c>
      <c r="G1255" s="278">
        <v>118380</v>
      </c>
      <c r="H1255" s="175"/>
      <c r="I1255" s="88">
        <f t="shared" si="102"/>
        <v>118380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94">
        <v>14</v>
      </c>
      <c r="C1256" s="109" t="s">
        <v>390</v>
      </c>
      <c r="D1256" s="276" t="s">
        <v>47</v>
      </c>
      <c r="E1256" s="277" t="s">
        <v>297</v>
      </c>
      <c r="F1256" s="278">
        <v>89520</v>
      </c>
      <c r="G1256" s="278">
        <v>89520</v>
      </c>
      <c r="H1256" s="175"/>
      <c r="I1256" s="88">
        <f t="shared" si="102"/>
        <v>89520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94">
        <v>15</v>
      </c>
      <c r="C1257" s="109" t="s">
        <v>391</v>
      </c>
      <c r="D1257" s="276" t="s">
        <v>47</v>
      </c>
      <c r="E1257" s="277" t="s">
        <v>297</v>
      </c>
      <c r="F1257" s="278">
        <v>234120</v>
      </c>
      <c r="G1257" s="278">
        <v>234120</v>
      </c>
      <c r="H1257" s="175"/>
      <c r="I1257" s="88">
        <f t="shared" si="102"/>
        <v>234120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94">
        <v>16</v>
      </c>
      <c r="C1258" s="109" t="s">
        <v>393</v>
      </c>
      <c r="D1258" s="276" t="s">
        <v>47</v>
      </c>
      <c r="E1258" s="277" t="s">
        <v>297</v>
      </c>
      <c r="F1258" s="278">
        <v>184560</v>
      </c>
      <c r="G1258" s="278">
        <v>184560</v>
      </c>
      <c r="H1258" s="175"/>
      <c r="I1258" s="88">
        <f t="shared" si="102"/>
        <v>184560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94">
        <v>17</v>
      </c>
      <c r="C1259" s="109" t="s">
        <v>395</v>
      </c>
      <c r="D1259" s="276" t="s">
        <v>47</v>
      </c>
      <c r="E1259" s="277" t="s">
        <v>297</v>
      </c>
      <c r="F1259" s="278">
        <v>156960</v>
      </c>
      <c r="G1259" s="278">
        <v>156960</v>
      </c>
      <c r="H1259" s="175"/>
      <c r="I1259" s="88">
        <f t="shared" si="102"/>
        <v>156960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94">
        <v>18</v>
      </c>
      <c r="C1260" s="109" t="s">
        <v>397</v>
      </c>
      <c r="D1260" s="276" t="s">
        <v>47</v>
      </c>
      <c r="E1260" s="277" t="s">
        <v>297</v>
      </c>
      <c r="F1260" s="278">
        <v>119220</v>
      </c>
      <c r="G1260" s="278">
        <v>119220</v>
      </c>
      <c r="H1260" s="171"/>
      <c r="I1260" s="88">
        <f t="shared" si="102"/>
        <v>119220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94">
        <v>19</v>
      </c>
      <c r="C1261" s="109" t="s">
        <v>392</v>
      </c>
      <c r="D1261" s="276" t="s">
        <v>47</v>
      </c>
      <c r="E1261" s="277" t="s">
        <v>297</v>
      </c>
      <c r="F1261" s="278">
        <v>163560</v>
      </c>
      <c r="G1261" s="278">
        <v>163560</v>
      </c>
      <c r="H1261" s="171"/>
      <c r="I1261" s="88">
        <f t="shared" si="102"/>
        <v>163560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94">
        <v>20</v>
      </c>
      <c r="C1262" s="109" t="s">
        <v>394</v>
      </c>
      <c r="D1262" s="276" t="s">
        <v>47</v>
      </c>
      <c r="E1262" s="277" t="s">
        <v>297</v>
      </c>
      <c r="F1262" s="278">
        <v>146040</v>
      </c>
      <c r="G1262" s="278">
        <v>146040</v>
      </c>
      <c r="H1262" s="171"/>
      <c r="I1262" s="88">
        <f t="shared" si="102"/>
        <v>146040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94">
        <v>21</v>
      </c>
      <c r="C1263" s="109" t="s">
        <v>396</v>
      </c>
      <c r="D1263" s="276" t="s">
        <v>47</v>
      </c>
      <c r="E1263" s="277" t="s">
        <v>297</v>
      </c>
      <c r="F1263" s="278">
        <v>107580</v>
      </c>
      <c r="G1263" s="278">
        <v>107580</v>
      </c>
      <c r="H1263" s="171"/>
      <c r="I1263" s="88">
        <f t="shared" si="102"/>
        <v>107580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94">
        <v>22</v>
      </c>
      <c r="C1264" s="109" t="s">
        <v>398</v>
      </c>
      <c r="D1264" s="276" t="s">
        <v>47</v>
      </c>
      <c r="E1264" s="277" t="s">
        <v>297</v>
      </c>
      <c r="F1264" s="278">
        <v>91140</v>
      </c>
      <c r="G1264" s="278">
        <v>91140</v>
      </c>
      <c r="H1264" s="171"/>
      <c r="I1264" s="88">
        <f t="shared" si="102"/>
        <v>91140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94">
        <v>23</v>
      </c>
      <c r="C1265" s="109" t="s">
        <v>950</v>
      </c>
      <c r="D1265" s="276" t="s">
        <v>47</v>
      </c>
      <c r="E1265" s="277" t="s">
        <v>297</v>
      </c>
      <c r="F1265" s="278">
        <v>81891.065868368882</v>
      </c>
      <c r="G1265" s="278">
        <v>81891.065868368882</v>
      </c>
      <c r="H1265" s="171"/>
      <c r="I1265" s="88">
        <f t="shared" si="102"/>
        <v>81891.065868368882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94">
        <v>24</v>
      </c>
      <c r="C1266" s="109" t="s">
        <v>951</v>
      </c>
      <c r="D1266" s="276" t="s">
        <v>47</v>
      </c>
      <c r="E1266" s="277" t="s">
        <v>297</v>
      </c>
      <c r="F1266" s="278">
        <v>75288.699780185358</v>
      </c>
      <c r="G1266" s="278">
        <v>75288.699780185358</v>
      </c>
      <c r="H1266" s="171"/>
      <c r="I1266" s="88">
        <f t="shared" si="102"/>
        <v>75288.699780185358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94">
        <v>25</v>
      </c>
      <c r="C1267" s="109" t="s">
        <v>952</v>
      </c>
      <c r="D1267" s="276" t="s">
        <v>47</v>
      </c>
      <c r="E1267" s="277" t="s">
        <v>297</v>
      </c>
      <c r="F1267" s="278">
        <v>69120</v>
      </c>
      <c r="G1267" s="278">
        <v>69120</v>
      </c>
      <c r="H1267" s="171"/>
      <c r="I1267" s="88">
        <f t="shared" si="102"/>
        <v>69120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94">
        <v>26</v>
      </c>
      <c r="C1268" s="109" t="s">
        <v>953</v>
      </c>
      <c r="D1268" s="276" t="s">
        <v>47</v>
      </c>
      <c r="E1268" s="277" t="s">
        <v>297</v>
      </c>
      <c r="F1268" s="278">
        <v>69000</v>
      </c>
      <c r="G1268" s="278">
        <v>69000</v>
      </c>
      <c r="H1268" s="171"/>
      <c r="I1268" s="88">
        <f t="shared" si="102"/>
        <v>69000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94">
        <v>27</v>
      </c>
      <c r="C1269" s="109" t="s">
        <v>954</v>
      </c>
      <c r="D1269" s="276" t="s">
        <v>47</v>
      </c>
      <c r="E1269" s="277" t="s">
        <v>297</v>
      </c>
      <c r="F1269" s="278">
        <v>61080</v>
      </c>
      <c r="G1269" s="278">
        <v>61080</v>
      </c>
      <c r="H1269" s="171"/>
      <c r="I1269" s="88">
        <f t="shared" si="102"/>
        <v>61080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94">
        <v>28</v>
      </c>
      <c r="C1270" s="109" t="s">
        <v>399</v>
      </c>
      <c r="D1270" s="276" t="s">
        <v>47</v>
      </c>
      <c r="E1270" s="277" t="s">
        <v>297</v>
      </c>
      <c r="F1270" s="278">
        <v>313962</v>
      </c>
      <c r="G1270" s="278">
        <v>313962</v>
      </c>
      <c r="H1270" s="171"/>
      <c r="I1270" s="88">
        <f t="shared" si="102"/>
        <v>313962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94">
        <v>29</v>
      </c>
      <c r="C1271" s="109" t="s">
        <v>400</v>
      </c>
      <c r="D1271" s="276" t="s">
        <v>47</v>
      </c>
      <c r="E1271" s="277" t="s">
        <v>297</v>
      </c>
      <c r="F1271" s="278">
        <v>313962</v>
      </c>
      <c r="G1271" s="278">
        <v>313962</v>
      </c>
      <c r="H1271" s="171"/>
      <c r="I1271" s="88">
        <f t="shared" si="102"/>
        <v>313962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94">
        <v>30</v>
      </c>
      <c r="C1272" s="109" t="s">
        <v>401</v>
      </c>
      <c r="D1272" s="276" t="s">
        <v>47</v>
      </c>
      <c r="E1272" s="277" t="s">
        <v>297</v>
      </c>
      <c r="F1272" s="278">
        <v>245058.00000000003</v>
      </c>
      <c r="G1272" s="278">
        <v>245058.00000000003</v>
      </c>
      <c r="H1272" s="171"/>
      <c r="I1272" s="88">
        <f t="shared" si="102"/>
        <v>245058.00000000003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94">
        <v>31</v>
      </c>
      <c r="C1273" s="109" t="s">
        <v>402</v>
      </c>
      <c r="D1273" s="276" t="s">
        <v>47</v>
      </c>
      <c r="E1273" s="277" t="s">
        <v>297</v>
      </c>
      <c r="F1273" s="278">
        <v>232122.00000000003</v>
      </c>
      <c r="G1273" s="278">
        <v>232122.00000000003</v>
      </c>
      <c r="H1273" s="171"/>
      <c r="I1273" s="88">
        <f t="shared" si="102"/>
        <v>232122.00000000003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94">
        <v>32</v>
      </c>
      <c r="C1274" s="109" t="s">
        <v>403</v>
      </c>
      <c r="D1274" s="276" t="s">
        <v>47</v>
      </c>
      <c r="E1274" s="277" t="s">
        <v>297</v>
      </c>
      <c r="F1274" s="278">
        <v>198066</v>
      </c>
      <c r="G1274" s="278">
        <v>198066</v>
      </c>
      <c r="H1274" s="171"/>
      <c r="I1274" s="88">
        <f t="shared" si="102"/>
        <v>198066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94">
        <v>33</v>
      </c>
      <c r="C1275" s="109" t="s">
        <v>404</v>
      </c>
      <c r="D1275" s="276" t="s">
        <v>47</v>
      </c>
      <c r="E1275" s="277" t="s">
        <v>297</v>
      </c>
      <c r="F1275" s="278">
        <v>191994</v>
      </c>
      <c r="G1275" s="278">
        <v>191994</v>
      </c>
      <c r="H1275" s="171"/>
      <c r="I1275" s="88">
        <f t="shared" si="102"/>
        <v>191994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94">
        <v>34</v>
      </c>
      <c r="C1276" s="109" t="s">
        <v>405</v>
      </c>
      <c r="D1276" s="276" t="s">
        <v>47</v>
      </c>
      <c r="E1276" s="277" t="s">
        <v>297</v>
      </c>
      <c r="F1276" s="278">
        <v>191796</v>
      </c>
      <c r="G1276" s="278">
        <v>191796</v>
      </c>
      <c r="H1276" s="171"/>
      <c r="I1276" s="88">
        <f t="shared" si="102"/>
        <v>191796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94">
        <v>35</v>
      </c>
      <c r="C1277" s="109" t="s">
        <v>406</v>
      </c>
      <c r="D1277" s="276" t="s">
        <v>47</v>
      </c>
      <c r="E1277" s="277" t="s">
        <v>297</v>
      </c>
      <c r="F1277" s="278">
        <v>163020</v>
      </c>
      <c r="G1277" s="278">
        <v>163020</v>
      </c>
      <c r="H1277" s="171"/>
      <c r="I1277" s="88">
        <f t="shared" si="102"/>
        <v>163020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94">
        <v>36</v>
      </c>
      <c r="C1278" s="109" t="s">
        <v>407</v>
      </c>
      <c r="D1278" s="276" t="s">
        <v>47</v>
      </c>
      <c r="E1278" s="277" t="s">
        <v>297</v>
      </c>
      <c r="F1278" s="278">
        <v>182160</v>
      </c>
      <c r="G1278" s="278">
        <v>182160</v>
      </c>
      <c r="H1278" s="171"/>
      <c r="I1278" s="88">
        <f t="shared" si="102"/>
        <v>182160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94">
        <v>37</v>
      </c>
      <c r="C1279" s="109" t="s">
        <v>408</v>
      </c>
      <c r="D1279" s="276" t="s">
        <v>47</v>
      </c>
      <c r="E1279" s="277" t="s">
        <v>297</v>
      </c>
      <c r="F1279" s="278">
        <v>176946</v>
      </c>
      <c r="G1279" s="278">
        <v>176946</v>
      </c>
      <c r="H1279" s="171"/>
      <c r="I1279" s="88">
        <f>IF($I$5=$G$4,G1279,(IF($I$5=$F$4,F1279,0)))</f>
        <v>176946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94">
        <v>38</v>
      </c>
      <c r="C1280" s="109" t="s">
        <v>409</v>
      </c>
      <c r="D1280" s="276" t="s">
        <v>47</v>
      </c>
      <c r="E1280" s="277" t="s">
        <v>297</v>
      </c>
      <c r="F1280" s="278">
        <v>146784</v>
      </c>
      <c r="G1280" s="278">
        <v>146784</v>
      </c>
      <c r="H1280" s="171"/>
      <c r="I1280" s="88">
        <f t="shared" si="102"/>
        <v>146784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94">
        <v>39</v>
      </c>
      <c r="C1281" s="109" t="s">
        <v>410</v>
      </c>
      <c r="D1281" s="276" t="s">
        <v>47</v>
      </c>
      <c r="E1281" s="277" t="s">
        <v>297</v>
      </c>
      <c r="F1281" s="278">
        <v>146784</v>
      </c>
      <c r="G1281" s="278">
        <v>146784</v>
      </c>
      <c r="H1281" s="171"/>
      <c r="I1281" s="88">
        <f t="shared" si="102"/>
        <v>146784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94">
        <v>40</v>
      </c>
      <c r="C1282" s="109" t="s">
        <v>411</v>
      </c>
      <c r="D1282" s="276" t="s">
        <v>47</v>
      </c>
      <c r="E1282" s="277" t="s">
        <v>297</v>
      </c>
      <c r="F1282" s="278">
        <v>130218.00000000001</v>
      </c>
      <c r="G1282" s="278">
        <v>130218.00000000001</v>
      </c>
      <c r="H1282" s="171"/>
      <c r="I1282" s="88">
        <f t="shared" si="102"/>
        <v>130218.00000000001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94">
        <v>41</v>
      </c>
      <c r="C1283" s="109" t="s">
        <v>412</v>
      </c>
      <c r="D1283" s="276" t="s">
        <v>47</v>
      </c>
      <c r="E1283" s="277" t="s">
        <v>297</v>
      </c>
      <c r="F1283" s="278">
        <v>98472</v>
      </c>
      <c r="G1283" s="278">
        <v>98472</v>
      </c>
      <c r="H1283" s="171"/>
      <c r="I1283" s="88">
        <f t="shared" si="102"/>
        <v>98472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94">
        <v>42</v>
      </c>
      <c r="C1284" s="109" t="s">
        <v>413</v>
      </c>
      <c r="D1284" s="276" t="s">
        <v>47</v>
      </c>
      <c r="E1284" s="277" t="s">
        <v>297</v>
      </c>
      <c r="F1284" s="278">
        <v>257532.00000000003</v>
      </c>
      <c r="G1284" s="278">
        <v>257532.00000000003</v>
      </c>
      <c r="H1284" s="171"/>
      <c r="I1284" s="88">
        <f t="shared" si="102"/>
        <v>257532.00000000003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94">
        <v>43</v>
      </c>
      <c r="C1285" s="109" t="s">
        <v>415</v>
      </c>
      <c r="D1285" s="276" t="s">
        <v>47</v>
      </c>
      <c r="E1285" s="277" t="s">
        <v>297</v>
      </c>
      <c r="F1285" s="278">
        <v>203016</v>
      </c>
      <c r="G1285" s="278">
        <v>203016</v>
      </c>
      <c r="H1285" s="171"/>
      <c r="I1285" s="88">
        <f t="shared" si="102"/>
        <v>203016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94">
        <v>44</v>
      </c>
      <c r="C1286" s="109" t="s">
        <v>417</v>
      </c>
      <c r="D1286" s="276" t="s">
        <v>47</v>
      </c>
      <c r="E1286" s="277" t="s">
        <v>297</v>
      </c>
      <c r="F1286" s="278">
        <v>172656</v>
      </c>
      <c r="G1286" s="278">
        <v>172656</v>
      </c>
      <c r="H1286" s="171"/>
      <c r="I1286" s="88">
        <f t="shared" si="102"/>
        <v>172656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94">
        <v>45</v>
      </c>
      <c r="C1287" s="109" t="s">
        <v>419</v>
      </c>
      <c r="D1287" s="276" t="s">
        <v>47</v>
      </c>
      <c r="E1287" s="277" t="s">
        <v>297</v>
      </c>
      <c r="F1287" s="278">
        <v>131142</v>
      </c>
      <c r="G1287" s="278">
        <v>131142</v>
      </c>
      <c r="H1287" s="171"/>
      <c r="I1287" s="88">
        <f t="shared" si="102"/>
        <v>131142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94">
        <v>46</v>
      </c>
      <c r="C1288" s="109" t="s">
        <v>414</v>
      </c>
      <c r="D1288" s="276" t="s">
        <v>47</v>
      </c>
      <c r="E1288" s="277" t="s">
        <v>297</v>
      </c>
      <c r="F1288" s="278">
        <v>179916</v>
      </c>
      <c r="G1288" s="278">
        <v>179916</v>
      </c>
      <c r="H1288" s="171"/>
      <c r="I1288" s="88">
        <f t="shared" si="102"/>
        <v>179916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94">
        <v>47</v>
      </c>
      <c r="C1289" s="109" t="s">
        <v>416</v>
      </c>
      <c r="D1289" s="276" t="s">
        <v>47</v>
      </c>
      <c r="E1289" s="277" t="s">
        <v>297</v>
      </c>
      <c r="F1289" s="278">
        <v>160644</v>
      </c>
      <c r="G1289" s="278">
        <v>160644</v>
      </c>
      <c r="H1289" s="171"/>
      <c r="I1289" s="88">
        <f t="shared" si="102"/>
        <v>160644</v>
      </c>
      <c r="J1289" s="163">
        <f t="shared" ref="J1289:J1352" si="103">IF(D1289="MDU-KD",1,0)</f>
        <v>0</v>
      </c>
      <c r="K1289" s="155">
        <f t="shared" ref="K1289:K1352" si="104">IF(D1289="HDW",1,0)</f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ref="N1289:N1352" si="105">IF(L1289=0,M1289,L1289)</f>
        <v>0</v>
      </c>
      <c r="O1289" s="155">
        <f t="shared" ref="O1289:O1352" si="106">IF(E1289=0,0,IF(LEFT(C1289,11)="Tiang Beton",1,0))</f>
        <v>0</v>
      </c>
      <c r="P1289" s="155">
        <f>IF(O1289=1,SUM($O$6:O1289),0)</f>
        <v>0</v>
      </c>
    </row>
    <row r="1290" spans="1:16" ht="15" customHeight="1">
      <c r="A1290" s="15"/>
      <c r="B1290" s="194">
        <v>48</v>
      </c>
      <c r="C1290" s="109" t="s">
        <v>418</v>
      </c>
      <c r="D1290" s="276" t="s">
        <v>47</v>
      </c>
      <c r="E1290" s="277" t="s">
        <v>297</v>
      </c>
      <c r="F1290" s="278">
        <v>118338.00000000001</v>
      </c>
      <c r="G1290" s="278">
        <v>118338.00000000001</v>
      </c>
      <c r="H1290" s="171"/>
      <c r="I1290" s="88">
        <f t="shared" si="102"/>
        <v>118338.00000000001</v>
      </c>
      <c r="J1290" s="163">
        <f t="shared" si="103"/>
        <v>0</v>
      </c>
      <c r="K1290" s="155">
        <f t="shared" si="10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5"/>
        <v>0</v>
      </c>
      <c r="O1290" s="155">
        <f t="shared" si="106"/>
        <v>0</v>
      </c>
      <c r="P1290" s="155">
        <f>IF(O1290=1,SUM($O$6:O1290),0)</f>
        <v>0</v>
      </c>
    </row>
    <row r="1291" spans="1:16" ht="15" customHeight="1">
      <c r="A1291" s="15"/>
      <c r="B1291" s="194">
        <v>49</v>
      </c>
      <c r="C1291" s="109" t="s">
        <v>420</v>
      </c>
      <c r="D1291" s="276" t="s">
        <v>47</v>
      </c>
      <c r="E1291" s="277" t="s">
        <v>297</v>
      </c>
      <c r="F1291" s="278">
        <v>100254</v>
      </c>
      <c r="G1291" s="278">
        <v>100254</v>
      </c>
      <c r="H1291" s="171"/>
      <c r="I1291" s="88">
        <f t="shared" si="102"/>
        <v>100254</v>
      </c>
      <c r="J1291" s="163">
        <f t="shared" si="103"/>
        <v>0</v>
      </c>
      <c r="K1291" s="155">
        <f t="shared" si="10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5"/>
        <v>0</v>
      </c>
      <c r="O1291" s="155">
        <f t="shared" si="106"/>
        <v>0</v>
      </c>
      <c r="P1291" s="155">
        <f>IF(O1291=1,SUM($O$6:O1291),0)</f>
        <v>0</v>
      </c>
    </row>
    <row r="1292" spans="1:16" ht="15" customHeight="1">
      <c r="A1292" s="15"/>
      <c r="B1292" s="194">
        <v>50</v>
      </c>
      <c r="C1292" s="109" t="s">
        <v>955</v>
      </c>
      <c r="D1292" s="276" t="s">
        <v>47</v>
      </c>
      <c r="E1292" s="277" t="s">
        <v>297</v>
      </c>
      <c r="F1292" s="278">
        <v>90080.172455205786</v>
      </c>
      <c r="G1292" s="278">
        <v>90080.172455205786</v>
      </c>
      <c r="H1292" s="171"/>
      <c r="I1292" s="88">
        <f t="shared" si="102"/>
        <v>90080.172455205786</v>
      </c>
      <c r="J1292" s="163">
        <f t="shared" si="103"/>
        <v>0</v>
      </c>
      <c r="K1292" s="155">
        <f t="shared" si="104"/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si="105"/>
        <v>0</v>
      </c>
      <c r="O1292" s="155">
        <f t="shared" si="106"/>
        <v>0</v>
      </c>
      <c r="P1292" s="155">
        <f>IF(O1292=1,SUM($O$6:O1292),0)</f>
        <v>0</v>
      </c>
    </row>
    <row r="1293" spans="1:16" ht="15" customHeight="1">
      <c r="A1293" s="15"/>
      <c r="B1293" s="194">
        <v>51</v>
      </c>
      <c r="C1293" s="109" t="s">
        <v>956</v>
      </c>
      <c r="D1293" s="276" t="s">
        <v>47</v>
      </c>
      <c r="E1293" s="277" t="s">
        <v>297</v>
      </c>
      <c r="F1293" s="278">
        <v>82817.569758203899</v>
      </c>
      <c r="G1293" s="278">
        <v>82817.569758203899</v>
      </c>
      <c r="H1293" s="171"/>
      <c r="I1293" s="88">
        <f t="shared" si="102"/>
        <v>82817.569758203899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94">
        <v>52</v>
      </c>
      <c r="C1294" s="109" t="s">
        <v>957</v>
      </c>
      <c r="D1294" s="276" t="s">
        <v>47</v>
      </c>
      <c r="E1294" s="277" t="s">
        <v>297</v>
      </c>
      <c r="F1294" s="278">
        <v>76032</v>
      </c>
      <c r="G1294" s="278">
        <v>76032</v>
      </c>
      <c r="H1294" s="171"/>
      <c r="I1294" s="88">
        <f t="shared" si="102"/>
        <v>76032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94">
        <v>53</v>
      </c>
      <c r="C1295" s="109" t="s">
        <v>958</v>
      </c>
      <c r="D1295" s="276" t="s">
        <v>47</v>
      </c>
      <c r="E1295" s="277" t="s">
        <v>297</v>
      </c>
      <c r="F1295" s="278">
        <v>75900</v>
      </c>
      <c r="G1295" s="278">
        <v>75900</v>
      </c>
      <c r="H1295" s="171"/>
      <c r="I1295" s="88">
        <f t="shared" si="102"/>
        <v>75900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94">
        <v>54</v>
      </c>
      <c r="C1296" s="109" t="s">
        <v>959</v>
      </c>
      <c r="D1296" s="276" t="s">
        <v>47</v>
      </c>
      <c r="E1296" s="277" t="s">
        <v>297</v>
      </c>
      <c r="F1296" s="278">
        <v>67188</v>
      </c>
      <c r="G1296" s="278">
        <v>67188</v>
      </c>
      <c r="H1296" s="171"/>
      <c r="I1296" s="88">
        <f t="shared" si="102"/>
        <v>67188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94">
        <v>55</v>
      </c>
      <c r="C1297" s="109" t="s">
        <v>1125</v>
      </c>
      <c r="D1297" s="276" t="s">
        <v>47</v>
      </c>
      <c r="E1297" s="277" t="s">
        <v>297</v>
      </c>
      <c r="F1297" s="278">
        <v>397284.97886456642</v>
      </c>
      <c r="G1297" s="278">
        <v>397284.97886456642</v>
      </c>
      <c r="H1297" s="171"/>
      <c r="I1297" s="88">
        <f t="shared" si="102"/>
        <v>397284.97886456642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94"/>
      <c r="C1298" s="109"/>
      <c r="D1298" s="276" t="s">
        <v>48</v>
      </c>
      <c r="E1298" s="277"/>
      <c r="F1298" s="278">
        <v>0</v>
      </c>
      <c r="G1298" s="278">
        <v>0</v>
      </c>
      <c r="H1298" s="171"/>
      <c r="I1298" s="88">
        <f t="shared" si="102"/>
        <v>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94" t="s">
        <v>1030</v>
      </c>
      <c r="C1299" s="109" t="s">
        <v>778</v>
      </c>
      <c r="D1299" s="276" t="s">
        <v>48</v>
      </c>
      <c r="E1299" s="277"/>
      <c r="F1299" s="278">
        <v>0</v>
      </c>
      <c r="G1299" s="278">
        <v>0</v>
      </c>
      <c r="H1299" s="171"/>
      <c r="I1299" s="88">
        <f t="shared" si="102"/>
        <v>0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94">
        <v>1</v>
      </c>
      <c r="C1300" s="109" t="s">
        <v>421</v>
      </c>
      <c r="D1300" s="276" t="s">
        <v>47</v>
      </c>
      <c r="E1300" s="277" t="s">
        <v>297</v>
      </c>
      <c r="F1300" s="278">
        <v>171300</v>
      </c>
      <c r="G1300" s="278">
        <v>171300</v>
      </c>
      <c r="H1300" s="171"/>
      <c r="I1300" s="88">
        <f t="shared" si="102"/>
        <v>171300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94">
        <v>2</v>
      </c>
      <c r="C1301" s="109" t="s">
        <v>422</v>
      </c>
      <c r="D1301" s="276" t="s">
        <v>47</v>
      </c>
      <c r="E1301" s="277" t="s">
        <v>297</v>
      </c>
      <c r="F1301" s="278">
        <v>144000</v>
      </c>
      <c r="G1301" s="278">
        <v>144000</v>
      </c>
      <c r="H1301" s="171"/>
      <c r="I1301" s="88">
        <f t="shared" si="102"/>
        <v>144000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94">
        <v>3</v>
      </c>
      <c r="C1302" s="109" t="s">
        <v>423</v>
      </c>
      <c r="D1302" s="276" t="s">
        <v>47</v>
      </c>
      <c r="E1302" s="277" t="s">
        <v>297</v>
      </c>
      <c r="F1302" s="278">
        <v>132480</v>
      </c>
      <c r="G1302" s="278">
        <v>132480</v>
      </c>
      <c r="H1302" s="171"/>
      <c r="I1302" s="88">
        <f t="shared" si="102"/>
        <v>132480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94">
        <v>4</v>
      </c>
      <c r="C1303" s="109" t="s">
        <v>424</v>
      </c>
      <c r="D1303" s="276" t="s">
        <v>47</v>
      </c>
      <c r="E1303" s="277" t="s">
        <v>297</v>
      </c>
      <c r="F1303" s="278">
        <v>98580</v>
      </c>
      <c r="G1303" s="278">
        <v>98580</v>
      </c>
      <c r="H1303" s="171"/>
      <c r="I1303" s="88">
        <f t="shared" si="102"/>
        <v>98580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94">
        <v>5</v>
      </c>
      <c r="C1304" s="109" t="s">
        <v>425</v>
      </c>
      <c r="D1304" s="276" t="s">
        <v>47</v>
      </c>
      <c r="E1304" s="277" t="s">
        <v>297</v>
      </c>
      <c r="F1304" s="278">
        <v>67020</v>
      </c>
      <c r="G1304" s="278">
        <v>67020</v>
      </c>
      <c r="H1304" s="171"/>
      <c r="I1304" s="88">
        <f t="shared" si="102"/>
        <v>67020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94">
        <v>6</v>
      </c>
      <c r="C1305" s="109" t="s">
        <v>426</v>
      </c>
      <c r="D1305" s="276" t="s">
        <v>47</v>
      </c>
      <c r="E1305" s="277" t="s">
        <v>297</v>
      </c>
      <c r="F1305" s="278">
        <v>134100</v>
      </c>
      <c r="G1305" s="278">
        <v>134100</v>
      </c>
      <c r="H1305" s="171"/>
      <c r="I1305" s="88">
        <f t="shared" si="102"/>
        <v>134100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94">
        <v>7</v>
      </c>
      <c r="C1306" s="109" t="s">
        <v>427</v>
      </c>
      <c r="D1306" s="276" t="s">
        <v>47</v>
      </c>
      <c r="E1306" s="277" t="s">
        <v>297</v>
      </c>
      <c r="F1306" s="278">
        <v>107400</v>
      </c>
      <c r="G1306" s="278">
        <v>107400</v>
      </c>
      <c r="H1306" s="171"/>
      <c r="I1306" s="88">
        <f t="shared" si="102"/>
        <v>107400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94"/>
      <c r="C1307" s="109"/>
      <c r="D1307" s="276" t="s">
        <v>48</v>
      </c>
      <c r="E1307" s="277"/>
      <c r="F1307" s="278">
        <v>0</v>
      </c>
      <c r="G1307" s="278">
        <v>0</v>
      </c>
      <c r="H1307" s="171"/>
      <c r="I1307" s="88">
        <f t="shared" si="102"/>
        <v>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94" t="s">
        <v>1030</v>
      </c>
      <c r="C1308" s="109" t="s">
        <v>769</v>
      </c>
      <c r="D1308" s="276" t="s">
        <v>48</v>
      </c>
      <c r="E1308" s="277"/>
      <c r="F1308" s="278">
        <v>0</v>
      </c>
      <c r="G1308" s="278">
        <v>0</v>
      </c>
      <c r="H1308" s="171"/>
      <c r="I1308" s="88">
        <f t="shared" si="102"/>
        <v>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94">
        <v>1</v>
      </c>
      <c r="C1309" s="109" t="s">
        <v>1260</v>
      </c>
      <c r="D1309" s="276" t="s">
        <v>47</v>
      </c>
      <c r="E1309" s="277" t="s">
        <v>1101</v>
      </c>
      <c r="F1309" s="278">
        <v>5708400</v>
      </c>
      <c r="G1309" s="278">
        <v>5708400</v>
      </c>
      <c r="H1309" s="171"/>
      <c r="I1309" s="88">
        <f t="shared" si="102"/>
        <v>5708400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94">
        <v>2</v>
      </c>
      <c r="C1310" s="109" t="s">
        <v>1261</v>
      </c>
      <c r="D1310" s="276" t="s">
        <v>47</v>
      </c>
      <c r="E1310" s="277" t="s">
        <v>1101</v>
      </c>
      <c r="F1310" s="278">
        <v>5708400</v>
      </c>
      <c r="G1310" s="278">
        <v>5708400</v>
      </c>
      <c r="H1310" s="171"/>
      <c r="I1310" s="88">
        <f t="shared" si="102"/>
        <v>5708400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94">
        <v>3</v>
      </c>
      <c r="C1311" s="109" t="s">
        <v>1262</v>
      </c>
      <c r="D1311" s="276" t="s">
        <v>47</v>
      </c>
      <c r="E1311" s="277" t="s">
        <v>1101</v>
      </c>
      <c r="F1311" s="278">
        <v>4455600</v>
      </c>
      <c r="G1311" s="278">
        <v>4455600</v>
      </c>
      <c r="H1311" s="171"/>
      <c r="I1311" s="88">
        <f t="shared" si="102"/>
        <v>4455600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94">
        <v>4</v>
      </c>
      <c r="C1312" s="109" t="s">
        <v>1263</v>
      </c>
      <c r="D1312" s="276" t="s">
        <v>47</v>
      </c>
      <c r="E1312" s="277" t="s">
        <v>1101</v>
      </c>
      <c r="F1312" s="278">
        <v>4220400</v>
      </c>
      <c r="G1312" s="278">
        <v>4220400</v>
      </c>
      <c r="H1312" s="171"/>
      <c r="I1312" s="88">
        <f t="shared" si="102"/>
        <v>4220400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94">
        <v>5</v>
      </c>
      <c r="C1313" s="109" t="s">
        <v>1264</v>
      </c>
      <c r="D1313" s="276" t="s">
        <v>47</v>
      </c>
      <c r="E1313" s="277" t="s">
        <v>1101</v>
      </c>
      <c r="F1313" s="278">
        <v>3601200</v>
      </c>
      <c r="G1313" s="278">
        <v>3601200</v>
      </c>
      <c r="H1313" s="171"/>
      <c r="I1313" s="88">
        <f t="shared" si="102"/>
        <v>3601200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94">
        <v>6</v>
      </c>
      <c r="C1314" s="109" t="s">
        <v>1265</v>
      </c>
      <c r="D1314" s="276" t="s">
        <v>47</v>
      </c>
      <c r="E1314" s="277" t="s">
        <v>1101</v>
      </c>
      <c r="F1314" s="278">
        <v>3490800</v>
      </c>
      <c r="G1314" s="278">
        <v>3490800</v>
      </c>
      <c r="H1314" s="171"/>
      <c r="I1314" s="88">
        <f t="shared" si="102"/>
        <v>3490800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94">
        <v>7</v>
      </c>
      <c r="C1315" s="109" t="s">
        <v>1266</v>
      </c>
      <c r="D1315" s="276" t="s">
        <v>47</v>
      </c>
      <c r="E1315" s="277" t="s">
        <v>1101</v>
      </c>
      <c r="F1315" s="278">
        <v>3487200</v>
      </c>
      <c r="G1315" s="278">
        <v>3487200</v>
      </c>
      <c r="H1315" s="171"/>
      <c r="I1315" s="88">
        <f>IF($I$5=$G$4,G1315,(IF($I$5=$F$4,F1315,0)))</f>
        <v>3487200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94">
        <v>8</v>
      </c>
      <c r="C1316" s="109" t="s">
        <v>1267</v>
      </c>
      <c r="D1316" s="276" t="s">
        <v>47</v>
      </c>
      <c r="E1316" s="277" t="s">
        <v>1101</v>
      </c>
      <c r="F1316" s="278">
        <v>2964000</v>
      </c>
      <c r="G1316" s="278">
        <v>2964000</v>
      </c>
      <c r="H1316" s="175"/>
      <c r="I1316" s="88">
        <f t="shared" ref="I1316:I1381" si="107">IF($I$5=$G$4,G1316,(IF($I$5=$F$4,F1316,0)))</f>
        <v>2964000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94">
        <v>9</v>
      </c>
      <c r="C1317" s="109" t="s">
        <v>1268</v>
      </c>
      <c r="D1317" s="276" t="s">
        <v>47</v>
      </c>
      <c r="E1317" s="277" t="s">
        <v>1101</v>
      </c>
      <c r="F1317" s="278">
        <v>3312000</v>
      </c>
      <c r="G1317" s="278">
        <v>3312000</v>
      </c>
      <c r="H1317" s="175"/>
      <c r="I1317" s="88">
        <f t="shared" si="107"/>
        <v>3312000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94">
        <v>10</v>
      </c>
      <c r="C1318" s="109" t="s">
        <v>1269</v>
      </c>
      <c r="D1318" s="276" t="s">
        <v>47</v>
      </c>
      <c r="E1318" s="277" t="s">
        <v>1101</v>
      </c>
      <c r="F1318" s="278">
        <v>3217200</v>
      </c>
      <c r="G1318" s="278">
        <v>3217200</v>
      </c>
      <c r="H1318" s="171"/>
      <c r="I1318" s="88">
        <f t="shared" si="107"/>
        <v>3217200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94">
        <v>11</v>
      </c>
      <c r="C1319" s="109" t="s">
        <v>1270</v>
      </c>
      <c r="D1319" s="276" t="s">
        <v>47</v>
      </c>
      <c r="E1319" s="277" t="s">
        <v>1101</v>
      </c>
      <c r="F1319" s="278">
        <v>2668800</v>
      </c>
      <c r="G1319" s="278">
        <v>2668800</v>
      </c>
      <c r="H1319" s="171"/>
      <c r="I1319" s="88">
        <f t="shared" si="107"/>
        <v>2668800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94">
        <v>12</v>
      </c>
      <c r="C1320" s="109" t="s">
        <v>1271</v>
      </c>
      <c r="D1320" s="276" t="s">
        <v>47</v>
      </c>
      <c r="E1320" s="277" t="s">
        <v>1101</v>
      </c>
      <c r="F1320" s="278">
        <v>2668800</v>
      </c>
      <c r="G1320" s="278">
        <v>2668800</v>
      </c>
      <c r="H1320" s="171"/>
      <c r="I1320" s="88">
        <f t="shared" si="107"/>
        <v>2668800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94">
        <v>13</v>
      </c>
      <c r="C1321" s="109" t="s">
        <v>1272</v>
      </c>
      <c r="D1321" s="276" t="s">
        <v>47</v>
      </c>
      <c r="E1321" s="277" t="s">
        <v>1101</v>
      </c>
      <c r="F1321" s="278">
        <v>2367600</v>
      </c>
      <c r="G1321" s="278">
        <v>2367600</v>
      </c>
      <c r="H1321" s="171"/>
      <c r="I1321" s="88">
        <f t="shared" si="107"/>
        <v>2367600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94">
        <v>14</v>
      </c>
      <c r="C1322" s="109" t="s">
        <v>1273</v>
      </c>
      <c r="D1322" s="276" t="s">
        <v>47</v>
      </c>
      <c r="E1322" s="277" t="s">
        <v>1101</v>
      </c>
      <c r="F1322" s="278">
        <v>1790400</v>
      </c>
      <c r="G1322" s="278">
        <v>1790400</v>
      </c>
      <c r="H1322" s="171"/>
      <c r="I1322" s="88">
        <f t="shared" si="107"/>
        <v>1790400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94">
        <v>15</v>
      </c>
      <c r="C1323" s="109" t="s">
        <v>1274</v>
      </c>
      <c r="D1323" s="276" t="s">
        <v>47</v>
      </c>
      <c r="E1323" s="277" t="s">
        <v>1101</v>
      </c>
      <c r="F1323" s="278">
        <v>4682400</v>
      </c>
      <c r="G1323" s="278">
        <v>4682400</v>
      </c>
      <c r="H1323" s="171"/>
      <c r="I1323" s="88">
        <f t="shared" si="107"/>
        <v>4682400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94">
        <v>16</v>
      </c>
      <c r="C1324" s="109" t="s">
        <v>1275</v>
      </c>
      <c r="D1324" s="276" t="s">
        <v>47</v>
      </c>
      <c r="E1324" s="277" t="s">
        <v>1101</v>
      </c>
      <c r="F1324" s="278">
        <v>3691200</v>
      </c>
      <c r="G1324" s="278">
        <v>3691200</v>
      </c>
      <c r="H1324" s="171"/>
      <c r="I1324" s="88">
        <f t="shared" si="107"/>
        <v>3691200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94">
        <v>17</v>
      </c>
      <c r="C1325" s="109" t="s">
        <v>1276</v>
      </c>
      <c r="D1325" s="276" t="s">
        <v>47</v>
      </c>
      <c r="E1325" s="277" t="s">
        <v>1101</v>
      </c>
      <c r="F1325" s="278">
        <v>3139200</v>
      </c>
      <c r="G1325" s="278">
        <v>3139200</v>
      </c>
      <c r="H1325" s="171"/>
      <c r="I1325" s="88">
        <f t="shared" si="107"/>
        <v>3139200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94">
        <v>18</v>
      </c>
      <c r="C1326" s="109" t="s">
        <v>1277</v>
      </c>
      <c r="D1326" s="276" t="s">
        <v>47</v>
      </c>
      <c r="E1326" s="277" t="s">
        <v>1101</v>
      </c>
      <c r="F1326" s="278">
        <v>2384400</v>
      </c>
      <c r="G1326" s="278">
        <v>2384400</v>
      </c>
      <c r="H1326" s="171"/>
      <c r="I1326" s="88">
        <f t="shared" si="107"/>
        <v>2384400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94">
        <v>19</v>
      </c>
      <c r="C1327" s="109" t="s">
        <v>1278</v>
      </c>
      <c r="D1327" s="276" t="s">
        <v>47</v>
      </c>
      <c r="E1327" s="277" t="s">
        <v>1101</v>
      </c>
      <c r="F1327" s="278">
        <v>3271200</v>
      </c>
      <c r="G1327" s="278">
        <v>3271200</v>
      </c>
      <c r="H1327" s="171"/>
      <c r="I1327" s="88">
        <f t="shared" si="107"/>
        <v>3271200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94">
        <v>20</v>
      </c>
      <c r="C1328" s="109" t="s">
        <v>1279</v>
      </c>
      <c r="D1328" s="276" t="s">
        <v>47</v>
      </c>
      <c r="E1328" s="277" t="s">
        <v>1101</v>
      </c>
      <c r="F1328" s="278">
        <v>2920800</v>
      </c>
      <c r="G1328" s="278">
        <v>2920800</v>
      </c>
      <c r="H1328" s="171"/>
      <c r="I1328" s="88">
        <f t="shared" si="107"/>
        <v>2920800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94">
        <v>21</v>
      </c>
      <c r="C1329" s="109" t="s">
        <v>1280</v>
      </c>
      <c r="D1329" s="276" t="s">
        <v>47</v>
      </c>
      <c r="E1329" s="277" t="s">
        <v>1101</v>
      </c>
      <c r="F1329" s="278">
        <v>2151600</v>
      </c>
      <c r="G1329" s="278">
        <v>2151600</v>
      </c>
      <c r="H1329" s="171"/>
      <c r="I1329" s="88">
        <f t="shared" si="107"/>
        <v>2151600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94">
        <v>22</v>
      </c>
      <c r="C1330" s="109" t="s">
        <v>1281</v>
      </c>
      <c r="D1330" s="276" t="s">
        <v>47</v>
      </c>
      <c r="E1330" s="277" t="s">
        <v>1101</v>
      </c>
      <c r="F1330" s="278">
        <v>1822800</v>
      </c>
      <c r="G1330" s="278">
        <v>1822800</v>
      </c>
      <c r="H1330" s="171"/>
      <c r="I1330" s="88">
        <f t="shared" si="107"/>
        <v>1822800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94">
        <v>23</v>
      </c>
      <c r="C1331" s="109" t="s">
        <v>1282</v>
      </c>
      <c r="D1331" s="276" t="s">
        <v>47</v>
      </c>
      <c r="E1331" s="277" t="s">
        <v>1101</v>
      </c>
      <c r="F1331" s="278">
        <v>1637821.3173673779</v>
      </c>
      <c r="G1331" s="278">
        <v>1637821.3173673779</v>
      </c>
      <c r="H1331" s="171"/>
      <c r="I1331" s="88">
        <f t="shared" si="107"/>
        <v>1637821.3173673779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94">
        <v>24</v>
      </c>
      <c r="C1332" s="109" t="s">
        <v>1283</v>
      </c>
      <c r="D1332" s="276" t="s">
        <v>47</v>
      </c>
      <c r="E1332" s="277" t="s">
        <v>1101</v>
      </c>
      <c r="F1332" s="278">
        <v>1505773.9956037072</v>
      </c>
      <c r="G1332" s="278">
        <v>1505773.9956037072</v>
      </c>
      <c r="H1332" s="171"/>
      <c r="I1332" s="88">
        <f t="shared" si="107"/>
        <v>1505773.9956037072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94">
        <v>25</v>
      </c>
      <c r="C1333" s="109" t="s">
        <v>1284</v>
      </c>
      <c r="D1333" s="276" t="s">
        <v>47</v>
      </c>
      <c r="E1333" s="277" t="s">
        <v>1101</v>
      </c>
      <c r="F1333" s="278">
        <v>1382400</v>
      </c>
      <c r="G1333" s="278">
        <v>1382400</v>
      </c>
      <c r="H1333" s="171"/>
      <c r="I1333" s="88">
        <f t="shared" si="107"/>
        <v>1382400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94">
        <v>26</v>
      </c>
      <c r="C1334" s="109" t="s">
        <v>1285</v>
      </c>
      <c r="D1334" s="276" t="s">
        <v>47</v>
      </c>
      <c r="E1334" s="277" t="s">
        <v>1101</v>
      </c>
      <c r="F1334" s="278">
        <v>1380000</v>
      </c>
      <c r="G1334" s="278">
        <v>1380000</v>
      </c>
      <c r="H1334" s="171"/>
      <c r="I1334" s="88">
        <f t="shared" si="107"/>
        <v>1380000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94">
        <v>27</v>
      </c>
      <c r="C1335" s="109" t="s">
        <v>1286</v>
      </c>
      <c r="D1335" s="276" t="s">
        <v>47</v>
      </c>
      <c r="E1335" s="277" t="s">
        <v>1101</v>
      </c>
      <c r="F1335" s="278">
        <v>1221600</v>
      </c>
      <c r="G1335" s="278">
        <v>1221600</v>
      </c>
      <c r="H1335" s="171"/>
      <c r="I1335" s="88">
        <f t="shared" si="107"/>
        <v>1221600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94">
        <v>28</v>
      </c>
      <c r="C1336" s="109" t="s">
        <v>1287</v>
      </c>
      <c r="D1336" s="276" t="s">
        <v>47</v>
      </c>
      <c r="E1336" s="277" t="s">
        <v>1101</v>
      </c>
      <c r="F1336" s="278">
        <v>6279240.0000000009</v>
      </c>
      <c r="G1336" s="278">
        <v>6279240.0000000009</v>
      </c>
      <c r="H1336" s="171"/>
      <c r="I1336" s="88">
        <f t="shared" si="107"/>
        <v>6279240.0000000009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94">
        <v>29</v>
      </c>
      <c r="C1337" s="109" t="s">
        <v>1288</v>
      </c>
      <c r="D1337" s="276" t="s">
        <v>47</v>
      </c>
      <c r="E1337" s="277" t="s">
        <v>1101</v>
      </c>
      <c r="F1337" s="278">
        <v>6279240.0000000009</v>
      </c>
      <c r="G1337" s="278">
        <v>6279240.0000000009</v>
      </c>
      <c r="H1337" s="175"/>
      <c r="I1337" s="88">
        <f t="shared" si="107"/>
        <v>6279240.0000000009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94">
        <v>30</v>
      </c>
      <c r="C1338" s="109" t="s">
        <v>1289</v>
      </c>
      <c r="D1338" s="276" t="s">
        <v>47</v>
      </c>
      <c r="E1338" s="277" t="s">
        <v>1101</v>
      </c>
      <c r="F1338" s="278">
        <v>4901160</v>
      </c>
      <c r="G1338" s="278">
        <v>4901160</v>
      </c>
      <c r="H1338" s="175"/>
      <c r="I1338" s="88">
        <f t="shared" si="107"/>
        <v>4901160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94">
        <v>31</v>
      </c>
      <c r="C1339" s="109" t="s">
        <v>1290</v>
      </c>
      <c r="D1339" s="276" t="s">
        <v>47</v>
      </c>
      <c r="E1339" s="277" t="s">
        <v>1101</v>
      </c>
      <c r="F1339" s="278">
        <v>4642440</v>
      </c>
      <c r="G1339" s="278">
        <v>4642440</v>
      </c>
      <c r="H1339" s="175"/>
      <c r="I1339" s="88">
        <f t="shared" si="107"/>
        <v>4642440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94">
        <v>32</v>
      </c>
      <c r="C1340" s="109" t="s">
        <v>1291</v>
      </c>
      <c r="D1340" s="276" t="s">
        <v>47</v>
      </c>
      <c r="E1340" s="277" t="s">
        <v>1101</v>
      </c>
      <c r="F1340" s="278">
        <v>3961320</v>
      </c>
      <c r="G1340" s="278">
        <v>3961320</v>
      </c>
      <c r="H1340" s="175"/>
      <c r="I1340" s="88">
        <f t="shared" si="107"/>
        <v>3961320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94">
        <v>33</v>
      </c>
      <c r="C1341" s="109" t="s">
        <v>1292</v>
      </c>
      <c r="D1341" s="276" t="s">
        <v>47</v>
      </c>
      <c r="E1341" s="277" t="s">
        <v>1101</v>
      </c>
      <c r="F1341" s="278">
        <v>3839880</v>
      </c>
      <c r="G1341" s="278">
        <v>3839880</v>
      </c>
      <c r="H1341" s="175"/>
      <c r="I1341" s="88">
        <f t="shared" si="107"/>
        <v>3839880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94">
        <v>34</v>
      </c>
      <c r="C1342" s="109" t="s">
        <v>1293</v>
      </c>
      <c r="D1342" s="276" t="s">
        <v>47</v>
      </c>
      <c r="E1342" s="277" t="s">
        <v>1101</v>
      </c>
      <c r="F1342" s="278">
        <v>3835920</v>
      </c>
      <c r="G1342" s="278">
        <v>3835920</v>
      </c>
      <c r="H1342" s="175"/>
      <c r="I1342" s="88">
        <f t="shared" si="107"/>
        <v>3835920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94">
        <v>35</v>
      </c>
      <c r="C1343" s="109" t="s">
        <v>1294</v>
      </c>
      <c r="D1343" s="276" t="s">
        <v>47</v>
      </c>
      <c r="E1343" s="277" t="s">
        <v>1101</v>
      </c>
      <c r="F1343" s="278">
        <v>3260400</v>
      </c>
      <c r="G1343" s="278">
        <v>3260400</v>
      </c>
      <c r="H1343" s="175"/>
      <c r="I1343" s="88">
        <f t="shared" si="107"/>
        <v>3260400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94">
        <v>36</v>
      </c>
      <c r="C1344" s="109" t="s">
        <v>1295</v>
      </c>
      <c r="D1344" s="276" t="s">
        <v>47</v>
      </c>
      <c r="E1344" s="277" t="s">
        <v>1101</v>
      </c>
      <c r="F1344" s="278">
        <v>3643200</v>
      </c>
      <c r="G1344" s="278">
        <v>3643200</v>
      </c>
      <c r="H1344" s="175"/>
      <c r="I1344" s="88">
        <f t="shared" si="107"/>
        <v>3643200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94">
        <v>37</v>
      </c>
      <c r="C1345" s="109" t="s">
        <v>1296</v>
      </c>
      <c r="D1345" s="276" t="s">
        <v>47</v>
      </c>
      <c r="E1345" s="277" t="s">
        <v>1101</v>
      </c>
      <c r="F1345" s="278">
        <v>3538920</v>
      </c>
      <c r="G1345" s="278">
        <v>3538920</v>
      </c>
      <c r="H1345" s="175"/>
      <c r="I1345" s="88">
        <f t="shared" si="107"/>
        <v>3538920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94">
        <v>38</v>
      </c>
      <c r="C1346" s="109" t="s">
        <v>1297</v>
      </c>
      <c r="D1346" s="276" t="s">
        <v>47</v>
      </c>
      <c r="E1346" s="277" t="s">
        <v>1101</v>
      </c>
      <c r="F1346" s="278">
        <v>2935680.0000000005</v>
      </c>
      <c r="G1346" s="278">
        <v>2935680.0000000005</v>
      </c>
      <c r="H1346" s="175"/>
      <c r="I1346" s="88">
        <f t="shared" si="107"/>
        <v>2935680.0000000005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94">
        <v>39</v>
      </c>
      <c r="C1347" s="109" t="s">
        <v>1298</v>
      </c>
      <c r="D1347" s="276" t="s">
        <v>47</v>
      </c>
      <c r="E1347" s="277" t="s">
        <v>1101</v>
      </c>
      <c r="F1347" s="278">
        <v>2935680.0000000005</v>
      </c>
      <c r="G1347" s="278">
        <v>2935680.0000000005</v>
      </c>
      <c r="H1347" s="175"/>
      <c r="I1347" s="88">
        <f t="shared" si="107"/>
        <v>2935680.0000000005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94">
        <v>40</v>
      </c>
      <c r="C1348" s="109" t="s">
        <v>1299</v>
      </c>
      <c r="D1348" s="276" t="s">
        <v>47</v>
      </c>
      <c r="E1348" s="277" t="s">
        <v>1101</v>
      </c>
      <c r="F1348" s="278">
        <v>2604360.0000000005</v>
      </c>
      <c r="G1348" s="278">
        <v>2604360.0000000005</v>
      </c>
      <c r="H1348" s="175"/>
      <c r="I1348" s="88">
        <f t="shared" si="107"/>
        <v>2604360.0000000005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94">
        <v>41</v>
      </c>
      <c r="C1349" s="109" t="s">
        <v>1300</v>
      </c>
      <c r="D1349" s="276" t="s">
        <v>47</v>
      </c>
      <c r="E1349" s="277" t="s">
        <v>1101</v>
      </c>
      <c r="F1349" s="278">
        <v>1969440</v>
      </c>
      <c r="G1349" s="278">
        <v>1969440</v>
      </c>
      <c r="H1349" s="175"/>
      <c r="I1349" s="88">
        <f t="shared" si="107"/>
        <v>1969440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94">
        <v>42</v>
      </c>
      <c r="C1350" s="109" t="s">
        <v>1301</v>
      </c>
      <c r="D1350" s="276" t="s">
        <v>47</v>
      </c>
      <c r="E1350" s="277" t="s">
        <v>1101</v>
      </c>
      <c r="F1350" s="278">
        <v>5150640.0000000009</v>
      </c>
      <c r="G1350" s="278">
        <v>5150640.0000000009</v>
      </c>
      <c r="H1350" s="175"/>
      <c r="I1350" s="88">
        <f t="shared" si="107"/>
        <v>5150640.0000000009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94">
        <v>43</v>
      </c>
      <c r="C1351" s="109" t="s">
        <v>1302</v>
      </c>
      <c r="D1351" s="276" t="s">
        <v>47</v>
      </c>
      <c r="E1351" s="277" t="s">
        <v>1101</v>
      </c>
      <c r="F1351" s="278">
        <v>4060320</v>
      </c>
      <c r="G1351" s="278">
        <v>4060320</v>
      </c>
      <c r="H1351" s="175"/>
      <c r="I1351" s="88">
        <f t="shared" si="107"/>
        <v>4060320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94">
        <v>44</v>
      </c>
      <c r="C1352" s="109" t="s">
        <v>1303</v>
      </c>
      <c r="D1352" s="276" t="s">
        <v>47</v>
      </c>
      <c r="E1352" s="277" t="s">
        <v>1101</v>
      </c>
      <c r="F1352" s="278">
        <v>3453120</v>
      </c>
      <c r="G1352" s="278">
        <v>3453120</v>
      </c>
      <c r="H1352" s="175"/>
      <c r="I1352" s="88">
        <f t="shared" si="107"/>
        <v>3453120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94">
        <v>45</v>
      </c>
      <c r="C1353" s="109" t="s">
        <v>1304</v>
      </c>
      <c r="D1353" s="276" t="s">
        <v>47</v>
      </c>
      <c r="E1353" s="277" t="s">
        <v>1101</v>
      </c>
      <c r="F1353" s="278">
        <v>2622840.0000000005</v>
      </c>
      <c r="G1353" s="278">
        <v>2622840.0000000005</v>
      </c>
      <c r="H1353" s="171"/>
      <c r="I1353" s="88">
        <f t="shared" si="107"/>
        <v>2622840.0000000005</v>
      </c>
      <c r="J1353" s="163">
        <f t="shared" ref="J1353:J1416" si="108">IF(D1353="MDU-KD",1,0)</f>
        <v>0</v>
      </c>
      <c r="K1353" s="155">
        <f t="shared" ref="K1353:K1416" si="109">IF(D1353="HDW",1,0)</f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ref="N1353:N1416" si="110">IF(L1353=0,M1353,L1353)</f>
        <v>0</v>
      </c>
      <c r="O1353" s="155">
        <f t="shared" ref="O1353:O1416" si="111">IF(E1353=0,0,IF(LEFT(C1353,11)="Tiang Beton",1,0))</f>
        <v>0</v>
      </c>
      <c r="P1353" s="155">
        <f>IF(O1353=1,SUM($O$6:O1353),0)</f>
        <v>0</v>
      </c>
    </row>
    <row r="1354" spans="1:16" ht="15" customHeight="1">
      <c r="A1354" s="15"/>
      <c r="B1354" s="194">
        <v>46</v>
      </c>
      <c r="C1354" s="109" t="s">
        <v>1305</v>
      </c>
      <c r="D1354" s="276" t="s">
        <v>47</v>
      </c>
      <c r="E1354" s="277" t="s">
        <v>1101</v>
      </c>
      <c r="F1354" s="278">
        <v>3598320</v>
      </c>
      <c r="G1354" s="278">
        <v>3598320</v>
      </c>
      <c r="H1354" s="171"/>
      <c r="I1354" s="88">
        <f t="shared" si="107"/>
        <v>3598320</v>
      </c>
      <c r="J1354" s="163">
        <f t="shared" si="108"/>
        <v>0</v>
      </c>
      <c r="K1354" s="155">
        <f t="shared" si="10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10"/>
        <v>0</v>
      </c>
      <c r="O1354" s="155">
        <f t="shared" si="111"/>
        <v>0</v>
      </c>
      <c r="P1354" s="155">
        <f>IF(O1354=1,SUM($O$6:O1354),0)</f>
        <v>0</v>
      </c>
    </row>
    <row r="1355" spans="1:16" ht="15" customHeight="1">
      <c r="A1355" s="15"/>
      <c r="B1355" s="194">
        <v>47</v>
      </c>
      <c r="C1355" s="109" t="s">
        <v>1306</v>
      </c>
      <c r="D1355" s="276" t="s">
        <v>47</v>
      </c>
      <c r="E1355" s="277" t="s">
        <v>1101</v>
      </c>
      <c r="F1355" s="278">
        <v>3212880</v>
      </c>
      <c r="G1355" s="278">
        <v>3212880</v>
      </c>
      <c r="H1355" s="171"/>
      <c r="I1355" s="88">
        <f t="shared" si="107"/>
        <v>3212880</v>
      </c>
      <c r="J1355" s="163">
        <f t="shared" si="108"/>
        <v>0</v>
      </c>
      <c r="K1355" s="155">
        <f t="shared" si="10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10"/>
        <v>0</v>
      </c>
      <c r="O1355" s="155">
        <f t="shared" si="111"/>
        <v>0</v>
      </c>
      <c r="P1355" s="155">
        <f>IF(O1355=1,SUM($O$6:O1355),0)</f>
        <v>0</v>
      </c>
    </row>
    <row r="1356" spans="1:16" ht="15" customHeight="1">
      <c r="A1356" s="15"/>
      <c r="B1356" s="194">
        <v>48</v>
      </c>
      <c r="C1356" s="109" t="s">
        <v>1307</v>
      </c>
      <c r="D1356" s="276" t="s">
        <v>47</v>
      </c>
      <c r="E1356" s="277" t="s">
        <v>1101</v>
      </c>
      <c r="F1356" s="278">
        <v>2366760</v>
      </c>
      <c r="G1356" s="278">
        <v>2366760</v>
      </c>
      <c r="H1356" s="171"/>
      <c r="I1356" s="88">
        <f>IF($I$5=$G$4,G1356,(IF($I$5=$F$4,F1356,0)))</f>
        <v>2366760</v>
      </c>
      <c r="J1356" s="163">
        <f t="shared" si="108"/>
        <v>0</v>
      </c>
      <c r="K1356" s="155">
        <f t="shared" si="109"/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si="110"/>
        <v>0</v>
      </c>
      <c r="O1356" s="155">
        <f t="shared" si="111"/>
        <v>0</v>
      </c>
      <c r="P1356" s="155">
        <f>IF(O1356=1,SUM($O$6:O1356),0)</f>
        <v>0</v>
      </c>
    </row>
    <row r="1357" spans="1:16" ht="15" customHeight="1">
      <c r="A1357" s="15"/>
      <c r="B1357" s="194">
        <v>49</v>
      </c>
      <c r="C1357" s="109" t="s">
        <v>1308</v>
      </c>
      <c r="D1357" s="276" t="s">
        <v>47</v>
      </c>
      <c r="E1357" s="277" t="s">
        <v>1101</v>
      </c>
      <c r="F1357" s="278">
        <v>2005080</v>
      </c>
      <c r="G1357" s="278">
        <v>2005080</v>
      </c>
      <c r="H1357" s="171"/>
      <c r="I1357" s="88">
        <f>IF($I$5=$G$4,G1357,(IF($I$5=$F$4,F1357,0)))</f>
        <v>2005080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94">
        <v>50</v>
      </c>
      <c r="C1358" s="109" t="s">
        <v>1309</v>
      </c>
      <c r="D1358" s="276" t="s">
        <v>47</v>
      </c>
      <c r="E1358" s="277" t="s">
        <v>1101</v>
      </c>
      <c r="F1358" s="278">
        <v>1801603.4491041158</v>
      </c>
      <c r="G1358" s="278">
        <v>1801603.4491041158</v>
      </c>
      <c r="H1358" s="171"/>
      <c r="I1358" s="88">
        <f t="shared" si="107"/>
        <v>1801603.4491041158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94">
        <v>51</v>
      </c>
      <c r="C1359" s="109" t="s">
        <v>1310</v>
      </c>
      <c r="D1359" s="276" t="s">
        <v>47</v>
      </c>
      <c r="E1359" s="277" t="s">
        <v>1101</v>
      </c>
      <c r="F1359" s="278">
        <v>1656351.3951640779</v>
      </c>
      <c r="G1359" s="278">
        <v>1656351.3951640779</v>
      </c>
      <c r="H1359" s="171"/>
      <c r="I1359" s="88">
        <f t="shared" si="107"/>
        <v>1656351.3951640779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94">
        <v>52</v>
      </c>
      <c r="C1360" s="109" t="s">
        <v>1311</v>
      </c>
      <c r="D1360" s="276" t="s">
        <v>47</v>
      </c>
      <c r="E1360" s="277" t="s">
        <v>1101</v>
      </c>
      <c r="F1360" s="278">
        <v>1520640.0000000002</v>
      </c>
      <c r="G1360" s="278">
        <v>1520640.0000000002</v>
      </c>
      <c r="H1360" s="171"/>
      <c r="I1360" s="88">
        <f t="shared" si="107"/>
        <v>1520640.0000000002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94">
        <v>53</v>
      </c>
      <c r="C1361" s="109" t="s">
        <v>1312</v>
      </c>
      <c r="D1361" s="276" t="s">
        <v>47</v>
      </c>
      <c r="E1361" s="277" t="s">
        <v>1101</v>
      </c>
      <c r="F1361" s="278">
        <v>1518000.0000000002</v>
      </c>
      <c r="G1361" s="278">
        <v>1518000.0000000002</v>
      </c>
      <c r="H1361" s="171"/>
      <c r="I1361" s="88">
        <f t="shared" si="107"/>
        <v>1518000.0000000002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94">
        <v>54</v>
      </c>
      <c r="C1362" s="109" t="s">
        <v>1313</v>
      </c>
      <c r="D1362" s="276" t="s">
        <v>47</v>
      </c>
      <c r="E1362" s="277" t="s">
        <v>1101</v>
      </c>
      <c r="F1362" s="278">
        <v>1343760.0000000002</v>
      </c>
      <c r="G1362" s="278">
        <v>1343760.0000000002</v>
      </c>
      <c r="H1362" s="171"/>
      <c r="I1362" s="88">
        <f t="shared" si="107"/>
        <v>1343760.0000000002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94">
        <v>55</v>
      </c>
      <c r="C1363" s="109" t="s">
        <v>1314</v>
      </c>
      <c r="D1363" s="276" t="s">
        <v>47</v>
      </c>
      <c r="E1363" s="277" t="s">
        <v>1101</v>
      </c>
      <c r="F1363" s="278">
        <v>7945699.5772913285</v>
      </c>
      <c r="G1363" s="278">
        <v>7945699.5772913285</v>
      </c>
      <c r="H1363" s="171"/>
      <c r="I1363" s="88">
        <f t="shared" si="107"/>
        <v>7945699.5772913285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94"/>
      <c r="C1364" s="109"/>
      <c r="D1364" s="276" t="s">
        <v>48</v>
      </c>
      <c r="E1364" s="277"/>
      <c r="F1364" s="278">
        <v>0</v>
      </c>
      <c r="G1364" s="278">
        <v>0</v>
      </c>
      <c r="H1364" s="171"/>
      <c r="I1364" s="88">
        <f t="shared" si="107"/>
        <v>0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94" t="s">
        <v>1030</v>
      </c>
      <c r="C1365" s="109" t="s">
        <v>778</v>
      </c>
      <c r="D1365" s="276" t="s">
        <v>48</v>
      </c>
      <c r="E1365" s="277"/>
      <c r="F1365" s="278">
        <v>0</v>
      </c>
      <c r="G1365" s="278">
        <v>0</v>
      </c>
      <c r="H1365" s="171"/>
      <c r="I1365" s="88">
        <f t="shared" si="107"/>
        <v>0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94">
        <v>1</v>
      </c>
      <c r="C1366" s="109" t="s">
        <v>1315</v>
      </c>
      <c r="D1366" s="276" t="s">
        <v>47</v>
      </c>
      <c r="E1366" s="277" t="s">
        <v>1101</v>
      </c>
      <c r="F1366" s="278">
        <v>3426000</v>
      </c>
      <c r="G1366" s="278">
        <v>3426000</v>
      </c>
      <c r="H1366" s="171"/>
      <c r="I1366" s="88">
        <f t="shared" si="107"/>
        <v>3426000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94">
        <v>2</v>
      </c>
      <c r="C1367" s="109" t="s">
        <v>1316</v>
      </c>
      <c r="D1367" s="276" t="s">
        <v>47</v>
      </c>
      <c r="E1367" s="277" t="s">
        <v>1101</v>
      </c>
      <c r="F1367" s="278">
        <v>2880000</v>
      </c>
      <c r="G1367" s="278">
        <v>2880000</v>
      </c>
      <c r="H1367" s="171"/>
      <c r="I1367" s="88">
        <f t="shared" si="107"/>
        <v>2880000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94">
        <v>3</v>
      </c>
      <c r="C1368" s="109" t="s">
        <v>1317</v>
      </c>
      <c r="D1368" s="276" t="s">
        <v>47</v>
      </c>
      <c r="E1368" s="277" t="s">
        <v>1101</v>
      </c>
      <c r="F1368" s="278">
        <v>2649600</v>
      </c>
      <c r="G1368" s="278">
        <v>2649600</v>
      </c>
      <c r="H1368" s="171"/>
      <c r="I1368" s="88">
        <f t="shared" si="107"/>
        <v>2649600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94">
        <v>4</v>
      </c>
      <c r="C1369" s="109" t="s">
        <v>1318</v>
      </c>
      <c r="D1369" s="276" t="s">
        <v>47</v>
      </c>
      <c r="E1369" s="277" t="s">
        <v>1101</v>
      </c>
      <c r="F1369" s="278">
        <v>1971600</v>
      </c>
      <c r="G1369" s="278">
        <v>1971600</v>
      </c>
      <c r="H1369" s="171"/>
      <c r="I1369" s="88">
        <f t="shared" si="107"/>
        <v>1971600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94">
        <v>5</v>
      </c>
      <c r="C1370" s="109" t="s">
        <v>1319</v>
      </c>
      <c r="D1370" s="276" t="s">
        <v>47</v>
      </c>
      <c r="E1370" s="277" t="s">
        <v>1101</v>
      </c>
      <c r="F1370" s="278">
        <v>1340400</v>
      </c>
      <c r="G1370" s="278">
        <v>1340400</v>
      </c>
      <c r="H1370" s="171"/>
      <c r="I1370" s="88">
        <f t="shared" si="107"/>
        <v>1340400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94">
        <v>6</v>
      </c>
      <c r="C1371" s="109" t="s">
        <v>1320</v>
      </c>
      <c r="D1371" s="276" t="s">
        <v>47</v>
      </c>
      <c r="E1371" s="277" t="s">
        <v>1101</v>
      </c>
      <c r="F1371" s="278">
        <v>2682000</v>
      </c>
      <c r="G1371" s="278">
        <v>2682000</v>
      </c>
      <c r="H1371" s="171"/>
      <c r="I1371" s="88">
        <f t="shared" si="107"/>
        <v>2682000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94">
        <v>7</v>
      </c>
      <c r="C1372" s="109" t="s">
        <v>1321</v>
      </c>
      <c r="D1372" s="276" t="s">
        <v>47</v>
      </c>
      <c r="E1372" s="277" t="s">
        <v>1101</v>
      </c>
      <c r="F1372" s="278">
        <v>2148000</v>
      </c>
      <c r="G1372" s="278">
        <v>2148000</v>
      </c>
      <c r="H1372" s="171"/>
      <c r="I1372" s="88">
        <f t="shared" si="107"/>
        <v>2148000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94"/>
      <c r="C1373" s="109"/>
      <c r="D1373" s="276" t="s">
        <v>48</v>
      </c>
      <c r="E1373" s="277"/>
      <c r="F1373" s="278">
        <v>0</v>
      </c>
      <c r="G1373" s="278">
        <v>0</v>
      </c>
      <c r="H1373" s="171"/>
      <c r="I1373" s="88">
        <f t="shared" si="107"/>
        <v>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94" t="s">
        <v>1030</v>
      </c>
      <c r="C1374" s="109" t="s">
        <v>530</v>
      </c>
      <c r="D1374" s="276" t="s">
        <v>48</v>
      </c>
      <c r="E1374" s="277"/>
      <c r="F1374" s="278">
        <v>0</v>
      </c>
      <c r="G1374" s="278">
        <v>0</v>
      </c>
      <c r="H1374" s="175"/>
      <c r="I1374" s="88">
        <f t="shared" si="107"/>
        <v>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94">
        <v>1</v>
      </c>
      <c r="C1375" s="109" t="s">
        <v>960</v>
      </c>
      <c r="D1375" s="276" t="s">
        <v>47</v>
      </c>
      <c r="E1375" s="277" t="s">
        <v>14</v>
      </c>
      <c r="F1375" s="278">
        <v>213420</v>
      </c>
      <c r="G1375" s="278">
        <v>213420</v>
      </c>
      <c r="H1375" s="175"/>
      <c r="I1375" s="88">
        <f t="shared" si="107"/>
        <v>213420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94">
        <v>2</v>
      </c>
      <c r="C1376" s="109" t="s">
        <v>961</v>
      </c>
      <c r="D1376" s="276" t="s">
        <v>47</v>
      </c>
      <c r="E1376" s="277" t="s">
        <v>14</v>
      </c>
      <c r="F1376" s="278">
        <v>207840</v>
      </c>
      <c r="G1376" s="278">
        <v>207840</v>
      </c>
      <c r="H1376" s="175"/>
      <c r="I1376" s="88">
        <f t="shared" si="107"/>
        <v>207840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94">
        <v>3</v>
      </c>
      <c r="C1377" s="109" t="s">
        <v>962</v>
      </c>
      <c r="D1377" s="276" t="s">
        <v>47</v>
      </c>
      <c r="E1377" s="277" t="s">
        <v>14</v>
      </c>
      <c r="F1377" s="278">
        <v>342990</v>
      </c>
      <c r="G1377" s="278">
        <v>342990</v>
      </c>
      <c r="H1377" s="175"/>
      <c r="I1377" s="88">
        <f t="shared" si="107"/>
        <v>342990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94">
        <v>4</v>
      </c>
      <c r="C1378" s="109" t="s">
        <v>963</v>
      </c>
      <c r="D1378" s="276" t="s">
        <v>47</v>
      </c>
      <c r="E1378" s="277" t="s">
        <v>14</v>
      </c>
      <c r="F1378" s="278">
        <v>709680</v>
      </c>
      <c r="G1378" s="278">
        <v>709680</v>
      </c>
      <c r="H1378" s="175"/>
      <c r="I1378" s="88">
        <f t="shared" si="107"/>
        <v>709680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94">
        <v>5</v>
      </c>
      <c r="C1379" s="109" t="s">
        <v>964</v>
      </c>
      <c r="D1379" s="276" t="s">
        <v>47</v>
      </c>
      <c r="E1379" s="277" t="s">
        <v>14</v>
      </c>
      <c r="F1379" s="278">
        <v>1771980</v>
      </c>
      <c r="G1379" s="278">
        <v>1771980</v>
      </c>
      <c r="H1379" s="175"/>
      <c r="I1379" s="88">
        <f t="shared" si="107"/>
        <v>1771980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94">
        <v>6</v>
      </c>
      <c r="C1380" s="109" t="s">
        <v>965</v>
      </c>
      <c r="D1380" s="276" t="s">
        <v>47</v>
      </c>
      <c r="E1380" s="277" t="s">
        <v>14</v>
      </c>
      <c r="F1380" s="278">
        <v>976440</v>
      </c>
      <c r="G1380" s="278">
        <v>976440</v>
      </c>
      <c r="H1380" s="175"/>
      <c r="I1380" s="88">
        <f t="shared" si="107"/>
        <v>976440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94">
        <v>7</v>
      </c>
      <c r="C1381" s="109" t="s">
        <v>966</v>
      </c>
      <c r="D1381" s="276" t="s">
        <v>47</v>
      </c>
      <c r="E1381" s="277" t="s">
        <v>14</v>
      </c>
      <c r="F1381" s="278">
        <v>2211900</v>
      </c>
      <c r="G1381" s="278">
        <v>2211900</v>
      </c>
      <c r="H1381" s="175"/>
      <c r="I1381" s="88">
        <f t="shared" si="107"/>
        <v>2211900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94">
        <v>8</v>
      </c>
      <c r="C1382" s="109" t="s">
        <v>967</v>
      </c>
      <c r="D1382" s="276" t="s">
        <v>47</v>
      </c>
      <c r="E1382" s="277" t="s">
        <v>14</v>
      </c>
      <c r="F1382" s="278">
        <v>2270640</v>
      </c>
      <c r="G1382" s="278">
        <v>2270640</v>
      </c>
      <c r="H1382" s="175"/>
      <c r="I1382" s="88">
        <f t="shared" ref="I1382:I1395" si="112">IF($I$5=$G$4,G1382,(IF($I$5=$F$4,F1382,0)))</f>
        <v>2270640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94">
        <v>9</v>
      </c>
      <c r="C1383" s="109" t="s">
        <v>968</v>
      </c>
      <c r="D1383" s="276" t="s">
        <v>47</v>
      </c>
      <c r="E1383" s="277" t="s">
        <v>14</v>
      </c>
      <c r="F1383" s="278">
        <v>2476740</v>
      </c>
      <c r="G1383" s="278">
        <v>2476740</v>
      </c>
      <c r="H1383" s="175"/>
      <c r="I1383" s="88">
        <f t="shared" si="112"/>
        <v>2476740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94"/>
      <c r="C1384" s="109" t="s">
        <v>48</v>
      </c>
      <c r="D1384" s="276" t="s">
        <v>48</v>
      </c>
      <c r="E1384" s="277"/>
      <c r="F1384" s="278">
        <v>0</v>
      </c>
      <c r="G1384" s="278">
        <v>0</v>
      </c>
      <c r="H1384" s="175"/>
      <c r="I1384" s="88">
        <f t="shared" si="112"/>
        <v>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94" t="s">
        <v>1030</v>
      </c>
      <c r="C1385" s="109" t="s">
        <v>787</v>
      </c>
      <c r="D1385" s="276" t="s">
        <v>48</v>
      </c>
      <c r="E1385" s="277"/>
      <c r="F1385" s="278">
        <v>0</v>
      </c>
      <c r="G1385" s="278">
        <v>0</v>
      </c>
      <c r="H1385" s="175"/>
      <c r="I1385" s="88">
        <f t="shared" si="112"/>
        <v>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94">
        <v>1</v>
      </c>
      <c r="C1386" s="109" t="s">
        <v>428</v>
      </c>
      <c r="D1386" s="276" t="s">
        <v>47</v>
      </c>
      <c r="E1386" s="277" t="s">
        <v>100</v>
      </c>
      <c r="F1386" s="278">
        <v>220260.49029487889</v>
      </c>
      <c r="G1386" s="278">
        <v>220260.49029487889</v>
      </c>
      <c r="H1386" s="175"/>
      <c r="I1386" s="88">
        <f t="shared" si="112"/>
        <v>220260.49029487889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94">
        <v>2</v>
      </c>
      <c r="C1387" s="109" t="s">
        <v>429</v>
      </c>
      <c r="D1387" s="276" t="s">
        <v>47</v>
      </c>
      <c r="E1387" s="277" t="s">
        <v>100</v>
      </c>
      <c r="F1387" s="278">
        <v>220260.49029487889</v>
      </c>
      <c r="G1387" s="278">
        <v>220260.49029487889</v>
      </c>
      <c r="H1387" s="175"/>
      <c r="I1387" s="88">
        <f t="shared" si="112"/>
        <v>220260.49029487889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94">
        <v>3</v>
      </c>
      <c r="C1388" s="109" t="s">
        <v>430</v>
      </c>
      <c r="D1388" s="276" t="s">
        <v>47</v>
      </c>
      <c r="E1388" s="277" t="s">
        <v>100</v>
      </c>
      <c r="F1388" s="278">
        <v>250977.08928157968</v>
      </c>
      <c r="G1388" s="278">
        <v>250977.08928157968</v>
      </c>
      <c r="H1388" s="175"/>
      <c r="I1388" s="88">
        <f t="shared" si="112"/>
        <v>250977.08928157968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94">
        <v>4</v>
      </c>
      <c r="C1389" s="109" t="s">
        <v>431</v>
      </c>
      <c r="D1389" s="276" t="s">
        <v>47</v>
      </c>
      <c r="E1389" s="277" t="s">
        <v>100</v>
      </c>
      <c r="F1389" s="278">
        <v>289200</v>
      </c>
      <c r="G1389" s="278">
        <v>289200</v>
      </c>
      <c r="H1389" s="175"/>
      <c r="I1389" s="88">
        <f t="shared" si="112"/>
        <v>289200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94">
        <v>5</v>
      </c>
      <c r="C1390" s="109" t="s">
        <v>432</v>
      </c>
      <c r="D1390" s="276" t="s">
        <v>47</v>
      </c>
      <c r="E1390" s="277" t="s">
        <v>100</v>
      </c>
      <c r="F1390" s="278">
        <v>277947.76156258525</v>
      </c>
      <c r="G1390" s="278">
        <v>277947.76156258525</v>
      </c>
      <c r="H1390" s="175"/>
      <c r="I1390" s="88">
        <f t="shared" si="112"/>
        <v>277947.76156258525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94">
        <v>6</v>
      </c>
      <c r="C1391" s="109" t="s">
        <v>433</v>
      </c>
      <c r="D1391" s="276" t="s">
        <v>47</v>
      </c>
      <c r="E1391" s="277" t="s">
        <v>100</v>
      </c>
      <c r="F1391" s="278">
        <v>309000</v>
      </c>
      <c r="G1391" s="278">
        <v>309000</v>
      </c>
      <c r="H1391" s="175"/>
      <c r="I1391" s="88">
        <f t="shared" si="112"/>
        <v>309000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94">
        <v>7</v>
      </c>
      <c r="C1392" s="109" t="s">
        <v>1131</v>
      </c>
      <c r="D1392" s="276" t="s">
        <v>47</v>
      </c>
      <c r="E1392" s="277" t="s">
        <v>100</v>
      </c>
      <c r="F1392" s="278">
        <v>277947.76156258525</v>
      </c>
      <c r="G1392" s="278">
        <v>277947.76156258525</v>
      </c>
      <c r="H1392" s="175"/>
      <c r="I1392" s="88">
        <f t="shared" si="112"/>
        <v>277947.76156258525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94">
        <v>8</v>
      </c>
      <c r="C1393" s="109" t="s">
        <v>1132</v>
      </c>
      <c r="D1393" s="276" t="s">
        <v>47</v>
      </c>
      <c r="E1393" s="277" t="s">
        <v>100</v>
      </c>
      <c r="F1393" s="278">
        <v>345600</v>
      </c>
      <c r="G1393" s="278">
        <v>345600</v>
      </c>
      <c r="H1393" s="175"/>
      <c r="I1393" s="88">
        <f t="shared" si="112"/>
        <v>345600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94">
        <v>9</v>
      </c>
      <c r="C1394" s="109" t="s">
        <v>434</v>
      </c>
      <c r="D1394" s="276" t="s">
        <v>47</v>
      </c>
      <c r="E1394" s="277" t="s">
        <v>100</v>
      </c>
      <c r="F1394" s="278">
        <v>438273.42456634069</v>
      </c>
      <c r="G1394" s="278">
        <v>438273.42456634069</v>
      </c>
      <c r="H1394" s="175"/>
      <c r="I1394" s="88">
        <f t="shared" si="112"/>
        <v>438273.42456634069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94">
        <v>10</v>
      </c>
      <c r="C1395" s="109" t="s">
        <v>435</v>
      </c>
      <c r="D1395" s="276" t="s">
        <v>47</v>
      </c>
      <c r="E1395" s="277" t="s">
        <v>100</v>
      </c>
      <c r="F1395" s="278">
        <v>384600</v>
      </c>
      <c r="G1395" s="278">
        <v>384600</v>
      </c>
      <c r="H1395" s="175"/>
      <c r="I1395" s="88">
        <f t="shared" si="112"/>
        <v>384600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94">
        <v>11</v>
      </c>
      <c r="C1396" s="109" t="s">
        <v>436</v>
      </c>
      <c r="D1396" s="276" t="s">
        <v>47</v>
      </c>
      <c r="E1396" s="277" t="s">
        <v>100</v>
      </c>
      <c r="F1396" s="278">
        <v>466742.46752962429</v>
      </c>
      <c r="G1396" s="278">
        <v>466742.46752962429</v>
      </c>
      <c r="H1396" s="175"/>
      <c r="I1396" s="88">
        <f t="shared" ref="I1396:I1433" si="113">IF($I$5=$G$4,G1396,(IF($I$5=$F$4,F1396,0)))</f>
        <v>466742.46752962429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94">
        <v>12</v>
      </c>
      <c r="C1397" s="109" t="s">
        <v>437</v>
      </c>
      <c r="D1397" s="276" t="s">
        <v>47</v>
      </c>
      <c r="E1397" s="277" t="s">
        <v>100</v>
      </c>
      <c r="F1397" s="278">
        <v>466742.46752962429</v>
      </c>
      <c r="G1397" s="278">
        <v>466742.46752962429</v>
      </c>
      <c r="H1397" s="175"/>
      <c r="I1397" s="154">
        <f t="shared" si="113"/>
        <v>466742.46752962429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94">
        <v>13</v>
      </c>
      <c r="C1398" s="109" t="s">
        <v>438</v>
      </c>
      <c r="D1398" s="276" t="s">
        <v>47</v>
      </c>
      <c r="E1398" s="277" t="s">
        <v>100</v>
      </c>
      <c r="F1398" s="278">
        <v>513941.14402138407</v>
      </c>
      <c r="G1398" s="278">
        <v>513941.14402138407</v>
      </c>
      <c r="H1398" s="175"/>
      <c r="I1398" s="88">
        <f t="shared" si="113"/>
        <v>513941.14402138407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94">
        <v>14</v>
      </c>
      <c r="C1399" s="109" t="s">
        <v>439</v>
      </c>
      <c r="D1399" s="276" t="s">
        <v>47</v>
      </c>
      <c r="E1399" s="277" t="s">
        <v>100</v>
      </c>
      <c r="F1399" s="278">
        <v>502200</v>
      </c>
      <c r="G1399" s="278">
        <v>502200</v>
      </c>
      <c r="H1399" s="175"/>
      <c r="I1399" s="88">
        <f t="shared" si="113"/>
        <v>502200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94">
        <v>15</v>
      </c>
      <c r="C1400" s="109" t="s">
        <v>440</v>
      </c>
      <c r="D1400" s="276" t="s">
        <v>47</v>
      </c>
      <c r="E1400" s="277" t="s">
        <v>100</v>
      </c>
      <c r="F1400" s="278">
        <v>580618.63938275899</v>
      </c>
      <c r="G1400" s="278">
        <v>580618.63938275899</v>
      </c>
      <c r="H1400" s="175"/>
      <c r="I1400" s="88">
        <f t="shared" si="113"/>
        <v>580618.63938275899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94">
        <v>16</v>
      </c>
      <c r="C1401" s="109" t="s">
        <v>441</v>
      </c>
      <c r="D1401" s="276" t="s">
        <v>47</v>
      </c>
      <c r="E1401" s="277" t="s">
        <v>100</v>
      </c>
      <c r="F1401" s="278">
        <v>522000</v>
      </c>
      <c r="G1401" s="278">
        <v>522000</v>
      </c>
      <c r="H1401" s="175"/>
      <c r="I1401" s="88">
        <f t="shared" si="113"/>
        <v>522000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94">
        <v>17</v>
      </c>
      <c r="C1402" s="109" t="s">
        <v>442</v>
      </c>
      <c r="D1402" s="276" t="s">
        <v>47</v>
      </c>
      <c r="E1402" s="277" t="s">
        <v>100</v>
      </c>
      <c r="F1402" s="278">
        <v>768051.19018409075</v>
      </c>
      <c r="G1402" s="278">
        <v>768051.19018409075</v>
      </c>
      <c r="H1402" s="175"/>
      <c r="I1402" s="88">
        <f t="shared" si="113"/>
        <v>768051.19018409075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94">
        <v>18</v>
      </c>
      <c r="C1403" s="109" t="s">
        <v>443</v>
      </c>
      <c r="D1403" s="276" t="s">
        <v>47</v>
      </c>
      <c r="E1403" s="277" t="s">
        <v>100</v>
      </c>
      <c r="F1403" s="278">
        <v>768051.19018409075</v>
      </c>
      <c r="G1403" s="278">
        <v>768051.19018409075</v>
      </c>
      <c r="H1403" s="175"/>
      <c r="I1403" s="88">
        <f t="shared" si="113"/>
        <v>768051.19018409075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94">
        <v>19</v>
      </c>
      <c r="C1404" s="109" t="s">
        <v>444</v>
      </c>
      <c r="D1404" s="276" t="s">
        <v>47</v>
      </c>
      <c r="E1404" s="277" t="s">
        <v>100</v>
      </c>
      <c r="F1404" s="278">
        <v>755996.11696758063</v>
      </c>
      <c r="G1404" s="278">
        <v>755996.11696758063</v>
      </c>
      <c r="H1404" s="175"/>
      <c r="I1404" s="88">
        <f t="shared" si="113"/>
        <v>755996.11696758063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94">
        <v>20</v>
      </c>
      <c r="C1405" s="109" t="s">
        <v>445</v>
      </c>
      <c r="D1405" s="276" t="s">
        <v>47</v>
      </c>
      <c r="E1405" s="277" t="s">
        <v>100</v>
      </c>
      <c r="F1405" s="278">
        <v>589800</v>
      </c>
      <c r="G1405" s="278">
        <v>589800</v>
      </c>
      <c r="H1405" s="175"/>
      <c r="I1405" s="176">
        <f t="shared" si="113"/>
        <v>589800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94">
        <v>21</v>
      </c>
      <c r="C1406" s="109" t="s">
        <v>446</v>
      </c>
      <c r="D1406" s="276" t="s">
        <v>47</v>
      </c>
      <c r="E1406" s="277" t="s">
        <v>100</v>
      </c>
      <c r="F1406" s="278">
        <v>832055.45603276498</v>
      </c>
      <c r="G1406" s="278">
        <v>832055.45603276498</v>
      </c>
      <c r="H1406" s="175"/>
      <c r="I1406" s="176">
        <f t="shared" si="113"/>
        <v>832055.45603276498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94">
        <v>22</v>
      </c>
      <c r="C1407" s="109" t="s">
        <v>447</v>
      </c>
      <c r="D1407" s="276" t="s">
        <v>47</v>
      </c>
      <c r="E1407" s="277" t="s">
        <v>100</v>
      </c>
      <c r="F1407" s="278">
        <v>636000</v>
      </c>
      <c r="G1407" s="278">
        <v>636000</v>
      </c>
      <c r="H1407" s="175"/>
      <c r="I1407" s="176">
        <f t="shared" si="113"/>
        <v>636000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94">
        <v>23</v>
      </c>
      <c r="C1408" s="109" t="s">
        <v>448</v>
      </c>
      <c r="D1408" s="276" t="s">
        <v>47</v>
      </c>
      <c r="E1408" s="277" t="s">
        <v>100</v>
      </c>
      <c r="F1408" s="278">
        <v>842833.50878142437</v>
      </c>
      <c r="G1408" s="278">
        <v>842833.50878142437</v>
      </c>
      <c r="H1408" s="175"/>
      <c r="I1408" s="176">
        <f t="shared" si="113"/>
        <v>842833.50878142437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94">
        <v>24</v>
      </c>
      <c r="C1409" s="109" t="s">
        <v>449</v>
      </c>
      <c r="D1409" s="276" t="s">
        <v>47</v>
      </c>
      <c r="E1409" s="277" t="s">
        <v>100</v>
      </c>
      <c r="F1409" s="278">
        <v>762000</v>
      </c>
      <c r="G1409" s="278">
        <v>762000</v>
      </c>
      <c r="H1409" s="175"/>
      <c r="I1409" s="176">
        <f t="shared" si="113"/>
        <v>762000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94">
        <v>25</v>
      </c>
      <c r="C1410" s="109" t="s">
        <v>450</v>
      </c>
      <c r="D1410" s="276" t="s">
        <v>47</v>
      </c>
      <c r="E1410" s="277" t="s">
        <v>100</v>
      </c>
      <c r="F1410" s="278">
        <v>902019.15073140874</v>
      </c>
      <c r="G1410" s="278">
        <v>902019.15073140874</v>
      </c>
      <c r="H1410" s="175"/>
      <c r="I1410" s="176">
        <f t="shared" si="113"/>
        <v>902019.15073140874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94">
        <v>26</v>
      </c>
      <c r="C1411" s="109" t="s">
        <v>451</v>
      </c>
      <c r="D1411" s="276" t="s">
        <v>47</v>
      </c>
      <c r="E1411" s="277" t="s">
        <v>100</v>
      </c>
      <c r="F1411" s="278">
        <v>902019.15073140874</v>
      </c>
      <c r="G1411" s="278">
        <v>902019.15073140874</v>
      </c>
      <c r="H1411" s="175"/>
      <c r="I1411" s="176">
        <f t="shared" si="113"/>
        <v>902019.15073140874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94"/>
      <c r="C1412" s="109"/>
      <c r="D1412" s="276" t="s">
        <v>48</v>
      </c>
      <c r="E1412" s="277"/>
      <c r="F1412" s="278">
        <v>0</v>
      </c>
      <c r="G1412" s="278">
        <v>0</v>
      </c>
      <c r="H1412" s="177"/>
      <c r="I1412" s="176">
        <f t="shared" si="113"/>
        <v>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94" t="s">
        <v>1030</v>
      </c>
      <c r="C1413" s="109" t="s">
        <v>788</v>
      </c>
      <c r="D1413" s="276" t="s">
        <v>48</v>
      </c>
      <c r="E1413" s="277"/>
      <c r="F1413" s="278">
        <v>0</v>
      </c>
      <c r="G1413" s="278">
        <v>0</v>
      </c>
      <c r="H1413" s="177"/>
      <c r="I1413" s="176">
        <f t="shared" si="113"/>
        <v>0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94">
        <v>1</v>
      </c>
      <c r="C1414" s="109" t="s">
        <v>1094</v>
      </c>
      <c r="D1414" s="276" t="s">
        <v>47</v>
      </c>
      <c r="E1414" s="277" t="s">
        <v>14</v>
      </c>
      <c r="F1414" s="278">
        <v>96180</v>
      </c>
      <c r="G1414" s="278">
        <v>96180</v>
      </c>
      <c r="H1414" s="177"/>
      <c r="I1414" s="176">
        <f t="shared" si="113"/>
        <v>96180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94">
        <v>2</v>
      </c>
      <c r="C1415" s="109" t="s">
        <v>969</v>
      </c>
      <c r="D1415" s="276" t="s">
        <v>47</v>
      </c>
      <c r="E1415" s="277" t="s">
        <v>14</v>
      </c>
      <c r="F1415" s="278">
        <v>257820</v>
      </c>
      <c r="G1415" s="278">
        <v>257820</v>
      </c>
      <c r="H1415" s="177"/>
      <c r="I1415" s="176">
        <f t="shared" si="113"/>
        <v>257820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94">
        <v>3</v>
      </c>
      <c r="C1416" s="109" t="s">
        <v>970</v>
      </c>
      <c r="D1416" s="276" t="s">
        <v>47</v>
      </c>
      <c r="E1416" s="277" t="s">
        <v>14</v>
      </c>
      <c r="F1416" s="278">
        <v>299160</v>
      </c>
      <c r="G1416" s="278">
        <v>299160</v>
      </c>
      <c r="H1416" s="177"/>
      <c r="I1416" s="176">
        <f t="shared" si="113"/>
        <v>299160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94">
        <v>4</v>
      </c>
      <c r="C1417" s="109" t="s">
        <v>971</v>
      </c>
      <c r="D1417" s="276" t="s">
        <v>47</v>
      </c>
      <c r="E1417" s="277" t="s">
        <v>14</v>
      </c>
      <c r="F1417" s="278">
        <v>246960</v>
      </c>
      <c r="G1417" s="278">
        <v>246960</v>
      </c>
      <c r="H1417" s="177"/>
      <c r="I1417" s="176">
        <f t="shared" si="113"/>
        <v>246960</v>
      </c>
      <c r="J1417" s="163">
        <f t="shared" ref="J1417:J1454" si="114">IF(D1417="MDU-KD",1,0)</f>
        <v>0</v>
      </c>
      <c r="K1417" s="155">
        <f t="shared" ref="K1417:K1454" si="115">IF(D1417="HDW",1,0)</f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ref="N1417:N1454" si="116">IF(L1417=0,M1417,L1417)</f>
        <v>0</v>
      </c>
      <c r="O1417" s="155">
        <f t="shared" ref="O1417:O1454" si="117">IF(E1417=0,0,IF(LEFT(C1417,11)="Tiang Beton",1,0))</f>
        <v>0</v>
      </c>
      <c r="P1417" s="155">
        <f>IF(O1417=1,SUM($O$6:O1417),0)</f>
        <v>0</v>
      </c>
    </row>
    <row r="1418" spans="1:16" ht="15" customHeight="1">
      <c r="A1418" s="15"/>
      <c r="B1418" s="194">
        <v>5</v>
      </c>
      <c r="C1418" s="109" t="s">
        <v>972</v>
      </c>
      <c r="D1418" s="276" t="s">
        <v>47</v>
      </c>
      <c r="E1418" s="277" t="s">
        <v>14</v>
      </c>
      <c r="F1418" s="278">
        <v>286461</v>
      </c>
      <c r="G1418" s="278">
        <v>286461</v>
      </c>
      <c r="H1418" s="177"/>
      <c r="I1418" s="176">
        <f t="shared" si="113"/>
        <v>286461</v>
      </c>
      <c r="J1418" s="163">
        <f t="shared" si="114"/>
        <v>0</v>
      </c>
      <c r="K1418" s="155">
        <f t="shared" si="115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6"/>
        <v>0</v>
      </c>
      <c r="O1418" s="155">
        <f t="shared" si="117"/>
        <v>0</v>
      </c>
      <c r="P1418" s="155">
        <f>IF(O1418=1,SUM($O$6:O1418),0)</f>
        <v>0</v>
      </c>
    </row>
    <row r="1419" spans="1:16" ht="15" customHeight="1">
      <c r="A1419" s="15"/>
      <c r="B1419" s="194">
        <v>6</v>
      </c>
      <c r="C1419" s="109" t="s">
        <v>973</v>
      </c>
      <c r="D1419" s="276" t="s">
        <v>47</v>
      </c>
      <c r="E1419" s="277" t="s">
        <v>14</v>
      </c>
      <c r="F1419" s="278">
        <v>259308</v>
      </c>
      <c r="G1419" s="278">
        <v>259308</v>
      </c>
      <c r="H1419" s="177"/>
      <c r="I1419" s="176"/>
      <c r="J1419" s="163">
        <f t="shared" si="114"/>
        <v>0</v>
      </c>
      <c r="K1419" s="155">
        <f t="shared" si="115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6"/>
        <v>0</v>
      </c>
      <c r="O1419" s="155">
        <f t="shared" si="117"/>
        <v>0</v>
      </c>
      <c r="P1419" s="155">
        <f>IF(O1419=1,SUM($O$6:O1419),0)</f>
        <v>0</v>
      </c>
    </row>
    <row r="1420" spans="1:16" ht="15" customHeight="1">
      <c r="A1420" s="15"/>
      <c r="B1420" s="194">
        <v>7</v>
      </c>
      <c r="C1420" s="109" t="s">
        <v>974</v>
      </c>
      <c r="D1420" s="276" t="s">
        <v>47</v>
      </c>
      <c r="E1420" s="277" t="s">
        <v>14</v>
      </c>
      <c r="F1420" s="278">
        <v>300784.05</v>
      </c>
      <c r="G1420" s="278">
        <v>300784.05</v>
      </c>
      <c r="H1420" s="177"/>
      <c r="I1420" s="176"/>
      <c r="J1420" s="163">
        <f t="shared" si="114"/>
        <v>0</v>
      </c>
      <c r="K1420" s="155">
        <f t="shared" si="115"/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si="116"/>
        <v>0</v>
      </c>
      <c r="O1420" s="155">
        <f t="shared" si="117"/>
        <v>0</v>
      </c>
      <c r="P1420" s="155">
        <f>IF(O1420=1,SUM($O$6:O1420),0)</f>
        <v>0</v>
      </c>
    </row>
    <row r="1421" spans="1:16" ht="15" customHeight="1">
      <c r="A1421" s="15"/>
      <c r="B1421" s="194">
        <v>8</v>
      </c>
      <c r="C1421" s="109" t="s">
        <v>452</v>
      </c>
      <c r="D1421" s="276" t="s">
        <v>47</v>
      </c>
      <c r="E1421" s="277" t="s">
        <v>14</v>
      </c>
      <c r="F1421" s="278">
        <v>300600</v>
      </c>
      <c r="G1421" s="278">
        <v>300600</v>
      </c>
      <c r="H1421" s="177"/>
      <c r="I1421" s="176">
        <f t="shared" si="113"/>
        <v>300600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94">
        <v>9</v>
      </c>
      <c r="C1422" s="109" t="s">
        <v>453</v>
      </c>
      <c r="D1422" s="276" t="s">
        <v>47</v>
      </c>
      <c r="E1422" s="277" t="s">
        <v>14</v>
      </c>
      <c r="F1422" s="278">
        <v>358140</v>
      </c>
      <c r="G1422" s="278">
        <v>358140</v>
      </c>
      <c r="H1422" s="177"/>
      <c r="I1422" s="176">
        <f t="shared" si="113"/>
        <v>358140</v>
      </c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94">
        <v>10</v>
      </c>
      <c r="C1423" s="109" t="s">
        <v>454</v>
      </c>
      <c r="D1423" s="276" t="s">
        <v>47</v>
      </c>
      <c r="E1423" s="277" t="s">
        <v>14</v>
      </c>
      <c r="F1423" s="278">
        <v>341777.99941898551</v>
      </c>
      <c r="G1423" s="278">
        <v>341777.99941898551</v>
      </c>
      <c r="H1423" s="177"/>
      <c r="I1423" s="176">
        <f t="shared" si="113"/>
        <v>341777.99941898551</v>
      </c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94">
        <v>11</v>
      </c>
      <c r="C1424" s="109" t="s">
        <v>455</v>
      </c>
      <c r="D1424" s="276" t="s">
        <v>47</v>
      </c>
      <c r="E1424" s="277" t="s">
        <v>14</v>
      </c>
      <c r="F1424" s="278">
        <v>395879.58401850733</v>
      </c>
      <c r="G1424" s="278">
        <v>395879.58401850733</v>
      </c>
      <c r="H1424" s="177"/>
      <c r="I1424" s="176">
        <f t="shared" si="113"/>
        <v>395879.58401850733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94">
        <v>12</v>
      </c>
      <c r="C1425" s="109" t="s">
        <v>456</v>
      </c>
      <c r="D1425" s="276" t="s">
        <v>47</v>
      </c>
      <c r="E1425" s="277" t="s">
        <v>14</v>
      </c>
      <c r="F1425" s="278">
        <v>6240</v>
      </c>
      <c r="G1425" s="278">
        <v>6240</v>
      </c>
      <c r="H1425" s="177"/>
      <c r="I1425" s="176">
        <f t="shared" si="113"/>
        <v>6240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94">
        <v>13</v>
      </c>
      <c r="C1426" s="109" t="s">
        <v>457</v>
      </c>
      <c r="D1426" s="276" t="s">
        <v>47</v>
      </c>
      <c r="E1426" s="277" t="s">
        <v>14</v>
      </c>
      <c r="F1426" s="278">
        <v>5760</v>
      </c>
      <c r="G1426" s="278">
        <v>5760</v>
      </c>
      <c r="H1426" s="177"/>
      <c r="I1426" s="176">
        <f t="shared" si="113"/>
        <v>5760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94">
        <v>14</v>
      </c>
      <c r="C1427" s="109" t="s">
        <v>458</v>
      </c>
      <c r="D1427" s="276" t="s">
        <v>47</v>
      </c>
      <c r="E1427" s="277" t="s">
        <v>297</v>
      </c>
      <c r="F1427" s="278">
        <v>337284.9788645666</v>
      </c>
      <c r="G1427" s="278">
        <v>337284.9788645666</v>
      </c>
      <c r="H1427" s="177"/>
      <c r="I1427" s="176">
        <f t="shared" si="113"/>
        <v>337284.9788645666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94">
        <v>15</v>
      </c>
      <c r="C1428" s="109" t="s">
        <v>975</v>
      </c>
      <c r="D1428" s="276" t="s">
        <v>47</v>
      </c>
      <c r="E1428" s="277" t="s">
        <v>297</v>
      </c>
      <c r="F1428" s="278">
        <v>269827.98309165332</v>
      </c>
      <c r="G1428" s="278">
        <v>269827.98309165332</v>
      </c>
      <c r="H1428" s="177"/>
      <c r="I1428" s="176">
        <f t="shared" si="113"/>
        <v>269827.98309165332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94">
        <v>16</v>
      </c>
      <c r="C1429" s="109" t="s">
        <v>976</v>
      </c>
      <c r="D1429" s="276" t="s">
        <v>47</v>
      </c>
      <c r="E1429" s="277" t="s">
        <v>473</v>
      </c>
      <c r="F1429" s="278">
        <v>420</v>
      </c>
      <c r="G1429" s="278">
        <v>420</v>
      </c>
      <c r="H1429" s="177"/>
      <c r="I1429" s="176">
        <f t="shared" si="113"/>
        <v>420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94">
        <v>17</v>
      </c>
      <c r="C1430" s="109" t="s">
        <v>977</v>
      </c>
      <c r="D1430" s="276" t="s">
        <v>47</v>
      </c>
      <c r="E1430" s="277" t="s">
        <v>473</v>
      </c>
      <c r="F1430" s="278">
        <v>720</v>
      </c>
      <c r="G1430" s="278">
        <v>720</v>
      </c>
      <c r="H1430" s="177"/>
      <c r="I1430" s="176">
        <f t="shared" si="113"/>
        <v>720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94">
        <v>18</v>
      </c>
      <c r="C1431" s="109" t="s">
        <v>978</v>
      </c>
      <c r="D1431" s="276" t="s">
        <v>47</v>
      </c>
      <c r="E1431" s="277" t="s">
        <v>473</v>
      </c>
      <c r="F1431" s="278">
        <v>15300</v>
      </c>
      <c r="G1431" s="278">
        <v>15300</v>
      </c>
      <c r="H1431" s="177"/>
      <c r="I1431" s="176">
        <f t="shared" si="113"/>
        <v>15300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94">
        <v>19</v>
      </c>
      <c r="C1432" s="109" t="s">
        <v>979</v>
      </c>
      <c r="D1432" s="276" t="s">
        <v>47</v>
      </c>
      <c r="E1432" s="277" t="s">
        <v>473</v>
      </c>
      <c r="F1432" s="278">
        <v>9120</v>
      </c>
      <c r="G1432" s="278">
        <v>9120</v>
      </c>
      <c r="H1432" s="177"/>
      <c r="I1432" s="176">
        <f t="shared" si="113"/>
        <v>9120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94">
        <v>20</v>
      </c>
      <c r="C1433" s="109" t="s">
        <v>1095</v>
      </c>
      <c r="D1433" s="276" t="s">
        <v>47</v>
      </c>
      <c r="E1433" s="277" t="s">
        <v>473</v>
      </c>
      <c r="F1433" s="469">
        <v>2740</v>
      </c>
      <c r="G1433" s="469">
        <v>2740</v>
      </c>
      <c r="H1433" s="177"/>
      <c r="I1433" s="176">
        <f t="shared" si="113"/>
        <v>2740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94"/>
      <c r="C1434" s="109"/>
      <c r="D1434" s="276" t="s">
        <v>48</v>
      </c>
      <c r="E1434" s="277"/>
      <c r="F1434" s="278">
        <v>0</v>
      </c>
      <c r="G1434" s="278">
        <v>0</v>
      </c>
      <c r="H1434" s="96"/>
      <c r="I1434" s="88">
        <f t="shared" ref="I1434:I1439" si="118">IF($I$5=$G$4,G1434,(IF($I$5=$F$4,F1434,0)))</f>
        <v>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94" t="s">
        <v>1030</v>
      </c>
      <c r="C1435" s="109" t="s">
        <v>796</v>
      </c>
      <c r="D1435" s="276" t="s">
        <v>48</v>
      </c>
      <c r="E1435" s="277"/>
      <c r="F1435" s="278">
        <v>0</v>
      </c>
      <c r="G1435" s="278">
        <v>0</v>
      </c>
      <c r="H1435" s="96"/>
      <c r="I1435" s="88">
        <f t="shared" si="118"/>
        <v>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94">
        <v>1</v>
      </c>
      <c r="C1436" s="109" t="s">
        <v>459</v>
      </c>
      <c r="D1436" s="276" t="s">
        <v>47</v>
      </c>
      <c r="E1436" s="277" t="s">
        <v>14</v>
      </c>
      <c r="F1436" s="278">
        <v>15000</v>
      </c>
      <c r="G1436" s="278">
        <v>15000</v>
      </c>
      <c r="H1436" s="96"/>
      <c r="I1436" s="88">
        <f t="shared" si="118"/>
        <v>15000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94">
        <v>2</v>
      </c>
      <c r="C1437" s="109" t="s">
        <v>460</v>
      </c>
      <c r="D1437" s="276" t="s">
        <v>47</v>
      </c>
      <c r="E1437" s="277" t="s">
        <v>14</v>
      </c>
      <c r="F1437" s="278">
        <v>36180</v>
      </c>
      <c r="G1437" s="278">
        <v>36180</v>
      </c>
      <c r="H1437" s="96"/>
      <c r="I1437" s="88">
        <f t="shared" si="118"/>
        <v>36180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94">
        <v>3</v>
      </c>
      <c r="C1438" s="109" t="s">
        <v>980</v>
      </c>
      <c r="D1438" s="276" t="s">
        <v>47</v>
      </c>
      <c r="E1438" s="277" t="s">
        <v>14</v>
      </c>
      <c r="F1438" s="278">
        <v>32640</v>
      </c>
      <c r="G1438" s="278">
        <v>32640</v>
      </c>
      <c r="H1438" s="96"/>
      <c r="I1438" s="88">
        <f t="shared" si="118"/>
        <v>32640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94">
        <v>4</v>
      </c>
      <c r="C1439" s="109" t="s">
        <v>981</v>
      </c>
      <c r="D1439" s="276" t="s">
        <v>47</v>
      </c>
      <c r="E1439" s="277" t="s">
        <v>14</v>
      </c>
      <c r="F1439" s="278">
        <v>63840</v>
      </c>
      <c r="G1439" s="278">
        <v>63840</v>
      </c>
      <c r="H1439" s="96"/>
      <c r="I1439" s="88">
        <f t="shared" si="118"/>
        <v>63840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94">
        <v>5</v>
      </c>
      <c r="C1440" s="109" t="s">
        <v>982</v>
      </c>
      <c r="D1440" s="276" t="s">
        <v>47</v>
      </c>
      <c r="E1440" s="277" t="s">
        <v>14</v>
      </c>
      <c r="F1440" s="278">
        <v>450000</v>
      </c>
      <c r="G1440" s="278">
        <v>450000</v>
      </c>
      <c r="H1440" s="96"/>
      <c r="I1440" s="88">
        <f t="shared" ref="I1440:I1494" si="119">IF($I$5=$G$4,G1440,(IF($I$5=$F$4,F1440,0)))</f>
        <v>450000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94">
        <v>6</v>
      </c>
      <c r="C1441" s="109" t="s">
        <v>1187</v>
      </c>
      <c r="D1441" s="276" t="s">
        <v>47</v>
      </c>
      <c r="E1441" s="277" t="s">
        <v>14</v>
      </c>
      <c r="F1441" s="176">
        <v>985020</v>
      </c>
      <c r="G1441" s="176">
        <v>985020</v>
      </c>
      <c r="H1441" s="96"/>
      <c r="I1441" s="88">
        <f t="shared" si="119"/>
        <v>985020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94"/>
      <c r="C1442" s="109" t="s">
        <v>48</v>
      </c>
      <c r="D1442" s="276" t="s">
        <v>48</v>
      </c>
      <c r="E1442" s="277"/>
      <c r="F1442" s="176"/>
      <c r="G1442" s="176"/>
      <c r="H1442" s="96"/>
      <c r="I1442" s="88">
        <f t="shared" si="119"/>
        <v>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94" t="s">
        <v>1188</v>
      </c>
      <c r="C1443" s="109" t="s">
        <v>1002</v>
      </c>
      <c r="D1443" s="276" t="s">
        <v>48</v>
      </c>
      <c r="E1443" s="277"/>
      <c r="F1443" s="176"/>
      <c r="G1443" s="176"/>
      <c r="H1443" s="96"/>
      <c r="I1443" s="88">
        <f t="shared" si="119"/>
        <v>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94">
        <v>1</v>
      </c>
      <c r="C1444" s="109" t="s">
        <v>1090</v>
      </c>
      <c r="D1444" s="276" t="s">
        <v>47</v>
      </c>
      <c r="E1444" s="277" t="s">
        <v>1003</v>
      </c>
      <c r="F1444" s="176">
        <v>2.5000000000000001E-2</v>
      </c>
      <c r="G1444" s="176">
        <v>2.5000000000000001E-2</v>
      </c>
      <c r="H1444" s="96"/>
      <c r="I1444" s="88">
        <f t="shared" si="119"/>
        <v>2.5000000000000001E-2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94">
        <v>2</v>
      </c>
      <c r="C1445" s="109" t="s">
        <v>1005</v>
      </c>
      <c r="D1445" s="276" t="s">
        <v>47</v>
      </c>
      <c r="E1445" s="277" t="s">
        <v>1004</v>
      </c>
      <c r="F1445" s="176">
        <v>800000</v>
      </c>
      <c r="G1445" s="176">
        <v>800000</v>
      </c>
      <c r="H1445" s="96"/>
      <c r="I1445" s="88">
        <f t="shared" si="119"/>
        <v>800000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94">
        <v>3</v>
      </c>
      <c r="C1446" s="109" t="s">
        <v>1006</v>
      </c>
      <c r="D1446" s="276" t="s">
        <v>47</v>
      </c>
      <c r="E1446" s="277" t="s">
        <v>40</v>
      </c>
      <c r="F1446" s="176">
        <v>300000</v>
      </c>
      <c r="G1446" s="176">
        <v>300000</v>
      </c>
      <c r="H1446" s="96"/>
      <c r="I1446" s="88">
        <f t="shared" si="119"/>
        <v>300000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94">
        <v>4</v>
      </c>
      <c r="C1447" s="197" t="s">
        <v>1096</v>
      </c>
      <c r="D1447" s="276" t="s">
        <v>47</v>
      </c>
      <c r="E1447" s="277" t="s">
        <v>1102</v>
      </c>
      <c r="F1447" s="176">
        <v>300000</v>
      </c>
      <c r="G1447" s="176">
        <v>300000</v>
      </c>
      <c r="H1447" s="96"/>
      <c r="I1447" s="88">
        <f t="shared" si="119"/>
        <v>300000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94">
        <v>5</v>
      </c>
      <c r="C1448" s="197" t="s">
        <v>1097</v>
      </c>
      <c r="D1448" s="276" t="s">
        <v>47</v>
      </c>
      <c r="E1448" s="277" t="s">
        <v>1102</v>
      </c>
      <c r="F1448" s="176">
        <v>57250</v>
      </c>
      <c r="G1448" s="176">
        <v>57250</v>
      </c>
      <c r="H1448" s="96"/>
      <c r="I1448" s="88">
        <f t="shared" si="119"/>
        <v>57250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94">
        <v>6</v>
      </c>
      <c r="C1449" s="197" t="s">
        <v>1098</v>
      </c>
      <c r="D1449" s="276" t="s">
        <v>47</v>
      </c>
      <c r="E1449" s="277" t="s">
        <v>8</v>
      </c>
      <c r="F1449" s="176">
        <v>13770</v>
      </c>
      <c r="G1449" s="176">
        <v>13770</v>
      </c>
      <c r="H1449" s="96"/>
      <c r="I1449" s="88">
        <f t="shared" si="119"/>
        <v>13770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94">
        <v>7</v>
      </c>
      <c r="C1450" s="197" t="s">
        <v>1099</v>
      </c>
      <c r="D1450" s="276" t="s">
        <v>47</v>
      </c>
      <c r="E1450" s="277" t="s">
        <v>8</v>
      </c>
      <c r="F1450" s="176">
        <v>29730</v>
      </c>
      <c r="G1450" s="176">
        <v>29730</v>
      </c>
      <c r="H1450" s="96"/>
      <c r="I1450" s="88">
        <f t="shared" si="119"/>
        <v>29730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94">
        <v>8</v>
      </c>
      <c r="C1451" s="197" t="s">
        <v>1100</v>
      </c>
      <c r="D1451" s="276" t="s">
        <v>47</v>
      </c>
      <c r="E1451" s="277" t="s">
        <v>8</v>
      </c>
      <c r="F1451" s="176">
        <v>250000</v>
      </c>
      <c r="G1451" s="176">
        <v>250000</v>
      </c>
      <c r="H1451" s="96"/>
      <c r="I1451" s="88">
        <f t="shared" si="119"/>
        <v>250000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98">
        <v>9</v>
      </c>
      <c r="C1452" s="199" t="s">
        <v>1404</v>
      </c>
      <c r="D1452" s="276" t="s">
        <v>47</v>
      </c>
      <c r="E1452" s="277" t="s">
        <v>8</v>
      </c>
      <c r="F1452" s="176">
        <v>54500</v>
      </c>
      <c r="G1452" s="176">
        <v>54500</v>
      </c>
      <c r="H1452" s="96"/>
      <c r="I1452" s="88">
        <f t="shared" si="119"/>
        <v>54500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98">
        <v>10</v>
      </c>
      <c r="C1453" s="200" t="s">
        <v>1405</v>
      </c>
      <c r="D1453" s="276" t="s">
        <v>47</v>
      </c>
      <c r="E1453" s="277" t="s">
        <v>14</v>
      </c>
      <c r="F1453" s="176">
        <v>816100</v>
      </c>
      <c r="G1453" s="176">
        <v>816100</v>
      </c>
      <c r="H1453" s="96"/>
      <c r="I1453" s="88">
        <f t="shared" si="119"/>
        <v>816100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98">
        <v>11</v>
      </c>
      <c r="C1454" s="200" t="s">
        <v>1406</v>
      </c>
      <c r="D1454" s="276" t="s">
        <v>47</v>
      </c>
      <c r="E1454" s="277" t="s">
        <v>14</v>
      </c>
      <c r="F1454" s="176">
        <v>601800</v>
      </c>
      <c r="G1454" s="176">
        <v>601800</v>
      </c>
      <c r="H1454" s="96"/>
      <c r="I1454" s="88">
        <f t="shared" si="119"/>
        <v>601800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98">
        <v>12</v>
      </c>
      <c r="C1455" s="200" t="s">
        <v>1407</v>
      </c>
      <c r="D1455" s="276" t="s">
        <v>45</v>
      </c>
      <c r="E1455" s="277" t="s">
        <v>8</v>
      </c>
      <c r="F1455" s="176">
        <v>51475</v>
      </c>
      <c r="G1455" s="176">
        <v>51475</v>
      </c>
      <c r="H1455" s="97"/>
      <c r="I1455" s="88">
        <f t="shared" si="119"/>
        <v>51475</v>
      </c>
      <c r="J1455" s="163"/>
      <c r="M1455" s="155"/>
      <c r="N1455" s="165"/>
    </row>
    <row r="1456" spans="1:16" ht="15" customHeight="1">
      <c r="B1456" s="198">
        <v>13</v>
      </c>
      <c r="C1456" s="199" t="s">
        <v>1408</v>
      </c>
      <c r="D1456" s="276" t="s">
        <v>47</v>
      </c>
      <c r="E1456" s="277" t="s">
        <v>100</v>
      </c>
      <c r="F1456" s="283">
        <v>750000</v>
      </c>
      <c r="G1456" s="283">
        <v>750000</v>
      </c>
      <c r="I1456" s="88">
        <f t="shared" si="119"/>
        <v>750000</v>
      </c>
    </row>
    <row r="1457" spans="1:30" ht="15" customHeight="1">
      <c r="B1457" s="198"/>
      <c r="C1457" s="199" t="s">
        <v>48</v>
      </c>
      <c r="D1457" s="276" t="s">
        <v>48</v>
      </c>
      <c r="E1457" s="277"/>
      <c r="F1457" s="176" t="s">
        <v>48</v>
      </c>
      <c r="G1457" s="176" t="s">
        <v>48</v>
      </c>
      <c r="I1457" s="88" t="str">
        <f t="shared" si="119"/>
        <v/>
      </c>
    </row>
    <row r="1458" spans="1:30" ht="15" customHeight="1">
      <c r="A1458" s="16"/>
      <c r="B1458" s="198" t="s">
        <v>1030</v>
      </c>
      <c r="C1458" s="199" t="s">
        <v>1409</v>
      </c>
      <c r="D1458" s="276"/>
      <c r="E1458" s="277"/>
      <c r="F1458" s="176"/>
      <c r="G1458" s="176"/>
      <c r="I1458" s="88">
        <f t="shared" si="119"/>
        <v>0</v>
      </c>
      <c r="J1458" s="169"/>
      <c r="K1458" s="169"/>
      <c r="L1458" s="169"/>
      <c r="M1458" s="170"/>
    </row>
    <row r="1459" spans="1:30" ht="15" customHeight="1">
      <c r="A1459" s="16"/>
      <c r="B1459" s="198">
        <v>1</v>
      </c>
      <c r="C1459" s="199" t="s">
        <v>1410</v>
      </c>
      <c r="D1459" s="276" t="s">
        <v>45</v>
      </c>
      <c r="E1459" s="210" t="s">
        <v>8</v>
      </c>
      <c r="F1459" s="176">
        <v>85000</v>
      </c>
      <c r="G1459" s="176">
        <v>85000</v>
      </c>
      <c r="I1459" s="88">
        <f t="shared" si="119"/>
        <v>85000</v>
      </c>
      <c r="J1459" s="169"/>
      <c r="K1459" s="169"/>
      <c r="L1459" s="169"/>
      <c r="M1459" s="170"/>
    </row>
    <row r="1460" spans="1:30" ht="15" customHeight="1">
      <c r="A1460" s="16"/>
      <c r="B1460" s="198">
        <v>2</v>
      </c>
      <c r="C1460" s="199" t="s">
        <v>1411</v>
      </c>
      <c r="D1460" s="276" t="s">
        <v>47</v>
      </c>
      <c r="E1460" s="277" t="s">
        <v>24</v>
      </c>
      <c r="F1460" s="176">
        <v>15000</v>
      </c>
      <c r="G1460" s="176">
        <v>15000</v>
      </c>
      <c r="I1460" s="88">
        <f t="shared" si="119"/>
        <v>15000</v>
      </c>
      <c r="J1460" s="169"/>
      <c r="K1460" s="169"/>
      <c r="L1460" s="169"/>
      <c r="M1460" s="170"/>
    </row>
    <row r="1461" spans="1:30" ht="15" customHeight="1">
      <c r="A1461" s="22"/>
      <c r="B1461" s="198"/>
      <c r="C1461" s="199"/>
      <c r="D1461" s="276"/>
      <c r="E1461" s="277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22"/>
      <c r="B1462" s="198" t="s">
        <v>1030</v>
      </c>
      <c r="C1462" s="199" t="s">
        <v>1412</v>
      </c>
      <c r="D1462" s="276" t="s">
        <v>47</v>
      </c>
      <c r="E1462" s="277" t="s">
        <v>24</v>
      </c>
      <c r="F1462" s="176">
        <v>83595</v>
      </c>
      <c r="G1462" s="176">
        <v>83595</v>
      </c>
      <c r="I1462" s="88">
        <f t="shared" si="119"/>
        <v>83595</v>
      </c>
    </row>
    <row r="1463" spans="1:30" ht="15" customHeight="1">
      <c r="B1463" s="198" t="s">
        <v>1030</v>
      </c>
      <c r="C1463" s="199" t="s">
        <v>1413</v>
      </c>
      <c r="D1463" s="276" t="s">
        <v>47</v>
      </c>
      <c r="E1463" s="277" t="s">
        <v>24</v>
      </c>
      <c r="F1463" s="176">
        <v>114317</v>
      </c>
      <c r="G1463" s="176">
        <v>114317</v>
      </c>
      <c r="I1463" s="88">
        <f t="shared" si="119"/>
        <v>114317</v>
      </c>
      <c r="N1463" s="145" t="str">
        <f>F4</f>
        <v>RAB SKK 2022</v>
      </c>
    </row>
    <row r="1464" spans="1:30" s="1" customFormat="1" ht="15" customHeight="1">
      <c r="A1464" s="16"/>
      <c r="B1464" s="198" t="s">
        <v>1030</v>
      </c>
      <c r="C1464" s="199" t="s">
        <v>1414</v>
      </c>
      <c r="D1464" s="276" t="s">
        <v>47</v>
      </c>
      <c r="E1464" s="277" t="s">
        <v>24</v>
      </c>
      <c r="F1464" s="176">
        <v>71636</v>
      </c>
      <c r="G1464" s="176">
        <v>71636</v>
      </c>
      <c r="H1464" s="91"/>
      <c r="I1464" s="88">
        <f t="shared" si="119"/>
        <v>71636</v>
      </c>
      <c r="J1464" s="155"/>
      <c r="K1464" s="155"/>
      <c r="L1464" s="155"/>
      <c r="M1464" s="145"/>
      <c r="N1464" s="145" t="str">
        <f>G4</f>
        <v>RAB HSS 2023</v>
      </c>
      <c r="O1464" s="145"/>
      <c r="P1464" s="156"/>
      <c r="Q1464" s="156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</row>
    <row r="1465" spans="1:30" s="1" customFormat="1" ht="15" customHeight="1">
      <c r="A1465" s="16"/>
      <c r="B1465" s="198" t="s">
        <v>1030</v>
      </c>
      <c r="C1465" s="199" t="s">
        <v>1415</v>
      </c>
      <c r="D1465" s="276" t="s">
        <v>47</v>
      </c>
      <c r="E1465" s="277" t="s">
        <v>24</v>
      </c>
      <c r="F1465" s="176">
        <v>115253</v>
      </c>
      <c r="G1465" s="176">
        <v>115253</v>
      </c>
      <c r="H1465" s="91"/>
      <c r="I1465" s="88">
        <f t="shared" si="119"/>
        <v>115253</v>
      </c>
      <c r="J1465" s="155"/>
      <c r="K1465" s="155"/>
      <c r="L1465" s="155"/>
      <c r="M1465" s="145"/>
      <c r="N1465" s="145"/>
      <c r="O1465" s="145"/>
      <c r="P1465" s="156"/>
      <c r="Q1465" s="156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</row>
    <row r="1466" spans="1:30" ht="15" customHeight="1">
      <c r="B1466" s="198"/>
      <c r="C1466" s="199"/>
      <c r="D1466" s="276"/>
      <c r="E1466" s="277"/>
      <c r="F1466" s="176"/>
      <c r="G1466" s="176"/>
      <c r="I1466" s="88">
        <f t="shared" si="119"/>
        <v>0</v>
      </c>
    </row>
    <row r="1467" spans="1:30" s="1" customFormat="1" ht="15" customHeight="1">
      <c r="A1467" s="16"/>
      <c r="B1467" s="198" t="s">
        <v>1030</v>
      </c>
      <c r="C1467" s="199" t="s">
        <v>1416</v>
      </c>
      <c r="D1467" s="276"/>
      <c r="E1467" s="277"/>
      <c r="F1467" s="176"/>
      <c r="G1467" s="176"/>
      <c r="H1467" s="91"/>
      <c r="I1467" s="88">
        <f t="shared" si="119"/>
        <v>0</v>
      </c>
      <c r="J1467" s="155"/>
      <c r="K1467" s="155"/>
      <c r="L1467" s="155"/>
      <c r="M1467" s="145"/>
      <c r="N1467" s="145"/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ht="15" customHeight="1">
      <c r="B1468" s="198">
        <v>1</v>
      </c>
      <c r="C1468" s="199" t="s">
        <v>1417</v>
      </c>
      <c r="D1468" s="276" t="s">
        <v>45</v>
      </c>
      <c r="E1468" s="277" t="s">
        <v>7</v>
      </c>
      <c r="F1468" s="176">
        <v>235000</v>
      </c>
      <c r="G1468" s="176">
        <v>235000</v>
      </c>
      <c r="I1468" s="88">
        <f t="shared" si="119"/>
        <v>235000</v>
      </c>
    </row>
    <row r="1469" spans="1:30" ht="15" customHeight="1">
      <c r="B1469" s="198">
        <v>2</v>
      </c>
      <c r="C1469" s="199" t="s">
        <v>1418</v>
      </c>
      <c r="D1469" s="276" t="s">
        <v>47</v>
      </c>
      <c r="E1469" s="277" t="s">
        <v>24</v>
      </c>
      <c r="F1469" s="176">
        <v>15000</v>
      </c>
      <c r="G1469" s="176">
        <v>15000</v>
      </c>
      <c r="I1469" s="88">
        <f t="shared" si="119"/>
        <v>15000</v>
      </c>
    </row>
    <row r="1470" spans="1:30" ht="15" customHeight="1">
      <c r="B1470" s="198"/>
      <c r="C1470" s="199" t="s">
        <v>48</v>
      </c>
      <c r="D1470" s="276" t="s">
        <v>48</v>
      </c>
      <c r="E1470" s="277"/>
      <c r="F1470" s="176" t="s">
        <v>48</v>
      </c>
      <c r="G1470" s="176" t="s">
        <v>48</v>
      </c>
      <c r="I1470" s="88" t="str">
        <f t="shared" si="119"/>
        <v/>
      </c>
    </row>
    <row r="1471" spans="1:30" ht="15" customHeight="1">
      <c r="B1471" s="198" t="s">
        <v>1030</v>
      </c>
      <c r="C1471" s="199" t="s">
        <v>1419</v>
      </c>
      <c r="D1471" s="276"/>
      <c r="E1471" s="277"/>
      <c r="F1471" s="176"/>
      <c r="G1471" s="176"/>
      <c r="I1471" s="88">
        <f t="shared" si="119"/>
        <v>0</v>
      </c>
    </row>
    <row r="1472" spans="1:30" ht="15" customHeight="1">
      <c r="B1472" s="198">
        <v>1</v>
      </c>
      <c r="C1472" s="199" t="s">
        <v>1420</v>
      </c>
      <c r="D1472" s="276" t="s">
        <v>45</v>
      </c>
      <c r="E1472" s="277" t="s">
        <v>8</v>
      </c>
      <c r="F1472" s="176">
        <v>105000</v>
      </c>
      <c r="G1472" s="176">
        <v>105000</v>
      </c>
      <c r="I1472" s="88">
        <f t="shared" si="119"/>
        <v>105000</v>
      </c>
    </row>
    <row r="1473" spans="2:9" ht="15" customHeight="1">
      <c r="B1473" s="198">
        <v>2</v>
      </c>
      <c r="C1473" s="199" t="s">
        <v>1421</v>
      </c>
      <c r="D1473" s="276" t="s">
        <v>47</v>
      </c>
      <c r="E1473" s="277" t="s">
        <v>14</v>
      </c>
      <c r="F1473" s="176">
        <v>15000</v>
      </c>
      <c r="G1473" s="176">
        <v>15000</v>
      </c>
      <c r="I1473" s="88">
        <f t="shared" si="119"/>
        <v>15000</v>
      </c>
    </row>
    <row r="1474" spans="2:9" ht="15" customHeight="1">
      <c r="B1474" s="198"/>
      <c r="C1474" s="199" t="s">
        <v>48</v>
      </c>
      <c r="D1474" s="276" t="s">
        <v>48</v>
      </c>
      <c r="E1474" s="277"/>
      <c r="F1474" s="176" t="s">
        <v>48</v>
      </c>
      <c r="G1474" s="176" t="s">
        <v>48</v>
      </c>
      <c r="I1474" s="88" t="str">
        <f t="shared" si="119"/>
        <v/>
      </c>
    </row>
    <row r="1475" spans="2:9" ht="15" customHeight="1">
      <c r="B1475" s="198">
        <v>1</v>
      </c>
      <c r="C1475" s="199" t="s">
        <v>1422</v>
      </c>
      <c r="D1475" s="276" t="s">
        <v>45</v>
      </c>
      <c r="E1475" s="277" t="s">
        <v>8</v>
      </c>
      <c r="F1475" s="176">
        <v>180000</v>
      </c>
      <c r="G1475" s="176">
        <v>180000</v>
      </c>
      <c r="I1475" s="88">
        <f t="shared" si="119"/>
        <v>180000</v>
      </c>
    </row>
    <row r="1476" spans="2:9" ht="15" customHeight="1">
      <c r="B1476" s="198">
        <v>2</v>
      </c>
      <c r="C1476" s="199" t="s">
        <v>1423</v>
      </c>
      <c r="D1476" s="276" t="s">
        <v>47</v>
      </c>
      <c r="E1476" s="277" t="s">
        <v>24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98"/>
      <c r="C1477" s="199" t="s">
        <v>48</v>
      </c>
      <c r="D1477" s="276" t="s">
        <v>48</v>
      </c>
      <c r="E1477" s="277"/>
      <c r="F1477" s="176" t="s">
        <v>48</v>
      </c>
      <c r="G1477" s="176" t="s">
        <v>48</v>
      </c>
      <c r="I1477" s="88" t="str">
        <f t="shared" si="119"/>
        <v/>
      </c>
    </row>
    <row r="1478" spans="2:9" ht="15" customHeight="1">
      <c r="B1478" s="198">
        <v>1</v>
      </c>
      <c r="C1478" s="199" t="s">
        <v>1424</v>
      </c>
      <c r="D1478" s="276" t="s">
        <v>47</v>
      </c>
      <c r="E1478" s="277" t="s">
        <v>24</v>
      </c>
      <c r="F1478" s="176">
        <v>115253</v>
      </c>
      <c r="G1478" s="176">
        <v>115253</v>
      </c>
      <c r="I1478" s="88">
        <f t="shared" si="119"/>
        <v>115253</v>
      </c>
    </row>
    <row r="1479" spans="2:9" ht="15" customHeight="1">
      <c r="B1479" s="198">
        <v>2</v>
      </c>
      <c r="C1479" s="470" t="s">
        <v>1425</v>
      </c>
      <c r="D1479" s="276" t="s">
        <v>47</v>
      </c>
      <c r="E1479" s="277" t="s">
        <v>24</v>
      </c>
      <c r="F1479" s="176">
        <v>115253</v>
      </c>
      <c r="G1479" s="176">
        <v>115253</v>
      </c>
      <c r="I1479" s="88">
        <f t="shared" si="119"/>
        <v>115253</v>
      </c>
    </row>
    <row r="1480" spans="2:9" ht="15" customHeight="1">
      <c r="B1480" s="198">
        <v>3</v>
      </c>
      <c r="C1480" s="470" t="s">
        <v>1426</v>
      </c>
      <c r="D1480" s="276" t="s">
        <v>47</v>
      </c>
      <c r="E1480" s="277" t="s">
        <v>24</v>
      </c>
      <c r="F1480" s="176">
        <v>115253</v>
      </c>
      <c r="G1480" s="176">
        <v>115253</v>
      </c>
      <c r="I1480" s="88">
        <f t="shared" si="119"/>
        <v>115253</v>
      </c>
    </row>
    <row r="1481" spans="2:9" ht="15" customHeight="1">
      <c r="B1481" s="198">
        <v>4</v>
      </c>
      <c r="C1481" s="470" t="s">
        <v>1427</v>
      </c>
      <c r="D1481" s="276" t="s">
        <v>47</v>
      </c>
      <c r="E1481" s="277" t="s">
        <v>24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98">
        <v>5</v>
      </c>
      <c r="C1482" s="470" t="s">
        <v>1428</v>
      </c>
      <c r="D1482" s="276" t="s">
        <v>47</v>
      </c>
      <c r="E1482" s="277" t="s">
        <v>24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98">
        <v>6</v>
      </c>
      <c r="C1483" s="199" t="s">
        <v>1429</v>
      </c>
      <c r="D1483" s="276" t="s">
        <v>47</v>
      </c>
      <c r="E1483" s="277" t="s">
        <v>24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98">
        <v>7</v>
      </c>
      <c r="C1484" s="199" t="s">
        <v>1430</v>
      </c>
      <c r="D1484" s="276" t="s">
        <v>47</v>
      </c>
      <c r="E1484" s="277" t="s">
        <v>24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98">
        <v>8</v>
      </c>
      <c r="C1485" s="470" t="s">
        <v>1430</v>
      </c>
      <c r="D1485" s="276" t="s">
        <v>47</v>
      </c>
      <c r="E1485" s="277" t="s">
        <v>24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98"/>
      <c r="C1486" s="199" t="s">
        <v>48</v>
      </c>
      <c r="D1486" s="276" t="s">
        <v>48</v>
      </c>
      <c r="E1486" s="277"/>
      <c r="F1486" s="176">
        <v>0</v>
      </c>
      <c r="G1486" s="176">
        <v>0</v>
      </c>
      <c r="I1486" s="88">
        <f t="shared" si="119"/>
        <v>0</v>
      </c>
    </row>
    <row r="1487" spans="2:9" ht="15" customHeight="1">
      <c r="B1487" s="198" t="s">
        <v>1034</v>
      </c>
      <c r="C1487" s="199" t="s">
        <v>1431</v>
      </c>
      <c r="D1487" s="276"/>
      <c r="E1487" s="277"/>
      <c r="F1487" s="176">
        <v>0</v>
      </c>
      <c r="G1487" s="176">
        <v>0</v>
      </c>
      <c r="I1487" s="88">
        <f t="shared" si="119"/>
        <v>0</v>
      </c>
    </row>
    <row r="1488" spans="2:9" ht="15" customHeight="1">
      <c r="B1488" s="198">
        <v>1</v>
      </c>
      <c r="C1488" s="199" t="s">
        <v>1432</v>
      </c>
      <c r="D1488" s="276" t="s">
        <v>45</v>
      </c>
      <c r="E1488" s="277" t="s">
        <v>8</v>
      </c>
      <c r="F1488" s="176">
        <v>60000</v>
      </c>
      <c r="G1488" s="176">
        <v>60000</v>
      </c>
      <c r="I1488" s="88">
        <f t="shared" si="119"/>
        <v>60000</v>
      </c>
    </row>
    <row r="1489" spans="2:9" ht="15" customHeight="1">
      <c r="B1489" s="198">
        <v>2</v>
      </c>
      <c r="C1489" s="199" t="s">
        <v>1433</v>
      </c>
      <c r="D1489" s="276" t="s">
        <v>45</v>
      </c>
      <c r="E1489" s="277" t="s">
        <v>8</v>
      </c>
      <c r="F1489" s="176">
        <v>25000</v>
      </c>
      <c r="G1489" s="176">
        <v>25000</v>
      </c>
      <c r="I1489" s="88">
        <f t="shared" si="119"/>
        <v>25000</v>
      </c>
    </row>
    <row r="1490" spans="2:9" ht="15" customHeight="1">
      <c r="B1490" s="198">
        <v>3</v>
      </c>
      <c r="C1490" s="199" t="s">
        <v>1434</v>
      </c>
      <c r="D1490" s="276" t="s">
        <v>45</v>
      </c>
      <c r="E1490" s="277" t="s">
        <v>8</v>
      </c>
      <c r="F1490" s="176">
        <v>50000</v>
      </c>
      <c r="G1490" s="176">
        <v>50000</v>
      </c>
      <c r="I1490" s="88">
        <f t="shared" si="119"/>
        <v>50000</v>
      </c>
    </row>
    <row r="1491" spans="2:9" ht="15" customHeight="1">
      <c r="B1491" s="198" t="s">
        <v>1026</v>
      </c>
      <c r="C1491" s="199" t="s">
        <v>1435</v>
      </c>
      <c r="D1491" s="276" t="s">
        <v>47</v>
      </c>
      <c r="E1491" s="277" t="s">
        <v>14</v>
      </c>
      <c r="F1491" s="176">
        <v>12000</v>
      </c>
      <c r="G1491" s="176">
        <v>12000</v>
      </c>
      <c r="I1491" s="88">
        <f t="shared" si="119"/>
        <v>12000</v>
      </c>
    </row>
    <row r="1492" spans="2:9" ht="15" customHeight="1">
      <c r="B1492" s="198">
        <v>5</v>
      </c>
      <c r="C1492" s="199" t="s">
        <v>1436</v>
      </c>
      <c r="D1492" s="276" t="s">
        <v>47</v>
      </c>
      <c r="E1492" s="277" t="s">
        <v>14</v>
      </c>
      <c r="F1492" s="176">
        <v>12000</v>
      </c>
      <c r="G1492" s="176">
        <v>12000</v>
      </c>
      <c r="I1492" s="88">
        <f t="shared" si="119"/>
        <v>12000</v>
      </c>
    </row>
    <row r="1493" spans="2:9" ht="15" customHeight="1">
      <c r="B1493" s="198">
        <v>6</v>
      </c>
      <c r="C1493" s="199" t="s">
        <v>1437</v>
      </c>
      <c r="D1493" s="276" t="s">
        <v>47</v>
      </c>
      <c r="E1493" s="277" t="s">
        <v>14</v>
      </c>
      <c r="F1493" s="176">
        <v>12000</v>
      </c>
      <c r="G1493" s="176">
        <v>12000</v>
      </c>
      <c r="I1493" s="88">
        <f t="shared" si="119"/>
        <v>12000</v>
      </c>
    </row>
    <row r="1494" spans="2:9" ht="15" customHeight="1">
      <c r="I1494" s="88">
        <f t="shared" si="119"/>
        <v>0</v>
      </c>
    </row>
    <row r="1495" spans="2:9" ht="15" customHeight="1"/>
    <row r="1496" spans="2:9" ht="15" customHeight="1"/>
    <row r="1497" spans="2:9" ht="15" customHeight="1"/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</sheetData>
  <sheetProtection insertColumns="0" insertRow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H4:H5"/>
    <mergeCell ref="B2:C2"/>
    <mergeCell ref="B4:B5"/>
    <mergeCell ref="C4:C5"/>
    <mergeCell ref="D4:D5"/>
    <mergeCell ref="E4:E5"/>
  </mergeCells>
  <conditionalFormatting sqref="A8:A1493 I9:IV107">
    <cfRule type="cellIs" dxfId="35" priority="138" operator="equal">
      <formula>0</formula>
    </cfRule>
  </conditionalFormatting>
  <conditionalFormatting sqref="B8:C135">
    <cfRule type="cellIs" dxfId="34" priority="51" operator="equal">
      <formula>0</formula>
    </cfRule>
  </conditionalFormatting>
  <conditionalFormatting sqref="B150:G1493">
    <cfRule type="cellIs" dxfId="33" priority="1" operator="equal">
      <formula>0</formula>
    </cfRule>
  </conditionalFormatting>
  <conditionalFormatting sqref="C143:G149">
    <cfRule type="cellIs" dxfId="32" priority="5" operator="equal">
      <formula>0</formula>
    </cfRule>
  </conditionalFormatting>
  <conditionalFormatting sqref="D9:G142">
    <cfRule type="cellIs" dxfId="31" priority="11" operator="equal">
      <formula>0</formula>
    </cfRule>
  </conditionalFormatting>
  <conditionalFormatting sqref="D1:IV5 A1:C7 D6:K6 H1455:IV1457 H1458:XFD1485 H1486:H1493 I1486:XFD1494 A1494:H1494 A1495:XFD65536">
    <cfRule type="cellIs" dxfId="30" priority="163" operator="equal">
      <formula>0</formula>
    </cfRule>
  </conditionalFormatting>
  <conditionalFormatting sqref="D7:IV8 C136:C142 B136:B149">
    <cfRule type="cellIs" dxfId="29" priority="62" operator="equal">
      <formula>0</formula>
    </cfRule>
  </conditionalFormatting>
  <conditionalFormatting sqref="H9:H1418">
    <cfRule type="cellIs" dxfId="28" priority="129" operator="equal">
      <formula>0</formula>
    </cfRule>
  </conditionalFormatting>
  <conditionalFormatting sqref="H1419:I1454">
    <cfRule type="cellIs" dxfId="27" priority="128" operator="equal">
      <formula>0</formula>
    </cfRule>
  </conditionalFormatting>
  <conditionalFormatting sqref="I108:I1418">
    <cfRule type="cellIs" dxfId="26" priority="125" operator="equal">
      <formula>0</formula>
    </cfRule>
  </conditionalFormatting>
  <conditionalFormatting sqref="J108:IV1454">
    <cfRule type="cellIs" dxfId="25" priority="139" operator="equal">
      <formula>0</formula>
    </cfRule>
  </conditionalFormatting>
  <conditionalFormatting sqref="M6:IV6">
    <cfRule type="cellIs" dxfId="24" priority="140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1 A65451">
      <formula1>#REF!</formula1>
    </dataValidation>
    <dataValidation type="list" allowBlank="1" showInputMessage="1" showErrorMessage="1" errorTitle="PERINGATAN !!!" error="NAMA MATERIAL / UPAH SALAH BOZ...." sqref="IU65451">
      <formula1>#REF!</formula1>
    </dataValidation>
    <dataValidation type="list" allowBlank="1" showInputMessage="1" showErrorMessage="1" errorTitle="PERINGATAN !!!" error="DATA HARGA YANG DIPAKAI SALAH...." sqref="I5">
      <formula1>$N$1462:$N$1465</formula1>
    </dataValidation>
    <dataValidation allowBlank="1" showInputMessage="1" showErrorMessage="1" errorTitle="PERINGATAN !!!" error="MDU / UPAH SALAH BOZ...." sqref="C1460 C1475:C1476 C1479:C1482 C1485"/>
    <dataValidation type="list" allowBlank="1" showInputMessage="1" showErrorMessage="1" errorTitle="PERINGATAN !!!" error="GOLONGAN MATERIAL/JASA SALAH...." sqref="D8:D1493">
      <formula1>$P$1739:$P$1743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6699"/>
  </sheetPr>
  <dimension ref="A2:L27"/>
  <sheetViews>
    <sheetView topLeftCell="A10" zoomScale="55" zoomScaleNormal="55" zoomScaleSheetLayoutView="85" workbookViewId="0">
      <selection activeCell="K14" sqref="K14:L14"/>
    </sheetView>
  </sheetViews>
  <sheetFormatPr defaultRowHeight="15"/>
  <cols>
    <col min="1" max="1" width="4.28515625" style="202" customWidth="1"/>
    <col min="2" max="2" width="33.28515625" style="202" customWidth="1"/>
    <col min="3" max="3" width="3.7109375" style="203" customWidth="1"/>
    <col min="4" max="4" width="15" style="202" customWidth="1"/>
    <col min="5" max="5" width="12.42578125" style="202" customWidth="1"/>
    <col min="6" max="6" width="5.42578125" style="202" customWidth="1"/>
    <col min="7" max="7" width="5.42578125" style="202" hidden="1" customWidth="1"/>
    <col min="8" max="8" width="5.140625" style="202" customWidth="1"/>
    <col min="9" max="9" width="34.140625" style="202" customWidth="1"/>
    <col min="10" max="10" width="3.5703125" style="202" customWidth="1"/>
    <col min="11" max="11" width="12.7109375" style="202" customWidth="1"/>
    <col min="12" max="12" width="12.42578125" style="202" customWidth="1"/>
    <col min="13" max="13" width="15" style="202" customWidth="1"/>
    <col min="14" max="14" width="17" style="202" customWidth="1"/>
    <col min="15" max="15" width="18.140625" style="202" customWidth="1"/>
    <col min="16" max="16" width="20.28515625" style="202" customWidth="1"/>
    <col min="17" max="17" width="14.5703125" style="202" customWidth="1"/>
    <col min="18" max="16384" width="9.140625" style="202"/>
  </cols>
  <sheetData>
    <row r="2" spans="1:12" s="205" customFormat="1" ht="18.75" customHeight="1">
      <c r="B2" s="545" t="s">
        <v>1453</v>
      </c>
      <c r="C2" s="545"/>
      <c r="D2" s="545"/>
      <c r="E2" s="545"/>
      <c r="I2" s="206"/>
    </row>
    <row r="3" spans="1:12" s="205" customFormat="1" ht="13.5" customHeight="1" thickBot="1">
      <c r="B3" s="275"/>
      <c r="C3" s="275"/>
      <c r="D3" s="275"/>
      <c r="E3" s="275"/>
      <c r="I3" s="206"/>
    </row>
    <row r="4" spans="1:12" s="205" customFormat="1" ht="29.25" customHeight="1">
      <c r="A4" s="209"/>
      <c r="B4" s="550" t="s">
        <v>1531</v>
      </c>
      <c r="C4" s="551"/>
      <c r="D4" s="551"/>
      <c r="E4" s="552"/>
      <c r="F4" s="427"/>
      <c r="G4" s="427"/>
      <c r="H4" s="428"/>
      <c r="I4" s="577" t="s">
        <v>1532</v>
      </c>
      <c r="J4" s="578"/>
      <c r="K4" s="578"/>
      <c r="L4" s="579"/>
    </row>
    <row r="5" spans="1:12" ht="34.5" customHeight="1">
      <c r="A5" s="204"/>
      <c r="B5" s="430" t="s">
        <v>1378</v>
      </c>
      <c r="C5" s="274" t="s">
        <v>9</v>
      </c>
      <c r="D5" s="546" t="str">
        <f>DATA!D14</f>
        <v>PONPES CAHAYA TASBIH</v>
      </c>
      <c r="E5" s="547"/>
      <c r="F5" s="208"/>
      <c r="G5" s="208"/>
      <c r="I5" s="431" t="s">
        <v>1378</v>
      </c>
      <c r="J5" s="274" t="s">
        <v>9</v>
      </c>
      <c r="K5" s="580" t="str">
        <f>D5</f>
        <v>PONPES CAHAYA TASBIH</v>
      </c>
      <c r="L5" s="581"/>
    </row>
    <row r="6" spans="1:12" ht="31.5" customHeight="1">
      <c r="A6" s="204"/>
      <c r="B6" s="430" t="s">
        <v>1528</v>
      </c>
      <c r="C6" s="274" t="s">
        <v>9</v>
      </c>
      <c r="D6" s="555">
        <f>DATA!D17*1000</f>
        <v>33000</v>
      </c>
      <c r="E6" s="556"/>
      <c r="F6" s="208"/>
      <c r="G6" s="208"/>
      <c r="I6" s="431" t="s">
        <v>1529</v>
      </c>
      <c r="J6" s="274" t="s">
        <v>9</v>
      </c>
      <c r="K6" s="582">
        <f>DATA!D20*1000</f>
        <v>64000</v>
      </c>
      <c r="L6" s="583"/>
    </row>
    <row r="7" spans="1:12" ht="30.75" customHeight="1">
      <c r="A7" s="204"/>
      <c r="B7" s="430" t="s">
        <v>1440</v>
      </c>
      <c r="C7" s="274" t="s">
        <v>9</v>
      </c>
      <c r="D7" s="553">
        <f>DATA!D18</f>
        <v>3</v>
      </c>
      <c r="E7" s="554"/>
      <c r="F7" s="429" t="s">
        <v>1452</v>
      </c>
      <c r="I7" s="431" t="s">
        <v>1440</v>
      </c>
      <c r="J7" s="274" t="s">
        <v>9</v>
      </c>
      <c r="K7" s="584">
        <f>DATA!D21</f>
        <v>3</v>
      </c>
      <c r="L7" s="585"/>
    </row>
    <row r="8" spans="1:12" ht="51" customHeight="1">
      <c r="A8" s="204"/>
      <c r="B8" s="430" t="s">
        <v>1441</v>
      </c>
      <c r="C8" s="274" t="s">
        <v>9</v>
      </c>
      <c r="D8" s="553">
        <f>DATA!D19</f>
        <v>380</v>
      </c>
      <c r="E8" s="554"/>
      <c r="F8" s="429" t="s">
        <v>1452</v>
      </c>
      <c r="G8" s="424">
        <v>220</v>
      </c>
      <c r="I8" s="431" t="s">
        <v>1441</v>
      </c>
      <c r="J8" s="274" t="s">
        <v>9</v>
      </c>
      <c r="K8" s="584">
        <f>DATA!D22</f>
        <v>380</v>
      </c>
      <c r="L8" s="585"/>
    </row>
    <row r="9" spans="1:12" ht="30" customHeight="1" thickBot="1">
      <c r="A9" s="204"/>
      <c r="B9" s="436" t="s">
        <v>1540</v>
      </c>
      <c r="C9" s="426" t="s">
        <v>9</v>
      </c>
      <c r="D9" s="548">
        <f>IF(D7=1,D6/(380/3^0.5),(D6/(380*3^0.5)))</f>
        <v>50.138312850678034</v>
      </c>
      <c r="E9" s="549"/>
      <c r="F9" s="207"/>
      <c r="G9" s="425">
        <v>380</v>
      </c>
      <c r="I9" s="437" t="s">
        <v>1540</v>
      </c>
      <c r="J9" s="426" t="s">
        <v>9</v>
      </c>
      <c r="K9" s="586">
        <f>IF(K7=1,K6/(380/3^0.5),(K6/(380*3^0.5)))</f>
        <v>97.237940074042243</v>
      </c>
      <c r="L9" s="587"/>
    </row>
    <row r="10" spans="1:12" ht="24.75" customHeight="1">
      <c r="B10" s="438"/>
      <c r="C10" s="435"/>
      <c r="D10" s="439"/>
      <c r="E10" s="439"/>
      <c r="F10" s="207"/>
      <c r="G10" s="425"/>
      <c r="I10" s="438"/>
      <c r="J10" s="435"/>
      <c r="K10" s="439"/>
      <c r="L10" s="439"/>
    </row>
    <row r="11" spans="1:12" ht="16.5" thickBot="1">
      <c r="B11" s="432" t="s">
        <v>1541</v>
      </c>
      <c r="I11" s="432" t="s">
        <v>1535</v>
      </c>
    </row>
    <row r="12" spans="1:12" ht="34.5" customHeight="1">
      <c r="A12" s="204"/>
      <c r="B12" s="460" t="s">
        <v>1533</v>
      </c>
      <c r="C12" s="454" t="s">
        <v>9</v>
      </c>
      <c r="D12" s="557" t="s">
        <v>1607</v>
      </c>
      <c r="E12" s="558"/>
      <c r="F12" s="208"/>
      <c r="G12" s="208"/>
      <c r="I12" s="453" t="s">
        <v>1533</v>
      </c>
      <c r="J12" s="454" t="s">
        <v>9</v>
      </c>
      <c r="K12" s="557" t="s">
        <v>1607</v>
      </c>
      <c r="L12" s="558"/>
    </row>
    <row r="13" spans="1:12" ht="31.5" customHeight="1">
      <c r="A13" s="204"/>
      <c r="B13" s="461" t="s">
        <v>1379</v>
      </c>
      <c r="C13" s="441" t="s">
        <v>9</v>
      </c>
      <c r="D13" s="561" t="s">
        <v>1608</v>
      </c>
      <c r="E13" s="562"/>
      <c r="F13" s="208"/>
      <c r="G13" s="208"/>
      <c r="I13" s="455" t="s">
        <v>1379</v>
      </c>
      <c r="J13" s="441" t="s">
        <v>9</v>
      </c>
      <c r="K13" s="561" t="s">
        <v>1608</v>
      </c>
      <c r="L13" s="562"/>
    </row>
    <row r="14" spans="1:12" ht="30.75" customHeight="1">
      <c r="A14" s="204"/>
      <c r="B14" s="461" t="s">
        <v>1534</v>
      </c>
      <c r="C14" s="441" t="s">
        <v>9</v>
      </c>
      <c r="D14" s="569"/>
      <c r="E14" s="570"/>
      <c r="F14" s="429" t="s">
        <v>1452</v>
      </c>
      <c r="G14" s="433">
        <v>50</v>
      </c>
      <c r="I14" s="455" t="s">
        <v>1534</v>
      </c>
      <c r="J14" s="441" t="s">
        <v>9</v>
      </c>
      <c r="K14" s="571">
        <v>100</v>
      </c>
      <c r="L14" s="572"/>
    </row>
    <row r="15" spans="1:12" ht="57" customHeight="1">
      <c r="A15" s="204"/>
      <c r="B15" s="461" t="s">
        <v>1440</v>
      </c>
      <c r="C15" s="441" t="s">
        <v>9</v>
      </c>
      <c r="D15" s="447"/>
      <c r="E15" s="456"/>
      <c r="F15" s="429" t="s">
        <v>1452</v>
      </c>
      <c r="G15" s="433">
        <v>100</v>
      </c>
      <c r="I15" s="455" t="s">
        <v>1440</v>
      </c>
      <c r="J15" s="441" t="s">
        <v>9</v>
      </c>
      <c r="K15" s="447">
        <v>3</v>
      </c>
      <c r="L15" s="456"/>
    </row>
    <row r="16" spans="1:12" ht="44.25" customHeight="1">
      <c r="A16" s="204"/>
      <c r="B16" s="461" t="s">
        <v>1544</v>
      </c>
      <c r="C16" s="441"/>
      <c r="D16" s="573">
        <v>35</v>
      </c>
      <c r="E16" s="574"/>
      <c r="F16" s="429"/>
      <c r="G16" s="433">
        <v>160</v>
      </c>
      <c r="I16" s="455" t="s">
        <v>1536</v>
      </c>
      <c r="J16" s="441" t="s">
        <v>9</v>
      </c>
      <c r="K16" s="575">
        <f>K9</f>
        <v>97.237940074042243</v>
      </c>
      <c r="L16" s="576"/>
    </row>
    <row r="17" spans="1:12" ht="34.5" customHeight="1">
      <c r="A17" s="204"/>
      <c r="B17" s="461" t="s">
        <v>1537</v>
      </c>
      <c r="C17" s="441" t="s">
        <v>9</v>
      </c>
      <c r="D17" s="563">
        <f>IF(D15=1,D14/(20/3^0.5),(D14/(20*3^0.5)))</f>
        <v>0</v>
      </c>
      <c r="E17" s="564"/>
      <c r="F17" s="429" t="s">
        <v>1452</v>
      </c>
      <c r="G17" s="434">
        <v>200</v>
      </c>
      <c r="I17" s="455" t="s">
        <v>1537</v>
      </c>
      <c r="J17" s="441" t="s">
        <v>9</v>
      </c>
      <c r="K17" s="567">
        <f>IF(K15=1,K14/(20/3^0.5),(K14/(20*3^0.5)))</f>
        <v>2.8867513459481291</v>
      </c>
      <c r="L17" s="568"/>
    </row>
    <row r="18" spans="1:12" ht="34.5" customHeight="1">
      <c r="A18" s="204"/>
      <c r="B18" s="461" t="s">
        <v>1538</v>
      </c>
      <c r="C18" s="441" t="s">
        <v>9</v>
      </c>
      <c r="D18" s="563">
        <f>IF(D15=1,D14/(380/3^0.5),(D14/(380*3^0.5)))*1000</f>
        <v>0</v>
      </c>
      <c r="E18" s="564"/>
      <c r="F18" s="429" t="s">
        <v>1452</v>
      </c>
      <c r="G18" s="434">
        <v>250</v>
      </c>
      <c r="I18" s="455" t="s">
        <v>1538</v>
      </c>
      <c r="J18" s="441" t="s">
        <v>9</v>
      </c>
      <c r="K18" s="567">
        <f>IF(K15=1,K14/(380/3^0.5),(K14/(380*3^0.5)))*1000</f>
        <v>151.93428136569102</v>
      </c>
      <c r="L18" s="568"/>
    </row>
    <row r="19" spans="1:12" ht="30" customHeight="1">
      <c r="A19" s="204"/>
      <c r="B19" s="462" t="s">
        <v>1530</v>
      </c>
      <c r="C19" s="440" t="s">
        <v>9</v>
      </c>
      <c r="D19" s="563">
        <f>IF(D15=1,D14/(380/3^0.5),(D14/(380*3^0.5)))</f>
        <v>0</v>
      </c>
      <c r="E19" s="564"/>
      <c r="F19" s="207"/>
      <c r="G19" s="425"/>
      <c r="I19" s="457" t="s">
        <v>1530</v>
      </c>
      <c r="J19" s="440" t="s">
        <v>9</v>
      </c>
      <c r="K19" s="567">
        <f>IF(K15=1,K14/(380/3^0.5),(K14/(380*3^0.5)))</f>
        <v>0.15193428136569101</v>
      </c>
      <c r="L19" s="568"/>
    </row>
    <row r="20" spans="1:12" ht="30" customHeight="1" thickBot="1">
      <c r="A20" s="204"/>
      <c r="B20" s="463" t="s">
        <v>1539</v>
      </c>
      <c r="C20" s="459" t="s">
        <v>9</v>
      </c>
      <c r="D20" s="559" t="e">
        <f>D16/D18</f>
        <v>#DIV/0!</v>
      </c>
      <c r="E20" s="560"/>
      <c r="F20" s="207"/>
      <c r="G20" s="425"/>
      <c r="I20" s="458" t="s">
        <v>1530</v>
      </c>
      <c r="J20" s="459" t="s">
        <v>9</v>
      </c>
      <c r="K20" s="565">
        <f>K16/K18</f>
        <v>0.6399999999999999</v>
      </c>
      <c r="L20" s="566"/>
    </row>
    <row r="21" spans="1:12" ht="9.75" customHeight="1">
      <c r="A21" s="204"/>
      <c r="B21" s="448" t="s">
        <v>1539</v>
      </c>
      <c r="C21" s="449" t="s">
        <v>9</v>
      </c>
      <c r="D21" s="544">
        <v>1</v>
      </c>
      <c r="E21" s="544"/>
      <c r="F21" s="450"/>
      <c r="G21" s="451"/>
      <c r="H21" s="452"/>
      <c r="I21" s="448" t="s">
        <v>1530</v>
      </c>
      <c r="J21" s="449" t="s">
        <v>9</v>
      </c>
      <c r="K21" s="544">
        <v>1</v>
      </c>
      <c r="L21" s="544"/>
    </row>
    <row r="22" spans="1:12" ht="6.75" customHeight="1">
      <c r="B22" s="438"/>
      <c r="C22" s="435"/>
      <c r="D22" s="446"/>
      <c r="E22" s="446"/>
      <c r="F22" s="207"/>
      <c r="G22" s="425"/>
      <c r="J22" s="435"/>
      <c r="K22" s="446"/>
      <c r="L22" s="446"/>
    </row>
    <row r="23" spans="1:12" ht="15.75" thickBot="1"/>
    <row r="24" spans="1:12" ht="200.25" customHeight="1" thickBot="1">
      <c r="B24" s="541"/>
      <c r="C24" s="542"/>
      <c r="D24" s="542"/>
      <c r="E24" s="543"/>
      <c r="I24" s="541"/>
      <c r="J24" s="542"/>
      <c r="K24" s="542"/>
      <c r="L24" s="543"/>
    </row>
    <row r="26" spans="1:12">
      <c r="D26" s="443"/>
    </row>
    <row r="27" spans="1:12">
      <c r="D27" s="444"/>
    </row>
  </sheetData>
  <mergeCells count="33">
    <mergeCell ref="I4:L4"/>
    <mergeCell ref="K5:L5"/>
    <mergeCell ref="K6:L6"/>
    <mergeCell ref="K7:L7"/>
    <mergeCell ref="K13:L13"/>
    <mergeCell ref="K8:L8"/>
    <mergeCell ref="K9:L9"/>
    <mergeCell ref="D14:E14"/>
    <mergeCell ref="K14:L14"/>
    <mergeCell ref="D16:E16"/>
    <mergeCell ref="D18:E18"/>
    <mergeCell ref="K16:L16"/>
    <mergeCell ref="K20:L20"/>
    <mergeCell ref="K18:L18"/>
    <mergeCell ref="K19:L19"/>
    <mergeCell ref="D17:E17"/>
    <mergeCell ref="K17:L17"/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</mergeCells>
  <conditionalFormatting sqref="O4 Q4">
    <cfRule type="cellIs" dxfId="23" priority="5" stopIfTrue="1" operator="greaterThan">
      <formula>0.89</formula>
    </cfRule>
    <cfRule type="cellIs" dxfId="22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>
      <formula1>$G$14:$G$18</formula1>
    </dataValidation>
  </dataValidations>
  <pageMargins left="0.7" right="0.7" top="0.75" bottom="0.75" header="0.3" footer="0.3"/>
  <pageSetup scale="55" orientation="landscape" horizontalDpi="0" verticalDpi="0" r:id="rId1"/>
  <drawing r:id="rId2"/>
  <legacyDrawing r:id="rId3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6699"/>
  </sheetPr>
  <dimension ref="B1:K26"/>
  <sheetViews>
    <sheetView showGridLines="0" topLeftCell="A5" zoomScale="85" zoomScaleNormal="85" workbookViewId="0">
      <selection activeCell="D20" sqref="D20"/>
    </sheetView>
  </sheetViews>
  <sheetFormatPr defaultRowHeight="15"/>
  <cols>
    <col min="1" max="1" width="1.28515625" style="284" customWidth="1"/>
    <col min="2" max="2" width="25.28515625" style="284" customWidth="1"/>
    <col min="3" max="3" width="3.28515625" style="284" customWidth="1"/>
    <col min="4" max="4" width="26.28515625" style="298" customWidth="1"/>
    <col min="5" max="5" width="6.42578125" style="284" customWidth="1"/>
    <col min="6" max="6" width="12" style="284" bestFit="1" customWidth="1"/>
    <col min="7" max="8" width="9.140625" style="284" hidden="1" customWidth="1"/>
    <col min="9" max="9" width="9.140625" style="284"/>
    <col min="10" max="10" width="3.85546875" style="284" customWidth="1"/>
    <col min="11" max="11" width="2.7109375" style="284" customWidth="1"/>
    <col min="12" max="16384" width="9.140625" style="284"/>
  </cols>
  <sheetData>
    <row r="1" spans="2:11" ht="12.75" customHeight="1">
      <c r="B1" s="588"/>
      <c r="C1" s="588"/>
      <c r="D1" s="588"/>
    </row>
    <row r="2" spans="2:11" ht="15.75" customHeight="1">
      <c r="B2" s="285" t="s">
        <v>1442</v>
      </c>
      <c r="C2" s="286"/>
      <c r="D2" s="287"/>
    </row>
    <row r="3" spans="2:11" ht="20.100000000000001" customHeight="1">
      <c r="B3" s="288" t="s">
        <v>1348</v>
      </c>
      <c r="C3" s="289" t="s">
        <v>9</v>
      </c>
      <c r="D3" s="290">
        <v>2022</v>
      </c>
    </row>
    <row r="4" spans="2:11" ht="20.100000000000001" customHeight="1">
      <c r="B4" s="288" t="s">
        <v>1029</v>
      </c>
      <c r="C4" s="289" t="s">
        <v>9</v>
      </c>
      <c r="D4" s="291">
        <v>0.12</v>
      </c>
    </row>
    <row r="5" spans="2:11" ht="20.100000000000001" customHeight="1">
      <c r="B5" s="288" t="s">
        <v>1349</v>
      </c>
      <c r="C5" s="289" t="s">
        <v>9</v>
      </c>
      <c r="D5" s="472">
        <v>1084.1250458865841</v>
      </c>
      <c r="F5" s="467" t="s">
        <v>1605</v>
      </c>
      <c r="K5" s="466"/>
    </row>
    <row r="6" spans="2:11" ht="20.100000000000001" customHeight="1">
      <c r="B6" s="288" t="s">
        <v>1350</v>
      </c>
      <c r="C6" s="289" t="s">
        <v>9</v>
      </c>
      <c r="D6" s="293">
        <v>25</v>
      </c>
      <c r="F6" s="467"/>
    </row>
    <row r="7" spans="2:11" ht="20.100000000000001" customHeight="1">
      <c r="B7" s="288" t="s">
        <v>1351</v>
      </c>
      <c r="C7" s="289" t="s">
        <v>9</v>
      </c>
      <c r="D7" s="294">
        <v>2.2499999999999999E-2</v>
      </c>
    </row>
    <row r="8" spans="2:11" ht="20.100000000000001" customHeight="1">
      <c r="B8" s="288" t="s">
        <v>1443</v>
      </c>
      <c r="C8" s="289" t="s">
        <v>9</v>
      </c>
      <c r="D8" s="295">
        <f>D20-D17</f>
        <v>31</v>
      </c>
    </row>
    <row r="9" spans="2:11" ht="20.100000000000001" customHeight="1">
      <c r="B9" s="288" t="s">
        <v>1444</v>
      </c>
      <c r="C9" s="289" t="s">
        <v>9</v>
      </c>
      <c r="D9" s="295">
        <f>(D8*D25)*1000</f>
        <v>30039000</v>
      </c>
    </row>
    <row r="10" spans="2:11" ht="20.100000000000001" customHeight="1">
      <c r="B10" s="288" t="s">
        <v>1445</v>
      </c>
      <c r="C10" s="289" t="s">
        <v>9</v>
      </c>
      <c r="D10" s="295">
        <f ca="1">RAB!K60</f>
        <v>87397580.351249993</v>
      </c>
    </row>
    <row r="11" spans="2:11" ht="20.100000000000001" customHeight="1">
      <c r="B11" s="288" t="s">
        <v>1355</v>
      </c>
      <c r="C11" s="289" t="s">
        <v>9</v>
      </c>
      <c r="D11" s="292">
        <f ca="1">2%*D10</f>
        <v>1747951.6070249998</v>
      </c>
    </row>
    <row r="12" spans="2:11" ht="9" customHeight="1">
      <c r="B12" s="589"/>
      <c r="C12" s="589"/>
      <c r="D12" s="589"/>
    </row>
    <row r="13" spans="2:11" ht="15.75" customHeight="1">
      <c r="B13" s="296"/>
      <c r="C13" s="296"/>
      <c r="D13" s="296"/>
    </row>
    <row r="14" spans="2:11" ht="33.75" customHeight="1">
      <c r="B14" s="400" t="s">
        <v>1378</v>
      </c>
      <c r="C14" s="401" t="s">
        <v>9</v>
      </c>
      <c r="D14" s="406" t="s">
        <v>1622</v>
      </c>
      <c r="E14" s="297" t="s">
        <v>1452</v>
      </c>
    </row>
    <row r="15" spans="2:11" ht="20.100000000000001" customHeight="1">
      <c r="B15" s="402" t="s">
        <v>1446</v>
      </c>
      <c r="C15" s="403" t="s">
        <v>9</v>
      </c>
      <c r="D15" s="407" t="s">
        <v>1623</v>
      </c>
      <c r="E15" s="297" t="s">
        <v>1452</v>
      </c>
    </row>
    <row r="16" spans="2:11" ht="20.100000000000001" customHeight="1">
      <c r="B16" s="402" t="s">
        <v>1447</v>
      </c>
      <c r="C16" s="403" t="s">
        <v>9</v>
      </c>
      <c r="D16" s="407" t="s">
        <v>1450</v>
      </c>
      <c r="E16" s="297" t="s">
        <v>1452</v>
      </c>
    </row>
    <row r="17" spans="2:5" ht="20.100000000000001" customHeight="1">
      <c r="B17" s="402" t="s">
        <v>1448</v>
      </c>
      <c r="C17" s="403" t="s">
        <v>9</v>
      </c>
      <c r="D17" s="408">
        <v>33</v>
      </c>
      <c r="E17" s="297" t="s">
        <v>1452</v>
      </c>
    </row>
    <row r="18" spans="2:5" ht="20.100000000000001" hidden="1" customHeight="1">
      <c r="B18" s="402" t="s">
        <v>1542</v>
      </c>
      <c r="C18" s="403"/>
      <c r="D18" s="408">
        <f>IF((D17&lt;=11),1,3)</f>
        <v>3</v>
      </c>
      <c r="E18" s="297"/>
    </row>
    <row r="19" spans="2:5" ht="20.100000000000001" hidden="1" customHeight="1">
      <c r="B19" s="402" t="s">
        <v>1543</v>
      </c>
      <c r="C19" s="403"/>
      <c r="D19" s="408">
        <f>IF((D17&lt;=11),220,380)</f>
        <v>380</v>
      </c>
      <c r="E19" s="297"/>
    </row>
    <row r="20" spans="2:5" ht="20.100000000000001" customHeight="1">
      <c r="B20" s="402" t="s">
        <v>1449</v>
      </c>
      <c r="C20" s="403" t="s">
        <v>9</v>
      </c>
      <c r="D20" s="408">
        <f>53+11</f>
        <v>64</v>
      </c>
      <c r="E20" s="297" t="s">
        <v>1452</v>
      </c>
    </row>
    <row r="21" spans="2:5" ht="20.100000000000001" hidden="1" customHeight="1">
      <c r="B21" s="402" t="s">
        <v>1542</v>
      </c>
      <c r="C21" s="403"/>
      <c r="D21" s="408">
        <f>IF((D20&lt;=11),1,3)</f>
        <v>3</v>
      </c>
      <c r="E21" s="297"/>
    </row>
    <row r="22" spans="2:5" ht="20.100000000000001" hidden="1" customHeight="1">
      <c r="B22" s="402" t="s">
        <v>1543</v>
      </c>
      <c r="C22" s="403"/>
      <c r="D22" s="408">
        <f>IF((D20&lt;=11),220,380)</f>
        <v>380</v>
      </c>
      <c r="E22" s="297"/>
    </row>
    <row r="23" spans="2:5" ht="20.100000000000001" customHeight="1">
      <c r="B23" s="402" t="s">
        <v>1352</v>
      </c>
      <c r="C23" s="403" t="s">
        <v>9</v>
      </c>
      <c r="D23" s="407">
        <v>900</v>
      </c>
      <c r="E23" s="297" t="s">
        <v>1452</v>
      </c>
    </row>
    <row r="24" spans="2:5" ht="20.100000000000001" customHeight="1">
      <c r="B24" s="402" t="s">
        <v>1353</v>
      </c>
      <c r="C24" s="403" t="s">
        <v>9</v>
      </c>
      <c r="D24" s="407">
        <v>900</v>
      </c>
      <c r="E24" s="297" t="s">
        <v>1452</v>
      </c>
    </row>
    <row r="25" spans="2:5" ht="20.100000000000001" customHeight="1">
      <c r="B25" s="402" t="s">
        <v>1451</v>
      </c>
      <c r="C25" s="403" t="s">
        <v>9</v>
      </c>
      <c r="D25" s="408">
        <v>969</v>
      </c>
      <c r="E25" s="297" t="s">
        <v>1452</v>
      </c>
    </row>
    <row r="26" spans="2:5" ht="20.100000000000001" customHeight="1">
      <c r="B26" s="404" t="s">
        <v>1354</v>
      </c>
      <c r="C26" s="405" t="s">
        <v>9</v>
      </c>
      <c r="D26" s="409">
        <v>40</v>
      </c>
      <c r="E26" s="297" t="s">
        <v>1452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ignoredErrors>
    <ignoredError sqref="D21 D18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3">
    <tabColor rgb="FFFF6699"/>
  </sheetPr>
  <dimension ref="A1:V39"/>
  <sheetViews>
    <sheetView showGridLines="0" zoomScale="85" zoomScaleNormal="85" workbookViewId="0">
      <pane ySplit="6" topLeftCell="A7" activePane="bottomLeft" state="frozen"/>
      <selection activeCell="H1093" sqref="H1093"/>
      <selection pane="bottomLeft" activeCell="T38" sqref="A1:T38"/>
    </sheetView>
  </sheetViews>
  <sheetFormatPr defaultRowHeight="15"/>
  <cols>
    <col min="1" max="1" width="5" style="299" customWidth="1"/>
    <col min="2" max="2" width="6.28515625" style="299" customWidth="1"/>
    <col min="3" max="3" width="15.140625" style="299" customWidth="1"/>
    <col min="4" max="4" width="15" style="299" customWidth="1"/>
    <col min="5" max="5" width="15.140625" style="299" bestFit="1" customWidth="1"/>
    <col min="6" max="6" width="12.140625" style="299" bestFit="1" customWidth="1"/>
    <col min="7" max="7" width="10" style="299" bestFit="1" customWidth="1"/>
    <col min="8" max="8" width="15.7109375" style="299" bestFit="1" customWidth="1"/>
    <col min="9" max="9" width="14.140625" style="299" bestFit="1" customWidth="1"/>
    <col min="10" max="10" width="13.85546875" style="299" bestFit="1" customWidth="1"/>
    <col min="11" max="11" width="15.7109375" style="299" customWidth="1"/>
    <col min="12" max="12" width="11.140625" style="299" bestFit="1" customWidth="1"/>
    <col min="13" max="13" width="13.85546875" style="299" bestFit="1" customWidth="1"/>
    <col min="14" max="14" width="12.85546875" style="299" bestFit="1" customWidth="1"/>
    <col min="15" max="15" width="7" style="299" customWidth="1"/>
    <col min="16" max="17" width="12.85546875" style="299" bestFit="1" customWidth="1"/>
    <col min="18" max="18" width="1.28515625" style="299" hidden="1" customWidth="1"/>
    <col min="19" max="19" width="3" style="301" hidden="1" customWidth="1"/>
    <col min="20" max="16384" width="9.140625" style="299"/>
  </cols>
  <sheetData>
    <row r="1" spans="1:21">
      <c r="G1" s="300"/>
    </row>
    <row r="2" spans="1:21">
      <c r="G2" s="300"/>
      <c r="K2" s="300"/>
    </row>
    <row r="3" spans="1:21">
      <c r="B3" s="590" t="s">
        <v>1356</v>
      </c>
      <c r="C3" s="590"/>
      <c r="D3" s="590"/>
      <c r="E3" s="590"/>
      <c r="F3" s="302" t="str">
        <f>DATA!D14</f>
        <v>PONPES CAHAYA TASBIH</v>
      </c>
      <c r="G3" s="300"/>
    </row>
    <row r="4" spans="1:21" ht="7.5" customHeight="1">
      <c r="B4" s="303"/>
      <c r="C4" s="303"/>
      <c r="D4" s="303"/>
      <c r="E4" s="303"/>
      <c r="F4" s="302"/>
      <c r="G4" s="300"/>
    </row>
    <row r="5" spans="1:21" ht="20.100000000000001" customHeight="1">
      <c r="B5" s="591" t="s">
        <v>1348</v>
      </c>
      <c r="C5" s="591" t="s">
        <v>1357</v>
      </c>
      <c r="D5" s="592" t="s">
        <v>1358</v>
      </c>
      <c r="E5" s="592" t="s">
        <v>1359</v>
      </c>
      <c r="F5" s="591" t="s">
        <v>1360</v>
      </c>
      <c r="G5" s="591"/>
      <c r="H5" s="591"/>
      <c r="I5" s="591"/>
      <c r="J5" s="591"/>
      <c r="K5" s="591" t="s">
        <v>1361</v>
      </c>
      <c r="L5" s="591"/>
      <c r="M5" s="304"/>
      <c r="N5" s="595" t="s">
        <v>1362</v>
      </c>
      <c r="O5" s="592" t="s">
        <v>1363</v>
      </c>
      <c r="P5" s="592" t="s">
        <v>1364</v>
      </c>
      <c r="Q5" s="592" t="s">
        <v>1365</v>
      </c>
      <c r="R5" s="305"/>
      <c r="S5" s="306"/>
      <c r="T5" s="593" t="s">
        <v>1366</v>
      </c>
      <c r="U5" s="307"/>
    </row>
    <row r="6" spans="1:21" ht="20.100000000000001" customHeight="1">
      <c r="B6" s="591"/>
      <c r="C6" s="591"/>
      <c r="D6" s="591"/>
      <c r="E6" s="591"/>
      <c r="F6" s="308" t="s">
        <v>1367</v>
      </c>
      <c r="G6" s="308" t="s">
        <v>1368</v>
      </c>
      <c r="H6" s="308" t="s">
        <v>1369</v>
      </c>
      <c r="I6" s="308" t="s">
        <v>1370</v>
      </c>
      <c r="J6" s="308" t="s">
        <v>1031</v>
      </c>
      <c r="K6" s="308" t="s">
        <v>1371</v>
      </c>
      <c r="L6" s="308" t="s">
        <v>1372</v>
      </c>
      <c r="M6" s="308" t="s">
        <v>1031</v>
      </c>
      <c r="N6" s="596"/>
      <c r="O6" s="591"/>
      <c r="P6" s="591"/>
      <c r="Q6" s="591"/>
      <c r="R6" s="305"/>
      <c r="S6" s="306"/>
      <c r="T6" s="591"/>
      <c r="U6" s="309"/>
    </row>
    <row r="7" spans="1:21" ht="20.100000000000001" customHeight="1">
      <c r="A7" s="310">
        <v>0</v>
      </c>
      <c r="B7" s="311">
        <v>2023</v>
      </c>
      <c r="C7" s="464">
        <f>DATA!D8*DATA!D26*8</f>
        <v>9920</v>
      </c>
      <c r="D7" s="313">
        <f>C7*4/24</f>
        <v>1653.3333333333333</v>
      </c>
      <c r="E7" s="313">
        <f>C7-D7</f>
        <v>8266.6666666666661</v>
      </c>
      <c r="F7" s="314">
        <f ca="1">DATA!D10/1000000</f>
        <v>87.397580351249999</v>
      </c>
      <c r="G7" s="315">
        <f ca="1">DATA!$D$11/1000000</f>
        <v>1.7479516070249999</v>
      </c>
      <c r="H7" s="315">
        <f>C7*DATA!$D$5/1000000</f>
        <v>10.754520455194914</v>
      </c>
      <c r="I7" s="315">
        <f>(C7*DATA!$D$5*DATA!$D$7)/1000000</f>
        <v>0.24197671024188555</v>
      </c>
      <c r="J7" s="313">
        <f ca="1">SUM(F7:I7)</f>
        <v>100.14202912371181</v>
      </c>
      <c r="K7" s="316">
        <f>DATA!D9/1000000</f>
        <v>30.039000000000001</v>
      </c>
      <c r="L7" s="313">
        <f>((D7*DATA!$D$23)/1000000)+((E7*DATA!$D$24)/1000000)</f>
        <v>8.927999999999999</v>
      </c>
      <c r="M7" s="313">
        <f>K7+L7</f>
        <v>38.966999999999999</v>
      </c>
      <c r="N7" s="313">
        <f ca="1">M7-J7</f>
        <v>-61.175029123711809</v>
      </c>
      <c r="O7" s="311">
        <v>1</v>
      </c>
      <c r="P7" s="313">
        <f ca="1">O7*N7</f>
        <v>-61.175029123711809</v>
      </c>
      <c r="Q7" s="313">
        <f ca="1">P7</f>
        <v>-61.175029123711809</v>
      </c>
      <c r="S7" s="301" t="str">
        <f ca="1">IF(Q7&lt;0,"a","")</f>
        <v>a</v>
      </c>
      <c r="T7" s="317" t="str">
        <f>IF(Q5&gt;=0,"",IF(Q7&lt;0,"",IF(Q7=0,A7,(A7-(Q7/N7)))))</f>
        <v/>
      </c>
      <c r="U7" s="301"/>
    </row>
    <row r="8" spans="1:21" ht="20.100000000000001" customHeight="1">
      <c r="A8" s="310">
        <f>A7+1</f>
        <v>1</v>
      </c>
      <c r="B8" s="311">
        <f>B7+1</f>
        <v>2024</v>
      </c>
      <c r="C8" s="312">
        <f>DATA!D8*DATA!D26*12</f>
        <v>14880</v>
      </c>
      <c r="D8" s="313">
        <f>C8*4/24</f>
        <v>2480</v>
      </c>
      <c r="E8" s="313">
        <f t="shared" ref="E8:E32" si="0">C8-D8</f>
        <v>12400</v>
      </c>
      <c r="F8" s="311"/>
      <c r="G8" s="315">
        <f ca="1">DATA!$D$11/1000000</f>
        <v>1.7479516070249999</v>
      </c>
      <c r="H8" s="315">
        <f>C8*DATA!$D$5/1000000</f>
        <v>16.131780682792371</v>
      </c>
      <c r="I8" s="315">
        <f>(C8*DATA!$D$5*DATA!$D$7)/1000000</f>
        <v>0.3629650653628283</v>
      </c>
      <c r="J8" s="313">
        <f t="shared" ref="J8:J32" ca="1" si="1">SUM(F8:I8)</f>
        <v>18.242697355180201</v>
      </c>
      <c r="K8" s="318"/>
      <c r="L8" s="313">
        <f>((D8*DATA!$D$23)/1000000)+((E8*DATA!$D$24)/1000000)</f>
        <v>13.391999999999999</v>
      </c>
      <c r="M8" s="313">
        <f t="shared" ref="M8:M32" si="2">K8+L8</f>
        <v>13.391999999999999</v>
      </c>
      <c r="N8" s="313">
        <f ca="1">M8-J8</f>
        <v>-4.850697355180202</v>
      </c>
      <c r="O8" s="312">
        <f>1/(1+'[92]Asumsi I'!$C$3)^(KKF!A8)</f>
        <v>0.89285714285714279</v>
      </c>
      <c r="P8" s="313">
        <f ca="1">O8*N8</f>
        <v>-4.3309797814108943</v>
      </c>
      <c r="Q8" s="313">
        <f ca="1">Q7+P8</f>
        <v>-65.506008905122698</v>
      </c>
      <c r="S8" s="301" t="str">
        <f t="shared" ref="S8:S32" ca="1" si="3">IF(Q8&lt;0,"a","")</f>
        <v>a</v>
      </c>
      <c r="T8" s="317" t="str">
        <f>IF(Q6&gt;=0,"",IF(Q8&lt;0,"",IF(Q8=0,A8,(A8-(Q8/N8)))))</f>
        <v/>
      </c>
      <c r="U8" s="301"/>
    </row>
    <row r="9" spans="1:21" ht="20.100000000000001" customHeight="1">
      <c r="A9" s="310">
        <f t="shared" ref="A9:B24" si="4">A8+1</f>
        <v>2</v>
      </c>
      <c r="B9" s="311">
        <f t="shared" si="4"/>
        <v>2025</v>
      </c>
      <c r="C9" s="319">
        <f>+C8</f>
        <v>14880</v>
      </c>
      <c r="D9" s="313">
        <f t="shared" ref="D9:D32" si="5">C9*4/24</f>
        <v>2480</v>
      </c>
      <c r="E9" s="313">
        <f t="shared" si="0"/>
        <v>12400</v>
      </c>
      <c r="F9" s="311"/>
      <c r="G9" s="315">
        <f ca="1">DATA!$D$11/1000000</f>
        <v>1.7479516070249999</v>
      </c>
      <c r="H9" s="315">
        <f>C9*DATA!$D$5/1000000</f>
        <v>16.131780682792371</v>
      </c>
      <c r="I9" s="315">
        <f>(C9*DATA!$D$5*DATA!$D$7)/1000000</f>
        <v>0.3629650653628283</v>
      </c>
      <c r="J9" s="313">
        <f t="shared" ca="1" si="1"/>
        <v>18.242697355180201</v>
      </c>
      <c r="K9" s="313"/>
      <c r="L9" s="313">
        <f>((D9*DATA!$D$23)/1000000)+((E9*DATA!$D$24)/1000000)</f>
        <v>13.391999999999999</v>
      </c>
      <c r="M9" s="313">
        <f t="shared" si="2"/>
        <v>13.391999999999999</v>
      </c>
      <c r="N9" s="313">
        <f t="shared" ref="N9:N32" ca="1" si="6">M9-J9</f>
        <v>-4.850697355180202</v>
      </c>
      <c r="O9" s="319">
        <f>1/(1+'[92]Asumsi I'!$C$3)^(KKF!A9)</f>
        <v>0.79719387755102034</v>
      </c>
      <c r="P9" s="313">
        <f t="shared" ref="P9:P32" ca="1" si="7">O9*N9</f>
        <v>-3.8669462334025839</v>
      </c>
      <c r="Q9" s="313">
        <f ca="1">Q8+P9</f>
        <v>-69.372955138525285</v>
      </c>
      <c r="S9" s="301" t="str">
        <f t="shared" ca="1" si="3"/>
        <v>a</v>
      </c>
      <c r="T9" s="317" t="str">
        <f ca="1">IF(Q7&gt;=0,"",IF(Q9&lt;0,"",IF(Q9=0,A9,(A9-(Q9/N9)))))</f>
        <v/>
      </c>
      <c r="U9" s="301"/>
    </row>
    <row r="10" spans="1:21" ht="20.100000000000001" customHeight="1">
      <c r="A10" s="310">
        <f t="shared" si="4"/>
        <v>3</v>
      </c>
      <c r="B10" s="311">
        <f t="shared" si="4"/>
        <v>2026</v>
      </c>
      <c r="C10" s="312">
        <f t="shared" ref="C10:C32" si="8">+C9</f>
        <v>14880</v>
      </c>
      <c r="D10" s="313">
        <f t="shared" si="5"/>
        <v>2480</v>
      </c>
      <c r="E10" s="313">
        <f t="shared" si="0"/>
        <v>12400</v>
      </c>
      <c r="F10" s="311"/>
      <c r="G10" s="315">
        <f ca="1">DATA!$D$11/1000000</f>
        <v>1.7479516070249999</v>
      </c>
      <c r="H10" s="315">
        <f>C10*DATA!$D$5/1000000</f>
        <v>16.131780682792371</v>
      </c>
      <c r="I10" s="315">
        <f>(C10*DATA!$D$5*DATA!$D$7)/1000000</f>
        <v>0.3629650653628283</v>
      </c>
      <c r="J10" s="313">
        <f t="shared" ca="1" si="1"/>
        <v>18.242697355180201</v>
      </c>
      <c r="K10" s="311"/>
      <c r="L10" s="313">
        <f>((D10*DATA!$D$23)/1000000)+((E10*DATA!$D$24)/1000000)</f>
        <v>13.391999999999999</v>
      </c>
      <c r="M10" s="313">
        <f t="shared" si="2"/>
        <v>13.391999999999999</v>
      </c>
      <c r="N10" s="313">
        <f t="shared" ca="1" si="6"/>
        <v>-4.850697355180202</v>
      </c>
      <c r="O10" s="312">
        <f>1/(1+'[92]Asumsi I'!$C$3)^(KKF!A10)</f>
        <v>0.71178024781341087</v>
      </c>
      <c r="P10" s="313">
        <f t="shared" ca="1" si="7"/>
        <v>-3.4526305655380209</v>
      </c>
      <c r="Q10" s="313">
        <f t="shared" ref="Q10:Q30" ca="1" si="9">Q9+P10</f>
        <v>-72.8255857040633</v>
      </c>
      <c r="S10" s="301" t="str">
        <f t="shared" ca="1" si="3"/>
        <v>a</v>
      </c>
      <c r="T10" s="317" t="str">
        <f t="shared" ref="T10:T32" ca="1" si="10">IF(Q8&gt;=0,"",IF(Q10&lt;0,"",IF(Q10=0,A10,(A10-(Q10/N10)))))</f>
        <v/>
      </c>
      <c r="U10" s="301"/>
    </row>
    <row r="11" spans="1:21" ht="20.100000000000001" customHeight="1">
      <c r="A11" s="310">
        <f t="shared" si="4"/>
        <v>4</v>
      </c>
      <c r="B11" s="311">
        <f t="shared" si="4"/>
        <v>2027</v>
      </c>
      <c r="C11" s="312">
        <f>+C10</f>
        <v>14880</v>
      </c>
      <c r="D11" s="313">
        <f t="shared" si="5"/>
        <v>2480</v>
      </c>
      <c r="E11" s="313">
        <f t="shared" si="0"/>
        <v>12400</v>
      </c>
      <c r="F11" s="311"/>
      <c r="G11" s="315">
        <f ca="1">DATA!$D$11/1000000</f>
        <v>1.7479516070249999</v>
      </c>
      <c r="H11" s="315">
        <f>C11*DATA!$D$5/1000000</f>
        <v>16.131780682792371</v>
      </c>
      <c r="I11" s="315">
        <f>(C11*DATA!$D$5*DATA!$D$7)/1000000</f>
        <v>0.3629650653628283</v>
      </c>
      <c r="J11" s="313">
        <f t="shared" ca="1" si="1"/>
        <v>18.242697355180201</v>
      </c>
      <c r="K11" s="311"/>
      <c r="L11" s="313">
        <f>((D11*DATA!$D$23)/1000000)+((E11*DATA!$D$24)/1000000)</f>
        <v>13.391999999999999</v>
      </c>
      <c r="M11" s="313">
        <f t="shared" si="2"/>
        <v>13.391999999999999</v>
      </c>
      <c r="N11" s="313">
        <f t="shared" ca="1" si="6"/>
        <v>-4.850697355180202</v>
      </c>
      <c r="O11" s="312">
        <f>1/(1+'[92]Asumsi I'!$C$3)^(KKF!A11)</f>
        <v>0.63551807840483121</v>
      </c>
      <c r="P11" s="313">
        <f t="shared" ca="1" si="7"/>
        <v>-3.082705862087519</v>
      </c>
      <c r="Q11" s="313">
        <f t="shared" ca="1" si="9"/>
        <v>-75.908291566150822</v>
      </c>
      <c r="S11" s="301" t="str">
        <f t="shared" ca="1" si="3"/>
        <v>a</v>
      </c>
      <c r="T11" s="317" t="str">
        <f t="shared" ca="1" si="10"/>
        <v/>
      </c>
      <c r="U11" s="301"/>
    </row>
    <row r="12" spans="1:21" ht="20.100000000000001" customHeight="1">
      <c r="A12" s="310">
        <f t="shared" si="4"/>
        <v>5</v>
      </c>
      <c r="B12" s="311">
        <f t="shared" si="4"/>
        <v>2028</v>
      </c>
      <c r="C12" s="312">
        <f t="shared" si="8"/>
        <v>14880</v>
      </c>
      <c r="D12" s="313">
        <f t="shared" si="5"/>
        <v>2480</v>
      </c>
      <c r="E12" s="313">
        <f t="shared" si="0"/>
        <v>12400</v>
      </c>
      <c r="F12" s="311"/>
      <c r="G12" s="315">
        <f ca="1">DATA!$D$11/1000000</f>
        <v>1.7479516070249999</v>
      </c>
      <c r="H12" s="315">
        <f>C12*DATA!$D$5/1000000</f>
        <v>16.131780682792371</v>
      </c>
      <c r="I12" s="315">
        <f>(C12*DATA!$D$5*DATA!$D$7)/1000000</f>
        <v>0.3629650653628283</v>
      </c>
      <c r="J12" s="313">
        <f t="shared" ca="1" si="1"/>
        <v>18.242697355180201</v>
      </c>
      <c r="K12" s="311"/>
      <c r="L12" s="313">
        <f>((D12*DATA!$D$23)/1000000)+((E12*DATA!$D$24)/1000000)</f>
        <v>13.391999999999999</v>
      </c>
      <c r="M12" s="313">
        <f t="shared" si="2"/>
        <v>13.391999999999999</v>
      </c>
      <c r="N12" s="313">
        <f t="shared" ca="1" si="6"/>
        <v>-4.850697355180202</v>
      </c>
      <c r="O12" s="312">
        <f>1/(1+'[92]Asumsi I'!$C$3)^(KKF!A12)</f>
        <v>0.56742685571859919</v>
      </c>
      <c r="P12" s="313">
        <f t="shared" ca="1" si="7"/>
        <v>-2.7524159482924273</v>
      </c>
      <c r="Q12" s="313">
        <f t="shared" ca="1" si="9"/>
        <v>-78.660707514443246</v>
      </c>
      <c r="S12" s="301" t="str">
        <f t="shared" ca="1" si="3"/>
        <v>a</v>
      </c>
      <c r="T12" s="317" t="str">
        <f t="shared" ca="1" si="10"/>
        <v/>
      </c>
      <c r="U12" s="301"/>
    </row>
    <row r="13" spans="1:21" ht="20.100000000000001" customHeight="1">
      <c r="A13" s="310">
        <f t="shared" si="4"/>
        <v>6</v>
      </c>
      <c r="B13" s="311">
        <f t="shared" si="4"/>
        <v>2029</v>
      </c>
      <c r="C13" s="312">
        <f t="shared" si="8"/>
        <v>14880</v>
      </c>
      <c r="D13" s="313">
        <f t="shared" si="5"/>
        <v>2480</v>
      </c>
      <c r="E13" s="313">
        <f t="shared" si="0"/>
        <v>12400</v>
      </c>
      <c r="F13" s="311"/>
      <c r="G13" s="315">
        <f ca="1">DATA!$D$11/1000000</f>
        <v>1.7479516070249999</v>
      </c>
      <c r="H13" s="315">
        <f>C13*DATA!$D$5/1000000</f>
        <v>16.131780682792371</v>
      </c>
      <c r="I13" s="315">
        <f>(C13*DATA!$D$5*DATA!$D$7)/1000000</f>
        <v>0.3629650653628283</v>
      </c>
      <c r="J13" s="313">
        <f t="shared" ca="1" si="1"/>
        <v>18.242697355180201</v>
      </c>
      <c r="K13" s="311"/>
      <c r="L13" s="313">
        <f>((D13*DATA!$D$23)/1000000)+((E13*DATA!$D$24)/1000000)</f>
        <v>13.391999999999999</v>
      </c>
      <c r="M13" s="313">
        <f t="shared" si="2"/>
        <v>13.391999999999999</v>
      </c>
      <c r="N13" s="313">
        <f t="shared" ca="1" si="6"/>
        <v>-4.850697355180202</v>
      </c>
      <c r="O13" s="312">
        <f>1/(1+'[92]Asumsi I'!$C$3)^(KKF!A13)</f>
        <v>0.50663112117732068</v>
      </c>
      <c r="P13" s="313">
        <f t="shared" ca="1" si="7"/>
        <v>-2.4575142395468097</v>
      </c>
      <c r="Q13" s="313">
        <f t="shared" ca="1" si="9"/>
        <v>-81.118221753990056</v>
      </c>
      <c r="S13" s="301" t="str">
        <f t="shared" ca="1" si="3"/>
        <v>a</v>
      </c>
      <c r="T13" s="317" t="str">
        <f t="shared" ca="1" si="10"/>
        <v/>
      </c>
      <c r="U13" s="301"/>
    </row>
    <row r="14" spans="1:21" ht="20.100000000000001" customHeight="1">
      <c r="A14" s="310">
        <f t="shared" si="4"/>
        <v>7</v>
      </c>
      <c r="B14" s="311">
        <f t="shared" si="4"/>
        <v>2030</v>
      </c>
      <c r="C14" s="312">
        <f t="shared" si="8"/>
        <v>14880</v>
      </c>
      <c r="D14" s="313">
        <f t="shared" si="5"/>
        <v>2480</v>
      </c>
      <c r="E14" s="313">
        <f t="shared" si="0"/>
        <v>12400</v>
      </c>
      <c r="F14" s="311"/>
      <c r="G14" s="315">
        <f ca="1">DATA!$D$11/1000000</f>
        <v>1.7479516070249999</v>
      </c>
      <c r="H14" s="315">
        <f>C14*DATA!$D$5/1000000</f>
        <v>16.131780682792371</v>
      </c>
      <c r="I14" s="315">
        <f>(C14*DATA!$D$5*DATA!$D$7)/1000000</f>
        <v>0.3629650653628283</v>
      </c>
      <c r="J14" s="313">
        <f t="shared" ca="1" si="1"/>
        <v>18.242697355180201</v>
      </c>
      <c r="K14" s="311"/>
      <c r="L14" s="313">
        <f>((D14*DATA!$D$23)/1000000)+((E14*DATA!$D$24)/1000000)</f>
        <v>13.391999999999999</v>
      </c>
      <c r="M14" s="313">
        <f t="shared" si="2"/>
        <v>13.391999999999999</v>
      </c>
      <c r="N14" s="313">
        <f t="shared" ca="1" si="6"/>
        <v>-4.850697355180202</v>
      </c>
      <c r="O14" s="312">
        <f>1/(1+'[92]Asumsi I'!$C$3)^(KKF!A14)</f>
        <v>0.45234921533689343</v>
      </c>
      <c r="P14" s="313">
        <f t="shared" ca="1" si="7"/>
        <v>-2.1942091424525088</v>
      </c>
      <c r="Q14" s="313">
        <f t="shared" ca="1" si="9"/>
        <v>-83.312430896442564</v>
      </c>
      <c r="S14" s="301" t="str">
        <f t="shared" ca="1" si="3"/>
        <v>a</v>
      </c>
      <c r="T14" s="317" t="str">
        <f t="shared" ca="1" si="10"/>
        <v/>
      </c>
      <c r="U14" s="301"/>
    </row>
    <row r="15" spans="1:21" ht="20.100000000000001" customHeight="1">
      <c r="A15" s="310">
        <f t="shared" si="4"/>
        <v>8</v>
      </c>
      <c r="B15" s="311">
        <f t="shared" si="4"/>
        <v>2031</v>
      </c>
      <c r="C15" s="312">
        <f t="shared" si="8"/>
        <v>14880</v>
      </c>
      <c r="D15" s="313">
        <f t="shared" si="5"/>
        <v>2480</v>
      </c>
      <c r="E15" s="313">
        <f t="shared" si="0"/>
        <v>12400</v>
      </c>
      <c r="F15" s="311"/>
      <c r="G15" s="315">
        <f ca="1">DATA!$D$11/1000000</f>
        <v>1.7479516070249999</v>
      </c>
      <c r="H15" s="315">
        <f>C15*DATA!$D$5/1000000</f>
        <v>16.131780682792371</v>
      </c>
      <c r="I15" s="315">
        <f>(C15*DATA!$D$5*DATA!$D$7)/1000000</f>
        <v>0.3629650653628283</v>
      </c>
      <c r="J15" s="313">
        <f t="shared" ca="1" si="1"/>
        <v>18.242697355180201</v>
      </c>
      <c r="K15" s="311"/>
      <c r="L15" s="313">
        <f>((D15*DATA!$D$23)/1000000)+((E15*DATA!$D$24)/1000000)</f>
        <v>13.391999999999999</v>
      </c>
      <c r="M15" s="313">
        <f t="shared" si="2"/>
        <v>13.391999999999999</v>
      </c>
      <c r="N15" s="313">
        <f t="shared" ca="1" si="6"/>
        <v>-4.850697355180202</v>
      </c>
      <c r="O15" s="312">
        <f>1/(1+'[92]Asumsi I'!$C$3)^(KKF!A15)</f>
        <v>0.4038832279793691</v>
      </c>
      <c r="P15" s="313">
        <f t="shared" ca="1" si="7"/>
        <v>-1.9591153057611683</v>
      </c>
      <c r="Q15" s="313">
        <f t="shared" ca="1" si="9"/>
        <v>-85.271546202203737</v>
      </c>
      <c r="S15" s="301" t="str">
        <f t="shared" ca="1" si="3"/>
        <v>a</v>
      </c>
      <c r="T15" s="317" t="str">
        <f t="shared" ca="1" si="10"/>
        <v/>
      </c>
      <c r="U15" s="301"/>
    </row>
    <row r="16" spans="1:21" ht="20.100000000000001" customHeight="1">
      <c r="A16" s="310">
        <f t="shared" si="4"/>
        <v>9</v>
      </c>
      <c r="B16" s="311">
        <f t="shared" si="4"/>
        <v>2032</v>
      </c>
      <c r="C16" s="312">
        <f t="shared" si="8"/>
        <v>14880</v>
      </c>
      <c r="D16" s="313">
        <f t="shared" si="5"/>
        <v>2480</v>
      </c>
      <c r="E16" s="313">
        <f t="shared" si="0"/>
        <v>12400</v>
      </c>
      <c r="F16" s="311"/>
      <c r="G16" s="315">
        <f ca="1">DATA!$D$11/1000000</f>
        <v>1.7479516070249999</v>
      </c>
      <c r="H16" s="315">
        <f>C16*DATA!$D$5/1000000</f>
        <v>16.131780682792371</v>
      </c>
      <c r="I16" s="315">
        <f>(C16*DATA!$D$5*DATA!$D$7)/1000000</f>
        <v>0.3629650653628283</v>
      </c>
      <c r="J16" s="313">
        <f t="shared" ca="1" si="1"/>
        <v>18.242697355180201</v>
      </c>
      <c r="K16" s="311"/>
      <c r="L16" s="313">
        <f>((D16*DATA!$D$23)/1000000)+((E16*DATA!$D$24)/1000000)</f>
        <v>13.391999999999999</v>
      </c>
      <c r="M16" s="313">
        <f t="shared" si="2"/>
        <v>13.391999999999999</v>
      </c>
      <c r="N16" s="313">
        <f t="shared" ca="1" si="6"/>
        <v>-4.850697355180202</v>
      </c>
      <c r="O16" s="312">
        <f>1/(1+'[92]Asumsi I'!$C$3)^(KKF!A16)</f>
        <v>0.36061002498157957</v>
      </c>
      <c r="P16" s="313">
        <f t="shared" ca="1" si="7"/>
        <v>-1.7492100944296145</v>
      </c>
      <c r="Q16" s="313">
        <f t="shared" ca="1" si="9"/>
        <v>-87.020756296633351</v>
      </c>
      <c r="S16" s="301" t="str">
        <f t="shared" ca="1" si="3"/>
        <v>a</v>
      </c>
      <c r="T16" s="317" t="str">
        <f t="shared" ca="1" si="10"/>
        <v/>
      </c>
      <c r="U16" s="301"/>
    </row>
    <row r="17" spans="1:21" ht="20.100000000000001" customHeight="1">
      <c r="A17" s="310">
        <f t="shared" si="4"/>
        <v>10</v>
      </c>
      <c r="B17" s="311">
        <f t="shared" si="4"/>
        <v>2033</v>
      </c>
      <c r="C17" s="312">
        <f t="shared" si="8"/>
        <v>14880</v>
      </c>
      <c r="D17" s="313">
        <f t="shared" si="5"/>
        <v>2480</v>
      </c>
      <c r="E17" s="313">
        <f t="shared" si="0"/>
        <v>12400</v>
      </c>
      <c r="F17" s="311"/>
      <c r="G17" s="315">
        <f ca="1">DATA!$D$11/1000000</f>
        <v>1.7479516070249999</v>
      </c>
      <c r="H17" s="315">
        <f>C17*DATA!$D$5/1000000</f>
        <v>16.131780682792371</v>
      </c>
      <c r="I17" s="315">
        <f>(C17*DATA!$D$5*DATA!$D$7)/1000000</f>
        <v>0.3629650653628283</v>
      </c>
      <c r="J17" s="313">
        <f t="shared" ca="1" si="1"/>
        <v>18.242697355180201</v>
      </c>
      <c r="K17" s="311"/>
      <c r="L17" s="313">
        <f>((D17*DATA!$D$23)/1000000)+((E17*DATA!$D$24)/1000000)</f>
        <v>13.391999999999999</v>
      </c>
      <c r="M17" s="313">
        <f t="shared" si="2"/>
        <v>13.391999999999999</v>
      </c>
      <c r="N17" s="313">
        <f t="shared" ca="1" si="6"/>
        <v>-4.850697355180202</v>
      </c>
      <c r="O17" s="312">
        <f>1/(1+'[92]Asumsi I'!$C$3)^(KKF!A17)</f>
        <v>0.32197323659069599</v>
      </c>
      <c r="P17" s="313">
        <f t="shared" ca="1" si="7"/>
        <v>-1.5617947271692985</v>
      </c>
      <c r="Q17" s="313">
        <f t="shared" ca="1" si="9"/>
        <v>-88.582551023802651</v>
      </c>
      <c r="S17" s="301" t="str">
        <f t="shared" ca="1" si="3"/>
        <v>a</v>
      </c>
      <c r="T17" s="317" t="str">
        <f t="shared" ca="1" si="10"/>
        <v/>
      </c>
      <c r="U17" s="301"/>
    </row>
    <row r="18" spans="1:21" ht="20.100000000000001" customHeight="1">
      <c r="A18" s="310">
        <f t="shared" si="4"/>
        <v>11</v>
      </c>
      <c r="B18" s="311">
        <f t="shared" si="4"/>
        <v>2034</v>
      </c>
      <c r="C18" s="312">
        <f t="shared" si="8"/>
        <v>14880</v>
      </c>
      <c r="D18" s="313">
        <f t="shared" si="5"/>
        <v>2480</v>
      </c>
      <c r="E18" s="313">
        <f t="shared" si="0"/>
        <v>12400</v>
      </c>
      <c r="F18" s="311"/>
      <c r="G18" s="315">
        <f ca="1">DATA!$D$11/1000000</f>
        <v>1.7479516070249999</v>
      </c>
      <c r="H18" s="315">
        <f>C18*DATA!$D$5/1000000</f>
        <v>16.131780682792371</v>
      </c>
      <c r="I18" s="315">
        <f>(C18*DATA!$D$5*DATA!$D$7)/1000000</f>
        <v>0.3629650653628283</v>
      </c>
      <c r="J18" s="313">
        <f t="shared" ca="1" si="1"/>
        <v>18.242697355180201</v>
      </c>
      <c r="K18" s="311"/>
      <c r="L18" s="313">
        <f>((D18*DATA!$D$23)/1000000)+((E18*DATA!$D$24)/1000000)</f>
        <v>13.391999999999999</v>
      </c>
      <c r="M18" s="313">
        <f t="shared" si="2"/>
        <v>13.391999999999999</v>
      </c>
      <c r="N18" s="313">
        <f t="shared" ca="1" si="6"/>
        <v>-4.850697355180202</v>
      </c>
      <c r="O18" s="312">
        <f>1/(1+'[92]Asumsi I'!$C$3)^(KKF!A18)</f>
        <v>0.28747610409883567</v>
      </c>
      <c r="P18" s="313">
        <f t="shared" ca="1" si="7"/>
        <v>-1.3944595778297306</v>
      </c>
      <c r="Q18" s="313">
        <f t="shared" ca="1" si="9"/>
        <v>-89.977010601632387</v>
      </c>
      <c r="S18" s="301" t="str">
        <f t="shared" ca="1" si="3"/>
        <v>a</v>
      </c>
      <c r="T18" s="317" t="str">
        <f t="shared" ca="1" si="10"/>
        <v/>
      </c>
      <c r="U18" s="301"/>
    </row>
    <row r="19" spans="1:21" ht="20.100000000000001" customHeight="1">
      <c r="A19" s="310">
        <f t="shared" si="4"/>
        <v>12</v>
      </c>
      <c r="B19" s="311">
        <f t="shared" si="4"/>
        <v>2035</v>
      </c>
      <c r="C19" s="312">
        <f t="shared" si="8"/>
        <v>14880</v>
      </c>
      <c r="D19" s="313">
        <f t="shared" si="5"/>
        <v>2480</v>
      </c>
      <c r="E19" s="313">
        <f t="shared" si="0"/>
        <v>12400</v>
      </c>
      <c r="F19" s="311"/>
      <c r="G19" s="315">
        <f ca="1">DATA!$D$11/1000000</f>
        <v>1.7479516070249999</v>
      </c>
      <c r="H19" s="315">
        <f>C19*DATA!$D$5/1000000</f>
        <v>16.131780682792371</v>
      </c>
      <c r="I19" s="315">
        <f>(C19*DATA!$D$5*DATA!$D$7)/1000000</f>
        <v>0.3629650653628283</v>
      </c>
      <c r="J19" s="313">
        <f t="shared" ca="1" si="1"/>
        <v>18.242697355180201</v>
      </c>
      <c r="K19" s="311"/>
      <c r="L19" s="313">
        <f>((D19*DATA!$D$23)/1000000)+((E19*DATA!$D$24)/1000000)</f>
        <v>13.391999999999999</v>
      </c>
      <c r="M19" s="313">
        <f t="shared" si="2"/>
        <v>13.391999999999999</v>
      </c>
      <c r="N19" s="313">
        <f t="shared" ca="1" si="6"/>
        <v>-4.850697355180202</v>
      </c>
      <c r="O19" s="312">
        <f>1/(1+'[92]Asumsi I'!$C$3)^(KKF!A19)</f>
        <v>0.25667509294538904</v>
      </c>
      <c r="P19" s="313">
        <f t="shared" ca="1" si="7"/>
        <v>-1.2450531944908312</v>
      </c>
      <c r="Q19" s="313">
        <f t="shared" ca="1" si="9"/>
        <v>-91.222063796123223</v>
      </c>
      <c r="S19" s="301" t="str">
        <f t="shared" ca="1" si="3"/>
        <v>a</v>
      </c>
      <c r="T19" s="317" t="str">
        <f t="shared" ca="1" si="10"/>
        <v/>
      </c>
      <c r="U19" s="301"/>
    </row>
    <row r="20" spans="1:21" ht="20.100000000000001" customHeight="1">
      <c r="A20" s="310">
        <f t="shared" si="4"/>
        <v>13</v>
      </c>
      <c r="B20" s="311">
        <f t="shared" si="4"/>
        <v>2036</v>
      </c>
      <c r="C20" s="312">
        <f t="shared" si="8"/>
        <v>14880</v>
      </c>
      <c r="D20" s="313">
        <f t="shared" si="5"/>
        <v>2480</v>
      </c>
      <c r="E20" s="313">
        <f t="shared" si="0"/>
        <v>12400</v>
      </c>
      <c r="F20" s="311"/>
      <c r="G20" s="315">
        <f ca="1">DATA!$D$11/1000000</f>
        <v>1.7479516070249999</v>
      </c>
      <c r="H20" s="315">
        <f>C20*DATA!$D$5/1000000</f>
        <v>16.131780682792371</v>
      </c>
      <c r="I20" s="315">
        <f>(C20*DATA!$D$5*DATA!$D$7)/1000000</f>
        <v>0.3629650653628283</v>
      </c>
      <c r="J20" s="313">
        <f t="shared" ca="1" si="1"/>
        <v>18.242697355180201</v>
      </c>
      <c r="K20" s="311"/>
      <c r="L20" s="313">
        <f>((D20*DATA!$D$23)/1000000)+((E20*DATA!$D$24)/1000000)</f>
        <v>13.391999999999999</v>
      </c>
      <c r="M20" s="313">
        <f t="shared" si="2"/>
        <v>13.391999999999999</v>
      </c>
      <c r="N20" s="313">
        <f t="shared" ca="1" si="6"/>
        <v>-4.850697355180202</v>
      </c>
      <c r="O20" s="312">
        <f>1/(1+'[92]Asumsi I'!$C$3)^(KKF!A20)</f>
        <v>0.22917419012981158</v>
      </c>
      <c r="P20" s="313">
        <f t="shared" ca="1" si="7"/>
        <v>-1.1116546379382417</v>
      </c>
      <c r="Q20" s="313">
        <f t="shared" ca="1" si="9"/>
        <v>-92.333718434061467</v>
      </c>
      <c r="S20" s="301" t="str">
        <f t="shared" ca="1" si="3"/>
        <v>a</v>
      </c>
      <c r="T20" s="317" t="str">
        <f t="shared" ca="1" si="10"/>
        <v/>
      </c>
      <c r="U20" s="301"/>
    </row>
    <row r="21" spans="1:21" ht="20.100000000000001" customHeight="1">
      <c r="A21" s="310">
        <f t="shared" si="4"/>
        <v>14</v>
      </c>
      <c r="B21" s="311">
        <f t="shared" si="4"/>
        <v>2037</v>
      </c>
      <c r="C21" s="312">
        <f t="shared" si="8"/>
        <v>14880</v>
      </c>
      <c r="D21" s="313">
        <f t="shared" si="5"/>
        <v>2480</v>
      </c>
      <c r="E21" s="313">
        <f t="shared" si="0"/>
        <v>12400</v>
      </c>
      <c r="F21" s="311"/>
      <c r="G21" s="315">
        <f ca="1">DATA!$D$11/1000000</f>
        <v>1.7479516070249999</v>
      </c>
      <c r="H21" s="315">
        <f>C21*DATA!$D$5/1000000</f>
        <v>16.131780682792371</v>
      </c>
      <c r="I21" s="315">
        <f>(C21*DATA!$D$5*DATA!$D$7)/1000000</f>
        <v>0.3629650653628283</v>
      </c>
      <c r="J21" s="313">
        <f t="shared" ca="1" si="1"/>
        <v>18.242697355180201</v>
      </c>
      <c r="K21" s="311"/>
      <c r="L21" s="313">
        <f>((D21*DATA!$D$23)/1000000)+((E21*DATA!$D$24)/1000000)</f>
        <v>13.391999999999999</v>
      </c>
      <c r="M21" s="313">
        <f t="shared" si="2"/>
        <v>13.391999999999999</v>
      </c>
      <c r="N21" s="313">
        <f t="shared" ca="1" si="6"/>
        <v>-4.850697355180202</v>
      </c>
      <c r="O21" s="312">
        <f>1/(1+'[92]Asumsi I'!$C$3)^(KKF!A21)</f>
        <v>0.20461981261590317</v>
      </c>
      <c r="P21" s="313">
        <f t="shared" ca="1" si="7"/>
        <v>-0.99254878387343004</v>
      </c>
      <c r="Q21" s="313">
        <f t="shared" ca="1" si="9"/>
        <v>-93.326267217934898</v>
      </c>
      <c r="S21" s="301" t="str">
        <f t="shared" ca="1" si="3"/>
        <v>a</v>
      </c>
      <c r="T21" s="317" t="str">
        <f t="shared" ca="1" si="10"/>
        <v/>
      </c>
      <c r="U21" s="301"/>
    </row>
    <row r="22" spans="1:21" ht="20.100000000000001" customHeight="1">
      <c r="A22" s="310">
        <f t="shared" si="4"/>
        <v>15</v>
      </c>
      <c r="B22" s="311">
        <f t="shared" si="4"/>
        <v>2038</v>
      </c>
      <c r="C22" s="312">
        <f t="shared" si="8"/>
        <v>14880</v>
      </c>
      <c r="D22" s="313">
        <f t="shared" si="5"/>
        <v>2480</v>
      </c>
      <c r="E22" s="313">
        <f t="shared" si="0"/>
        <v>12400</v>
      </c>
      <c r="F22" s="311"/>
      <c r="G22" s="315">
        <f ca="1">DATA!$D$11/1000000</f>
        <v>1.7479516070249999</v>
      </c>
      <c r="H22" s="315">
        <f>C22*DATA!$D$5/1000000</f>
        <v>16.131780682792371</v>
      </c>
      <c r="I22" s="315">
        <f>(C22*DATA!$D$5*DATA!$D$7)/1000000</f>
        <v>0.3629650653628283</v>
      </c>
      <c r="J22" s="313">
        <f t="shared" ca="1" si="1"/>
        <v>18.242697355180201</v>
      </c>
      <c r="K22" s="311"/>
      <c r="L22" s="313">
        <f>((D22*DATA!$D$23)/1000000)+((E22*DATA!$D$24)/1000000)</f>
        <v>13.391999999999999</v>
      </c>
      <c r="M22" s="313">
        <f t="shared" si="2"/>
        <v>13.391999999999999</v>
      </c>
      <c r="N22" s="313">
        <f t="shared" ca="1" si="6"/>
        <v>-4.850697355180202</v>
      </c>
      <c r="O22" s="312">
        <f>1/(1+'[92]Asumsi I'!$C$3)^(KKF!A22)</f>
        <v>0.18269626126419927</v>
      </c>
      <c r="P22" s="313">
        <f t="shared" ca="1" si="7"/>
        <v>-0.88620427131556256</v>
      </c>
      <c r="Q22" s="313">
        <f t="shared" ca="1" si="9"/>
        <v>-94.212471489250461</v>
      </c>
      <c r="S22" s="301" t="str">
        <f t="shared" ca="1" si="3"/>
        <v>a</v>
      </c>
      <c r="T22" s="317" t="str">
        <f t="shared" ca="1" si="10"/>
        <v/>
      </c>
      <c r="U22" s="301"/>
    </row>
    <row r="23" spans="1:21" ht="20.100000000000001" customHeight="1">
      <c r="A23" s="310">
        <f t="shared" si="4"/>
        <v>16</v>
      </c>
      <c r="B23" s="311">
        <f t="shared" si="4"/>
        <v>2039</v>
      </c>
      <c r="C23" s="312">
        <f t="shared" si="8"/>
        <v>14880</v>
      </c>
      <c r="D23" s="313">
        <f t="shared" si="5"/>
        <v>2480</v>
      </c>
      <c r="E23" s="313">
        <f t="shared" si="0"/>
        <v>12400</v>
      </c>
      <c r="F23" s="311"/>
      <c r="G23" s="315">
        <f ca="1">DATA!$D$11/1000000</f>
        <v>1.7479516070249999</v>
      </c>
      <c r="H23" s="315">
        <f>C23*DATA!$D$5/1000000</f>
        <v>16.131780682792371</v>
      </c>
      <c r="I23" s="315">
        <f>(C23*DATA!$D$5*DATA!$D$7)/1000000</f>
        <v>0.3629650653628283</v>
      </c>
      <c r="J23" s="313">
        <f t="shared" ca="1" si="1"/>
        <v>18.242697355180201</v>
      </c>
      <c r="K23" s="311"/>
      <c r="L23" s="313">
        <f>((D23*DATA!$D$23)/1000000)+((E23*DATA!$D$24)/1000000)</f>
        <v>13.391999999999999</v>
      </c>
      <c r="M23" s="313">
        <f t="shared" si="2"/>
        <v>13.391999999999999</v>
      </c>
      <c r="N23" s="313">
        <f t="shared" ca="1" si="6"/>
        <v>-4.850697355180202</v>
      </c>
      <c r="O23" s="312">
        <f>1/(1+'[92]Asumsi I'!$C$3)^(KKF!A23)</f>
        <v>0.16312166184303503</v>
      </c>
      <c r="P23" s="313">
        <f t="shared" ca="1" si="7"/>
        <v>-0.79125381367460934</v>
      </c>
      <c r="Q23" s="313">
        <f t="shared" ca="1" si="9"/>
        <v>-95.003725302925076</v>
      </c>
      <c r="S23" s="301" t="str">
        <f t="shared" ca="1" si="3"/>
        <v>a</v>
      </c>
      <c r="T23" s="317" t="str">
        <f t="shared" ca="1" si="10"/>
        <v/>
      </c>
      <c r="U23" s="301"/>
    </row>
    <row r="24" spans="1:21" ht="20.100000000000001" customHeight="1">
      <c r="A24" s="310">
        <f t="shared" si="4"/>
        <v>17</v>
      </c>
      <c r="B24" s="311">
        <f t="shared" si="4"/>
        <v>2040</v>
      </c>
      <c r="C24" s="312">
        <f t="shared" si="8"/>
        <v>14880</v>
      </c>
      <c r="D24" s="313">
        <f t="shared" si="5"/>
        <v>2480</v>
      </c>
      <c r="E24" s="313">
        <f t="shared" si="0"/>
        <v>12400</v>
      </c>
      <c r="F24" s="311"/>
      <c r="G24" s="315">
        <f ca="1">DATA!$D$11/1000000</f>
        <v>1.7479516070249999</v>
      </c>
      <c r="H24" s="315">
        <f>C24*DATA!$D$5/1000000</f>
        <v>16.131780682792371</v>
      </c>
      <c r="I24" s="315">
        <f>(C24*DATA!$D$5*DATA!$D$7)/1000000</f>
        <v>0.3629650653628283</v>
      </c>
      <c r="J24" s="313">
        <f t="shared" ca="1" si="1"/>
        <v>18.242697355180201</v>
      </c>
      <c r="K24" s="311"/>
      <c r="L24" s="313">
        <f>((D24*DATA!$D$23)/1000000)+((E24*DATA!$D$24)/1000000)</f>
        <v>13.391999999999999</v>
      </c>
      <c r="M24" s="313">
        <f t="shared" si="2"/>
        <v>13.391999999999999</v>
      </c>
      <c r="N24" s="313">
        <f t="shared" ca="1" si="6"/>
        <v>-4.850697355180202</v>
      </c>
      <c r="O24" s="312">
        <f>1/(1+'[92]Asumsi I'!$C$3)^(KKF!A24)</f>
        <v>0.14564434093128129</v>
      </c>
      <c r="P24" s="313">
        <f t="shared" ca="1" si="7"/>
        <v>-0.70647661935232975</v>
      </c>
      <c r="Q24" s="313">
        <f t="shared" ca="1" si="9"/>
        <v>-95.710201922277406</v>
      </c>
      <c r="S24" s="301" t="str">
        <f t="shared" ca="1" si="3"/>
        <v>a</v>
      </c>
      <c r="T24" s="317" t="str">
        <f t="shared" ca="1" si="10"/>
        <v/>
      </c>
      <c r="U24" s="301"/>
    </row>
    <row r="25" spans="1:21" ht="20.100000000000001" customHeight="1">
      <c r="A25" s="310">
        <f t="shared" ref="A25:B32" si="11">A24+1</f>
        <v>18</v>
      </c>
      <c r="B25" s="311">
        <f t="shared" si="11"/>
        <v>2041</v>
      </c>
      <c r="C25" s="312">
        <f t="shared" si="8"/>
        <v>14880</v>
      </c>
      <c r="D25" s="313">
        <f t="shared" si="5"/>
        <v>2480</v>
      </c>
      <c r="E25" s="313">
        <f t="shared" si="0"/>
        <v>12400</v>
      </c>
      <c r="F25" s="311"/>
      <c r="G25" s="315">
        <f ca="1">DATA!$D$11/1000000</f>
        <v>1.7479516070249999</v>
      </c>
      <c r="H25" s="315">
        <f>C25*DATA!$D$5/1000000</f>
        <v>16.131780682792371</v>
      </c>
      <c r="I25" s="315">
        <f>(C25*DATA!$D$5*DATA!$D$7)/1000000</f>
        <v>0.3629650653628283</v>
      </c>
      <c r="J25" s="313">
        <f t="shared" ca="1" si="1"/>
        <v>18.242697355180201</v>
      </c>
      <c r="K25" s="311"/>
      <c r="L25" s="313">
        <f>((D25*DATA!$D$23)/1000000)+((E25*DATA!$D$24)/1000000)</f>
        <v>13.391999999999999</v>
      </c>
      <c r="M25" s="313">
        <f t="shared" si="2"/>
        <v>13.391999999999999</v>
      </c>
      <c r="N25" s="313">
        <f t="shared" ca="1" si="6"/>
        <v>-4.850697355180202</v>
      </c>
      <c r="O25" s="312">
        <f>1/(1+'[92]Asumsi I'!$C$3)^(KKF!A25)</f>
        <v>0.13003959011721541</v>
      </c>
      <c r="P25" s="313">
        <f t="shared" ca="1" si="7"/>
        <v>-0.63078269585029434</v>
      </c>
      <c r="Q25" s="313">
        <f t="shared" ca="1" si="9"/>
        <v>-96.340984618127706</v>
      </c>
      <c r="S25" s="301" t="str">
        <f t="shared" ca="1" si="3"/>
        <v>a</v>
      </c>
      <c r="T25" s="317" t="str">
        <f t="shared" ca="1" si="10"/>
        <v/>
      </c>
      <c r="U25" s="301"/>
    </row>
    <row r="26" spans="1:21" ht="20.100000000000001" customHeight="1">
      <c r="A26" s="310">
        <f t="shared" si="11"/>
        <v>19</v>
      </c>
      <c r="B26" s="311">
        <f t="shared" si="11"/>
        <v>2042</v>
      </c>
      <c r="C26" s="312">
        <f t="shared" si="8"/>
        <v>14880</v>
      </c>
      <c r="D26" s="313">
        <f t="shared" si="5"/>
        <v>2480</v>
      </c>
      <c r="E26" s="313">
        <f t="shared" si="0"/>
        <v>12400</v>
      </c>
      <c r="F26" s="311"/>
      <c r="G26" s="315">
        <f ca="1">DATA!$D$11/1000000</f>
        <v>1.7479516070249999</v>
      </c>
      <c r="H26" s="315">
        <f>C26*DATA!$D$5/1000000</f>
        <v>16.131780682792371</v>
      </c>
      <c r="I26" s="315">
        <f>(C26*DATA!$D$5*DATA!$D$7)/1000000</f>
        <v>0.3629650653628283</v>
      </c>
      <c r="J26" s="313">
        <f t="shared" ca="1" si="1"/>
        <v>18.242697355180201</v>
      </c>
      <c r="K26" s="311"/>
      <c r="L26" s="313">
        <f>((D26*DATA!$D$23)/1000000)+((E26*DATA!$D$24)/1000000)</f>
        <v>13.391999999999999</v>
      </c>
      <c r="M26" s="313">
        <f t="shared" si="2"/>
        <v>13.391999999999999</v>
      </c>
      <c r="N26" s="313">
        <f t="shared" ca="1" si="6"/>
        <v>-4.850697355180202</v>
      </c>
      <c r="O26" s="312">
        <f>1/(1+'[92]Asumsi I'!$C$3)^(KKF!A26)</f>
        <v>0.1161067768903709</v>
      </c>
      <c r="P26" s="313">
        <f t="shared" ca="1" si="7"/>
        <v>-0.56319883558061989</v>
      </c>
      <c r="Q26" s="313">
        <f t="shared" ca="1" si="9"/>
        <v>-96.904183453708328</v>
      </c>
      <c r="S26" s="301" t="str">
        <f t="shared" ca="1" si="3"/>
        <v>a</v>
      </c>
      <c r="T26" s="317" t="str">
        <f t="shared" ca="1" si="10"/>
        <v/>
      </c>
      <c r="U26" s="301"/>
    </row>
    <row r="27" spans="1:21" ht="20.100000000000001" customHeight="1">
      <c r="A27" s="310">
        <f t="shared" si="11"/>
        <v>20</v>
      </c>
      <c r="B27" s="311">
        <f t="shared" si="11"/>
        <v>2043</v>
      </c>
      <c r="C27" s="312">
        <f t="shared" si="8"/>
        <v>14880</v>
      </c>
      <c r="D27" s="313">
        <f t="shared" si="5"/>
        <v>2480</v>
      </c>
      <c r="E27" s="313">
        <f t="shared" si="0"/>
        <v>12400</v>
      </c>
      <c r="F27" s="311"/>
      <c r="G27" s="315">
        <f ca="1">DATA!$D$11/1000000</f>
        <v>1.7479516070249999</v>
      </c>
      <c r="H27" s="315">
        <f>C27*DATA!$D$5/1000000</f>
        <v>16.131780682792371</v>
      </c>
      <c r="I27" s="315">
        <f>(C27*DATA!$D$5*DATA!$D$7)/1000000</f>
        <v>0.3629650653628283</v>
      </c>
      <c r="J27" s="313">
        <f t="shared" ca="1" si="1"/>
        <v>18.242697355180201</v>
      </c>
      <c r="K27" s="311"/>
      <c r="L27" s="313">
        <f>((D27*DATA!$D$23)/1000000)+((E27*DATA!$D$24)/1000000)</f>
        <v>13.391999999999999</v>
      </c>
      <c r="M27" s="313">
        <f t="shared" si="2"/>
        <v>13.391999999999999</v>
      </c>
      <c r="N27" s="313">
        <f t="shared" ca="1" si="6"/>
        <v>-4.850697355180202</v>
      </c>
      <c r="O27" s="312">
        <f>1/(1+'[92]Asumsi I'!$C$3)^(KKF!A27)</f>
        <v>0.1036667650806883</v>
      </c>
      <c r="P27" s="313">
        <f t="shared" ca="1" si="7"/>
        <v>-0.50285610319698204</v>
      </c>
      <c r="Q27" s="313">
        <f t="shared" ca="1" si="9"/>
        <v>-97.407039556905303</v>
      </c>
      <c r="S27" s="301" t="str">
        <f t="shared" ca="1" si="3"/>
        <v>a</v>
      </c>
      <c r="T27" s="317" t="str">
        <f t="shared" ca="1" si="10"/>
        <v/>
      </c>
      <c r="U27" s="301"/>
    </row>
    <row r="28" spans="1:21" ht="20.100000000000001" customHeight="1">
      <c r="A28" s="310">
        <f t="shared" si="11"/>
        <v>21</v>
      </c>
      <c r="B28" s="311">
        <f t="shared" si="11"/>
        <v>2044</v>
      </c>
      <c r="C28" s="312">
        <f t="shared" si="8"/>
        <v>14880</v>
      </c>
      <c r="D28" s="313">
        <f t="shared" si="5"/>
        <v>2480</v>
      </c>
      <c r="E28" s="313">
        <f t="shared" si="0"/>
        <v>12400</v>
      </c>
      <c r="F28" s="311"/>
      <c r="G28" s="315">
        <f ca="1">DATA!$D$11/1000000</f>
        <v>1.7479516070249999</v>
      </c>
      <c r="H28" s="315">
        <f>C28*DATA!$D$5/1000000</f>
        <v>16.131780682792371</v>
      </c>
      <c r="I28" s="315">
        <f>(C28*DATA!$D$5*DATA!$D$7)/1000000</f>
        <v>0.3629650653628283</v>
      </c>
      <c r="J28" s="313">
        <f t="shared" ca="1" si="1"/>
        <v>18.242697355180201</v>
      </c>
      <c r="K28" s="311"/>
      <c r="L28" s="313">
        <f>((D28*DATA!$D$23)/1000000)+((E28*DATA!$D$24)/1000000)</f>
        <v>13.391999999999999</v>
      </c>
      <c r="M28" s="313">
        <f t="shared" si="2"/>
        <v>13.391999999999999</v>
      </c>
      <c r="N28" s="313">
        <f t="shared" ca="1" si="6"/>
        <v>-4.850697355180202</v>
      </c>
      <c r="O28" s="312">
        <f>1/(1+'[92]Asumsi I'!$C$3)^(KKF!A28)</f>
        <v>9.2559611679185971E-2</v>
      </c>
      <c r="P28" s="313">
        <f t="shared" ca="1" si="7"/>
        <v>-0.44897866356873395</v>
      </c>
      <c r="Q28" s="313">
        <f t="shared" ca="1" si="9"/>
        <v>-97.856018220474041</v>
      </c>
      <c r="S28" s="301" t="str">
        <f t="shared" ca="1" si="3"/>
        <v>a</v>
      </c>
      <c r="T28" s="317" t="str">
        <f t="shared" ca="1" si="10"/>
        <v/>
      </c>
      <c r="U28" s="301"/>
    </row>
    <row r="29" spans="1:21" ht="20.100000000000001" customHeight="1">
      <c r="A29" s="310">
        <f t="shared" si="11"/>
        <v>22</v>
      </c>
      <c r="B29" s="311">
        <f t="shared" si="11"/>
        <v>2045</v>
      </c>
      <c r="C29" s="312">
        <f t="shared" si="8"/>
        <v>14880</v>
      </c>
      <c r="D29" s="313">
        <f t="shared" si="5"/>
        <v>2480</v>
      </c>
      <c r="E29" s="313">
        <f t="shared" si="0"/>
        <v>12400</v>
      </c>
      <c r="F29" s="311"/>
      <c r="G29" s="315">
        <f ca="1">DATA!$D$11/1000000</f>
        <v>1.7479516070249999</v>
      </c>
      <c r="H29" s="315">
        <f>C29*DATA!$D$5/1000000</f>
        <v>16.131780682792371</v>
      </c>
      <c r="I29" s="315">
        <f>(C29*DATA!$D$5*DATA!$D$7)/1000000</f>
        <v>0.3629650653628283</v>
      </c>
      <c r="J29" s="313">
        <f t="shared" ca="1" si="1"/>
        <v>18.242697355180201</v>
      </c>
      <c r="K29" s="311"/>
      <c r="L29" s="313">
        <f>((D29*DATA!$D$23)/1000000)+((E29*DATA!$D$24)/1000000)</f>
        <v>13.391999999999999</v>
      </c>
      <c r="M29" s="313">
        <f t="shared" si="2"/>
        <v>13.391999999999999</v>
      </c>
      <c r="N29" s="313">
        <f t="shared" ca="1" si="6"/>
        <v>-4.850697355180202</v>
      </c>
      <c r="O29" s="312">
        <f>1/(1+'[92]Asumsi I'!$C$3)^(KKF!A29)</f>
        <v>8.2642510427844609E-2</v>
      </c>
      <c r="P29" s="313">
        <f t="shared" ca="1" si="7"/>
        <v>-0.4008738067577981</v>
      </c>
      <c r="Q29" s="313">
        <f t="shared" ca="1" si="9"/>
        <v>-98.256892027231842</v>
      </c>
      <c r="S29" s="301" t="str">
        <f t="shared" ca="1" si="3"/>
        <v>a</v>
      </c>
      <c r="T29" s="317" t="str">
        <f t="shared" ca="1" si="10"/>
        <v/>
      </c>
      <c r="U29" s="301"/>
    </row>
    <row r="30" spans="1:21" ht="20.100000000000001" customHeight="1">
      <c r="A30" s="310">
        <f t="shared" si="11"/>
        <v>23</v>
      </c>
      <c r="B30" s="311">
        <f t="shared" si="11"/>
        <v>2046</v>
      </c>
      <c r="C30" s="312">
        <f t="shared" si="8"/>
        <v>14880</v>
      </c>
      <c r="D30" s="313">
        <f t="shared" si="5"/>
        <v>2480</v>
      </c>
      <c r="E30" s="313">
        <f t="shared" si="0"/>
        <v>12400</v>
      </c>
      <c r="F30" s="311"/>
      <c r="G30" s="315">
        <f ca="1">DATA!$D$11/1000000</f>
        <v>1.7479516070249999</v>
      </c>
      <c r="H30" s="315">
        <f>C30*DATA!$D$5/1000000</f>
        <v>16.131780682792371</v>
      </c>
      <c r="I30" s="315">
        <f>(C30*DATA!$D$5*DATA!$D$7)/1000000</f>
        <v>0.3629650653628283</v>
      </c>
      <c r="J30" s="313">
        <f t="shared" ca="1" si="1"/>
        <v>18.242697355180201</v>
      </c>
      <c r="K30" s="311"/>
      <c r="L30" s="313">
        <f>((D30*DATA!$D$23)/1000000)+((E30*DATA!$D$24)/1000000)</f>
        <v>13.391999999999999</v>
      </c>
      <c r="M30" s="313">
        <f t="shared" si="2"/>
        <v>13.391999999999999</v>
      </c>
      <c r="N30" s="313">
        <f t="shared" ca="1" si="6"/>
        <v>-4.850697355180202</v>
      </c>
      <c r="O30" s="312">
        <f>1/(1+'[92]Asumsi I'!$C$3)^(KKF!A30)</f>
        <v>7.3787955739146982E-2</v>
      </c>
      <c r="P30" s="313">
        <f t="shared" ca="1" si="7"/>
        <v>-0.35792304174803408</v>
      </c>
      <c r="Q30" s="313">
        <f t="shared" ca="1" si="9"/>
        <v>-98.61481506897988</v>
      </c>
      <c r="S30" s="301" t="str">
        <f t="shared" ca="1" si="3"/>
        <v>a</v>
      </c>
      <c r="T30" s="317" t="str">
        <f t="shared" ca="1" si="10"/>
        <v/>
      </c>
      <c r="U30" s="301"/>
    </row>
    <row r="31" spans="1:21" ht="20.100000000000001" customHeight="1">
      <c r="A31" s="310">
        <f t="shared" si="11"/>
        <v>24</v>
      </c>
      <c r="B31" s="311">
        <f t="shared" si="11"/>
        <v>2047</v>
      </c>
      <c r="C31" s="312">
        <f t="shared" si="8"/>
        <v>14880</v>
      </c>
      <c r="D31" s="313">
        <f t="shared" si="5"/>
        <v>2480</v>
      </c>
      <c r="E31" s="313">
        <f t="shared" si="0"/>
        <v>12400</v>
      </c>
      <c r="F31" s="311"/>
      <c r="G31" s="315">
        <f ca="1">DATA!$D$11/1000000</f>
        <v>1.7479516070249999</v>
      </c>
      <c r="H31" s="315">
        <f>C31*DATA!$D$5/1000000</f>
        <v>16.131780682792371</v>
      </c>
      <c r="I31" s="315">
        <f>(C31*DATA!$D$5*DATA!$D$7)/1000000</f>
        <v>0.3629650653628283</v>
      </c>
      <c r="J31" s="313">
        <f t="shared" ca="1" si="1"/>
        <v>18.242697355180201</v>
      </c>
      <c r="K31" s="311"/>
      <c r="L31" s="313">
        <f>((D31*DATA!$D$23)/1000000)+((E31*DATA!$D$24)/1000000)</f>
        <v>13.391999999999999</v>
      </c>
      <c r="M31" s="313">
        <f t="shared" si="2"/>
        <v>13.391999999999999</v>
      </c>
      <c r="N31" s="313">
        <f t="shared" ca="1" si="6"/>
        <v>-4.850697355180202</v>
      </c>
      <c r="O31" s="312">
        <f>1/(1+'[92]Asumsi I'!$C$3)^(KKF!A31)</f>
        <v>6.5882103338524081E-2</v>
      </c>
      <c r="P31" s="313">
        <f t="shared" ca="1" si="7"/>
        <v>-0.31957414441788751</v>
      </c>
      <c r="Q31" s="313">
        <f ca="1">Q30+P31</f>
        <v>-98.934389213397765</v>
      </c>
      <c r="S31" s="301" t="str">
        <f t="shared" ca="1" si="3"/>
        <v>a</v>
      </c>
      <c r="T31" s="317" t="str">
        <f t="shared" ca="1" si="10"/>
        <v/>
      </c>
      <c r="U31" s="301"/>
    </row>
    <row r="32" spans="1:21" ht="20.100000000000001" customHeight="1">
      <c r="A32" s="310">
        <f t="shared" si="11"/>
        <v>25</v>
      </c>
      <c r="B32" s="311">
        <f>B30+1</f>
        <v>2047</v>
      </c>
      <c r="C32" s="312">
        <f t="shared" si="8"/>
        <v>14880</v>
      </c>
      <c r="D32" s="313">
        <f t="shared" si="5"/>
        <v>2480</v>
      </c>
      <c r="E32" s="313">
        <f t="shared" si="0"/>
        <v>12400</v>
      </c>
      <c r="F32" s="311"/>
      <c r="G32" s="315">
        <f ca="1">DATA!$D$11/1000000</f>
        <v>1.7479516070249999</v>
      </c>
      <c r="H32" s="315">
        <f>C32*DATA!$D$5/1000000</f>
        <v>16.131780682792371</v>
      </c>
      <c r="I32" s="315">
        <f>(C32*DATA!$D$5*DATA!$D$7)/1000000</f>
        <v>0.3629650653628283</v>
      </c>
      <c r="J32" s="313">
        <f t="shared" ca="1" si="1"/>
        <v>18.242697355180201</v>
      </c>
      <c r="K32" s="311"/>
      <c r="L32" s="313">
        <f>((D32*DATA!$D$23)/1000000)+((E32*DATA!$D$24)/1000000)</f>
        <v>13.391999999999999</v>
      </c>
      <c r="M32" s="313">
        <f t="shared" si="2"/>
        <v>13.391999999999999</v>
      </c>
      <c r="N32" s="313">
        <f t="shared" ca="1" si="6"/>
        <v>-4.850697355180202</v>
      </c>
      <c r="O32" s="312">
        <f>1/(1+'[92]Asumsi I'!$C$3)^(KKF!A32)</f>
        <v>5.8823306552253637E-2</v>
      </c>
      <c r="P32" s="313">
        <f t="shared" ca="1" si="7"/>
        <v>-0.28533405751597096</v>
      </c>
      <c r="Q32" s="313">
        <f ca="1">Q31+P32</f>
        <v>-99.219723270913732</v>
      </c>
      <c r="S32" s="301" t="str">
        <f t="shared" ca="1" si="3"/>
        <v>a</v>
      </c>
      <c r="T32" s="317" t="str">
        <f t="shared" ca="1" si="10"/>
        <v/>
      </c>
      <c r="U32" s="301"/>
    </row>
    <row r="33" spans="2:22" ht="20.100000000000001" customHeight="1">
      <c r="B33" s="320"/>
      <c r="C33" s="320"/>
      <c r="D33" s="320"/>
      <c r="E33" s="320"/>
      <c r="F33" s="594" t="s">
        <v>1373</v>
      </c>
      <c r="G33" s="594"/>
      <c r="H33" s="594"/>
      <c r="I33" s="321"/>
      <c r="J33" s="322">
        <f ca="1">SUM(J7:J32)</f>
        <v>556.20946300321702</v>
      </c>
      <c r="K33" s="594" t="s">
        <v>1374</v>
      </c>
      <c r="L33" s="594"/>
      <c r="M33" s="322">
        <f>SUM(M7:M32)</f>
        <v>373.76699999999994</v>
      </c>
      <c r="N33" s="320"/>
      <c r="O33" s="320"/>
      <c r="P33" s="323"/>
      <c r="Q33" s="323"/>
      <c r="S33" s="301">
        <f ca="1">COUNTIF(S7:S32,"a")</f>
        <v>26</v>
      </c>
    </row>
    <row r="34" spans="2:22" ht="20.100000000000001" customHeight="1">
      <c r="B34" s="320"/>
      <c r="C34" s="320"/>
      <c r="D34" s="320"/>
      <c r="E34" s="320"/>
      <c r="F34" s="324"/>
      <c r="G34" s="324"/>
      <c r="H34" s="324"/>
      <c r="I34" s="324"/>
      <c r="J34" s="325"/>
      <c r="K34" s="324"/>
      <c r="L34" s="324"/>
      <c r="M34" s="325"/>
      <c r="N34" s="320"/>
      <c r="O34" s="320"/>
      <c r="P34" s="326" t="s">
        <v>1375</v>
      </c>
      <c r="Q34" s="327">
        <f ca="1">+J7/N32</f>
        <v>-20.644872642233018</v>
      </c>
      <c r="V34" s="328"/>
    </row>
    <row r="35" spans="2:22" ht="20.100000000000001" customHeight="1">
      <c r="B35" s="320"/>
      <c r="C35" s="320"/>
      <c r="D35" s="320"/>
      <c r="E35" s="320"/>
      <c r="F35" s="324"/>
      <c r="G35" s="324"/>
      <c r="H35" s="324"/>
      <c r="I35" s="324"/>
      <c r="J35" s="325"/>
      <c r="K35" s="324"/>
      <c r="L35" s="324"/>
      <c r="M35" s="325"/>
      <c r="N35" s="320"/>
      <c r="O35" s="320"/>
      <c r="P35" s="326" t="s">
        <v>1376</v>
      </c>
      <c r="Q35" s="329" t="e">
        <f ca="1">AVERAGE(T7:T32)</f>
        <v>#DIV/0!</v>
      </c>
    </row>
    <row r="36" spans="2:22" ht="20.100000000000001" customHeight="1">
      <c r="B36" s="320"/>
      <c r="C36" s="320"/>
      <c r="D36" s="320"/>
      <c r="E36" s="320"/>
      <c r="F36" s="324"/>
      <c r="G36" s="324"/>
      <c r="H36" s="324"/>
      <c r="I36" s="324"/>
      <c r="J36" s="325"/>
      <c r="K36" s="324"/>
      <c r="L36" s="324"/>
      <c r="M36" s="325"/>
      <c r="N36" s="320"/>
      <c r="O36" s="320"/>
      <c r="P36" s="326" t="s">
        <v>1377</v>
      </c>
      <c r="Q36" s="330">
        <f ca="1">M33/J33</f>
        <v>0.67198964573862008</v>
      </c>
    </row>
    <row r="37" spans="2:22" ht="20.100000000000001" customHeight="1">
      <c r="B37" s="320"/>
      <c r="C37" s="320"/>
      <c r="D37" s="320"/>
      <c r="E37" s="320"/>
      <c r="F37" s="324"/>
      <c r="G37" s="324"/>
      <c r="H37" s="324"/>
      <c r="I37" s="324"/>
      <c r="J37" s="325"/>
      <c r="K37" s="324"/>
      <c r="L37" s="324"/>
      <c r="M37" s="325"/>
      <c r="N37" s="320"/>
      <c r="O37" s="320"/>
      <c r="P37" s="326" t="s">
        <v>1027</v>
      </c>
      <c r="Q37" s="331">
        <f ca="1">+NPV(0.12,N7:N32)</f>
        <v>-88.589038634744398</v>
      </c>
    </row>
    <row r="38" spans="2:22" ht="20.100000000000001" customHeight="1">
      <c r="B38" s="320"/>
      <c r="C38" s="320"/>
      <c r="D38" s="320"/>
      <c r="E38" s="320"/>
      <c r="F38" s="324"/>
      <c r="G38" s="324"/>
      <c r="H38" s="324"/>
      <c r="I38" s="324"/>
      <c r="J38" s="325"/>
      <c r="K38" s="324"/>
      <c r="L38" s="324"/>
      <c r="M38" s="325"/>
      <c r="N38" s="320"/>
      <c r="O38" s="320"/>
      <c r="P38" s="326" t="s">
        <v>1028</v>
      </c>
      <c r="Q38" s="332" t="e">
        <f ca="1">IRR(N7:N32,DATA!D4)</f>
        <v>#DIV/0!</v>
      </c>
    </row>
    <row r="39" spans="2:22" ht="20.100000000000001" customHeight="1"/>
  </sheetData>
  <mergeCells count="14">
    <mergeCell ref="F5:J5"/>
    <mergeCell ref="T5:T6"/>
    <mergeCell ref="F33:H33"/>
    <mergeCell ref="K33:L33"/>
    <mergeCell ref="K5:L5"/>
    <mergeCell ref="N5:N6"/>
    <mergeCell ref="O5:O6"/>
    <mergeCell ref="P5:P6"/>
    <mergeCell ref="Q5:Q6"/>
    <mergeCell ref="B3:E3"/>
    <mergeCell ref="B5:B6"/>
    <mergeCell ref="C5:C6"/>
    <mergeCell ref="D5:D6"/>
    <mergeCell ref="E5:E6"/>
  </mergeCells>
  <conditionalFormatting sqref="K7">
    <cfRule type="cellIs" dxfId="21" priority="1" stopIfTrue="1" operator="greaterThanOrEqual">
      <formula>$F$7</formula>
    </cfRule>
    <cfRule type="cellIs" dxfId="20" priority="2" stopIfTrue="1" operator="lessThan">
      <formula>$F$7</formula>
    </cfRule>
  </conditionalFormatting>
  <conditionalFormatting sqref="Q7:Q32">
    <cfRule type="cellIs" dxfId="19" priority="3" operator="lessThan">
      <formula>0</formula>
    </cfRule>
    <cfRule type="cellIs" dxfId="18" priority="4" operator="lessThan">
      <formula>0</formula>
    </cfRule>
    <cfRule type="cellIs" dxfId="17" priority="5" operator="lessThan">
      <formula>-6395.81</formula>
    </cfRule>
    <cfRule type="cellIs" dxfId="16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>
    <tabColor rgb="FFFF6699"/>
    <pageSetUpPr fitToPage="1"/>
  </sheetPr>
  <dimension ref="A1:V75"/>
  <sheetViews>
    <sheetView showGridLines="0" tabSelected="1" zoomScaleSheetLayoutView="70" workbookViewId="0">
      <pane ySplit="13" topLeftCell="A56" activePane="bottomLeft" state="frozen"/>
      <selection activeCell="H1093" sqref="H1093"/>
      <selection pane="bottomLeft" activeCell="H70" sqref="H70"/>
    </sheetView>
  </sheetViews>
  <sheetFormatPr defaultRowHeight="15"/>
  <cols>
    <col min="1" max="1" width="8.28515625" style="333" customWidth="1"/>
    <col min="2" max="2" width="5.140625" style="334" customWidth="1"/>
    <col min="3" max="3" width="53.42578125" style="394" customWidth="1"/>
    <col min="4" max="4" width="13.7109375" style="394" customWidth="1"/>
    <col min="5" max="5" width="12.5703125" style="337" customWidth="1"/>
    <col min="6" max="6" width="7.7109375" style="337" customWidth="1"/>
    <col min="7" max="7" width="12.7109375" style="337" customWidth="1"/>
    <col min="8" max="8" width="18.140625" style="338" customWidth="1"/>
    <col min="9" max="9" width="16.7109375" style="338" customWidth="1"/>
    <col min="10" max="11" width="16.7109375" style="339" customWidth="1"/>
    <col min="12" max="12" width="3.7109375" style="339" customWidth="1"/>
    <col min="13" max="13" width="14" style="339" customWidth="1"/>
    <col min="14" max="14" width="15" style="339" customWidth="1"/>
    <col min="15" max="15" width="9.140625" style="340" customWidth="1"/>
    <col min="16" max="16" width="12.7109375" style="341" customWidth="1"/>
    <col min="17" max="17" width="12.7109375" style="340" customWidth="1"/>
    <col min="18" max="18" width="2.42578125" style="340" customWidth="1"/>
    <col min="19" max="22" width="10.85546875" style="340" customWidth="1"/>
    <col min="23" max="24" width="9.140625" style="340" customWidth="1"/>
    <col min="25" max="16384" width="9.140625" style="340"/>
  </cols>
  <sheetData>
    <row r="1" spans="1:22">
      <c r="C1" s="335" t="s">
        <v>1008</v>
      </c>
      <c r="D1" s="336"/>
      <c r="U1" s="333"/>
    </row>
    <row r="2" spans="1:22">
      <c r="C2" s="335" t="s">
        <v>1347</v>
      </c>
      <c r="D2" s="336"/>
      <c r="T2" s="341"/>
      <c r="U2" s="342" t="s">
        <v>1035</v>
      </c>
      <c r="V2" s="341"/>
    </row>
    <row r="3" spans="1:22">
      <c r="C3" s="335" t="s">
        <v>1439</v>
      </c>
      <c r="D3" s="336"/>
      <c r="O3" s="597" t="s">
        <v>1035</v>
      </c>
      <c r="P3" s="597"/>
      <c r="Q3" s="343"/>
      <c r="T3" s="341"/>
      <c r="U3" s="342" t="s">
        <v>1040</v>
      </c>
      <c r="V3" s="341"/>
    </row>
    <row r="4" spans="1:22" ht="15.75" customHeight="1">
      <c r="B4" s="598" t="s">
        <v>1022</v>
      </c>
      <c r="C4" s="598"/>
      <c r="D4" s="598"/>
      <c r="E4" s="598"/>
      <c r="F4" s="598"/>
      <c r="G4" s="598"/>
      <c r="H4" s="598"/>
      <c r="I4" s="598"/>
      <c r="J4" s="598"/>
      <c r="K4" s="598"/>
      <c r="O4" s="597"/>
      <c r="P4" s="597"/>
      <c r="T4" s="341"/>
      <c r="U4" s="341"/>
      <c r="V4" s="341"/>
    </row>
    <row r="5" spans="1:22">
      <c r="C5" s="344"/>
      <c r="D5" s="336"/>
      <c r="T5" s="341"/>
      <c r="U5" s="342"/>
      <c r="V5" s="341"/>
    </row>
    <row r="6" spans="1:22">
      <c r="C6" s="344"/>
      <c r="D6" s="336"/>
      <c r="E6" s="345" t="s">
        <v>1036</v>
      </c>
      <c r="F6" s="346" t="s">
        <v>9</v>
      </c>
      <c r="G6" s="614" t="str">
        <f>DATA!D14</f>
        <v>PONPES CAHAYA TASBIH</v>
      </c>
      <c r="H6" s="614"/>
      <c r="I6" s="614"/>
      <c r="J6" s="614"/>
      <c r="K6" s="614"/>
      <c r="T6" s="341"/>
      <c r="U6" s="342"/>
      <c r="V6" s="341"/>
    </row>
    <row r="7" spans="1:22">
      <c r="C7" s="344"/>
      <c r="D7" s="336"/>
      <c r="E7" s="345" t="s">
        <v>1037</v>
      </c>
      <c r="F7" s="346" t="s">
        <v>9</v>
      </c>
      <c r="G7" s="345" t="s">
        <v>1611</v>
      </c>
      <c r="J7" s="347"/>
      <c r="T7" s="341"/>
      <c r="U7" s="342"/>
      <c r="V7" s="341"/>
    </row>
    <row r="8" spans="1:22">
      <c r="C8" s="344"/>
      <c r="D8" s="336"/>
      <c r="E8" s="345" t="s">
        <v>1038</v>
      </c>
      <c r="F8" s="346" t="s">
        <v>9</v>
      </c>
      <c r="G8" s="345" t="s">
        <v>1439</v>
      </c>
      <c r="J8" s="347"/>
      <c r="T8" s="341"/>
      <c r="U8" s="342"/>
      <c r="V8" s="341"/>
    </row>
    <row r="9" spans="1:22">
      <c r="C9" s="344"/>
      <c r="D9" s="336"/>
      <c r="E9" s="345" t="s">
        <v>1039</v>
      </c>
      <c r="F9" s="346" t="s">
        <v>9</v>
      </c>
      <c r="G9" s="345" t="s">
        <v>1545</v>
      </c>
      <c r="J9" s="347"/>
      <c r="T9" s="341"/>
      <c r="U9" s="342"/>
      <c r="V9" s="341"/>
    </row>
    <row r="10" spans="1:22" ht="15.75" thickBot="1">
      <c r="C10" s="336"/>
      <c r="D10" s="336"/>
      <c r="T10" s="341"/>
      <c r="U10" s="341"/>
      <c r="V10" s="341"/>
    </row>
    <row r="11" spans="1:22" ht="21" customHeight="1">
      <c r="B11" s="600" t="s">
        <v>0</v>
      </c>
      <c r="C11" s="602" t="s">
        <v>1</v>
      </c>
      <c r="D11" s="605" t="s">
        <v>42</v>
      </c>
      <c r="E11" s="605" t="s">
        <v>43</v>
      </c>
      <c r="F11" s="605" t="s">
        <v>2</v>
      </c>
      <c r="G11" s="607" t="s">
        <v>41</v>
      </c>
      <c r="H11" s="605" t="s">
        <v>3</v>
      </c>
      <c r="I11" s="605"/>
      <c r="J11" s="605"/>
      <c r="K11" s="624"/>
      <c r="O11" s="348"/>
      <c r="P11" s="349"/>
      <c r="Q11" s="348"/>
      <c r="S11" s="350"/>
      <c r="T11" s="351"/>
      <c r="U11" s="351"/>
      <c r="V11" s="351"/>
    </row>
    <row r="12" spans="1:22" ht="15" customHeight="1">
      <c r="B12" s="601"/>
      <c r="C12" s="603"/>
      <c r="D12" s="606"/>
      <c r="E12" s="606"/>
      <c r="F12" s="606"/>
      <c r="G12" s="608"/>
      <c r="H12" s="610" t="s">
        <v>46</v>
      </c>
      <c r="I12" s="610" t="s">
        <v>5</v>
      </c>
      <c r="J12" s="606" t="s">
        <v>47</v>
      </c>
      <c r="K12" s="625" t="s">
        <v>4</v>
      </c>
      <c r="O12" s="349"/>
      <c r="P12" s="349"/>
      <c r="Q12" s="349"/>
      <c r="S12" s="350"/>
      <c r="T12" s="350"/>
      <c r="U12" s="350"/>
      <c r="V12" s="350"/>
    </row>
    <row r="13" spans="1:22" ht="15" customHeight="1">
      <c r="B13" s="601"/>
      <c r="C13" s="604"/>
      <c r="D13" s="606"/>
      <c r="E13" s="606"/>
      <c r="F13" s="606"/>
      <c r="G13" s="609"/>
      <c r="H13" s="611"/>
      <c r="I13" s="611"/>
      <c r="J13" s="606"/>
      <c r="K13" s="625"/>
      <c r="O13" s="352"/>
      <c r="P13" s="352"/>
      <c r="Q13" s="352"/>
      <c r="S13" s="350"/>
      <c r="T13" s="350"/>
      <c r="U13" s="350"/>
      <c r="V13" s="350"/>
    </row>
    <row r="14" spans="1:22" s="360" customFormat="1" ht="15.75" customHeight="1">
      <c r="A14" s="333"/>
      <c r="B14" s="477"/>
      <c r="C14" s="478"/>
      <c r="D14" s="353" t="str">
        <f ca="1">IF(ISERROR(OFFSET('HARGA SATUAN'!$D$6,MATCH(RAB!C14,'HARGA SATUAN'!$C$7:$C$1492,0),0)),"",OFFSET('HARGA SATUAN'!$D$6,MATCH(RAB!C14,'HARGA SATUAN'!$C$7:$C$1492,0),0))</f>
        <v/>
      </c>
      <c r="E14" s="354" t="str">
        <f ca="1">IF(B14="+","Unit",IF(ISERROR(OFFSET('HARGA SATUAN'!$E$6,MATCH(RAB!C14,'HARGA SATUAN'!$C$7:$C$1492,0),0)),"",OFFSET('HARGA SATUAN'!$E$6,MATCH(RAB!C14,'HARGA SATUAN'!$C$7:$C$1492,0),0)))</f>
        <v/>
      </c>
      <c r="F14" s="361"/>
      <c r="G14" s="355">
        <f ca="1">IF(ISERROR(OFFSET('HARGA SATUAN'!$I$6,MATCH(RAB!C14,'HARGA SATUAN'!$C$7:$C$1492,0),0)),0,OFFSET('HARGA SATUAN'!$I$6,MATCH(RAB!C14,'HARGA SATUAN'!$C$7:$C$1492,0),0))</f>
        <v>0</v>
      </c>
      <c r="H14" s="356">
        <f t="shared" ref="H14" ca="1" si="0">IF(OR(D14="MDU",D14="MDU-KD"),(IF($O$3="RAB NON MDU","PLN KD",G14*F14)),0)</f>
        <v>0</v>
      </c>
      <c r="I14" s="356">
        <f t="shared" ref="I14" ca="1" si="1">IF(D14="HDW",G14*F14,0)</f>
        <v>0</v>
      </c>
      <c r="J14" s="356">
        <f t="shared" ref="J14" ca="1" si="2">IF(D14="JASA",G14*F14,0)</f>
        <v>0</v>
      </c>
      <c r="K14" s="357">
        <f t="shared" ref="K14" ca="1" si="3">SUM(H14:J14)</f>
        <v>0</v>
      </c>
      <c r="L14" s="339"/>
      <c r="M14" s="339"/>
      <c r="N14" s="339"/>
      <c r="O14" s="358"/>
      <c r="P14" s="358"/>
      <c r="Q14" s="341"/>
      <c r="R14" s="333"/>
      <c r="S14" s="359"/>
      <c r="T14" s="338"/>
      <c r="U14" s="338"/>
      <c r="V14" s="338"/>
    </row>
    <row r="15" spans="1:22" s="363" customFormat="1">
      <c r="A15" s="333" t="e">
        <f>IF(AND(C15=0,#REF!=0,#REF!=0),"BLANKS",1)</f>
        <v>#REF!</v>
      </c>
      <c r="B15" s="487" t="s">
        <v>10</v>
      </c>
      <c r="C15" s="488" t="s">
        <v>1612</v>
      </c>
      <c r="D15" s="353" t="str">
        <f ca="1">IF(ISERROR(OFFSET('HARGA SATUAN'!$D$6,MATCH(RAB!C15,'HARGA SATUAN'!$C$7:$C$1492,0),0)),"",OFFSET('HARGA SATUAN'!$D$6,MATCH(RAB!C15,'HARGA SATUAN'!$C$7:$C$1492,0),0))</f>
        <v/>
      </c>
      <c r="E15" s="354" t="str">
        <f ca="1">IF(B15="+","Unit",IF(ISERROR(OFFSET('HARGA SATUAN'!$E$6,MATCH(RAB!C15,'HARGA SATUAN'!$C$7:$C$1492,0),0)),"",OFFSET('HARGA SATUAN'!$E$6,MATCH(RAB!C15,'HARGA SATUAN'!$C$7:$C$1492,0),0)))</f>
        <v/>
      </c>
      <c r="F15" s="361"/>
      <c r="G15" s="355">
        <f ca="1">IF(ISERROR(OFFSET('HARGA SATUAN'!$I$6,MATCH(RAB!C15,'HARGA SATUAN'!$C$7:$C$1492,0),0)),0,OFFSET('HARGA SATUAN'!$I$6,MATCH(RAB!C15,'HARGA SATUAN'!$C$7:$C$1492,0),0))</f>
        <v>0</v>
      </c>
      <c r="H15" s="356">
        <f t="shared" ref="H15:H54" ca="1" si="4">IF(OR(D15="MDU",D15="MDU-KD"),(IF($O$3="RAB NON MDU","PLN KD",G15*F15)),0)</f>
        <v>0</v>
      </c>
      <c r="I15" s="356">
        <f t="shared" ref="I15:I54" ca="1" si="5">IF(D15="HDW",G15*F15,0)</f>
        <v>0</v>
      </c>
      <c r="J15" s="356">
        <f t="shared" ref="J15:J54" ca="1" si="6">IF(D15="JASA",G15*F15,0)</f>
        <v>0</v>
      </c>
      <c r="K15" s="357">
        <f t="shared" ref="K15:K54" ca="1" si="7">SUM(H15:J15)</f>
        <v>0</v>
      </c>
      <c r="L15" s="362"/>
      <c r="M15" s="362"/>
      <c r="N15" s="362"/>
      <c r="O15" s="358"/>
      <c r="P15" s="358"/>
      <c r="Q15" s="341"/>
      <c r="R15" s="333"/>
      <c r="S15" s="359"/>
      <c r="T15" s="338"/>
      <c r="U15" s="338"/>
      <c r="V15" s="338"/>
    </row>
    <row r="16" spans="1:22" s="363" customFormat="1">
      <c r="A16" s="333"/>
      <c r="B16" s="487"/>
      <c r="C16" s="488"/>
      <c r="D16" s="353" t="str">
        <f ca="1">IF(ISERROR(OFFSET('HARGA SATUAN'!$D$6,MATCH(RAB!C16,'HARGA SATUAN'!$C$7:$C$1492,0),0)),"",OFFSET('HARGA SATUAN'!$D$6,MATCH(RAB!C16,'HARGA SATUAN'!$C$7:$C$1492,0),0))</f>
        <v/>
      </c>
      <c r="E16" s="354" t="str">
        <f ca="1">IF(B16="+","Unit",IF(ISERROR(OFFSET('HARGA SATUAN'!$E$6,MATCH(RAB!C16,'HARGA SATUAN'!$C$7:$C$1492,0),0)),"",OFFSET('HARGA SATUAN'!$E$6,MATCH(RAB!C16,'HARGA SATUAN'!$C$7:$C$1492,0),0)))</f>
        <v/>
      </c>
      <c r="F16" s="361"/>
      <c r="G16" s="355">
        <f ca="1">IF(ISERROR(OFFSET('HARGA SATUAN'!$I$6,MATCH(RAB!C16,'HARGA SATUAN'!$C$7:$C$1492,0),0)),0,OFFSET('HARGA SATUAN'!$I$6,MATCH(RAB!C16,'HARGA SATUAN'!$C$7:$C$1492,0),0))</f>
        <v>0</v>
      </c>
      <c r="H16" s="356">
        <f t="shared" ca="1" si="4"/>
        <v>0</v>
      </c>
      <c r="I16" s="356">
        <f t="shared" ca="1" si="5"/>
        <v>0</v>
      </c>
      <c r="J16" s="356">
        <f t="shared" ca="1" si="6"/>
        <v>0</v>
      </c>
      <c r="K16" s="357">
        <f t="shared" ca="1" si="7"/>
        <v>0</v>
      </c>
      <c r="L16" s="362"/>
      <c r="M16" s="362"/>
      <c r="N16" s="362"/>
      <c r="O16" s="358"/>
      <c r="P16" s="358"/>
      <c r="Q16" s="341"/>
      <c r="R16" s="333"/>
      <c r="S16" s="359"/>
      <c r="T16" s="338"/>
      <c r="U16" s="338"/>
      <c r="V16" s="338"/>
    </row>
    <row r="17" spans="1:22" s="363" customFormat="1">
      <c r="A17" s="333"/>
      <c r="B17" s="489" t="s">
        <v>1034</v>
      </c>
      <c r="C17" s="490" t="s">
        <v>1613</v>
      </c>
      <c r="D17" s="353" t="str">
        <f ca="1">IF(ISERROR(OFFSET('HARGA SATUAN'!$D$6,MATCH(RAB!C17,'HARGA SATUAN'!$C$7:$C$1492,0),0)),"",OFFSET('HARGA SATUAN'!$D$6,MATCH(RAB!C17,'HARGA SATUAN'!$C$7:$C$1492,0),0))</f>
        <v/>
      </c>
      <c r="E17" s="354" t="str">
        <f ca="1">IF(B17="+","Unit",IF(ISERROR(OFFSET('HARGA SATUAN'!$E$6,MATCH(RAB!C17,'HARGA SATUAN'!$C$7:$C$1492,0),0)),"",OFFSET('HARGA SATUAN'!$E$6,MATCH(RAB!C17,'HARGA SATUAN'!$C$7:$C$1492,0),0)))</f>
        <v>Unit</v>
      </c>
      <c r="F17" s="480">
        <v>1</v>
      </c>
      <c r="G17" s="355">
        <f ca="1">IF(ISERROR(OFFSET('HARGA SATUAN'!$I$6,MATCH(RAB!C17,'HARGA SATUAN'!$C$7:$C$1492,0),0)),0,OFFSET('HARGA SATUAN'!$I$6,MATCH(RAB!C17,'HARGA SATUAN'!$C$7:$C$1492,0),0))</f>
        <v>0</v>
      </c>
      <c r="H17" s="356">
        <f t="shared" ca="1" si="4"/>
        <v>0</v>
      </c>
      <c r="I17" s="356">
        <f t="shared" ca="1" si="5"/>
        <v>0</v>
      </c>
      <c r="J17" s="356">
        <f t="shared" ca="1" si="6"/>
        <v>0</v>
      </c>
      <c r="K17" s="357">
        <f t="shared" ca="1" si="7"/>
        <v>0</v>
      </c>
      <c r="L17" s="362"/>
      <c r="M17" s="362"/>
      <c r="N17" s="362"/>
      <c r="O17" s="358"/>
      <c r="P17" s="358"/>
      <c r="Q17" s="341"/>
      <c r="R17" s="333"/>
      <c r="S17" s="359"/>
      <c r="T17" s="338"/>
      <c r="U17" s="338"/>
      <c r="V17" s="338"/>
    </row>
    <row r="18" spans="1:22" s="363" customFormat="1">
      <c r="A18" s="333"/>
      <c r="B18" s="489">
        <v>1</v>
      </c>
      <c r="C18" s="109" t="s">
        <v>1146</v>
      </c>
      <c r="D18" s="353" t="str">
        <f ca="1">IF(ISERROR(OFFSET('HARGA SATUAN'!$D$6,MATCH(RAB!C18,'HARGA SATUAN'!$C$7:$C$1492,0),0)),"",OFFSET('HARGA SATUAN'!$D$6,MATCH(RAB!C18,'HARGA SATUAN'!$C$7:$C$1492,0),0))</f>
        <v>MDU-KD</v>
      </c>
      <c r="E18" s="354" t="str">
        <f ca="1">IF(B18="+","Unit",IF(ISERROR(OFFSET('HARGA SATUAN'!$E$6,MATCH(RAB!C18,'HARGA SATUAN'!$C$7:$C$1492,0),0)),"",OFFSET('HARGA SATUAN'!$E$6,MATCH(RAB!C18,'HARGA SATUAN'!$C$7:$C$1492,0),0)))</f>
        <v>Bh</v>
      </c>
      <c r="F18" s="480">
        <f>F17*1</f>
        <v>1</v>
      </c>
      <c r="G18" s="355">
        <f ca="1">IF(ISERROR(OFFSET('HARGA SATUAN'!$I$6,MATCH(RAB!C18,'HARGA SATUAN'!$C$7:$C$1492,0),0)),0,OFFSET('HARGA SATUAN'!$I$6,MATCH(RAB!C18,'HARGA SATUAN'!$C$7:$C$1492,0),0))</f>
        <v>56838600</v>
      </c>
      <c r="H18" s="356">
        <f t="shared" ca="1" si="4"/>
        <v>56838600</v>
      </c>
      <c r="I18" s="356">
        <f t="shared" ca="1" si="5"/>
        <v>0</v>
      </c>
      <c r="J18" s="356">
        <f t="shared" ca="1" si="6"/>
        <v>0</v>
      </c>
      <c r="K18" s="357">
        <f t="shared" ca="1" si="7"/>
        <v>56838600</v>
      </c>
      <c r="L18" s="362"/>
      <c r="M18" s="362"/>
      <c r="N18" s="362"/>
      <c r="O18" s="358"/>
      <c r="P18" s="358"/>
      <c r="Q18" s="341"/>
      <c r="R18" s="333"/>
      <c r="S18" s="359"/>
      <c r="T18" s="338"/>
      <c r="U18" s="338"/>
      <c r="V18" s="338"/>
    </row>
    <row r="19" spans="1:22" s="363" customFormat="1" ht="25.5">
      <c r="A19" s="333"/>
      <c r="B19" s="489">
        <v>2</v>
      </c>
      <c r="C19" s="491" t="s">
        <v>1614</v>
      </c>
      <c r="D19" s="495" t="s">
        <v>47</v>
      </c>
      <c r="E19" s="493" t="s">
        <v>14</v>
      </c>
      <c r="F19" s="493">
        <v>1</v>
      </c>
      <c r="G19" s="496">
        <v>560800</v>
      </c>
      <c r="H19" s="356">
        <f t="shared" si="4"/>
        <v>0</v>
      </c>
      <c r="I19" s="356">
        <f t="shared" si="5"/>
        <v>0</v>
      </c>
      <c r="J19" s="356">
        <f t="shared" si="6"/>
        <v>560800</v>
      </c>
      <c r="K19" s="357">
        <f t="shared" si="7"/>
        <v>560800</v>
      </c>
      <c r="L19" s="362"/>
      <c r="M19" s="362"/>
      <c r="N19" s="362"/>
      <c r="O19" s="358"/>
      <c r="P19" s="358"/>
      <c r="Q19" s="341"/>
      <c r="R19" s="333"/>
      <c r="S19" s="359"/>
      <c r="T19" s="338"/>
      <c r="U19" s="338"/>
      <c r="V19" s="338"/>
    </row>
    <row r="20" spans="1:22" s="363" customFormat="1" ht="26.25">
      <c r="A20" s="333"/>
      <c r="B20" s="489">
        <v>3</v>
      </c>
      <c r="C20" s="479" t="s">
        <v>1615</v>
      </c>
      <c r="D20" s="495" t="s">
        <v>47</v>
      </c>
      <c r="E20" s="493" t="s">
        <v>14</v>
      </c>
      <c r="F20" s="493">
        <v>1</v>
      </c>
      <c r="G20" s="496">
        <v>398500</v>
      </c>
      <c r="H20" s="356">
        <f t="shared" si="4"/>
        <v>0</v>
      </c>
      <c r="I20" s="356">
        <f t="shared" si="5"/>
        <v>0</v>
      </c>
      <c r="J20" s="356">
        <f t="shared" si="6"/>
        <v>398500</v>
      </c>
      <c r="K20" s="357">
        <f t="shared" si="7"/>
        <v>398500</v>
      </c>
      <c r="L20" s="362"/>
      <c r="M20" s="362"/>
      <c r="N20" s="362"/>
      <c r="O20" s="358"/>
      <c r="P20" s="358"/>
      <c r="Q20" s="341"/>
      <c r="R20" s="333"/>
      <c r="S20" s="359"/>
      <c r="T20" s="338"/>
      <c r="U20" s="338"/>
      <c r="V20" s="338"/>
    </row>
    <row r="21" spans="1:22" s="363" customFormat="1">
      <c r="A21" s="333"/>
      <c r="B21" s="489"/>
      <c r="C21" s="109"/>
      <c r="D21" s="353" t="str">
        <f ca="1">IF(ISERROR(OFFSET('HARGA SATUAN'!$D$6,MATCH(RAB!C21,'HARGA SATUAN'!$C$7:$C$1492,0),0)),"",OFFSET('HARGA SATUAN'!$D$6,MATCH(RAB!C21,'HARGA SATUAN'!$C$7:$C$1492,0),0))</f>
        <v/>
      </c>
      <c r="E21" s="354" t="str">
        <f ca="1">IF(B21="+","Unit",IF(ISERROR(OFFSET('HARGA SATUAN'!$E$6,MATCH(RAB!C21,'HARGA SATUAN'!$C$7:$C$1492,0),0)),"",OFFSET('HARGA SATUAN'!$E$6,MATCH(RAB!C21,'HARGA SATUAN'!$C$7:$C$1492,0),0)))</f>
        <v/>
      </c>
      <c r="F21" s="480"/>
      <c r="G21" s="355">
        <f ca="1">IF(ISERROR(OFFSET('HARGA SATUAN'!$I$6,MATCH(RAB!C21,'HARGA SATUAN'!$C$7:$C$1492,0),0)),0,OFFSET('HARGA SATUAN'!$I$6,MATCH(RAB!C21,'HARGA SATUAN'!$C$7:$C$1492,0),0))</f>
        <v>0</v>
      </c>
      <c r="H21" s="356">
        <f t="shared" ca="1" si="4"/>
        <v>0</v>
      </c>
      <c r="I21" s="356">
        <f t="shared" ca="1" si="5"/>
        <v>0</v>
      </c>
      <c r="J21" s="356">
        <f t="shared" ca="1" si="6"/>
        <v>0</v>
      </c>
      <c r="K21" s="357">
        <f t="shared" ca="1" si="7"/>
        <v>0</v>
      </c>
      <c r="L21" s="362"/>
      <c r="M21" s="362"/>
      <c r="N21" s="362"/>
      <c r="O21" s="358"/>
      <c r="P21" s="358"/>
      <c r="Q21" s="341"/>
      <c r="R21" s="333"/>
      <c r="S21" s="359"/>
      <c r="T21" s="338"/>
      <c r="U21" s="338"/>
      <c r="V21" s="338"/>
    </row>
    <row r="22" spans="1:22" s="363" customFormat="1">
      <c r="A22" s="333"/>
      <c r="B22" s="487" t="s">
        <v>1621</v>
      </c>
      <c r="C22" s="488" t="s">
        <v>1616</v>
      </c>
      <c r="D22" s="353" t="str">
        <f ca="1">IF(ISERROR(OFFSET('HARGA SATUAN'!$D$6,MATCH(RAB!C22,'HARGA SATUAN'!$C$7:$C$1492,0),0)),"",OFFSET('HARGA SATUAN'!$D$6,MATCH(RAB!C22,'HARGA SATUAN'!$C$7:$C$1492,0),0))</f>
        <v/>
      </c>
      <c r="E22" s="354" t="str">
        <f ca="1">IF(B22="+","Unit",IF(ISERROR(OFFSET('HARGA SATUAN'!$E$6,MATCH(RAB!C22,'HARGA SATUAN'!$C$7:$C$1492,0),0)),"",OFFSET('HARGA SATUAN'!$E$6,MATCH(RAB!C22,'HARGA SATUAN'!$C$7:$C$1492,0),0)))</f>
        <v/>
      </c>
      <c r="F22" s="480"/>
      <c r="G22" s="355">
        <f ca="1">IF(ISERROR(OFFSET('HARGA SATUAN'!$I$6,MATCH(RAB!C22,'HARGA SATUAN'!$C$7:$C$1492,0),0)),0,OFFSET('HARGA SATUAN'!$I$6,MATCH(RAB!C22,'HARGA SATUAN'!$C$7:$C$1492,0),0))</f>
        <v>0</v>
      </c>
      <c r="H22" s="356">
        <f t="shared" ca="1" si="4"/>
        <v>0</v>
      </c>
      <c r="I22" s="356">
        <f t="shared" ca="1" si="5"/>
        <v>0</v>
      </c>
      <c r="J22" s="356">
        <f t="shared" ca="1" si="6"/>
        <v>0</v>
      </c>
      <c r="K22" s="357">
        <f t="shared" ca="1" si="7"/>
        <v>0</v>
      </c>
      <c r="L22" s="362"/>
      <c r="M22" s="362"/>
      <c r="N22" s="362"/>
      <c r="O22" s="358"/>
      <c r="P22" s="358"/>
      <c r="Q22" s="341"/>
      <c r="R22" s="333"/>
      <c r="S22" s="359"/>
      <c r="T22" s="338"/>
      <c r="U22" s="338"/>
      <c r="V22" s="338"/>
    </row>
    <row r="23" spans="1:22" s="363" customFormat="1">
      <c r="A23" s="333"/>
      <c r="B23" s="489"/>
      <c r="C23" s="490"/>
      <c r="D23" s="353" t="str">
        <f ca="1">IF(ISERROR(OFFSET('HARGA SATUAN'!$D$6,MATCH(RAB!C23,'HARGA SATUAN'!$C$7:$C$1492,0),0)),"",OFFSET('HARGA SATUAN'!$D$6,MATCH(RAB!C23,'HARGA SATUAN'!$C$7:$C$1492,0),0))</f>
        <v/>
      </c>
      <c r="E23" s="354" t="str">
        <f ca="1">IF(B23="+","Unit",IF(ISERROR(OFFSET('HARGA SATUAN'!$E$6,MATCH(RAB!C23,'HARGA SATUAN'!$C$7:$C$1492,0),0)),"",OFFSET('HARGA SATUAN'!$E$6,MATCH(RAB!C23,'HARGA SATUAN'!$C$7:$C$1492,0),0)))</f>
        <v/>
      </c>
      <c r="F23" s="480"/>
      <c r="G23" s="355">
        <f ca="1">IF(ISERROR(OFFSET('HARGA SATUAN'!$I$6,MATCH(RAB!C23,'HARGA SATUAN'!$C$7:$C$1492,0),0)),0,OFFSET('HARGA SATUAN'!$I$6,MATCH(RAB!C23,'HARGA SATUAN'!$C$7:$C$1492,0),0))</f>
        <v>0</v>
      </c>
      <c r="H23" s="356">
        <f t="shared" ca="1" si="4"/>
        <v>0</v>
      </c>
      <c r="I23" s="356">
        <f t="shared" ca="1" si="5"/>
        <v>0</v>
      </c>
      <c r="J23" s="356">
        <f t="shared" ca="1" si="6"/>
        <v>0</v>
      </c>
      <c r="K23" s="357">
        <f t="shared" ca="1" si="7"/>
        <v>0</v>
      </c>
      <c r="L23" s="362"/>
      <c r="M23" s="362"/>
      <c r="N23" s="362"/>
      <c r="O23" s="358"/>
      <c r="P23" s="358"/>
      <c r="Q23" s="341"/>
      <c r="R23" s="333"/>
      <c r="S23" s="359"/>
      <c r="T23" s="338"/>
      <c r="U23" s="338"/>
      <c r="V23" s="338"/>
    </row>
    <row r="24" spans="1:22" s="363" customFormat="1">
      <c r="A24" s="333"/>
      <c r="B24" s="489"/>
      <c r="C24" s="497" t="s">
        <v>1619</v>
      </c>
      <c r="D24" s="353"/>
      <c r="E24" s="354"/>
      <c r="F24" s="480"/>
      <c r="G24" s="355"/>
      <c r="H24" s="356"/>
      <c r="I24" s="356"/>
      <c r="J24" s="356"/>
      <c r="K24" s="357"/>
      <c r="L24" s="362"/>
      <c r="M24" s="362"/>
      <c r="N24" s="362"/>
      <c r="O24" s="358"/>
      <c r="P24" s="358"/>
      <c r="Q24" s="341"/>
      <c r="R24" s="333"/>
      <c r="S24" s="359"/>
      <c r="T24" s="338"/>
      <c r="U24" s="338"/>
      <c r="V24" s="338"/>
    </row>
    <row r="25" spans="1:22" s="363" customFormat="1">
      <c r="A25" s="333"/>
      <c r="B25" s="481" t="s">
        <v>1034</v>
      </c>
      <c r="C25" s="482" t="s">
        <v>1617</v>
      </c>
      <c r="D25" s="353" t="str">
        <f ca="1">IF(ISERROR(OFFSET('HARGA SATUAN'!$D$6,MATCH(RAB!C25,'HARGA SATUAN'!$C$7:$C$1492,0),0)),"",OFFSET('HARGA SATUAN'!$D$6,MATCH(RAB!C25,'HARGA SATUAN'!$C$7:$C$1492,0),0))</f>
        <v/>
      </c>
      <c r="E25" s="354" t="str">
        <f ca="1">IF(B25="+","Unit",IF(ISERROR(OFFSET('HARGA SATUAN'!$E$6,MATCH(RAB!C25,'HARGA SATUAN'!$C$7:$C$1492,0),0)),"",OFFSET('HARGA SATUAN'!$E$6,MATCH(RAB!C25,'HARGA SATUAN'!$C$7:$C$1492,0),0)))</f>
        <v>Unit</v>
      </c>
      <c r="F25" s="494">
        <v>1</v>
      </c>
      <c r="G25" s="355">
        <f ca="1">IF(ISERROR(OFFSET('HARGA SATUAN'!$I$6,MATCH(RAB!C25,'HARGA SATUAN'!$C$7:$C$1492,0),0)),0,OFFSET('HARGA SATUAN'!$I$6,MATCH(RAB!C25,'HARGA SATUAN'!$C$7:$C$1492,0),0))</f>
        <v>0</v>
      </c>
      <c r="H25" s="356">
        <f t="shared" ca="1" si="4"/>
        <v>0</v>
      </c>
      <c r="I25" s="356">
        <f t="shared" ca="1" si="5"/>
        <v>0</v>
      </c>
      <c r="J25" s="356">
        <f t="shared" ca="1" si="6"/>
        <v>0</v>
      </c>
      <c r="K25" s="357">
        <f t="shared" ca="1" si="7"/>
        <v>0</v>
      </c>
      <c r="L25" s="362"/>
      <c r="M25" s="362"/>
      <c r="N25" s="362"/>
      <c r="O25" s="358"/>
      <c r="P25" s="358"/>
      <c r="Q25" s="341"/>
      <c r="R25" s="333"/>
      <c r="S25" s="359"/>
      <c r="T25" s="338"/>
      <c r="U25" s="338"/>
      <c r="V25" s="338"/>
    </row>
    <row r="26" spans="1:22" s="363" customFormat="1" ht="30">
      <c r="A26" s="333"/>
      <c r="B26" s="489">
        <v>1</v>
      </c>
      <c r="C26" s="109" t="s">
        <v>1195</v>
      </c>
      <c r="D26" s="353" t="str">
        <f ca="1">IF(ISERROR(OFFSET('HARGA SATUAN'!$D$6,MATCH(RAB!C26,'HARGA SATUAN'!$C$7:$C$1492,0),0)),"",OFFSET('HARGA SATUAN'!$D$6,MATCH(RAB!C26,'HARGA SATUAN'!$C$7:$C$1492,0),0))</f>
        <v>MDU-KD</v>
      </c>
      <c r="E26" s="354" t="str">
        <f ca="1">IF(B26="+","Unit",IF(ISERROR(OFFSET('HARGA SATUAN'!$E$6,MATCH(RAB!C26,'HARGA SATUAN'!$C$7:$C$1492,0),0)),"",OFFSET('HARGA SATUAN'!$E$6,MATCH(RAB!C26,'HARGA SATUAN'!$C$7:$C$1492,0),0)))</f>
        <v>Bh</v>
      </c>
      <c r="F26" s="494">
        <f>F25*1</f>
        <v>1</v>
      </c>
      <c r="G26" s="355">
        <f ca="1">IF(ISERROR(OFFSET('HARGA SATUAN'!$I$6,MATCH(RAB!C26,'HARGA SATUAN'!$C$7:$C$1492,0),0)),0,OFFSET('HARGA SATUAN'!$I$6,MATCH(RAB!C26,'HARGA SATUAN'!$C$7:$C$1492,0),0))</f>
        <v>1504200</v>
      </c>
      <c r="H26" s="356">
        <f t="shared" ca="1" si="4"/>
        <v>1504200</v>
      </c>
      <c r="I26" s="356">
        <f t="shared" ca="1" si="5"/>
        <v>0</v>
      </c>
      <c r="J26" s="356">
        <f t="shared" ca="1" si="6"/>
        <v>0</v>
      </c>
      <c r="K26" s="357">
        <f t="shared" ca="1" si="7"/>
        <v>1504200</v>
      </c>
      <c r="L26" s="362"/>
      <c r="M26" s="362"/>
      <c r="N26" s="362"/>
      <c r="O26" s="358"/>
      <c r="P26" s="358"/>
      <c r="Q26" s="341"/>
      <c r="R26" s="333"/>
      <c r="S26" s="359"/>
      <c r="T26" s="338"/>
      <c r="U26" s="338"/>
      <c r="V26" s="338"/>
    </row>
    <row r="27" spans="1:22" s="363" customFormat="1">
      <c r="A27" s="333"/>
      <c r="B27" s="489">
        <v>2</v>
      </c>
      <c r="C27" s="492" t="s">
        <v>514</v>
      </c>
      <c r="D27" s="353" t="str">
        <f ca="1">IF(ISERROR(OFFSET('HARGA SATUAN'!$D$6,MATCH(RAB!C27,'HARGA SATUAN'!$C$7:$C$1492,0),0)),"",OFFSET('HARGA SATUAN'!$D$6,MATCH(RAB!C27,'HARGA SATUAN'!$C$7:$C$1492,0),0))</f>
        <v>MDU-KD</v>
      </c>
      <c r="E27" s="354" t="str">
        <f ca="1">IF(B27="+","Unit",IF(ISERROR(OFFSET('HARGA SATUAN'!$E$6,MATCH(RAB!C27,'HARGA SATUAN'!$C$7:$C$1492,0),0)),"",OFFSET('HARGA SATUAN'!$E$6,MATCH(RAB!C27,'HARGA SATUAN'!$C$7:$C$1492,0),0)))</f>
        <v>Unit</v>
      </c>
      <c r="F27" s="494">
        <f>F25*1</f>
        <v>1</v>
      </c>
      <c r="G27" s="355">
        <f ca="1">IF(ISERROR(OFFSET('HARGA SATUAN'!$I$6,MATCH(RAB!C27,'HARGA SATUAN'!$C$7:$C$1492,0),0)),0,OFFSET('HARGA SATUAN'!$I$6,MATCH(RAB!C27,'HARGA SATUAN'!$C$7:$C$1492,0),0))</f>
        <v>13644300</v>
      </c>
      <c r="H27" s="356">
        <f t="shared" ca="1" si="4"/>
        <v>13644300</v>
      </c>
      <c r="I27" s="356">
        <f t="shared" ca="1" si="5"/>
        <v>0</v>
      </c>
      <c r="J27" s="356">
        <f t="shared" ca="1" si="6"/>
        <v>0</v>
      </c>
      <c r="K27" s="357">
        <f t="shared" ca="1" si="7"/>
        <v>13644300</v>
      </c>
      <c r="L27" s="362"/>
      <c r="M27" s="362"/>
      <c r="N27" s="362"/>
      <c r="O27" s="358"/>
      <c r="P27" s="358"/>
      <c r="Q27" s="341"/>
      <c r="R27" s="333"/>
      <c r="S27" s="359"/>
      <c r="T27" s="338"/>
      <c r="U27" s="338"/>
      <c r="V27" s="338"/>
    </row>
    <row r="28" spans="1:22" s="363" customFormat="1">
      <c r="A28" s="333"/>
      <c r="B28" s="489">
        <v>3</v>
      </c>
      <c r="C28" s="492" t="s">
        <v>1141</v>
      </c>
      <c r="D28" s="353" t="str">
        <f ca="1">IF(ISERROR(OFFSET('HARGA SATUAN'!$D$6,MATCH(RAB!C28,'HARGA SATUAN'!$C$7:$C$1492,0),0)),"",OFFSET('HARGA SATUAN'!$D$6,MATCH(RAB!C28,'HARGA SATUAN'!$C$7:$C$1492,0),0))</f>
        <v>HDW</v>
      </c>
      <c r="E28" s="354" t="str">
        <f ca="1">IF(B28="+","Unit",IF(ISERROR(OFFSET('HARGA SATUAN'!$E$6,MATCH(RAB!C28,'HARGA SATUAN'!$C$7:$C$1492,0),0)),"",OFFSET('HARGA SATUAN'!$E$6,MATCH(RAB!C28,'HARGA SATUAN'!$C$7:$C$1492,0),0)))</f>
        <v>Unit</v>
      </c>
      <c r="F28" s="494">
        <f>F25*1</f>
        <v>1</v>
      </c>
      <c r="G28" s="355">
        <f ca="1">IF(ISERROR(OFFSET('HARGA SATUAN'!$I$6,MATCH(RAB!C28,'HARGA SATUAN'!$C$7:$C$1492,0),0)),0,OFFSET('HARGA SATUAN'!$I$6,MATCH(RAB!C28,'HARGA SATUAN'!$C$7:$C$1492,0),0))</f>
        <v>1113900</v>
      </c>
      <c r="H28" s="356">
        <f t="shared" ca="1" si="4"/>
        <v>0</v>
      </c>
      <c r="I28" s="356">
        <f t="shared" ca="1" si="5"/>
        <v>1113900</v>
      </c>
      <c r="J28" s="356">
        <f t="shared" ca="1" si="6"/>
        <v>0</v>
      </c>
      <c r="K28" s="357">
        <f t="shared" ca="1" si="7"/>
        <v>1113900</v>
      </c>
      <c r="L28" s="362"/>
      <c r="M28" s="362"/>
      <c r="N28" s="362"/>
      <c r="O28" s="358"/>
      <c r="P28" s="358"/>
      <c r="Q28" s="341"/>
      <c r="R28" s="333"/>
      <c r="S28" s="359"/>
      <c r="T28" s="338"/>
      <c r="U28" s="338"/>
      <c r="V28" s="338"/>
    </row>
    <row r="29" spans="1:22" s="363" customFormat="1">
      <c r="A29" s="333"/>
      <c r="B29" s="489">
        <v>4</v>
      </c>
      <c r="C29" s="109" t="s">
        <v>1458</v>
      </c>
      <c r="D29" s="353" t="str">
        <f ca="1">IF(ISERROR(OFFSET('HARGA SATUAN'!$D$6,MATCH(RAB!C29,'HARGA SATUAN'!$C$7:$C$1492,0),0)),"",OFFSET('HARGA SATUAN'!$D$6,MATCH(RAB!C29,'HARGA SATUAN'!$C$7:$C$1492,0),0))</f>
        <v>MDU-KD</v>
      </c>
      <c r="E29" s="354" t="str">
        <f ca="1">IF(B29="+","Unit",IF(ISERROR(OFFSET('HARGA SATUAN'!$E$6,MATCH(RAB!C29,'HARGA SATUAN'!$C$7:$C$1492,0),0)),"",OFFSET('HARGA SATUAN'!$E$6,MATCH(RAB!C29,'HARGA SATUAN'!$C$7:$C$1492,0),0)))</f>
        <v>Mtr</v>
      </c>
      <c r="F29" s="494">
        <v>30</v>
      </c>
      <c r="G29" s="355">
        <f ca="1">IF(ISERROR(OFFSET('HARGA SATUAN'!$I$6,MATCH(RAB!C29,'HARGA SATUAN'!$C$7:$C$1492,0),0)),0,OFFSET('HARGA SATUAN'!$I$6,MATCH(RAB!C29,'HARGA SATUAN'!$C$7:$C$1492,0),0))</f>
        <v>54500</v>
      </c>
      <c r="H29" s="356">
        <f t="shared" ca="1" si="4"/>
        <v>1635000</v>
      </c>
      <c r="I29" s="356">
        <f t="shared" ca="1" si="5"/>
        <v>0</v>
      </c>
      <c r="J29" s="356">
        <f t="shared" ca="1" si="6"/>
        <v>0</v>
      </c>
      <c r="K29" s="357">
        <f t="shared" ca="1" si="7"/>
        <v>1635000</v>
      </c>
      <c r="L29" s="362"/>
      <c r="M29" s="362"/>
      <c r="N29" s="362"/>
      <c r="O29" s="358"/>
      <c r="P29" s="358"/>
      <c r="Q29" s="341"/>
      <c r="R29" s="333"/>
      <c r="S29" s="359"/>
      <c r="T29" s="338"/>
      <c r="U29" s="338"/>
      <c r="V29" s="338"/>
    </row>
    <row r="30" spans="1:22" s="363" customFormat="1">
      <c r="A30" s="333"/>
      <c r="B30" s="489">
        <v>5</v>
      </c>
      <c r="C30" s="492" t="s">
        <v>798</v>
      </c>
      <c r="D30" s="353" t="str">
        <f ca="1">IF(ISERROR(OFFSET('HARGA SATUAN'!$D$6,MATCH(RAB!C30,'HARGA SATUAN'!$C$7:$C$1492,0),0)),"",OFFSET('HARGA SATUAN'!$D$6,MATCH(RAB!C30,'HARGA SATUAN'!$C$7:$C$1492,0),0))</f>
        <v>JASA</v>
      </c>
      <c r="E30" s="354" t="str">
        <f ca="1">IF(B30="+","Unit",IF(ISERROR(OFFSET('HARGA SATUAN'!$E$6,MATCH(RAB!C30,'HARGA SATUAN'!$C$7:$C$1492,0),0)),"",OFFSET('HARGA SATUAN'!$E$6,MATCH(RAB!C30,'HARGA SATUAN'!$C$7:$C$1492,0),0)))</f>
        <v>Unit</v>
      </c>
      <c r="F30" s="494">
        <f>F25*1</f>
        <v>1</v>
      </c>
      <c r="G30" s="355">
        <f ca="1">IF(ISERROR(OFFSET('HARGA SATUAN'!$I$6,MATCH(RAB!C30,'HARGA SATUAN'!$C$7:$C$1492,0),0)),0,OFFSET('HARGA SATUAN'!$I$6,MATCH(RAB!C30,'HARGA SATUAN'!$C$7:$C$1492,0),0))</f>
        <v>106400</v>
      </c>
      <c r="H30" s="356">
        <f t="shared" ca="1" si="4"/>
        <v>0</v>
      </c>
      <c r="I30" s="356">
        <f t="shared" ca="1" si="5"/>
        <v>0</v>
      </c>
      <c r="J30" s="356">
        <f t="shared" ca="1" si="6"/>
        <v>106400</v>
      </c>
      <c r="K30" s="357">
        <f t="shared" ca="1" si="7"/>
        <v>106400</v>
      </c>
      <c r="L30" s="362"/>
      <c r="M30" s="362"/>
      <c r="N30" s="362"/>
      <c r="O30" s="358"/>
      <c r="P30" s="358"/>
      <c r="Q30" s="341"/>
      <c r="R30" s="333"/>
      <c r="S30" s="359"/>
      <c r="T30" s="338"/>
      <c r="U30" s="338"/>
      <c r="V30" s="338"/>
    </row>
    <row r="31" spans="1:22" s="363" customFormat="1">
      <c r="A31" s="333"/>
      <c r="B31" s="489"/>
      <c r="C31" s="490"/>
      <c r="D31" s="353" t="str">
        <f ca="1">IF(ISERROR(OFFSET('HARGA SATUAN'!$D$6,MATCH(RAB!C31,'HARGA SATUAN'!$C$7:$C$1492,0),0)),"",OFFSET('HARGA SATUAN'!$D$6,MATCH(RAB!C31,'HARGA SATUAN'!$C$7:$C$1492,0),0))</f>
        <v/>
      </c>
      <c r="E31" s="354" t="str">
        <f ca="1">IF(B31="+","Unit",IF(ISERROR(OFFSET('HARGA SATUAN'!$E$6,MATCH(RAB!C31,'HARGA SATUAN'!$C$7:$C$1492,0),0)),"",OFFSET('HARGA SATUAN'!$E$6,MATCH(RAB!C31,'HARGA SATUAN'!$C$7:$C$1492,0),0)))</f>
        <v/>
      </c>
      <c r="F31" s="480"/>
      <c r="G31" s="355">
        <f ca="1">IF(ISERROR(OFFSET('HARGA SATUAN'!$I$6,MATCH(RAB!C31,'HARGA SATUAN'!$C$7:$C$1492,0),0)),0,OFFSET('HARGA SATUAN'!$I$6,MATCH(RAB!C31,'HARGA SATUAN'!$C$7:$C$1492,0),0))</f>
        <v>0</v>
      </c>
      <c r="H31" s="356">
        <f t="shared" ca="1" si="4"/>
        <v>0</v>
      </c>
      <c r="I31" s="356">
        <f t="shared" ca="1" si="5"/>
        <v>0</v>
      </c>
      <c r="J31" s="356">
        <f t="shared" ca="1" si="6"/>
        <v>0</v>
      </c>
      <c r="K31" s="357">
        <f t="shared" ca="1" si="7"/>
        <v>0</v>
      </c>
      <c r="L31" s="362"/>
      <c r="M31" s="362"/>
      <c r="N31" s="362"/>
      <c r="O31" s="358"/>
      <c r="P31" s="358"/>
      <c r="Q31" s="341"/>
      <c r="R31" s="333"/>
      <c r="S31" s="359"/>
      <c r="T31" s="338"/>
      <c r="U31" s="338"/>
      <c r="V31" s="338"/>
    </row>
    <row r="32" spans="1:22" s="363" customFormat="1">
      <c r="A32" s="333"/>
      <c r="B32" s="489" t="s">
        <v>1034</v>
      </c>
      <c r="C32" s="492" t="s">
        <v>1618</v>
      </c>
      <c r="D32" s="353" t="str">
        <f ca="1">IF(ISERROR(OFFSET('HARGA SATUAN'!$D$6,MATCH(RAB!C32,'HARGA SATUAN'!$C$7:$C$1492,0),0)),"",OFFSET('HARGA SATUAN'!$D$6,MATCH(RAB!C32,'HARGA SATUAN'!$C$7:$C$1492,0),0))</f>
        <v/>
      </c>
      <c r="E32" s="354" t="str">
        <f ca="1">IF(B32="+","Unit",IF(ISERROR(OFFSET('HARGA SATUAN'!$E$6,MATCH(RAB!C32,'HARGA SATUAN'!$C$7:$C$1492,0),0)),"",OFFSET('HARGA SATUAN'!$E$6,MATCH(RAB!C32,'HARGA SATUAN'!$C$7:$C$1492,0),0)))</f>
        <v>Unit</v>
      </c>
      <c r="F32" s="494">
        <v>1</v>
      </c>
      <c r="G32" s="355">
        <f ca="1">IF(ISERROR(OFFSET('HARGA SATUAN'!$I$6,MATCH(RAB!C32,'HARGA SATUAN'!$C$7:$C$1492,0),0)),0,OFFSET('HARGA SATUAN'!$I$6,MATCH(RAB!C32,'HARGA SATUAN'!$C$7:$C$1492,0),0))</f>
        <v>0</v>
      </c>
      <c r="H32" s="356">
        <f t="shared" ca="1" si="4"/>
        <v>0</v>
      </c>
      <c r="I32" s="356">
        <f t="shared" ca="1" si="5"/>
        <v>0</v>
      </c>
      <c r="J32" s="356">
        <f t="shared" ca="1" si="6"/>
        <v>0</v>
      </c>
      <c r="K32" s="357">
        <f t="shared" ca="1" si="7"/>
        <v>0</v>
      </c>
      <c r="L32" s="362"/>
      <c r="M32" s="362"/>
      <c r="N32" s="362"/>
      <c r="O32" s="358"/>
      <c r="P32" s="358"/>
      <c r="Q32" s="341"/>
      <c r="R32" s="333"/>
      <c r="S32" s="359"/>
      <c r="T32" s="338"/>
      <c r="U32" s="338"/>
      <c r="V32" s="338"/>
    </row>
    <row r="33" spans="1:22" s="363" customFormat="1">
      <c r="A33" s="333"/>
      <c r="B33" s="489">
        <v>1</v>
      </c>
      <c r="C33" s="492" t="s">
        <v>115</v>
      </c>
      <c r="D33" s="353" t="str">
        <f ca="1">IF(ISERROR(OFFSET('HARGA SATUAN'!$D$6,MATCH(RAB!C33,'HARGA SATUAN'!$C$7:$C$1492,0),0)),"",OFFSET('HARGA SATUAN'!$D$6,MATCH(RAB!C33,'HARGA SATUAN'!$C$7:$C$1492,0),0))</f>
        <v>HDW</v>
      </c>
      <c r="E33" s="354" t="str">
        <f ca="1">IF(B33="+","Unit",IF(ISERROR(OFFSET('HARGA SATUAN'!$E$6,MATCH(RAB!C33,'HARGA SATUAN'!$C$7:$C$1492,0),0)),"",OFFSET('HARGA SATUAN'!$E$6,MATCH(RAB!C33,'HARGA SATUAN'!$C$7:$C$1492,0),0)))</f>
        <v>Set</v>
      </c>
      <c r="F33" s="494">
        <f>F32*1</f>
        <v>1</v>
      </c>
      <c r="G33" s="355">
        <f ca="1">IF(ISERROR(OFFSET('HARGA SATUAN'!$I$6,MATCH(RAB!C33,'HARGA SATUAN'!$C$7:$C$1492,0),0)),0,OFFSET('HARGA SATUAN'!$I$6,MATCH(RAB!C33,'HARGA SATUAN'!$C$7:$C$1492,0),0))</f>
        <v>11500</v>
      </c>
      <c r="H33" s="356">
        <f t="shared" ca="1" si="4"/>
        <v>0</v>
      </c>
      <c r="I33" s="356">
        <f t="shared" ca="1" si="5"/>
        <v>11500</v>
      </c>
      <c r="J33" s="356">
        <f t="shared" ca="1" si="6"/>
        <v>0</v>
      </c>
      <c r="K33" s="357">
        <f t="shared" ca="1" si="7"/>
        <v>11500</v>
      </c>
      <c r="L33" s="362"/>
      <c r="M33" s="362"/>
      <c r="N33" s="362"/>
      <c r="O33" s="358"/>
      <c r="P33" s="358"/>
      <c r="Q33" s="341"/>
      <c r="R33" s="333"/>
      <c r="S33" s="359"/>
      <c r="T33" s="338"/>
      <c r="U33" s="338"/>
      <c r="V33" s="338"/>
    </row>
    <row r="34" spans="1:22" s="363" customFormat="1">
      <c r="A34" s="333"/>
      <c r="B34" s="489">
        <v>2</v>
      </c>
      <c r="C34" s="492" t="s">
        <v>145</v>
      </c>
      <c r="D34" s="353" t="str">
        <f ca="1">IF(ISERROR(OFFSET('HARGA SATUAN'!$D$6,MATCH(RAB!C34,'HARGA SATUAN'!$C$7:$C$1492,0),0)),"",OFFSET('HARGA SATUAN'!$D$6,MATCH(RAB!C34,'HARGA SATUAN'!$C$7:$C$1492,0),0))</f>
        <v>HDW</v>
      </c>
      <c r="E34" s="354" t="str">
        <f ca="1">IF(B34="+","Unit",IF(ISERROR(OFFSET('HARGA SATUAN'!$E$6,MATCH(RAB!C34,'HARGA SATUAN'!$C$7:$C$1492,0),0)),"",OFFSET('HARGA SATUAN'!$E$6,MATCH(RAB!C34,'HARGA SATUAN'!$C$7:$C$1492,0),0)))</f>
        <v>Set</v>
      </c>
      <c r="F34" s="494">
        <f>F32*1</f>
        <v>1</v>
      </c>
      <c r="G34" s="355">
        <f ca="1">IF(ISERROR(OFFSET('HARGA SATUAN'!$I$6,MATCH(RAB!C34,'HARGA SATUAN'!$C$7:$C$1492,0),0)),0,OFFSET('HARGA SATUAN'!$I$6,MATCH(RAB!C34,'HARGA SATUAN'!$C$7:$C$1492,0),0))</f>
        <v>6200</v>
      </c>
      <c r="H34" s="356">
        <f t="shared" ca="1" si="4"/>
        <v>0</v>
      </c>
      <c r="I34" s="356">
        <f t="shared" ca="1" si="5"/>
        <v>6200</v>
      </c>
      <c r="J34" s="356">
        <f t="shared" ca="1" si="6"/>
        <v>0</v>
      </c>
      <c r="K34" s="357">
        <f t="shared" ca="1" si="7"/>
        <v>6200</v>
      </c>
      <c r="L34" s="362"/>
      <c r="M34" s="362"/>
      <c r="N34" s="362"/>
      <c r="O34" s="358"/>
      <c r="P34" s="358"/>
      <c r="Q34" s="341"/>
      <c r="R34" s="333"/>
      <c r="S34" s="359"/>
      <c r="T34" s="338"/>
      <c r="U34" s="338"/>
      <c r="V34" s="338"/>
    </row>
    <row r="35" spans="1:22" s="363" customFormat="1">
      <c r="A35" s="333"/>
      <c r="B35" s="489">
        <v>3</v>
      </c>
      <c r="C35" s="492" t="s">
        <v>586</v>
      </c>
      <c r="D35" s="353" t="str">
        <f ca="1">IF(ISERROR(OFFSET('HARGA SATUAN'!$D$6,MATCH(RAB!C35,'HARGA SATUAN'!$C$7:$C$1492,0),0)),"",OFFSET('HARGA SATUAN'!$D$6,MATCH(RAB!C35,'HARGA SATUAN'!$C$7:$C$1492,0),0))</f>
        <v>HDW</v>
      </c>
      <c r="E35" s="354" t="str">
        <f ca="1">IF(B35="+","Unit",IF(ISERROR(OFFSET('HARGA SATUAN'!$E$6,MATCH(RAB!C35,'HARGA SATUAN'!$C$7:$C$1492,0),0)),"",OFFSET('HARGA SATUAN'!$E$6,MATCH(RAB!C35,'HARGA SATUAN'!$C$7:$C$1492,0),0)))</f>
        <v>Btg</v>
      </c>
      <c r="F35" s="494">
        <f>F32*1</f>
        <v>1</v>
      </c>
      <c r="G35" s="355">
        <f ca="1">IF(ISERROR(OFFSET('HARGA SATUAN'!$I$6,MATCH(RAB!C35,'HARGA SATUAN'!$C$7:$C$1492,0),0)),0,OFFSET('HARGA SATUAN'!$I$6,MATCH(RAB!C35,'HARGA SATUAN'!$C$7:$C$1492,0),0))</f>
        <v>45796</v>
      </c>
      <c r="H35" s="356">
        <f t="shared" ca="1" si="4"/>
        <v>0</v>
      </c>
      <c r="I35" s="356">
        <f t="shared" ca="1" si="5"/>
        <v>45796</v>
      </c>
      <c r="J35" s="356">
        <f t="shared" ca="1" si="6"/>
        <v>0</v>
      </c>
      <c r="K35" s="357">
        <f t="shared" ca="1" si="7"/>
        <v>45796</v>
      </c>
      <c r="L35" s="362"/>
      <c r="M35" s="362"/>
      <c r="N35" s="362"/>
      <c r="O35" s="358"/>
      <c r="P35" s="358"/>
      <c r="Q35" s="341"/>
      <c r="R35" s="333"/>
      <c r="S35" s="359"/>
      <c r="T35" s="338"/>
      <c r="U35" s="338"/>
      <c r="V35" s="338"/>
    </row>
    <row r="36" spans="1:22" s="363" customFormat="1">
      <c r="A36" s="333"/>
      <c r="B36" s="489">
        <v>4</v>
      </c>
      <c r="C36" s="492" t="s">
        <v>118</v>
      </c>
      <c r="D36" s="353" t="str">
        <f ca="1">IF(ISERROR(OFFSET('HARGA SATUAN'!$D$6,MATCH(RAB!C36,'HARGA SATUAN'!$C$7:$C$1492,0),0)),"",OFFSET('HARGA SATUAN'!$D$6,MATCH(RAB!C36,'HARGA SATUAN'!$C$7:$C$1492,0),0))</f>
        <v>HDW</v>
      </c>
      <c r="E36" s="354" t="str">
        <f ca="1">IF(B36="+","Unit",IF(ISERROR(OFFSET('HARGA SATUAN'!$E$6,MATCH(RAB!C36,'HARGA SATUAN'!$C$7:$C$1492,0),0)),"",OFFSET('HARGA SATUAN'!$E$6,MATCH(RAB!C36,'HARGA SATUAN'!$C$7:$C$1492,0),0)))</f>
        <v>Set</v>
      </c>
      <c r="F36" s="494">
        <f>F32*1</f>
        <v>1</v>
      </c>
      <c r="G36" s="355">
        <f ca="1">IF(ISERROR(OFFSET('HARGA SATUAN'!$I$6,MATCH(RAB!C36,'HARGA SATUAN'!$C$7:$C$1492,0),0)),0,OFFSET('HARGA SATUAN'!$I$6,MATCH(RAB!C36,'HARGA SATUAN'!$C$7:$C$1492,0),0))</f>
        <v>5300</v>
      </c>
      <c r="H36" s="356">
        <f t="shared" ca="1" si="4"/>
        <v>0</v>
      </c>
      <c r="I36" s="356">
        <f t="shared" ca="1" si="5"/>
        <v>5300</v>
      </c>
      <c r="J36" s="356">
        <f t="shared" ca="1" si="6"/>
        <v>0</v>
      </c>
      <c r="K36" s="357">
        <f t="shared" ca="1" si="7"/>
        <v>5300</v>
      </c>
      <c r="L36" s="362"/>
      <c r="M36" s="362"/>
      <c r="N36" s="362"/>
      <c r="O36" s="358"/>
      <c r="P36" s="358"/>
      <c r="Q36" s="341"/>
      <c r="R36" s="333"/>
      <c r="S36" s="359"/>
      <c r="T36" s="338"/>
      <c r="U36" s="338"/>
      <c r="V36" s="338"/>
    </row>
    <row r="37" spans="1:22" s="363" customFormat="1">
      <c r="A37" s="333"/>
      <c r="B37" s="489">
        <v>5</v>
      </c>
      <c r="C37" s="492" t="s">
        <v>117</v>
      </c>
      <c r="D37" s="353" t="str">
        <f ca="1">IF(ISERROR(OFFSET('HARGA SATUAN'!$D$6,MATCH(RAB!C37,'HARGA SATUAN'!$C$7:$C$1492,0),0)),"",OFFSET('HARGA SATUAN'!$D$6,MATCH(RAB!C37,'HARGA SATUAN'!$C$7:$C$1492,0),0))</f>
        <v>HDW</v>
      </c>
      <c r="E37" s="354" t="str">
        <f ca="1">IF(B37="+","Unit",IF(ISERROR(OFFSET('HARGA SATUAN'!$E$6,MATCH(RAB!C37,'HARGA SATUAN'!$C$7:$C$1492,0),0)),"",OFFSET('HARGA SATUAN'!$E$6,MATCH(RAB!C37,'HARGA SATUAN'!$C$7:$C$1492,0),0)))</f>
        <v>Bh</v>
      </c>
      <c r="F37" s="494">
        <f>F32*1</f>
        <v>1</v>
      </c>
      <c r="G37" s="355">
        <f ca="1">IF(ISERROR(OFFSET('HARGA SATUAN'!$I$6,MATCH(RAB!C37,'HARGA SATUAN'!$C$7:$C$1492,0),0)),0,OFFSET('HARGA SATUAN'!$I$6,MATCH(RAB!C37,'HARGA SATUAN'!$C$7:$C$1492,0),0))</f>
        <v>58600</v>
      </c>
      <c r="H37" s="356">
        <f t="shared" ca="1" si="4"/>
        <v>0</v>
      </c>
      <c r="I37" s="356">
        <f t="shared" ca="1" si="5"/>
        <v>58600</v>
      </c>
      <c r="J37" s="356">
        <f t="shared" ca="1" si="6"/>
        <v>0</v>
      </c>
      <c r="K37" s="357">
        <f t="shared" ca="1" si="7"/>
        <v>58600</v>
      </c>
      <c r="L37" s="362"/>
      <c r="M37" s="362"/>
      <c r="N37" s="362"/>
      <c r="O37" s="358"/>
      <c r="P37" s="358"/>
      <c r="Q37" s="341"/>
      <c r="R37" s="333"/>
      <c r="S37" s="359"/>
      <c r="T37" s="338"/>
      <c r="U37" s="338"/>
      <c r="V37" s="338"/>
    </row>
    <row r="38" spans="1:22" s="363" customFormat="1">
      <c r="A38" s="333"/>
      <c r="B38" s="489">
        <v>6</v>
      </c>
      <c r="C38" s="109" t="s">
        <v>1154</v>
      </c>
      <c r="D38" s="353" t="str">
        <f ca="1">IF(ISERROR(OFFSET('HARGA SATUAN'!$D$6,MATCH(RAB!C38,'HARGA SATUAN'!$C$7:$C$1492,0),0)),"",OFFSET('HARGA SATUAN'!$D$6,MATCH(RAB!C38,'HARGA SATUAN'!$C$7:$C$1492,0),0))</f>
        <v>HDW</v>
      </c>
      <c r="E38" s="354" t="str">
        <f ca="1">IF(B38="+","Unit",IF(ISERROR(OFFSET('HARGA SATUAN'!$E$6,MATCH(RAB!C38,'HARGA SATUAN'!$C$7:$C$1492,0),0)),"",OFFSET('HARGA SATUAN'!$E$6,MATCH(RAB!C38,'HARGA SATUAN'!$C$7:$C$1492,0),0)))</f>
        <v>Set</v>
      </c>
      <c r="F38" s="494">
        <f>F32*2</f>
        <v>2</v>
      </c>
      <c r="G38" s="355">
        <f ca="1">IF(ISERROR(OFFSET('HARGA SATUAN'!$I$6,MATCH(RAB!C38,'HARGA SATUAN'!$C$7:$C$1492,0),0)),0,OFFSET('HARGA SATUAN'!$I$6,MATCH(RAB!C38,'HARGA SATUAN'!$C$7:$C$1492,0),0))</f>
        <v>2900</v>
      </c>
      <c r="H38" s="356">
        <f t="shared" ca="1" si="4"/>
        <v>0</v>
      </c>
      <c r="I38" s="356">
        <f t="shared" ca="1" si="5"/>
        <v>5800</v>
      </c>
      <c r="J38" s="356">
        <f t="shared" ca="1" si="6"/>
        <v>0</v>
      </c>
      <c r="K38" s="357">
        <f t="shared" ca="1" si="7"/>
        <v>5800</v>
      </c>
      <c r="L38" s="362"/>
      <c r="M38" s="362"/>
      <c r="N38" s="362"/>
      <c r="O38" s="358"/>
      <c r="P38" s="358"/>
      <c r="Q38" s="341"/>
      <c r="R38" s="333"/>
      <c r="S38" s="359"/>
      <c r="T38" s="338"/>
      <c r="U38" s="338"/>
      <c r="V38" s="338"/>
    </row>
    <row r="39" spans="1:22" s="363" customFormat="1">
      <c r="A39" s="333"/>
      <c r="B39" s="489">
        <v>7</v>
      </c>
      <c r="C39" s="492" t="s">
        <v>119</v>
      </c>
      <c r="D39" s="353" t="str">
        <f ca="1">IF(ISERROR(OFFSET('HARGA SATUAN'!$D$6,MATCH(RAB!C39,'HARGA SATUAN'!$C$7:$C$1492,0),0)),"",OFFSET('HARGA SATUAN'!$D$6,MATCH(RAB!C39,'HARGA SATUAN'!$C$7:$C$1492,0),0))</f>
        <v>HDW</v>
      </c>
      <c r="E39" s="354" t="str">
        <f ca="1">IF(B39="+","Unit",IF(ISERROR(OFFSET('HARGA SATUAN'!$E$6,MATCH(RAB!C39,'HARGA SATUAN'!$C$7:$C$1492,0),0)),"",OFFSET('HARGA SATUAN'!$E$6,MATCH(RAB!C39,'HARGA SATUAN'!$C$7:$C$1492,0),0)))</f>
        <v>Set</v>
      </c>
      <c r="F39" s="494">
        <f>F32*4</f>
        <v>4</v>
      </c>
      <c r="G39" s="355">
        <f ca="1">IF(ISERROR(OFFSET('HARGA SATUAN'!$I$6,MATCH(RAB!C39,'HARGA SATUAN'!$C$7:$C$1492,0),0)),0,OFFSET('HARGA SATUAN'!$I$6,MATCH(RAB!C39,'HARGA SATUAN'!$C$7:$C$1492,0),0))</f>
        <v>8900</v>
      </c>
      <c r="H39" s="356">
        <f t="shared" ca="1" si="4"/>
        <v>0</v>
      </c>
      <c r="I39" s="356">
        <f t="shared" ca="1" si="5"/>
        <v>35600</v>
      </c>
      <c r="J39" s="356">
        <f t="shared" ca="1" si="6"/>
        <v>0</v>
      </c>
      <c r="K39" s="357">
        <f t="shared" ca="1" si="7"/>
        <v>35600</v>
      </c>
      <c r="L39" s="362"/>
      <c r="M39" s="362"/>
      <c r="N39" s="362"/>
      <c r="O39" s="358"/>
      <c r="P39" s="358"/>
      <c r="Q39" s="341"/>
      <c r="R39" s="333"/>
      <c r="S39" s="359"/>
      <c r="T39" s="338"/>
      <c r="U39" s="338"/>
      <c r="V39" s="338"/>
    </row>
    <row r="40" spans="1:22" s="363" customFormat="1">
      <c r="A40" s="333"/>
      <c r="B40" s="489"/>
      <c r="C40" s="490"/>
      <c r="D40" s="353" t="str">
        <f ca="1">IF(ISERROR(OFFSET('HARGA SATUAN'!$D$6,MATCH(RAB!C40,'HARGA SATUAN'!$C$7:$C$1492,0),0)),"",OFFSET('HARGA SATUAN'!$D$6,MATCH(RAB!C40,'HARGA SATUAN'!$C$7:$C$1492,0),0))</f>
        <v/>
      </c>
      <c r="E40" s="354" t="str">
        <f ca="1">IF(B40="+","Unit",IF(ISERROR(OFFSET('HARGA SATUAN'!$E$6,MATCH(RAB!C40,'HARGA SATUAN'!$C$7:$C$1492,0),0)),"",OFFSET('HARGA SATUAN'!$E$6,MATCH(RAB!C40,'HARGA SATUAN'!$C$7:$C$1492,0),0)))</f>
        <v/>
      </c>
      <c r="F40" s="480"/>
      <c r="G40" s="355">
        <f ca="1">IF(ISERROR(OFFSET('HARGA SATUAN'!$I$6,MATCH(RAB!C40,'HARGA SATUAN'!$C$7:$C$1492,0),0)),0,OFFSET('HARGA SATUAN'!$I$6,MATCH(RAB!C40,'HARGA SATUAN'!$C$7:$C$1492,0),0))</f>
        <v>0</v>
      </c>
      <c r="H40" s="356">
        <f t="shared" ca="1" si="4"/>
        <v>0</v>
      </c>
      <c r="I40" s="356">
        <f t="shared" ca="1" si="5"/>
        <v>0</v>
      </c>
      <c r="J40" s="356">
        <f t="shared" ca="1" si="6"/>
        <v>0</v>
      </c>
      <c r="K40" s="357">
        <f t="shared" ca="1" si="7"/>
        <v>0</v>
      </c>
      <c r="L40" s="362"/>
      <c r="M40" s="362"/>
      <c r="N40" s="362"/>
      <c r="O40" s="358"/>
      <c r="P40" s="358"/>
      <c r="Q40" s="341"/>
      <c r="R40" s="333"/>
      <c r="S40" s="359"/>
      <c r="T40" s="338"/>
      <c r="U40" s="338"/>
      <c r="V40" s="338"/>
    </row>
    <row r="41" spans="1:22" s="363" customFormat="1">
      <c r="A41" s="333"/>
      <c r="B41" s="489" t="s">
        <v>1034</v>
      </c>
      <c r="C41" s="490" t="s">
        <v>1606</v>
      </c>
      <c r="D41" s="353" t="str">
        <f ca="1">IF(ISERROR(OFFSET('HARGA SATUAN'!$D$6,MATCH(RAB!C41,'HARGA SATUAN'!$C$7:$C$1492,0),0)),"",OFFSET('HARGA SATUAN'!$D$6,MATCH(RAB!C41,'HARGA SATUAN'!$C$7:$C$1492,0),0))</f>
        <v/>
      </c>
      <c r="E41" s="354" t="str">
        <f ca="1">IF(B41="+","Unit",IF(ISERROR(OFFSET('HARGA SATUAN'!$E$6,MATCH(RAB!C41,'HARGA SATUAN'!$C$7:$C$1492,0),0)),"",OFFSET('HARGA SATUAN'!$E$6,MATCH(RAB!C41,'HARGA SATUAN'!$C$7:$C$1492,0),0)))</f>
        <v>Unit</v>
      </c>
      <c r="F41" s="480">
        <v>1</v>
      </c>
      <c r="G41" s="355">
        <f ca="1">IF(ISERROR(OFFSET('HARGA SATUAN'!$I$6,MATCH(RAB!C41,'HARGA SATUAN'!$C$7:$C$1492,0),0)),0,OFFSET('HARGA SATUAN'!$I$6,MATCH(RAB!C41,'HARGA SATUAN'!$C$7:$C$1492,0),0))</f>
        <v>0</v>
      </c>
      <c r="H41" s="356">
        <f t="shared" ca="1" si="4"/>
        <v>0</v>
      </c>
      <c r="I41" s="356">
        <f t="shared" ca="1" si="5"/>
        <v>0</v>
      </c>
      <c r="J41" s="356">
        <f t="shared" ca="1" si="6"/>
        <v>0</v>
      </c>
      <c r="K41" s="357">
        <f t="shared" ca="1" si="7"/>
        <v>0</v>
      </c>
      <c r="L41" s="362"/>
      <c r="M41" s="362"/>
      <c r="N41" s="362"/>
      <c r="O41" s="358"/>
      <c r="P41" s="358"/>
      <c r="Q41" s="341"/>
      <c r="R41" s="333"/>
      <c r="S41" s="359"/>
      <c r="T41" s="338"/>
      <c r="U41" s="338"/>
      <c r="V41" s="338"/>
    </row>
    <row r="42" spans="1:22" s="363" customFormat="1">
      <c r="A42" s="333"/>
      <c r="B42" s="489">
        <v>1</v>
      </c>
      <c r="C42" s="490" t="s">
        <v>29</v>
      </c>
      <c r="D42" s="353" t="str">
        <f ca="1">IF(ISERROR(OFFSET('HARGA SATUAN'!$D$6,MATCH(RAB!C42,'HARGA SATUAN'!$C$7:$C$1492,0),0)),"",OFFSET('HARGA SATUAN'!$D$6,MATCH(RAB!C42,'HARGA SATUAN'!$C$7:$C$1492,0),0))</f>
        <v>HDW</v>
      </c>
      <c r="E42" s="354" t="str">
        <f ca="1">IF(B42="+","Unit",IF(ISERROR(OFFSET('HARGA SATUAN'!$E$6,MATCH(RAB!C42,'HARGA SATUAN'!$C$7:$C$1492,0),0)),"",OFFSET('HARGA SATUAN'!$E$6,MATCH(RAB!C42,'HARGA SATUAN'!$C$7:$C$1492,0),0)))</f>
        <v>Bh</v>
      </c>
      <c r="F42" s="480">
        <f>F41*1</f>
        <v>1</v>
      </c>
      <c r="G42" s="355">
        <f ca="1">IF(ISERROR(OFFSET('HARGA SATUAN'!$I$6,MATCH(RAB!C42,'HARGA SATUAN'!$C$7:$C$1492,0),0)),0,OFFSET('HARGA SATUAN'!$I$6,MATCH(RAB!C42,'HARGA SATUAN'!$C$7:$C$1492,0),0))</f>
        <v>185200</v>
      </c>
      <c r="H42" s="356">
        <f t="shared" ca="1" si="4"/>
        <v>0</v>
      </c>
      <c r="I42" s="356">
        <f t="shared" ca="1" si="5"/>
        <v>185200</v>
      </c>
      <c r="J42" s="356">
        <f t="shared" ca="1" si="6"/>
        <v>0</v>
      </c>
      <c r="K42" s="357">
        <f t="shared" ca="1" si="7"/>
        <v>185200</v>
      </c>
      <c r="L42" s="362"/>
      <c r="M42" s="362"/>
      <c r="N42" s="362"/>
      <c r="O42" s="358"/>
      <c r="P42" s="358"/>
      <c r="Q42" s="341"/>
      <c r="R42" s="333"/>
      <c r="S42" s="359"/>
      <c r="T42" s="338"/>
      <c r="U42" s="338"/>
      <c r="V42" s="338"/>
    </row>
    <row r="43" spans="1:22" s="363" customFormat="1">
      <c r="A43" s="333"/>
      <c r="B43" s="489">
        <v>2</v>
      </c>
      <c r="C43" s="490" t="s">
        <v>30</v>
      </c>
      <c r="D43" s="353" t="str">
        <f ca="1">IF(ISERROR(OFFSET('HARGA SATUAN'!$D$6,MATCH(RAB!C43,'HARGA SATUAN'!$C$7:$C$1492,0),0)),"",OFFSET('HARGA SATUAN'!$D$6,MATCH(RAB!C43,'HARGA SATUAN'!$C$7:$C$1492,0),0))</f>
        <v>HDW</v>
      </c>
      <c r="E43" s="354" t="str">
        <f ca="1">IF(B43="+","Unit",IF(ISERROR(OFFSET('HARGA SATUAN'!$E$6,MATCH(RAB!C43,'HARGA SATUAN'!$C$7:$C$1492,0),0)),"",OFFSET('HARGA SATUAN'!$E$6,MATCH(RAB!C43,'HARGA SATUAN'!$C$7:$C$1492,0),0)))</f>
        <v>Bh</v>
      </c>
      <c r="F43" s="480">
        <f>F41*1</f>
        <v>1</v>
      </c>
      <c r="G43" s="355">
        <f ca="1">IF(ISERROR(OFFSET('HARGA SATUAN'!$I$6,MATCH(RAB!C43,'HARGA SATUAN'!$C$7:$C$1492,0),0)),0,OFFSET('HARGA SATUAN'!$I$6,MATCH(RAB!C43,'HARGA SATUAN'!$C$7:$C$1492,0),0))</f>
        <v>47459</v>
      </c>
      <c r="H43" s="356">
        <f t="shared" ca="1" si="4"/>
        <v>0</v>
      </c>
      <c r="I43" s="356">
        <f t="shared" ca="1" si="5"/>
        <v>47459</v>
      </c>
      <c r="J43" s="356">
        <f t="shared" ca="1" si="6"/>
        <v>0</v>
      </c>
      <c r="K43" s="357">
        <f t="shared" ca="1" si="7"/>
        <v>47459</v>
      </c>
      <c r="L43" s="362"/>
      <c r="M43" s="362"/>
      <c r="N43" s="362"/>
      <c r="O43" s="358"/>
      <c r="P43" s="358"/>
      <c r="Q43" s="341"/>
      <c r="R43" s="333"/>
      <c r="S43" s="359"/>
      <c r="T43" s="338"/>
      <c r="U43" s="338"/>
      <c r="V43" s="338"/>
    </row>
    <row r="44" spans="1:22" s="363" customFormat="1">
      <c r="A44" s="333"/>
      <c r="B44" s="489">
        <v>3</v>
      </c>
      <c r="C44" s="490" t="s">
        <v>32</v>
      </c>
      <c r="D44" s="353" t="str">
        <f ca="1">IF(ISERROR(OFFSET('HARGA SATUAN'!$D$6,MATCH(RAB!C44,'HARGA SATUAN'!$C$7:$C$1492,0),0)),"",OFFSET('HARGA SATUAN'!$D$6,MATCH(RAB!C44,'HARGA SATUAN'!$C$7:$C$1492,0),0))</f>
        <v>HDW</v>
      </c>
      <c r="E44" s="354" t="str">
        <f ca="1">IF(B44="+","Unit",IF(ISERROR(OFFSET('HARGA SATUAN'!$E$6,MATCH(RAB!C44,'HARGA SATUAN'!$C$7:$C$1492,0),0)),"",OFFSET('HARGA SATUAN'!$E$6,MATCH(RAB!C44,'HARGA SATUAN'!$C$7:$C$1492,0),0)))</f>
        <v>Mtr</v>
      </c>
      <c r="F44" s="480">
        <f>F41*1.5</f>
        <v>1.5</v>
      </c>
      <c r="G44" s="355">
        <f ca="1">IF(ISERROR(OFFSET('HARGA SATUAN'!$I$6,MATCH(RAB!C44,'HARGA SATUAN'!$C$7:$C$1492,0),0)),0,OFFSET('HARGA SATUAN'!$I$6,MATCH(RAB!C44,'HARGA SATUAN'!$C$7:$C$1492,0),0))</f>
        <v>30000</v>
      </c>
      <c r="H44" s="356">
        <f t="shared" ca="1" si="4"/>
        <v>0</v>
      </c>
      <c r="I44" s="356">
        <f t="shared" ca="1" si="5"/>
        <v>45000</v>
      </c>
      <c r="J44" s="356">
        <f t="shared" ca="1" si="6"/>
        <v>0</v>
      </c>
      <c r="K44" s="357">
        <f t="shared" ca="1" si="7"/>
        <v>45000</v>
      </c>
      <c r="L44" s="362"/>
      <c r="M44" s="362"/>
      <c r="N44" s="362"/>
      <c r="O44" s="358"/>
      <c r="P44" s="358"/>
      <c r="Q44" s="341"/>
      <c r="R44" s="333"/>
      <c r="S44" s="359"/>
      <c r="T44" s="338"/>
      <c r="U44" s="338"/>
      <c r="V44" s="338"/>
    </row>
    <row r="45" spans="1:22" s="363" customFormat="1">
      <c r="A45" s="333"/>
      <c r="B45" s="489">
        <v>4</v>
      </c>
      <c r="C45" s="490" t="s">
        <v>33</v>
      </c>
      <c r="D45" s="353" t="str">
        <f ca="1">IF(ISERROR(OFFSET('HARGA SATUAN'!$D$6,MATCH(RAB!C45,'HARGA SATUAN'!$C$7:$C$1492,0),0)),"",OFFSET('HARGA SATUAN'!$D$6,MATCH(RAB!C45,'HARGA SATUAN'!$C$7:$C$1492,0),0))</f>
        <v>HDW</v>
      </c>
      <c r="E45" s="354" t="str">
        <f ca="1">IF(B45="+","Unit",IF(ISERROR(OFFSET('HARGA SATUAN'!$E$6,MATCH(RAB!C45,'HARGA SATUAN'!$C$7:$C$1492,0),0)),"",OFFSET('HARGA SATUAN'!$E$6,MATCH(RAB!C45,'HARGA SATUAN'!$C$7:$C$1492,0),0)))</f>
        <v>Bh</v>
      </c>
      <c r="F45" s="480">
        <f>F41*2</f>
        <v>2</v>
      </c>
      <c r="G45" s="355">
        <f ca="1">IF(ISERROR(OFFSET('HARGA SATUAN'!$I$6,MATCH(RAB!C45,'HARGA SATUAN'!$C$7:$C$1492,0),0)),0,OFFSET('HARGA SATUAN'!$I$6,MATCH(RAB!C45,'HARGA SATUAN'!$C$7:$C$1492,0),0))</f>
        <v>9500</v>
      </c>
      <c r="H45" s="356">
        <f t="shared" ca="1" si="4"/>
        <v>0</v>
      </c>
      <c r="I45" s="356">
        <f t="shared" ca="1" si="5"/>
        <v>19000</v>
      </c>
      <c r="J45" s="356">
        <f t="shared" ca="1" si="6"/>
        <v>0</v>
      </c>
      <c r="K45" s="357">
        <f t="shared" ca="1" si="7"/>
        <v>19000</v>
      </c>
      <c r="L45" s="362"/>
      <c r="M45" s="362"/>
      <c r="N45" s="362"/>
      <c r="O45" s="358"/>
      <c r="P45" s="358"/>
      <c r="Q45" s="341"/>
      <c r="R45" s="333"/>
      <c r="S45" s="359"/>
      <c r="T45" s="338"/>
      <c r="U45" s="338"/>
      <c r="V45" s="338"/>
    </row>
    <row r="46" spans="1:22" s="363" customFormat="1">
      <c r="A46" s="333"/>
      <c r="B46" s="489">
        <v>5</v>
      </c>
      <c r="C46" s="490" t="s">
        <v>734</v>
      </c>
      <c r="D46" s="353" t="str">
        <f ca="1">IF(ISERROR(OFFSET('HARGA SATUAN'!$D$6,MATCH(RAB!C46,'HARGA SATUAN'!$C$7:$C$1492,0),0)),"",OFFSET('HARGA SATUAN'!$D$6,MATCH(RAB!C46,'HARGA SATUAN'!$C$7:$C$1492,0),0))</f>
        <v>JASA</v>
      </c>
      <c r="E46" s="354" t="str">
        <f ca="1">IF(B46="+","Unit",IF(ISERROR(OFFSET('HARGA SATUAN'!$E$6,MATCH(RAB!C46,'HARGA SATUAN'!$C$7:$C$1492,0),0)),"",OFFSET('HARGA SATUAN'!$E$6,MATCH(RAB!C46,'HARGA SATUAN'!$C$7:$C$1492,0),0)))</f>
        <v>Unit</v>
      </c>
      <c r="F46" s="480">
        <f>F41*1</f>
        <v>1</v>
      </c>
      <c r="G46" s="355">
        <f ca="1">IF(ISERROR(OFFSET('HARGA SATUAN'!$I$6,MATCH(RAB!C46,'HARGA SATUAN'!$C$7:$C$1492,0),0)),0,OFFSET('HARGA SATUAN'!$I$6,MATCH(RAB!C46,'HARGA SATUAN'!$C$7:$C$1492,0),0))</f>
        <v>56400</v>
      </c>
      <c r="H46" s="356">
        <f t="shared" ca="1" si="4"/>
        <v>0</v>
      </c>
      <c r="I46" s="356">
        <f t="shared" ca="1" si="5"/>
        <v>0</v>
      </c>
      <c r="J46" s="356">
        <f t="shared" ca="1" si="6"/>
        <v>56400</v>
      </c>
      <c r="K46" s="357">
        <f t="shared" ca="1" si="7"/>
        <v>56400</v>
      </c>
      <c r="L46" s="362"/>
      <c r="M46" s="362"/>
      <c r="N46" s="362"/>
      <c r="O46" s="358"/>
      <c r="P46" s="358"/>
      <c r="Q46" s="341"/>
      <c r="R46" s="333"/>
      <c r="S46" s="359"/>
      <c r="T46" s="338"/>
      <c r="U46" s="338"/>
      <c r="V46" s="338"/>
    </row>
    <row r="47" spans="1:22" s="363" customFormat="1">
      <c r="A47" s="333"/>
      <c r="B47" s="489"/>
      <c r="C47" s="490"/>
      <c r="D47" s="353" t="str">
        <f ca="1">IF(ISERROR(OFFSET('HARGA SATUAN'!$D$6,MATCH(RAB!C47,'HARGA SATUAN'!$C$7:$C$1492,0),0)),"",OFFSET('HARGA SATUAN'!$D$6,MATCH(RAB!C47,'HARGA SATUAN'!$C$7:$C$1492,0),0))</f>
        <v/>
      </c>
      <c r="E47" s="354" t="str">
        <f ca="1">IF(B47="+","Unit",IF(ISERROR(OFFSET('HARGA SATUAN'!$E$6,MATCH(RAB!C47,'HARGA SATUAN'!$C$7:$C$1492,0),0)),"",OFFSET('HARGA SATUAN'!$E$6,MATCH(RAB!C47,'HARGA SATUAN'!$C$7:$C$1492,0),0)))</f>
        <v/>
      </c>
      <c r="F47" s="480"/>
      <c r="G47" s="355">
        <f ca="1">IF(ISERROR(OFFSET('HARGA SATUAN'!$I$6,MATCH(RAB!C47,'HARGA SATUAN'!$C$7:$C$1492,0),0)),0,OFFSET('HARGA SATUAN'!$I$6,MATCH(RAB!C47,'HARGA SATUAN'!$C$7:$C$1492,0),0))</f>
        <v>0</v>
      </c>
      <c r="H47" s="356">
        <f t="shared" ca="1" si="4"/>
        <v>0</v>
      </c>
      <c r="I47" s="356">
        <f t="shared" ca="1" si="5"/>
        <v>0</v>
      </c>
      <c r="J47" s="356">
        <f t="shared" ca="1" si="6"/>
        <v>0</v>
      </c>
      <c r="K47" s="357">
        <f t="shared" ca="1" si="7"/>
        <v>0</v>
      </c>
      <c r="L47" s="362"/>
      <c r="M47" s="362"/>
      <c r="N47" s="362"/>
      <c r="O47" s="358"/>
      <c r="P47" s="358"/>
      <c r="Q47" s="341"/>
      <c r="R47" s="333"/>
      <c r="S47" s="359"/>
      <c r="T47" s="338"/>
      <c r="U47" s="338"/>
      <c r="V47" s="338"/>
    </row>
    <row r="48" spans="1:22" s="363" customFormat="1">
      <c r="A48" s="333"/>
      <c r="B48" s="489"/>
      <c r="C48" s="498" t="s">
        <v>1625</v>
      </c>
      <c r="D48" s="353"/>
      <c r="E48" s="354"/>
      <c r="F48" s="480"/>
      <c r="G48" s="355"/>
      <c r="H48" s="356"/>
      <c r="I48" s="356"/>
      <c r="J48" s="356"/>
      <c r="K48" s="357"/>
      <c r="L48" s="362"/>
      <c r="M48" s="362"/>
      <c r="N48" s="362"/>
      <c r="O48" s="358"/>
      <c r="P48" s="358"/>
      <c r="Q48" s="341"/>
      <c r="R48" s="333"/>
      <c r="S48" s="359"/>
      <c r="T48" s="338"/>
      <c r="U48" s="338"/>
      <c r="V48" s="338"/>
    </row>
    <row r="49" spans="1:22" s="363" customFormat="1">
      <c r="A49" s="333"/>
      <c r="B49" s="481" t="s">
        <v>1034</v>
      </c>
      <c r="C49" s="482" t="s">
        <v>1620</v>
      </c>
      <c r="D49" s="353" t="str">
        <f ca="1">IF(ISERROR(OFFSET('HARGA SATUAN'!$D$6,MATCH(RAB!C49,'HARGA SATUAN'!$C$7:$C$1492,0),0)),"",OFFSET('HARGA SATUAN'!$D$6,MATCH(RAB!C49,'HARGA SATUAN'!$C$7:$C$1492,0),0))</f>
        <v/>
      </c>
      <c r="E49" s="354" t="str">
        <f ca="1">IF(B49="+","Unit",IF(ISERROR(OFFSET('HARGA SATUAN'!$E$6,MATCH(RAB!C49,'HARGA SATUAN'!$C$7:$C$1492,0),0)),"",OFFSET('HARGA SATUAN'!$E$6,MATCH(RAB!C49,'HARGA SATUAN'!$C$7:$C$1492,0),0)))</f>
        <v>Unit</v>
      </c>
      <c r="F49" s="494">
        <v>1</v>
      </c>
      <c r="G49" s="355">
        <f ca="1">IF(ISERROR(OFFSET('HARGA SATUAN'!$I$6,MATCH(RAB!C49,'HARGA SATUAN'!$C$7:$C$1492,0),0)),0,OFFSET('HARGA SATUAN'!$I$6,MATCH(RAB!C49,'HARGA SATUAN'!$C$7:$C$1492,0),0))</f>
        <v>0</v>
      </c>
      <c r="H49" s="356">
        <f t="shared" ca="1" si="4"/>
        <v>0</v>
      </c>
      <c r="I49" s="356">
        <f t="shared" ca="1" si="5"/>
        <v>0</v>
      </c>
      <c r="J49" s="356">
        <f t="shared" ca="1" si="6"/>
        <v>0</v>
      </c>
      <c r="K49" s="357">
        <f t="shared" ca="1" si="7"/>
        <v>0</v>
      </c>
      <c r="L49" s="362"/>
      <c r="M49" s="362"/>
      <c r="N49" s="362"/>
      <c r="O49" s="358"/>
      <c r="P49" s="358"/>
      <c r="Q49" s="341"/>
      <c r="R49" s="333"/>
      <c r="S49" s="359"/>
      <c r="T49" s="338"/>
      <c r="U49" s="338"/>
      <c r="V49" s="338"/>
    </row>
    <row r="50" spans="1:22" s="363" customFormat="1" ht="30">
      <c r="A50" s="333"/>
      <c r="B50" s="489">
        <v>1</v>
      </c>
      <c r="C50" s="109" t="s">
        <v>483</v>
      </c>
      <c r="D50" s="353" t="str">
        <f ca="1">IF(ISERROR(OFFSET('HARGA SATUAN'!$D$6,MATCH(RAB!C50,'HARGA SATUAN'!$C$7:$C$1492,0),0)),"",OFFSET('HARGA SATUAN'!$D$6,MATCH(RAB!C50,'HARGA SATUAN'!$C$7:$C$1492,0),0))</f>
        <v>MDU-KD</v>
      </c>
      <c r="E50" s="354" t="str">
        <f ca="1">IF(B50="+","Unit",IF(ISERROR(OFFSET('HARGA SATUAN'!$E$6,MATCH(RAB!C50,'HARGA SATUAN'!$C$7:$C$1492,0),0)),"",OFFSET('HARGA SATUAN'!$E$6,MATCH(RAB!C50,'HARGA SATUAN'!$C$7:$C$1492,0),0)))</f>
        <v>Bh</v>
      </c>
      <c r="F50" s="494">
        <f>F49*1</f>
        <v>1</v>
      </c>
      <c r="G50" s="355">
        <f ca="1">IF(ISERROR(OFFSET('HARGA SATUAN'!$I$6,MATCH(RAB!C50,'HARGA SATUAN'!$C$7:$C$1492,0),0)),0,OFFSET('HARGA SATUAN'!$I$6,MATCH(RAB!C50,'HARGA SATUAN'!$C$7:$C$1492,0),0))</f>
        <v>168200</v>
      </c>
      <c r="H50" s="356">
        <f t="shared" ca="1" si="4"/>
        <v>168200</v>
      </c>
      <c r="I50" s="356">
        <f t="shared" ca="1" si="5"/>
        <v>0</v>
      </c>
      <c r="J50" s="356">
        <f t="shared" ca="1" si="6"/>
        <v>0</v>
      </c>
      <c r="K50" s="357">
        <f t="shared" ca="1" si="7"/>
        <v>168200</v>
      </c>
      <c r="L50" s="362"/>
      <c r="M50" s="362"/>
      <c r="N50" s="362"/>
      <c r="O50" s="358"/>
      <c r="P50" s="358"/>
      <c r="Q50" s="341"/>
      <c r="R50" s="333"/>
      <c r="S50" s="359"/>
      <c r="T50" s="338"/>
      <c r="U50" s="338"/>
      <c r="V50" s="338"/>
    </row>
    <row r="51" spans="1:22" s="363" customFormat="1">
      <c r="A51" s="333"/>
      <c r="B51" s="489">
        <v>2</v>
      </c>
      <c r="C51" s="492" t="s">
        <v>492</v>
      </c>
      <c r="D51" s="353" t="str">
        <f ca="1">IF(ISERROR(OFFSET('HARGA SATUAN'!$D$6,MATCH(RAB!C51,'HARGA SATUAN'!$C$7:$C$1492,0),0)),"",OFFSET('HARGA SATUAN'!$D$6,MATCH(RAB!C51,'HARGA SATUAN'!$C$7:$C$1492,0),0))</f>
        <v>MDU-KD</v>
      </c>
      <c r="E51" s="354" t="str">
        <f ca="1">IF(B51="+","Unit",IF(ISERROR(OFFSET('HARGA SATUAN'!$E$6,MATCH(RAB!C51,'HARGA SATUAN'!$C$7:$C$1492,0),0)),"",OFFSET('HARGA SATUAN'!$E$6,MATCH(RAB!C51,'HARGA SATUAN'!$C$7:$C$1492,0),0)))</f>
        <v>Bh</v>
      </c>
      <c r="F51" s="494">
        <f>F49*1</f>
        <v>1</v>
      </c>
      <c r="G51" s="355">
        <f ca="1">IF(ISERROR(OFFSET('HARGA SATUAN'!$I$6,MATCH(RAB!C51,'HARGA SATUAN'!$C$7:$C$1492,0),0)),0,OFFSET('HARGA SATUAN'!$I$6,MATCH(RAB!C51,'HARGA SATUAN'!$C$7:$C$1492,0),0))</f>
        <v>39000</v>
      </c>
      <c r="H51" s="356">
        <f t="shared" ca="1" si="4"/>
        <v>39000</v>
      </c>
      <c r="I51" s="356">
        <f t="shared" ca="1" si="5"/>
        <v>0</v>
      </c>
      <c r="J51" s="356">
        <f t="shared" ca="1" si="6"/>
        <v>0</v>
      </c>
      <c r="K51" s="357">
        <f t="shared" ca="1" si="7"/>
        <v>39000</v>
      </c>
      <c r="L51" s="362"/>
      <c r="M51" s="362"/>
      <c r="N51" s="362"/>
      <c r="O51" s="358"/>
      <c r="P51" s="358"/>
      <c r="Q51" s="341"/>
      <c r="R51" s="333"/>
      <c r="S51" s="359"/>
      <c r="T51" s="338"/>
      <c r="U51" s="338"/>
      <c r="V51" s="338"/>
    </row>
    <row r="52" spans="1:22" s="363" customFormat="1">
      <c r="A52" s="333"/>
      <c r="B52" s="489">
        <v>3</v>
      </c>
      <c r="C52" s="492" t="s">
        <v>74</v>
      </c>
      <c r="D52" s="353" t="str">
        <f ca="1">IF(ISERROR(OFFSET('HARGA SATUAN'!$D$6,MATCH(RAB!C52,'HARGA SATUAN'!$C$7:$C$1492,0),0)),"",OFFSET('HARGA SATUAN'!$D$6,MATCH(RAB!C52,'HARGA SATUAN'!$C$7:$C$1492,0),0))</f>
        <v>MDU-KD</v>
      </c>
      <c r="E52" s="354" t="str">
        <f ca="1">IF(B52="+","Unit",IF(ISERROR(OFFSET('HARGA SATUAN'!$E$6,MATCH(RAB!C52,'HARGA SATUAN'!$C$7:$C$1492,0),0)),"",OFFSET('HARGA SATUAN'!$E$6,MATCH(RAB!C52,'HARGA SATUAN'!$C$7:$C$1492,0),0)))</f>
        <v>Mtr</v>
      </c>
      <c r="F52" s="494">
        <f>F49*35</f>
        <v>35</v>
      </c>
      <c r="G52" s="355">
        <f ca="1">IF(ISERROR(OFFSET('HARGA SATUAN'!$I$6,MATCH(RAB!C52,'HARGA SATUAN'!$C$7:$C$1492,0),0)),0,OFFSET('HARGA SATUAN'!$I$6,MATCH(RAB!C52,'HARGA SATUAN'!$C$7:$C$1492,0),0))</f>
        <v>6600</v>
      </c>
      <c r="H52" s="356">
        <f t="shared" ca="1" si="4"/>
        <v>231000</v>
      </c>
      <c r="I52" s="356">
        <f t="shared" ca="1" si="5"/>
        <v>0</v>
      </c>
      <c r="J52" s="356">
        <f t="shared" ca="1" si="6"/>
        <v>0</v>
      </c>
      <c r="K52" s="357">
        <f t="shared" ca="1" si="7"/>
        <v>231000</v>
      </c>
      <c r="L52" s="362"/>
      <c r="M52" s="362"/>
      <c r="N52" s="362"/>
      <c r="O52" s="358"/>
      <c r="P52" s="358"/>
      <c r="Q52" s="341"/>
      <c r="R52" s="333"/>
      <c r="S52" s="359"/>
      <c r="T52" s="338"/>
      <c r="U52" s="338"/>
      <c r="V52" s="338"/>
    </row>
    <row r="53" spans="1:22" s="363" customFormat="1">
      <c r="A53" s="333"/>
      <c r="B53" s="489">
        <v>4</v>
      </c>
      <c r="C53" s="492" t="s">
        <v>797</v>
      </c>
      <c r="D53" s="353" t="str">
        <f ca="1">IF(ISERROR(OFFSET('HARGA SATUAN'!$D$6,MATCH(RAB!C53,'HARGA SATUAN'!$C$7:$C$1492,0),0)),"",OFFSET('HARGA SATUAN'!$D$6,MATCH(RAB!C53,'HARGA SATUAN'!$C$7:$C$1492,0),0))</f>
        <v>JASA</v>
      </c>
      <c r="E53" s="354" t="str">
        <f ca="1">IF(B53="+","Unit",IF(ISERROR(OFFSET('HARGA SATUAN'!$E$6,MATCH(RAB!C53,'HARGA SATUAN'!$C$7:$C$1492,0),0)),"",OFFSET('HARGA SATUAN'!$E$6,MATCH(RAB!C53,'HARGA SATUAN'!$C$7:$C$1492,0),0)))</f>
        <v>Unit</v>
      </c>
      <c r="F53" s="494">
        <f>F49*1</f>
        <v>1</v>
      </c>
      <c r="G53" s="355">
        <f ca="1">IF(ISERROR(OFFSET('HARGA SATUAN'!$I$6,MATCH(RAB!C53,'HARGA SATUAN'!$C$7:$C$1492,0),0)),0,OFFSET('HARGA SATUAN'!$I$6,MATCH(RAB!C53,'HARGA SATUAN'!$C$7:$C$1492,0),0))</f>
        <v>54400</v>
      </c>
      <c r="H53" s="356">
        <f t="shared" ca="1" si="4"/>
        <v>0</v>
      </c>
      <c r="I53" s="356">
        <f t="shared" ca="1" si="5"/>
        <v>0</v>
      </c>
      <c r="J53" s="356">
        <f t="shared" ca="1" si="6"/>
        <v>54400</v>
      </c>
      <c r="K53" s="357">
        <f t="shared" ca="1" si="7"/>
        <v>54400</v>
      </c>
      <c r="L53" s="362"/>
      <c r="M53" s="362"/>
      <c r="N53" s="362"/>
      <c r="O53" s="358"/>
      <c r="P53" s="358"/>
      <c r="Q53" s="341"/>
      <c r="R53" s="333"/>
      <c r="S53" s="359"/>
      <c r="T53" s="338"/>
      <c r="U53" s="338"/>
      <c r="V53" s="338"/>
    </row>
    <row r="54" spans="1:22" s="363" customFormat="1">
      <c r="A54" s="333"/>
      <c r="B54" s="484"/>
      <c r="C54" s="485"/>
      <c r="D54" s="353" t="str">
        <f ca="1">IF(ISERROR(OFFSET('HARGA SATUAN'!$D$6,MATCH(RAB!C54,'HARGA SATUAN'!$C$7:$C$1492,0),0)),"",OFFSET('HARGA SATUAN'!$D$6,MATCH(RAB!C54,'HARGA SATUAN'!$C$7:$C$1492,0),0))</f>
        <v/>
      </c>
      <c r="E54" s="354" t="str">
        <f ca="1">IF(B54="+","Unit",IF(ISERROR(OFFSET('HARGA SATUAN'!$E$6,MATCH(RAB!C54,'HARGA SATUAN'!$C$7:$C$1492,0),0)),"",OFFSET('HARGA SATUAN'!$E$6,MATCH(RAB!C54,'HARGA SATUAN'!$C$7:$C$1492,0),0)))</f>
        <v/>
      </c>
      <c r="F54" s="486"/>
      <c r="G54" s="355">
        <f ca="1">IF(ISERROR(OFFSET('HARGA SATUAN'!$I$6,MATCH(RAB!C54,'HARGA SATUAN'!$C$7:$C$1492,0),0)),0,OFFSET('HARGA SATUAN'!$I$6,MATCH(RAB!C54,'HARGA SATUAN'!$C$7:$C$1492,0),0))</f>
        <v>0</v>
      </c>
      <c r="H54" s="356">
        <f t="shared" ca="1" si="4"/>
        <v>0</v>
      </c>
      <c r="I54" s="356">
        <f t="shared" ca="1" si="5"/>
        <v>0</v>
      </c>
      <c r="J54" s="356">
        <f t="shared" ca="1" si="6"/>
        <v>0</v>
      </c>
      <c r="K54" s="357">
        <f t="shared" ca="1" si="7"/>
        <v>0</v>
      </c>
      <c r="L54" s="362"/>
      <c r="M54" s="362"/>
      <c r="N54" s="362"/>
      <c r="O54" s="358"/>
      <c r="P54" s="358"/>
      <c r="Q54" s="341"/>
      <c r="R54" s="333"/>
      <c r="S54" s="359"/>
      <c r="T54" s="338"/>
      <c r="U54" s="338"/>
      <c r="V54" s="338"/>
    </row>
    <row r="55" spans="1:22">
      <c r="B55" s="365">
        <v>1</v>
      </c>
      <c r="C55" s="366" t="s">
        <v>1090</v>
      </c>
      <c r="D55" s="367" t="str">
        <f ca="1">IF(ISERROR(OFFSET('HARGA SATUAN'!$D$6,MATCH(RAB!C55,'HARGA SATUAN'!$C$7:$C$1492,0),0)),"",OFFSET('HARGA SATUAN'!$D$6,MATCH(RAB!C55,'HARGA SATUAN'!$C$7:$C$1492,0),0))</f>
        <v>JASA</v>
      </c>
      <c r="E55" s="368" t="str">
        <f ca="1">IF(ISERROR(OFFSET('HARGA SATUAN'!$E$6,MATCH(RAB!C55,'HARGA SATUAN'!$C$7:$C$1492,0),0)),"",OFFSET('HARGA SATUAN'!$E$6,MATCH(RAB!C55,'HARGA SATUAN'!$C$7:$C$1492,0),0))</f>
        <v>Lot</v>
      </c>
      <c r="F55" s="369">
        <v>1</v>
      </c>
      <c r="G55" s="370">
        <f ca="1">IF(ISERROR(OFFSET('HARGA SATUAN'!$I$6,MATCH(RAB!C55,'HARGA SATUAN'!$C$7:$C$1492,0),0)),0,OFFSET('HARGA SATUAN'!$I$6,MATCH(RAB!C55,'HARGA SATUAN'!$C$7:$C$1492,0),0))</f>
        <v>2.5000000000000001E-2</v>
      </c>
      <c r="H55" s="371">
        <f ca="1">(SUM(H14:H54))*2.5%</f>
        <v>1851507.5</v>
      </c>
      <c r="I55" s="371">
        <f ca="1">(SUM(I14:I54))*2.5%</f>
        <v>39483.875</v>
      </c>
      <c r="J55" s="371">
        <f ca="1">(SUM(J14:J54))*2.5%</f>
        <v>29412.5</v>
      </c>
      <c r="K55" s="371">
        <f ca="1">(SUM(K14:K54))*2.5%</f>
        <v>1920403.875</v>
      </c>
    </row>
    <row r="56" spans="1:22">
      <c r="B56" s="372"/>
      <c r="C56" s="373"/>
      <c r="D56" s="353" t="str">
        <f ca="1">IF(ISERROR(OFFSET('HARGA SATUAN'!$D$6,MATCH(RAB!C56,'HARGA SATUAN'!$C$7:$C$1492,0),0)),"",OFFSET('HARGA SATUAN'!$D$6,MATCH(RAB!C56,'HARGA SATUAN'!$C$7:$C$1492,0),0))</f>
        <v/>
      </c>
      <c r="E56" s="354" t="str">
        <f ca="1">IF(ISERROR(OFFSET('HARGA SATUAN'!$E$6,MATCH(RAB!C56,'HARGA SATUAN'!$C$7:$C$1492,0),0)),"",OFFSET('HARGA SATUAN'!$E$6,MATCH(RAB!C56,'HARGA SATUAN'!$C$7:$C$1492,0),0))</f>
        <v/>
      </c>
      <c r="F56" s="364"/>
      <c r="G56" s="355" t="str">
        <f ca="1">IF(ISERROR(OFFSET('HARGA SATUAN'!$I$6,MATCH(RAB!C56,'HARGA SATUAN'!$C$7:$C$1492,0),0)),"",OFFSET('HARGA SATUAN'!$I$6,MATCH(RAB!C56,'HARGA SATUAN'!$C$7:$C$1492,0),0))</f>
        <v/>
      </c>
      <c r="H56" s="356">
        <f ca="1">IF(OR(D56="MDU",D56="MDU-KD"),IF(G56="PLN",0,G56*F56),0)</f>
        <v>0</v>
      </c>
      <c r="I56" s="356">
        <f ca="1">IF(D56="HDW",IF(G56="PLN",0,G56*F56),0)</f>
        <v>0</v>
      </c>
      <c r="J56" s="356">
        <f ca="1">IF(D56="JASA",IF(G56="PLN",0,G56*F56),0)</f>
        <v>0</v>
      </c>
      <c r="K56" s="357">
        <f ca="1">SUM(H56:J56)</f>
        <v>0</v>
      </c>
    </row>
    <row r="57" spans="1:22" ht="15.75" thickBot="1">
      <c r="B57" s="374"/>
      <c r="C57" s="375"/>
      <c r="D57" s="376"/>
      <c r="E57" s="377"/>
      <c r="F57" s="377"/>
      <c r="G57" s="377"/>
      <c r="H57" s="378"/>
      <c r="I57" s="378"/>
      <c r="J57" s="378"/>
      <c r="K57" s="379"/>
    </row>
    <row r="58" spans="1:22">
      <c r="B58" s="380"/>
      <c r="C58" s="599" t="s">
        <v>1007</v>
      </c>
      <c r="D58" s="599"/>
      <c r="E58" s="599"/>
      <c r="F58" s="599"/>
      <c r="G58" s="381" t="s">
        <v>9</v>
      </c>
      <c r="H58" s="382">
        <f ca="1">SUM(H14:H56)</f>
        <v>75911807.5</v>
      </c>
      <c r="I58" s="382">
        <f ca="1">SUM(I14:I56)</f>
        <v>1618838.875</v>
      </c>
      <c r="J58" s="382">
        <f ca="1">SUM(J14:J56)</f>
        <v>1205912.5</v>
      </c>
      <c r="K58" s="382">
        <f ca="1">SUM(K14:K56)</f>
        <v>78736558.875</v>
      </c>
    </row>
    <row r="59" spans="1:22">
      <c r="B59" s="383"/>
      <c r="C59" s="615" t="s">
        <v>1456</v>
      </c>
      <c r="D59" s="615"/>
      <c r="E59" s="615"/>
      <c r="F59" s="615"/>
      <c r="G59" s="384" t="s">
        <v>9</v>
      </c>
      <c r="H59" s="385">
        <f ca="1">H58*0.11</f>
        <v>8350298.8250000002</v>
      </c>
      <c r="I59" s="385">
        <f ca="1">I58*0.11</f>
        <v>178072.27625</v>
      </c>
      <c r="J59" s="385">
        <f ca="1">J58*0.11</f>
        <v>132650.375</v>
      </c>
      <c r="K59" s="385">
        <f ca="1">K58*0.11</f>
        <v>8661021.4762500003</v>
      </c>
    </row>
    <row r="60" spans="1:22" ht="15.75" thickBot="1">
      <c r="B60" s="383"/>
      <c r="C60" s="613" t="s">
        <v>463</v>
      </c>
      <c r="D60" s="613"/>
      <c r="E60" s="613"/>
      <c r="F60" s="613"/>
      <c r="G60" s="386" t="s">
        <v>9</v>
      </c>
      <c r="H60" s="387">
        <f ca="1">SUM(H58:H59)</f>
        <v>84262106.325000003</v>
      </c>
      <c r="I60" s="387">
        <f ca="1">SUM(I58:I59)</f>
        <v>1796911.1512500001</v>
      </c>
      <c r="J60" s="386">
        <f ca="1">SUM(J58:J59)</f>
        <v>1338562.875</v>
      </c>
      <c r="K60" s="386">
        <f ca="1">SUM(K58:K59)</f>
        <v>87397580.351249993</v>
      </c>
      <c r="M60" s="465"/>
    </row>
    <row r="61" spans="1:22">
      <c r="B61" s="616" t="str">
        <f ca="1">"Terbilang : "&amp;PROPER(IF(K60=0,"nol",IF(K60&lt;0,"minus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IF(--MID(TEXT(ABS(K60),"000000000000000"),1,3)=0,"",MID(TEXT(ABS(K60),"000000000000000"),1,1)&amp;" ratus "&amp;MID(TEXT(ABS(K60),"000000000000000"),2,1)&amp;" puluh "&amp;MID(TEXT(ABS(K60),"000000000000000"),3,1)&amp;" trilyun ")&amp; IF(--MID(TEXT(ABS(K60),"000000000000000"),4,3)=0,"",MID(TEXT(ABS(K60),"000000000000000"),4,1)&amp;" ratus "&amp;MID(TEXT(ABS(K60),"000000000000000"),5,1)&amp;" puluh "&amp;MID(TEXT(ABS(K60),"000000000000000"),6,1)&amp;" milyar ")&amp; IF(--MID(TEXT(ABS(K60),"000000000000000"),7,3)=0,"",MID(TEXT(ABS(K60),"000000000000000"),7,1)&amp;" ratus "&amp;MID(TEXT(ABS(K60),"000000000000000"),8,1)&amp;" puluh "&amp;MID(TEXT(ABS(K60),"000000000000000"),9,1)&amp;" juta ")&amp; IF(--MID(TEXT(ABS(K60),"000000000000000"),10,3)=0,"",IF(--MID(TEXT(ABS(K60),"000000000000000"),10,3)=1,"*",MID(TEXT(ABS(K60),"000000000000000"),10,1)&amp;" ratus "&amp;MID(TEXT(ABS(K60),"000000000000000"),11,1)&amp;" puluh ")&amp;MID(TEXT(ABS(K60),"000000000000000"),12,1)&amp;" ribu ")&amp; IF(--MID(TEXT(ABS(K60),"000000000000000"),13,3)=0,"",MID(TEXT(ABS(K60),"000000000000000"),13,1)&amp;" ratus "&amp;MID(TEXT(ABS(K60),"000000000000000"),14,1)&amp;" puluh "&amp;MID(TEXT(ABS(K60),"000000000000000"),15,1)),1,"satu"),2,"dua"),3,"tiga"),4,"empat"),5,"lima"),6,"enam"),7,"tujuh"),8,"delapan"),9,"sembilan"),"0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Delapan Puluh Tujuh Juta Tiga Ratus Sembilan Puluh Tujuh Ribu Lima Ratus Delapan Puluh Rupiah</v>
      </c>
      <c r="C61" s="617"/>
      <c r="D61" s="617"/>
      <c r="E61" s="617"/>
      <c r="F61" s="617"/>
      <c r="G61" s="617"/>
      <c r="H61" s="617"/>
      <c r="I61" s="617"/>
      <c r="J61" s="617"/>
      <c r="K61" s="618"/>
    </row>
    <row r="62" spans="1:22">
      <c r="B62" s="619"/>
      <c r="C62" s="620"/>
      <c r="D62" s="620"/>
      <c r="E62" s="620"/>
      <c r="F62" s="620"/>
      <c r="G62" s="620"/>
      <c r="H62" s="620"/>
      <c r="I62" s="620"/>
      <c r="J62" s="620"/>
      <c r="K62" s="621"/>
    </row>
    <row r="63" spans="1:22" ht="15.75" thickBot="1">
      <c r="B63" s="388" t="str">
        <f>"Harga yang dipakai adalah "&amp;'HARGA SATUAN'!I5&amp;""</f>
        <v>Harga yang dipakai adalah RAB HSS 2023</v>
      </c>
      <c r="C63" s="389"/>
      <c r="D63" s="390"/>
      <c r="E63" s="390"/>
      <c r="F63" s="390"/>
      <c r="G63" s="391"/>
      <c r="H63" s="391"/>
      <c r="I63" s="391"/>
      <c r="J63" s="391"/>
      <c r="K63" s="392"/>
    </row>
    <row r="64" spans="1:22">
      <c r="C64" s="393"/>
      <c r="E64" s="395"/>
      <c r="F64" s="395"/>
      <c r="G64" s="395"/>
    </row>
    <row r="65" spans="3:11">
      <c r="C65" s="334"/>
      <c r="E65" s="395"/>
      <c r="F65" s="395"/>
      <c r="G65" s="395"/>
      <c r="H65" s="622"/>
      <c r="I65" s="622"/>
      <c r="J65" s="623"/>
      <c r="K65" s="623"/>
    </row>
    <row r="66" spans="3:11">
      <c r="C66" s="334"/>
      <c r="E66" s="395"/>
      <c r="F66" s="395"/>
      <c r="G66" s="395"/>
      <c r="H66" s="396"/>
      <c r="I66" s="612" t="s">
        <v>1626</v>
      </c>
      <c r="J66" s="612"/>
      <c r="K66" s="612"/>
    </row>
    <row r="67" spans="3:11">
      <c r="C67" s="334"/>
      <c r="E67" s="395"/>
      <c r="F67" s="395"/>
      <c r="G67" s="395"/>
      <c r="H67" s="396"/>
      <c r="I67" s="612" t="s">
        <v>1629</v>
      </c>
      <c r="J67" s="612"/>
      <c r="K67" s="612"/>
    </row>
    <row r="68" spans="3:11">
      <c r="C68" s="334"/>
      <c r="E68" s="395"/>
      <c r="F68" s="395"/>
      <c r="G68" s="395"/>
      <c r="H68" s="397"/>
      <c r="I68" s="398"/>
      <c r="J68" s="398"/>
      <c r="K68" s="398"/>
    </row>
    <row r="69" spans="3:11">
      <c r="C69" s="334"/>
      <c r="E69" s="395"/>
      <c r="F69" s="395"/>
      <c r="G69" s="395"/>
      <c r="H69" s="397"/>
      <c r="I69" s="397"/>
      <c r="J69" s="109"/>
      <c r="K69" s="397"/>
    </row>
    <row r="70" spans="3:11">
      <c r="C70" s="334"/>
      <c r="E70" s="395"/>
      <c r="F70" s="395"/>
      <c r="G70" s="395"/>
      <c r="H70" s="397"/>
      <c r="I70" s="397"/>
      <c r="J70" s="397"/>
      <c r="K70" s="397"/>
    </row>
    <row r="71" spans="3:11">
      <c r="C71" s="334"/>
      <c r="E71" s="395"/>
      <c r="F71" s="395"/>
      <c r="G71" s="395"/>
      <c r="H71" s="397"/>
      <c r="I71" s="397"/>
      <c r="J71" s="397"/>
      <c r="K71" s="397"/>
    </row>
    <row r="72" spans="3:11">
      <c r="C72" s="334"/>
      <c r="E72" s="395"/>
      <c r="F72" s="395"/>
      <c r="G72" s="395"/>
      <c r="H72" s="399"/>
      <c r="I72" s="612" t="s">
        <v>1630</v>
      </c>
      <c r="J72" s="612"/>
      <c r="K72" s="612"/>
    </row>
    <row r="73" spans="3:11">
      <c r="C73" s="393"/>
      <c r="E73" s="395"/>
      <c r="F73" s="395"/>
      <c r="G73" s="395"/>
      <c r="H73" s="397"/>
      <c r="I73" s="397"/>
      <c r="J73" s="397"/>
      <c r="K73" s="397"/>
    </row>
    <row r="74" spans="3:11">
      <c r="C74" s="393"/>
      <c r="E74" s="395"/>
      <c r="F74" s="395"/>
      <c r="G74" s="395"/>
      <c r="H74" s="397"/>
      <c r="I74" s="397"/>
      <c r="J74" s="397"/>
      <c r="K74" s="397"/>
    </row>
    <row r="75" spans="3:11">
      <c r="C75" s="393"/>
      <c r="E75" s="395"/>
      <c r="F75" s="395"/>
      <c r="G75" s="395"/>
      <c r="H75" s="397"/>
      <c r="I75" s="397"/>
      <c r="J75" s="397"/>
      <c r="K75" s="397"/>
    </row>
  </sheetData>
  <sheetProtection sort="0" autoFilter="0"/>
  <protectedRanges>
    <protectedRange sqref="F14:F16" name="Range1_1_2_2"/>
    <protectedRange sqref="B50 B21" name="Range1_1_1"/>
    <protectedRange sqref="B15:C16 B22:C22 C21" name="Range1_1_1_1"/>
    <protectedRange sqref="C29" name="Range1_1_3_2_1"/>
    <protectedRange sqref="G19" name="Range1_3_7_1"/>
    <protectedRange sqref="G20" name="Range1_3_7_2"/>
    <protectedRange sqref="C18" name="Range1_1_3_1"/>
    <protectedRange sqref="C50" name="Range1_1_3"/>
    <protectedRange sqref="J69" name="Range1_1_3_2"/>
  </protectedRanges>
  <mergeCells count="22">
    <mergeCell ref="I67:K67"/>
    <mergeCell ref="I72:K72"/>
    <mergeCell ref="C60:F60"/>
    <mergeCell ref="G6:K6"/>
    <mergeCell ref="I66:K66"/>
    <mergeCell ref="C59:F59"/>
    <mergeCell ref="B61:K62"/>
    <mergeCell ref="H65:K65"/>
    <mergeCell ref="H11:K11"/>
    <mergeCell ref="H12:H13"/>
    <mergeCell ref="J12:J13"/>
    <mergeCell ref="K12:K13"/>
    <mergeCell ref="O3:P4"/>
    <mergeCell ref="B4:K4"/>
    <mergeCell ref="C58:F58"/>
    <mergeCell ref="B11:B13"/>
    <mergeCell ref="C11:C13"/>
    <mergeCell ref="D11:D13"/>
    <mergeCell ref="E11:E13"/>
    <mergeCell ref="F11:F13"/>
    <mergeCell ref="G11:G13"/>
    <mergeCell ref="I12:I13"/>
  </mergeCells>
  <phoneticPr fontId="137" type="noConversion"/>
  <conditionalFormatting sqref="C18:C21">
    <cfRule type="cellIs" dxfId="15" priority="5" operator="equal">
      <formula>0</formula>
    </cfRule>
  </conditionalFormatting>
  <conditionalFormatting sqref="C26">
    <cfRule type="cellIs" dxfId="14" priority="11" operator="equal">
      <formula>0</formula>
    </cfRule>
  </conditionalFormatting>
  <conditionalFormatting sqref="C29">
    <cfRule type="cellIs" dxfId="13" priority="10" operator="equal">
      <formula>0</formula>
    </cfRule>
  </conditionalFormatting>
  <conditionalFormatting sqref="C38">
    <cfRule type="cellIs" dxfId="12" priority="13" operator="equal">
      <formula>0</formula>
    </cfRule>
  </conditionalFormatting>
  <conditionalFormatting sqref="C50">
    <cfRule type="cellIs" dxfId="11" priority="4" operator="equal">
      <formula>0</formula>
    </cfRule>
  </conditionalFormatting>
  <conditionalFormatting sqref="D19:G20">
    <cfRule type="cellIs" dxfId="10" priority="6" operator="equal">
      <formula>0</formula>
    </cfRule>
  </conditionalFormatting>
  <conditionalFormatting sqref="E1:E3 G1:G13 E5:E13 H12:I12 O13 E55:G55 H55:K57 E56:H56 E57:F57">
    <cfRule type="cellIs" dxfId="9" priority="1204" stopIfTrue="1" operator="equal">
      <formula>0</formula>
    </cfRule>
  </conditionalFormatting>
  <conditionalFormatting sqref="E14:K18">
    <cfRule type="cellIs" dxfId="8" priority="8" stopIfTrue="1" operator="equal">
      <formula>0</formula>
    </cfRule>
  </conditionalFormatting>
  <conditionalFormatting sqref="E21:K54">
    <cfRule type="cellIs" dxfId="7" priority="3" stopIfTrue="1" operator="equal">
      <formula>0</formula>
    </cfRule>
  </conditionalFormatting>
  <conditionalFormatting sqref="G56:G65522 E61:E65522">
    <cfRule type="cellIs" dxfId="6" priority="338" stopIfTrue="1" operator="equal">
      <formula>0</formula>
    </cfRule>
  </conditionalFormatting>
  <conditionalFormatting sqref="H19:K20">
    <cfRule type="cellIs" dxfId="5" priority="60" stopIfTrue="1" operator="equal">
      <formula>0</formula>
    </cfRule>
  </conditionalFormatting>
  <conditionalFormatting sqref="S14:V54">
    <cfRule type="cellIs" dxfId="4" priority="82" stopIfTrue="1" operator="equal">
      <formula>0</formula>
    </cfRule>
  </conditionalFormatting>
  <conditionalFormatting sqref="C50">
    <cfRule type="cellIs" dxfId="3" priority="2" operator="equal">
      <formula>0</formula>
    </cfRule>
  </conditionalFormatting>
  <conditionalFormatting sqref="J69">
    <cfRule type="cellIs" dxfId="1" priority="1" operator="equal">
      <formula>0</formula>
    </cfRule>
  </conditionalFormatting>
  <dataValidations count="4">
    <dataValidation allowBlank="1" showInputMessage="1" showErrorMessage="1" errorTitle="PERINGATAN !!!" error="MDU / UPAH SALAH BOZ...." sqref="O11:Q11 F31 F21:F24 F17:F18 F40:F48 H14:K57"/>
    <dataValidation type="list" allowBlank="1" showInputMessage="1" showErrorMessage="1" errorTitle="PERINGATAN!!!" error="HARGA YANG DIPAKAI SALAH...." sqref="O3">
      <formula1>$U$1:$U$4</formula1>
    </dataValidation>
    <dataValidation allowBlank="1" showInputMessage="1" showErrorMessage="1" errorTitle="PERINGATAN!!!" error="HARGA YANG DIPAKAI SALAH...." sqref="Q3"/>
    <dataValidation type="list" allowBlank="1" showInputMessage="1" showErrorMessage="1" errorTitle="PERINGATAN !!!" error="GOLONGAN MATERIAL/JASA SALAH...." sqref="D19:D20">
      <formula1>#REF!</formula1>
    </dataValidation>
  </dataValidations>
  <printOptions horizontalCentered="1"/>
  <pageMargins left="0.27559055118110198" right="0.3" top="0.31496062992126" bottom="0.59055118110236204" header="0.31496062992126" footer="0.31496062992126"/>
  <pageSetup paperSize="9" scale="54" fitToHeight="30" orientation="portrait" horizontalDpi="1200" verticalDpi="1200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  <vt:lpstr>GAMBAR!Print_Area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HP</cp:lastModifiedBy>
  <cp:lastPrinted>2023-10-03T02:27:24Z</cp:lastPrinted>
  <dcterms:created xsi:type="dcterms:W3CDTF">2011-02-06T11:57:38Z</dcterms:created>
  <dcterms:modified xsi:type="dcterms:W3CDTF">2023-10-03T02:35:44Z</dcterms:modified>
</cp:coreProperties>
</file>